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E528CAB4-4B94-48DD-A804-5482282CA296}" xr6:coauthVersionLast="47" xr6:coauthVersionMax="47" xr10:uidLastSave="{00000000-0000-0000-0000-000000000000}"/>
  <bookViews>
    <workbookView xWindow="-120" yWindow="-120" windowWidth="20730" windowHeight="11160"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ESTRATÉGICO'!$A$1:$AB$7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1" l="1"/>
  <c r="V12" i="1" s="1"/>
  <c r="T11" i="1"/>
  <c r="V11" i="1" s="1"/>
  <c r="T10" i="1"/>
  <c r="U10" i="1" s="1"/>
  <c r="AB8" i="1"/>
  <c r="AA8" i="1"/>
  <c r="Z8" i="1"/>
  <c r="X8" i="1"/>
  <c r="T8" i="1"/>
  <c r="V8" i="1" s="1"/>
  <c r="V84" i="6"/>
  <c r="V85" i="6"/>
  <c r="V83" i="6"/>
  <c r="V81" i="6"/>
  <c r="V78" i="6"/>
  <c r="V79" i="6"/>
  <c r="V80" i="6"/>
  <c r="V75" i="6"/>
  <c r="V76" i="6"/>
  <c r="V77" i="6"/>
  <c r="V74" i="6"/>
  <c r="V61" i="6"/>
  <c r="V60" i="6"/>
  <c r="V52" i="6"/>
  <c r="V53" i="6"/>
  <c r="V54" i="6"/>
  <c r="V55" i="6"/>
  <c r="V56" i="6"/>
  <c r="V57" i="6"/>
  <c r="V51" i="6"/>
  <c r="V47" i="6"/>
  <c r="V48" i="6"/>
  <c r="V45" i="6"/>
  <c r="V46" i="6"/>
  <c r="V43" i="6"/>
  <c r="V44" i="6"/>
  <c r="V42" i="6"/>
  <c r="V38" i="6"/>
  <c r="V39" i="6"/>
  <c r="V36" i="6"/>
  <c r="V37" i="6"/>
  <c r="V35" i="6"/>
  <c r="V33" i="6"/>
  <c r="V34" i="6"/>
  <c r="V32" i="6"/>
  <c r="V24" i="6"/>
  <c r="V25" i="6"/>
  <c r="V26" i="6"/>
  <c r="V27" i="6"/>
  <c r="V28" i="6"/>
  <c r="V29" i="6"/>
  <c r="V22" i="6"/>
  <c r="V23" i="6"/>
  <c r="V21" i="6"/>
  <c r="V20" i="6"/>
  <c r="V18" i="6"/>
  <c r="V19" i="6"/>
  <c r="V16" i="6"/>
  <c r="V15" i="6"/>
  <c r="V14" i="6"/>
  <c r="V13" i="6"/>
  <c r="V12" i="6"/>
  <c r="V11" i="6"/>
  <c r="V10" i="6"/>
  <c r="V9" i="6"/>
  <c r="V72" i="6"/>
  <c r="U12" i="1" l="1"/>
  <c r="Y12" i="1" s="1"/>
  <c r="U11" i="1"/>
  <c r="Y11" i="1" s="1"/>
  <c r="W11" i="1"/>
  <c r="Y10" i="1"/>
  <c r="W10" i="1"/>
  <c r="U8" i="1"/>
  <c r="W8" i="1" s="1"/>
  <c r="W12" i="1" l="1"/>
  <c r="Y8" i="1"/>
  <c r="R27" i="6"/>
  <c r="V17" i="6"/>
  <c r="V58" i="6" l="1"/>
  <c r="X33" i="1" l="1"/>
  <c r="X32" i="1"/>
  <c r="X27" i="1"/>
  <c r="X26" i="1"/>
  <c r="X30" i="1" s="1"/>
  <c r="X22" i="1"/>
  <c r="X20" i="1"/>
  <c r="T35" i="1"/>
  <c r="T34" i="1"/>
  <c r="T33" i="1"/>
  <c r="T32" i="1"/>
  <c r="V32" i="1" s="1"/>
  <c r="W32" i="1" s="1"/>
  <c r="T31" i="1"/>
  <c r="T27" i="1"/>
  <c r="V27" i="1" s="1"/>
  <c r="T26" i="1"/>
  <c r="T25" i="1"/>
  <c r="T23" i="1"/>
  <c r="T22" i="1"/>
  <c r="V22" i="1" s="1"/>
  <c r="T20" i="1"/>
  <c r="T19" i="1"/>
  <c r="T18" i="1"/>
  <c r="T17" i="1"/>
  <c r="T15" i="1"/>
  <c r="T13" i="1"/>
  <c r="T9" i="1"/>
  <c r="V9" i="1" s="1"/>
  <c r="X9" i="1"/>
  <c r="X16" i="1" s="1"/>
  <c r="U9" i="1" l="1"/>
  <c r="Y9" i="1"/>
  <c r="W9" i="1"/>
  <c r="U13" i="1"/>
  <c r="V13" i="1"/>
  <c r="V16" i="1" s="1"/>
  <c r="W13" i="1" l="1"/>
  <c r="Y13" i="1"/>
  <c r="AR86" i="6"/>
  <c r="AS86" i="6" s="1"/>
  <c r="AQ86" i="6"/>
  <c r="AR72" i="6"/>
  <c r="AS72" i="6" s="1"/>
  <c r="AQ72" i="6"/>
  <c r="AR49" i="6"/>
  <c r="AS49" i="6" s="1"/>
  <c r="AQ49" i="6"/>
  <c r="AR40" i="6"/>
  <c r="AS40" i="6" s="1"/>
  <c r="AQ40" i="6"/>
  <c r="AR30" i="6"/>
  <c r="AQ30" i="6"/>
  <c r="X34" i="1"/>
  <c r="X36" i="1"/>
  <c r="X24" i="1"/>
  <c r="X21" i="1"/>
  <c r="X41" i="1" l="1"/>
  <c r="AS30" i="6"/>
  <c r="AM58" i="6"/>
  <c r="AL58" i="6"/>
  <c r="AK58" i="6"/>
  <c r="AM17" i="6" l="1"/>
  <c r="AM30" i="6"/>
  <c r="AM40" i="6"/>
  <c r="AM49" i="6"/>
  <c r="AL49" i="6"/>
  <c r="AR100" i="6"/>
  <c r="AL40" i="6"/>
  <c r="AK40" i="6"/>
  <c r="AL30" i="6"/>
  <c r="AK30" i="6"/>
  <c r="AS17" i="6"/>
  <c r="AL17" i="6"/>
  <c r="AK17" i="6"/>
  <c r="W29" i="1"/>
  <c r="W28" i="1"/>
  <c r="W25" i="1"/>
  <c r="W23" i="1"/>
  <c r="W17" i="1"/>
  <c r="T39" i="1"/>
  <c r="U39" i="1" s="1"/>
  <c r="T37" i="1"/>
  <c r="U37" i="1" s="1"/>
  <c r="U35" i="1"/>
  <c r="Y35" i="1" s="1"/>
  <c r="U34" i="1"/>
  <c r="Y34" i="1" s="1"/>
  <c r="V33" i="1"/>
  <c r="W33" i="1" s="1"/>
  <c r="W31" i="1"/>
  <c r="T29" i="1"/>
  <c r="U29" i="1" s="1"/>
  <c r="Y29" i="1" s="1"/>
  <c r="T28" i="1"/>
  <c r="U28" i="1" s="1"/>
  <c r="Y28" i="1" s="1"/>
  <c r="U27" i="1"/>
  <c r="Y27" i="1" s="1"/>
  <c r="U26" i="1"/>
  <c r="Y26" i="1" s="1"/>
  <c r="U25" i="1"/>
  <c r="Y25" i="1" s="1"/>
  <c r="U23" i="1"/>
  <c r="Y23" i="1" s="1"/>
  <c r="W22" i="1"/>
  <c r="V20" i="1"/>
  <c r="W20" i="1" s="1"/>
  <c r="W19" i="1"/>
  <c r="W18" i="1"/>
  <c r="U17" i="1"/>
  <c r="Y17" i="1" s="1"/>
  <c r="W21" i="1" l="1"/>
  <c r="Y30" i="1"/>
  <c r="AQ100" i="6"/>
  <c r="AS100" i="6" s="1"/>
  <c r="V86" i="6"/>
  <c r="V49" i="6"/>
  <c r="V40" i="6"/>
  <c r="W24" i="1"/>
  <c r="V24" i="1"/>
  <c r="V34" i="1"/>
  <c r="W34" i="1" s="1"/>
  <c r="W35" i="1"/>
  <c r="V21" i="1"/>
  <c r="V26" i="1"/>
  <c r="W27" i="1"/>
  <c r="U15" i="1"/>
  <c r="U31" i="1"/>
  <c r="Y31" i="1" s="1"/>
  <c r="U18" i="1"/>
  <c r="Y18" i="1" s="1"/>
  <c r="U20" i="1"/>
  <c r="Y20" i="1" s="1"/>
  <c r="U32" i="1"/>
  <c r="Y32" i="1" s="1"/>
  <c r="U33" i="1"/>
  <c r="Y33" i="1" s="1"/>
  <c r="U19" i="1"/>
  <c r="Y19" i="1" s="1"/>
  <c r="U22" i="1"/>
  <c r="Y22" i="1" s="1"/>
  <c r="Y24" i="1" s="1"/>
  <c r="Y15" i="1" l="1"/>
  <c r="W15" i="1"/>
  <c r="W16" i="1"/>
  <c r="W36" i="1"/>
  <c r="Y21" i="1"/>
  <c r="Y16" i="1"/>
  <c r="Y36" i="1"/>
  <c r="V36" i="1"/>
  <c r="V30" i="1"/>
  <c r="W26" i="1"/>
  <c r="W30" i="1" s="1"/>
  <c r="W41" i="1" l="1"/>
  <c r="V41" i="1"/>
  <c r="Y41" i="1"/>
  <c r="V30" i="6"/>
  <c r="V100" i="6" s="1"/>
  <c r="Y76" i="6"/>
  <c r="Y77" i="6"/>
  <c r="Y78" i="6"/>
  <c r="Y79" i="6"/>
  <c r="Y80" i="6"/>
  <c r="Y81" i="6"/>
  <c r="Y82" i="6"/>
  <c r="Y83" i="6"/>
  <c r="Y84" i="6"/>
  <c r="Y85" i="6"/>
  <c r="Y75" i="6"/>
  <c r="Y74" i="6"/>
  <c r="Y62" i="6"/>
  <c r="Y63" i="6"/>
  <c r="Y64" i="6"/>
  <c r="Y65" i="6"/>
  <c r="Y66" i="6"/>
  <c r="Y67" i="6"/>
  <c r="Y61" i="6"/>
  <c r="Y60" i="6"/>
  <c r="Y53" i="6"/>
  <c r="Y54" i="6"/>
  <c r="Y55" i="6"/>
  <c r="Y56" i="6"/>
  <c r="Y57" i="6"/>
  <c r="Y52" i="6"/>
  <c r="Y51" i="6"/>
  <c r="Y44" i="6"/>
  <c r="Y45" i="6"/>
  <c r="Y46" i="6"/>
  <c r="Y47" i="6"/>
  <c r="Y48" i="6"/>
  <c r="Y43" i="6"/>
  <c r="Y42" i="6"/>
  <c r="Y28" i="6"/>
  <c r="Y29" i="6"/>
  <c r="Y32" i="6"/>
  <c r="Y33" i="6"/>
  <c r="Y34" i="6"/>
  <c r="Y35" i="6"/>
  <c r="Y36" i="6"/>
  <c r="Y37" i="6"/>
  <c r="Y38" i="6"/>
  <c r="Y39" i="6"/>
  <c r="Y21" i="6"/>
  <c r="Y22" i="6"/>
  <c r="Y23" i="6"/>
  <c r="Y24" i="6"/>
  <c r="Y25" i="6"/>
  <c r="Y26" i="6"/>
  <c r="Y27" i="6"/>
  <c r="Y16" i="6"/>
  <c r="Y18" i="6"/>
  <c r="Y19" i="6"/>
  <c r="Y20" i="6"/>
  <c r="Y11" i="6"/>
  <c r="Y12" i="6"/>
  <c r="Y13" i="6"/>
  <c r="Y14" i="6"/>
  <c r="Y15" i="6"/>
  <c r="Y10" i="6"/>
  <c r="Y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7" authorId="0" shapeId="0" xr:uid="{00000000-0006-0000-0100-000001000000}">
      <text>
        <r>
          <rPr>
            <b/>
            <sz val="9"/>
            <color indexed="81"/>
            <rFont val="Tahoma"/>
            <family val="2"/>
          </rPr>
          <t>USUARIO:</t>
        </r>
        <r>
          <rPr>
            <sz val="9"/>
            <color indexed="81"/>
            <rFont val="Tahoma"/>
            <family val="2"/>
          </rPr>
          <t xml:space="preserve">
Codigo desde archivo de codificacion</t>
        </r>
      </text>
    </comment>
    <comment ref="L7" authorId="0" shapeId="0" xr:uid="{00000000-0006-0000-0100-000002000000}">
      <text>
        <r>
          <rPr>
            <b/>
            <sz val="9"/>
            <color indexed="81"/>
            <rFont val="Tahoma"/>
            <family val="2"/>
          </rPr>
          <t>USUARIO:</t>
        </r>
        <r>
          <rPr>
            <sz val="9"/>
            <color indexed="81"/>
            <rFont val="Tahoma"/>
            <family val="2"/>
          </rPr>
          <t xml:space="preserve">
La suma de las ponderaciones de las megtas del programa debe ser 100%. En este caso el resultado es 142%</t>
        </r>
      </text>
    </comment>
    <comment ref="M7" authorId="0" shapeId="0" xr:uid="{00000000-0006-0000-0100-000003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J8" authorId="0" shapeId="0" xr:uid="{00000000-0006-0000-0300-000001000000}">
      <text>
        <r>
          <rPr>
            <b/>
            <sz val="9"/>
            <color indexed="81"/>
            <rFont val="Tahoma"/>
            <family val="2"/>
          </rPr>
          <t>USUARIO:</t>
        </r>
        <r>
          <rPr>
            <sz val="9"/>
            <color indexed="81"/>
            <rFont val="Tahoma"/>
            <family val="2"/>
          </rPr>
          <t xml:space="preserve">
La sumatoria de las ponderaciones dcebe ser 100%
Por programa</t>
        </r>
      </text>
    </comment>
    <comment ref="P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8" authorId="1" shapeId="0" xr:uid="{00000000-0006-0000-0300-000003000000}">
      <text>
        <r>
          <rPr>
            <sz val="9"/>
            <color indexed="81"/>
            <rFont val="Tahoma"/>
            <family val="2"/>
          </rPr>
          <t xml:space="preserve">VER ANEXO 1
</t>
        </r>
      </text>
    </comment>
    <comment ref="AI8" authorId="1" shapeId="0" xr:uid="{00000000-0006-0000-0300-000004000000}">
      <text>
        <r>
          <rPr>
            <b/>
            <sz val="9"/>
            <color indexed="81"/>
            <rFont val="Tahoma"/>
            <family val="2"/>
          </rPr>
          <t>VER ANEXO 1</t>
        </r>
        <r>
          <rPr>
            <sz val="9"/>
            <color indexed="81"/>
            <rFont val="Tahoma"/>
            <family val="2"/>
          </rPr>
          <t xml:space="preserve">
</t>
        </r>
      </text>
    </comment>
    <comment ref="AL24" authorId="1" shapeId="0" xr:uid="{00000000-0006-0000-0300-000006000000}">
      <text>
        <r>
          <rPr>
            <sz val="9"/>
            <color indexed="81"/>
            <rFont val="Tahoma"/>
            <family val="2"/>
          </rPr>
          <t xml:space="preserve">VER ANEXO 1
</t>
        </r>
      </text>
    </comment>
    <comment ref="AO24" authorId="1" shapeId="0" xr:uid="{00000000-0006-0000-0300-000007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<sst xmlns="http://schemas.openxmlformats.org/spreadsheetml/2006/main" count="1674" uniqueCount="682">
  <si>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</si>
  <si>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</si>
  <si>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</si>
  <si>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</si>
  <si>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</si>
  <si>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</si>
  <si>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</si>
  <si>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</si>
  <si>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</si>
  <si>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</si>
  <si>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</si>
  <si>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</si>
  <si>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</si>
  <si>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</si>
  <si>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</si>
  <si>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</si>
  <si>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</si>
  <si>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</si>
  <si>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</si>
  <si>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</si>
  <si>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</si>
  <si>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</si>
  <si>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</si>
  <si>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</si>
  <si>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</si>
  <si>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</si>
  <si>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</si>
  <si>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</si>
  <si>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</si>
  <si>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</si>
  <si>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</si>
  <si>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</si>
  <si>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</si>
  <si>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</si>
  <si>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</si>
  <si>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</si>
  <si>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</si>
  <si>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</si>
  <si>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</si>
  <si>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</si>
  <si>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</si>
  <si>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</si>
  <si>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</si>
  <si>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</si>
  <si>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</si>
  <si>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</si>
  <si>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</si>
  <si>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</si>
  <si>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</si>
  <si>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</si>
  <si>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</si>
  <si>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</si>
  <si>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</si>
  <si>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</si>
  <si>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</si>
  <si>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</si>
  <si>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</si>
  <si>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</si>
  <si>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</si>
  <si>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</si>
  <si>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</si>
  <si>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</si>
  <si>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</si>
  <si>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</si>
  <si>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</si>
  <si>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</si>
  <si>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</si>
  <si>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</si>
  <si>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</si>
  <si>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</si>
  <si>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</si>
  <si>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</si>
  <si>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</si>
  <si>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</si>
  <si>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</si>
  <si>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</si>
  <si>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</si>
  <si>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</si>
  <si>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</si>
  <si>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</si>
  <si>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</si>
  <si>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</si>
  <si>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</si>
  <si>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</si>
  <si>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</si>
  <si>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</si>
  <si>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</si>
  <si>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</si>
  <si>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</si>
  <si>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</si>
  <si>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</si>
  <si>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</si>
  <si>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</si>
  <si>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</si>
  <si>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</si>
  <si>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</si>
  <si>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</si>
  <si>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</si>
  <si>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</si>
  <si>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</si>
  <si>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</si>
  <si>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</si>
  <si>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</si>
  <si>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</si>
  <si>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</si>
  <si>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</si>
  <si>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</si>
  <si>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</si>
  <si>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</si>
  <si>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</si>
  <si>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</si>
  <si>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</si>
  <si>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</si>
  <si>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</si>
  <si>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</si>
  <si>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</si>
  <si>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</si>
  <si>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</si>
  <si>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</si>
  <si>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</si>
  <si>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</si>
  <si>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</si>
  <si>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</si>
  <si>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</si>
  <si>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</si>
  <si>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</si>
  <si>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</si>
  <si>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</si>
  <si>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</si>
  <si>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</si>
  <si>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</si>
  <si>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</si>
  <si>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</si>
  <si>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</si>
  <si>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</si>
  <si>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</si>
  <si>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</si>
  <si>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</si>
  <si>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</si>
  <si>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</si>
  <si>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</si>
  <si>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</si>
  <si>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</si>
  <si>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</si>
  <si>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</si>
  <si>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</si>
  <si>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</si>
  <si>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</si>
  <si>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</si>
  <si>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</si>
  <si>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</si>
  <si>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</si>
  <si>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</si>
  <si>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</si>
  <si>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</si>
  <si>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</si>
  <si>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</si>
  <si>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</si>
  <si>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</si>
  <si>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</si>
  <si>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</si>
  <si>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</si>
  <si>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</si>
  <si>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</si>
  <si>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</si>
  <si>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</si>
  <si>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</si>
  <si>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</si>
  <si>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</si>
  <si>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</si>
  <si>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</si>
  <si>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</si>
  <si>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</si>
  <si>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</si>
  <si>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</si>
  <si>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</si>
  <si>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</si>
  <si>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</si>
  <si>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</si>
  <si>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</si>
  <si>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</si>
  <si>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</si>
  <si>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</si>
  <si>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</si>
  <si>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</si>
  <si>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</si>
  <si>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</si>
  <si>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</si>
  <si>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</si>
  <si>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</si>
  <si>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</si>
  <si>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</si>
  <si>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</si>
  <si>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</si>
  <si>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</si>
  <si>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</si>
  <si>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</si>
  <si>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</si>
  <si>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</si>
  <si>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</si>
  <si>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</si>
  <si>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</si>
  <si>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</si>
  <si>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</si>
  <si>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</si>
  <si>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</si>
  <si>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</si>
  <si>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</si>
  <si>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</si>
  <si>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</si>
  <si>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</si>
  <si>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</si>
  <si>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</si>
  <si>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</si>
  <si>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</si>
  <si>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</si>
  <si>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</si>
  <si>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</si>
  <si>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</si>
  <si>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</si>
  <si>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</si>
  <si>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</si>
  <si>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Artes, Cultura y Patrimonio</t>
  </si>
  <si>
    <t>ESCENARIOS CULTURALES VIVOS PARA TRANSFORMAR</t>
  </si>
  <si>
    <t>DEMOCRATIZACIÓN DE LA CULTURA: ESTÍMULOS PARA EL FOMENTO Y DESARROLLO ARTÍSTICO, CULTURAL Y CREATIVO</t>
  </si>
  <si>
    <t>FORMACIÓN ARTÍSTICA Y CULTURAL</t>
  </si>
  <si>
    <t>DERECHOS CULTURALES Y FORTALECIMIENTO INSTITUCIONAL PARA LA GOBERNANZA</t>
  </si>
  <si>
    <t>CARTAGENA BRILLA CON SU CULTURA Y PATRIMONIO MATERIAL E INMATERIAL</t>
  </si>
  <si>
    <t>9. Industria, innovación e infraestructura                           11. Ciudades y comunidades sostenibles</t>
  </si>
  <si>
    <t>4. Educación de calidad. 11. Ciudades y comunidades sostenibles</t>
  </si>
  <si>
    <t>Número de bibliotecas dotadas y en funcionamiento</t>
  </si>
  <si>
    <t>Número de infraestructuras culturales mejoradas, adecuadas y/o dotadas</t>
  </si>
  <si>
    <t>Número de personas con acceso efectivo a procesos de lenguaje, lectura, escritura y oralidad</t>
  </si>
  <si>
    <t>Número de actividades de extensión bibliotecaria implementadas</t>
  </si>
  <si>
    <t>Plan de Fortalecimiento para la Consolidación de la Red de Bibliotecas Distritales formulado</t>
  </si>
  <si>
    <t>Plan de Fortalecimiento para la Red de Museos Distrital diseñado e implementado</t>
  </si>
  <si>
    <t>Número de estrategias de aprovechamiento en espacios culturales implementadas</t>
  </si>
  <si>
    <t>Número de estímulos culturales y artísticos otorgados o proyectos apoyados</t>
  </si>
  <si>
    <t>Número de estímulos otorgados con enfoque diferencial e interseccional</t>
  </si>
  <si>
    <t>Número de mercados o espacios de circulación para emprendimientos culturales y artísticos creados</t>
  </si>
  <si>
    <t>Número de emprendimientos y/o micronegocios de economía popular del sector cultura, artes y patrimonio con apoyo financiero</t>
  </si>
  <si>
    <t>Número de personas vinculadas al programa de Formación Artística y Cultural</t>
  </si>
  <si>
    <t>Sistema Distrital de Formación Artística y Cultural creado e implementado</t>
  </si>
  <si>
    <t>Estrategia de modernización y mejoramiento del desempeño institucional del Instituto de Patrimonio y Cultura diseñada e implementada</t>
  </si>
  <si>
    <t>Plan de fortalecimiento para el Sistema Distrital de Cultura y consejos de áreas artísticas</t>
  </si>
  <si>
    <t>Comisión Fílmica de Cartagena de Indias implementada y PUFAC (Permiso Unificado de Filmaciones Audiovisuales) adquirido</t>
  </si>
  <si>
    <t>Cinemateca de Cartagena de Indias construida</t>
  </si>
  <si>
    <t>Política Pública Distrital de Cinematografía, Medios Audiovisuales e Interactivos formulada e implementada</t>
  </si>
  <si>
    <t>Número de festivales, fiestas y festejos implementados y desarrollados</t>
  </si>
  <si>
    <t>Festival de Música del Caribe impulsado anualmente</t>
  </si>
  <si>
    <t>Inventario del patrimonio cultural material e inmaterial de Cartagena elaborado</t>
  </si>
  <si>
    <t>Número de estrategias para la preservación y protección de las tradiciones técnicas, costumbres y saberes propias de la cultura cartagenera diseñadas e implementadas</t>
  </si>
  <si>
    <t>Plan Maestro para el cuidado, conservación y apropiación social del patrimonio material elaborado e implementado</t>
  </si>
  <si>
    <t>18 bibliotecas existentes en la red distrital</t>
  </si>
  <si>
    <t>21 obras de infraestructura cultural construidas, mejoradas, adecuadas y/o dotadas a corte 2023</t>
  </si>
  <si>
    <t>266.138 personas con acceso efectivo a procesos de lenguaje, lectura, escritura y oralidad a corte 2023</t>
  </si>
  <si>
    <t>912 actividades de extensión bibliotecaria a corte 2023</t>
  </si>
  <si>
    <t>1 red de bibliotecas públicas y comunitarias en el Distrito</t>
  </si>
  <si>
    <t>21 espacios culturales promovidos y aprovechados a corte 2023</t>
  </si>
  <si>
    <t>531 estímulos culturales y artísticos entregados en el cuatrienio 2020-2023</t>
  </si>
  <si>
    <t>4.583 personas vinculadas en el programa de Formación Artística y Cultural a corte 2023</t>
  </si>
  <si>
    <t>Dotar de mobiliario y equipo y mantener en funcionamiento dieciocho (18) bibliotecas</t>
  </si>
  <si>
    <t>Mejorar, adecuar y/o dotar treinta y cuatro (34) infraestructuras culturales accesibles, inclusivas y diversas</t>
  </si>
  <si>
    <t>Vincular a trescientas seis mil cincuenta y nueve (306.059) personas de manera efectiva a los procesos de lenguaje, lectura, escritura y oralidad</t>
  </si>
  <si>
    <t>Implementar mil ochocientas (1.800) actividades de extensión bibliotecaria</t>
  </si>
  <si>
    <t>Formular e implementar un (1) Plan de Fortalecimiento para la Consolidación de la Red de Bibliotecas Distritales</t>
  </si>
  <si>
    <t>Diseñar e implementar un (1) Plan de Fortalecimiento para la Red de Museos Distrital</t>
  </si>
  <si>
    <t>Implementar estrategias de aprovechamiento en treinta y cuatro (34) espacios culturales (creación, divulgación, producción y difusión)</t>
  </si>
  <si>
    <t>Otorgar mil (1.000) estímulos culturales y artísticos</t>
  </si>
  <si>
    <t>Otorgar cien (100) estímulos con enfoque diferencial e interseccional</t>
  </si>
  <si>
    <t>Crear seis (6) mercados o espacios de circulación para emprendimientos culturales y artísticos</t>
  </si>
  <si>
    <t>Otorgar ciento cincuenta (150) apoyos financieros para micronegocios de economía popular del sector cultura, artes y patrimonio</t>
  </si>
  <si>
    <t>Vincular a mil ochocientas (1.800) personas en el programa de Formación Artística y Cultural</t>
  </si>
  <si>
    <t>Crear e implementar un (1) Sistema Distrital de Formación Artística y Cultural</t>
  </si>
  <si>
    <t>Diseñar e implementar una (1) estrategia de modernización y mejoramiento del desempeño institucional del Instituto de Patrimonio y Cultura</t>
  </si>
  <si>
    <t>Diseñar e implementar un (1) plan de fortalecimiento para Sistema Distrital de Cultura y consejos de áreas artísticas</t>
  </si>
  <si>
    <t>Implementar una (1) Comisión Fílmica de Cartagena de Indias y adquirir un (1) Permiso Unificado de Filmaciones Audiovisuales (PUFAC)</t>
  </si>
  <si>
    <t>Construir una (1) Cinemateca de Cartagena de Indias</t>
  </si>
  <si>
    <t>Formular e implementar una (1) Política Pública Distrital de Cinematografía, Medios Audiovisuales e Interactivos</t>
  </si>
  <si>
    <t>Implementar y desarrollar dieciséis (16) festivales, fiestas y festejos para promoción del patrimonio inmaterial</t>
  </si>
  <si>
    <t>Impulsar anualmente el desarrollo de un (1) Festival de Música del Caribe</t>
  </si>
  <si>
    <t>Elaborar un (1) inventario del patrimonio cultural material e inmaterial de Cartagena</t>
  </si>
  <si>
    <t>Diseñar e implementar cuatro (4) estrategias para la preservación y protección de las tradiciones técnicas, costumbres y saberes propias de la cultura cartagenera (cultura alimentaria de las matronas, artesanía, tradición oral, entre otras)</t>
  </si>
  <si>
    <t>Elaborar e implementar un (1) Plan Maestro para el cuidado, conservación y apropiación social del patrimonio material</t>
  </si>
  <si>
    <t xml:space="preserve"> Bibliotecas adecuadas</t>
  </si>
  <si>
    <t xml:space="preserve"> Infraestructuras culturales dotadas</t>
  </si>
  <si>
    <t>Centros culturales construidos</t>
  </si>
  <si>
    <t>ENTREGABLE INDICADOR DE PRODUCTO SEGÚN CATALOGO DE PRODUCTO</t>
  </si>
  <si>
    <t>Número</t>
  </si>
  <si>
    <t>Incrementar a 35% el porcentaje de usuarios participantes en procesos de promoción de lectura en las bibliotecas del Distrito</t>
  </si>
  <si>
    <t>Incrementar al 100% el porcentaje de aprovechamiento de la infraestructura cultural</t>
  </si>
  <si>
    <t>Incrementar a 95% el porcentaje de cumplimiento del Índice de Desempeño Institucional del Instituto de Patrimonio y Cultura en el marco del Modelo Integrado de Planeación y Gestión (MIPG)</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</si>
  <si>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</si>
  <si>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</si>
  <si>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DESARROLLO LOCAL SOSTENIBLE Y PROSPERIDAD COLECTIVA EN LOS TERRITORIOS DE LAS COMUNIDADES NEGRAS DEL DISTRITO DE CARTAGENA</t>
  </si>
  <si>
    <t>ATENCIÓN INTEGRAL PARA LAS COMUNIDADES INDÍGENAS</t>
  </si>
  <si>
    <t>Programa de Salvaguarda y Recuperación de los Bienes de Interés de Cultural de los Territorios negros, afrocolombiano, raizales y palenqueros creado e implementado</t>
  </si>
  <si>
    <t>Programa de protección, divulgación, preservación y salvaguarda de las prácticas, costumbres y saberes ancestrales de los pueblos originarios de los 6 cabildos indígenas presentes en el Distrito creado e implementado</t>
  </si>
  <si>
    <t>Personas beneficiadas</t>
  </si>
  <si>
    <t>Usuarios atendidos</t>
  </si>
  <si>
    <t>Documentos de planeación realizados</t>
  </si>
  <si>
    <t>Eventos de promoción de actividades culturales realizados</t>
  </si>
  <si>
    <t>Estímulos otorgados</t>
  </si>
  <si>
    <t>Personas beneficiadas con apoyos del Programa Nacional de Estímulos</t>
  </si>
  <si>
    <t>Personas capacitadas</t>
  </si>
  <si>
    <t>Documentos de lineamientos técnicos realizados</t>
  </si>
  <si>
    <t>Documentos normativos realizados</t>
  </si>
  <si>
    <t>Crear e implementar un (1) Programa de Salvaguarda y Recuperación de los Bienes de Interés de Cultural de los Territorios negros, afrocolombiano, raizales y palenqueros</t>
  </si>
  <si>
    <t>Crear e implementar un (1) programa de protección, divulgación,  preservación y salvaguarda de las prácticas, costumbres y saberes ancestrales de los pueblos originarios de los 6 Cabildos Indígenas presentes en el Distrito</t>
  </si>
  <si>
    <t>ND</t>
  </si>
  <si>
    <t>Vida Digna</t>
  </si>
  <si>
    <t>DE LOS PUEBLOS Y COMUNIDADES ETNICAS</t>
  </si>
  <si>
    <t>Fortalecimiento al Desarrollo Afro-Territorial de la Población Negra, Afrocolombiana, Raizal y Palenquera</t>
  </si>
  <si>
    <t xml:space="preserve"> Territorio Sitio de Paz y Pensamiento Colectivo
</t>
  </si>
  <si>
    <t>Fortalecimiento de la infraestructura cultural como "Escenarios Vivos" para la transformación social en Cartagena de Indias</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</si>
  <si>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</si>
  <si>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</si>
  <si>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Modernización Institucional para la Gobernanza cultural en Cartagena de Indias</t>
  </si>
  <si>
    <t>Protección , gestión y salvaguarda del patrimonio material e inmaterial del distrito turístico y cultural de Cartagena de Indias</t>
  </si>
  <si>
    <t>Aprovechamiento de la infraestructura cultural existente para la implementación de una agenda cultural articulada y permanente en el distrito</t>
  </si>
  <si>
    <t>Mejorar el aprovechamiento de los espacios culturales del Distrito de Cartagena de indias.</t>
  </si>
  <si>
    <t>Aumentar y mejorar la calidad de las estrategias implementadas para consolidar la Red Distrital de bibliotecas y la Red Distrital de museos.</t>
  </si>
  <si>
    <t>Mejorar la implementación de estrategias para el aprovechamiento de la infraestructura cultural de la ciudad</t>
  </si>
  <si>
    <t xml:space="preserve">CARMEN LUCY ESPINOSA DIAZ
DIRECTORA GENERAL 
</t>
  </si>
  <si>
    <t>Mejorar la prestación de servicios bibliotecarios en las bibliotecas de la ciudad.</t>
  </si>
  <si>
    <t>Adecuar la infraestructura cultural para el desarrollo de actividades culturales, académicas y lúdico-educativas</t>
  </si>
  <si>
    <t>Promover el apoyo a los procesos creativos y de fomento artístico y cultural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</si>
  <si>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</si>
  <si>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</si>
  <si>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Optimizar los instrumentos administrativos y procesos de modernización institucional del sistema de cultura distrital de Cartagena de indias.</t>
  </si>
  <si>
    <t>Mejorar las estrategias de modernización institucional del IPCC implementadas.</t>
  </si>
  <si>
    <t>Implementar estrategias de fortalecimiento del Sistema Distrital de Cultura y consejos de área artística</t>
  </si>
  <si>
    <t>DISTRITO DE CARTAGENA DE INDIAS</t>
  </si>
  <si>
    <t>SI</t>
  </si>
  <si>
    <t>Promover las herramientas técnicas para la gestión de buenas prácticas en la garantía de derechos culturales conesquemas de
gobernanza eficientes y cobertura a escenarios de innovación como la cinematografía y medios audiovisuales</t>
  </si>
  <si>
    <t>Fomentar la apropiación social y divulgación de las practicas significativas del patrimonio cultural inmaterial.</t>
  </si>
  <si>
    <t>Fortalecer la orientación, salvaguarda, valoración, cuidado y control del patrimonio material en el Distrito de Cartagena de Indias</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</si>
  <si>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</si>
  <si>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</si>
  <si>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PROTECCIÓN, INCLUSIÓN Y GARANTÍA DE LOS DERECHOS CULTURALES PARA LA GOBERNANZA DE LA CINEMATOGRAFÍA, MEDIOS AUDIOVISUALES E INTERACTIVOS EN EL DISTRITO DE CARTAGENA DE INDIAS</t>
  </si>
  <si>
    <t>1.3.2.2.08-123 - RF SGP CULTURA</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</si>
  <si>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</si>
  <si>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</si>
  <si>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FORTALECIMIENTO DE LA INFRAESTRUCTURA CULTURAL COMO "ESCENARIOS VIVOS" PARA LA TRANSFORMACIÓN SOCIAL EN CARTAGENA DE INDIAS</t>
  </si>
  <si>
    <t>MODERNIZACIÓN INSTITUCIONAL PARA LA GOBERNANZA CULTURAL EN CARTAGENA DE INDIAS</t>
  </si>
  <si>
    <t>PROTECCIÓN, GESTIÓN Y SALVAGUARDA DEL PATRIMONIO MATERIAL E INMATERIAL DEL DISTRITO TURÍSTICO Y CULTURAL DE CARTAGENA DE INDIAS</t>
  </si>
  <si>
    <t>Conservación y recuperación de los Bienes de Interés Cultural de los territorios NARP en Cartagena de Indias. Cartagena de Indias</t>
  </si>
  <si>
    <t>Implementación de una estrategia para la protección, divulgación, preservación y salvaguarda de las prácticas, costumbres y saberes ancestrales de los pueblos originarios de los cabildos indígenas presentes en el Distrito de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</si>
  <si>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</si>
  <si>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</si>
  <si>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</si>
  <si>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</si>
  <si>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1.2.3.1.12-134 - IMPUESTO DE ESPECTACULOS PUBLICOS IPCC</t>
  </si>
  <si>
    <t>1.2.3.1.19-082 -ESTAMPILLAS PROCULTURA</t>
  </si>
  <si>
    <t>1.2.3.2.27-012 - VENTA DE BIENES Y SERVICIOS IPCC</t>
  </si>
  <si>
    <t>1.2.4.3.02-057 - SGP CULTURA</t>
  </si>
  <si>
    <t>1.2.1.0.00-001 - ICLD</t>
  </si>
  <si>
    <t>1.3.3.3.12-95-134 RB ESPECTACULOS PUBLICOS-LEY 1493 DE 2011</t>
  </si>
  <si>
    <t>• Administrativos: Dificultad para contratar mano de obra calificada.</t>
  </si>
  <si>
    <t>• Financieros: Cambios en las prioridades de inversión de la administración local.</t>
  </si>
  <si>
    <t xml:space="preserve">• Operacionales: Cambios en los precios de insumos necesarios para el desarrollo de las actividades.
</t>
  </si>
  <si>
    <t xml:space="preserve">• Costeo de insumos necesarios para las actividades con base en precios promedio del mercado
</t>
  </si>
  <si>
    <t xml:space="preserve">• Proyección presupuestal con base en plan plurianual de inversiones.
</t>
  </si>
  <si>
    <t>• Oferta de salarios de acuerdo con las calidades de la mano de obra.</t>
  </si>
  <si>
    <t>• Costeo de insumos necesarios para las actividades con base en precios promedio del mercado</t>
  </si>
  <si>
    <t xml:space="preserve">
• Oferta de salarios de acuerdo con las calidades de la mano de obra.
</t>
  </si>
  <si>
    <t>1.2.3.2.27 -032- VENTA DE BIENES Y SERVICIOS TEATRO ADOLFO MEJIA</t>
  </si>
  <si>
    <t xml:space="preserve">
1.3.3.2.00-93-083 RB DELINEACION 20% IPCC
</t>
  </si>
  <si>
    <t xml:space="preserve">
1.3.3.3.12-95-134 RB ESPECTACULOS PUBLICOS-LEY 1493 DE 2011</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</si>
  <si>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</si>
  <si>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</si>
  <si>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 Retraso en el recaudo de los  recursos públicos para realizar los desembolsos para la ejecución del plan del proyecto.
</t>
  </si>
  <si>
    <t>• Gestión administrativa oportuna, seguimiento mensual a metas de recaudo y recaudo real para medidas oportunas</t>
  </si>
  <si>
    <t xml:space="preserve">• Fortalecer la planeación financiera, realizar gestión de fuentes alternativas de financiación
</t>
  </si>
  <si>
    <t xml:space="preserve">
1.2.3.1.19-082 - ESTAMPILLAS PROCULTURA
</t>
  </si>
  <si>
    <t>• Operacionales: Problemas de usabilidad e incompatibilidad con los sistemas de gestión establecidos por la normatividad vigente</t>
  </si>
  <si>
    <t>• De mercado: Cambios drásticos en los precios de insumos.</t>
  </si>
  <si>
    <t xml:space="preserve">• Operacionales: Transporte y embalaje inadecuado de equipos.
</t>
  </si>
  <si>
    <t>• Diseños de softwares a la medida.</t>
  </si>
  <si>
    <t>• Asesoramiento técnico y compromiso contractual de proveedores en desarrollos y adaptación a las necesidades institucionales.</t>
  </si>
  <si>
    <t xml:space="preserve">$ 215.417.868,00
</t>
  </si>
  <si>
    <t xml:space="preserve">
1.2.4.3.02-057 - SGP CULTURA
</t>
  </si>
  <si>
    <t>1.2.3.1.19-082 - ESTAMPILLAS PROCULTURA</t>
  </si>
  <si>
    <t xml:space="preserve">1.2.1.0.00-001 - ICLD
</t>
  </si>
  <si>
    <t xml:space="preserve">1.2.3.1.19-082 - ESTAMPILLAS PROCULTURA
</t>
  </si>
  <si>
    <t xml:space="preserve">1.2.3.2.25-166 - SANCION IPCC
</t>
  </si>
  <si>
    <t xml:space="preserve">1.2.3.2.27-012 - VENTA DE BIENES Y SERVICIOS IPCC
</t>
  </si>
  <si>
    <t xml:space="preserve">1.2.4.3.02-057 - SGP CULTURA
</t>
  </si>
  <si>
    <t>1.3.2.3.11-073 - RF IPCC</t>
  </si>
  <si>
    <t>Gestiòn de valores para Resultados</t>
  </si>
  <si>
    <t>• Fortalecimiento organizacional y Simplificaciòn de procesos</t>
  </si>
  <si>
    <t>• Participaciòn ciudadana en la gestiòn pùblica</t>
  </si>
  <si>
    <t>Gestiòn Fomento Arte y Cultura</t>
  </si>
  <si>
    <t>Gestiòn del Conocimiento</t>
  </si>
  <si>
    <t>Conocer las diferentes expresiones culturales, permitiendo su divulgación a la</t>
  </si>
  <si>
    <t>población y la conservación en el tiempo</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</si>
  <si>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</si>
  <si>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</si>
  <si>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</si>
  <si>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</si>
  <si>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Plan Anual de Adquisiciones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</si>
  <si>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</si>
  <si>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</si>
  <si>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</si>
  <si>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</si>
  <si>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 xml:space="preserve"> Plan de Seguridad y Privacidad de la Información</t>
  </si>
  <si>
    <t>Posibilidad de perdida reputacional debido al bajo porcentaje de usuarios participantes en procesos de promocion de lectura en las bibliotecas del distrito</t>
  </si>
  <si>
    <t xml:space="preserve">Aplicar el procedimiento fortalecimiento de la lectura </t>
  </si>
  <si>
    <t>" Plan Anual de Adquisiciones</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</si>
  <si>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</si>
  <si>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</si>
  <si>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Medir el porcentaje actual de usuarios de la biblioteca que participan en programas de promoción de lectura</t>
  </si>
  <si>
    <t>• Fortalecimiento organizacional y Simplificaciòn  de procesos</t>
  </si>
  <si>
    <t>Tasa de crecimiento de participación en actividades de promoción de lectura.</t>
  </si>
  <si>
    <t>Medir el incremento porcentual mensual en la participación de usuarios en programas de promoción de lectura.</t>
  </si>
  <si>
    <t>mensual</t>
  </si>
  <si>
    <t>Eficacia</t>
  </si>
  <si>
    <t>Aplicar el procedimiento fortalecimiento de la lectura</t>
  </si>
  <si>
    <t xml:space="preserve">Cobertura de programas de promocion de lectura </t>
  </si>
  <si>
    <t>Medir la  proporción de bibliotecas del Distrito que ofrecen programas de promoción de lectura.</t>
  </si>
  <si>
    <t xml:space="preserve">Semestral </t>
  </si>
  <si>
    <t>Posibilidad de perdida reputacional debido al bajo porcentaje de bibliotecas del distrito que ofrecen programas de promocion de lectura</t>
  </si>
  <si>
    <t>Seguimiento al cronograma o agenda de actividades de cada una de las bibliotecas que hacen parte de la red</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</si>
  <si>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</si>
  <si>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</si>
  <si>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</si>
  <si>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</si>
  <si>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</si>
  <si>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</si>
  <si>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</si>
  <si>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</si>
  <si>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</si>
  <si>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</si>
  <si>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</si>
  <si>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</si>
  <si>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</si>
  <si>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</si>
  <si>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Seguimiento y Monitoreo a la agenda de eventos organizados para asegurar un mayor aprovechamiento de la infraestructura cultural, alcanzando así el objetivo del 100% de aprovechamiento.</t>
  </si>
  <si>
    <t>Incrementar al 100% el porcentaje de aprovechamiento de la infraestructura cultural (programa de formaciòn)</t>
  </si>
  <si>
    <t>Formaciòn Artistica y Cultural</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</si>
  <si>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</si>
  <si>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</si>
  <si>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</si>
  <si>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</si>
  <si>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</si>
  <si>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</si>
  <si>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</si>
  <si>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</si>
  <si>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Implementaciòn y Seguimiento al Sistema Integrado de Gestiòn</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</si>
  <si>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</si>
  <si>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</si>
  <si>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</si>
  <si>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</si>
  <si>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</si>
  <si>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Realizar seguimientos al  cumplimiento de los planes de accion del  MIPG</t>
  </si>
  <si>
    <t>Porcentaje de documentos institucionales actualizados y alineados con el MIPG</t>
  </si>
  <si>
    <t>segurar que la documentación institucional cumple con los requisitos del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</si>
  <si>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</si>
  <si>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</si>
  <si>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</si>
  <si>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</si>
  <si>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</si>
  <si>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</si>
  <si>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</si>
  <si>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</si>
  <si>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</si>
  <si>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</si>
  <si>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</si>
  <si>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</si>
  <si>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</si>
  <si>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</si>
  <si>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</si>
  <si>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 xml:space="preserve">Posibilidad de perdida reputacional  debido a la no construccion de la cinemateca de cartagena de indias </t>
  </si>
  <si>
    <t xml:space="preserve">Ejecucion, seguimiento y monitoreo al Plan para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</si>
  <si>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</si>
  <si>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</si>
  <si>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</si>
  <si>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</si>
  <si>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</si>
  <si>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</si>
  <si>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</si>
  <si>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</si>
  <si>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fiestas de independencia y festejos patrimoniales atendiendo los parámetros</t>
  </si>
  <si>
    <t>establecido</t>
  </si>
  <si>
    <t xml:space="preserve">Porcentaje de festivales, fiestas y festejos para promoción del patrimonio inmaterial realizados </t>
  </si>
  <si>
    <t>Alcanzar el 100% de los festivales planificados en el periodo.</t>
  </si>
  <si>
    <t>Anual</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</si>
  <si>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</si>
  <si>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</si>
  <si>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</si>
  <si>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</si>
  <si>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Gestiòn Conservaciòn del Patrimonio</t>
  </si>
  <si>
    <t>Administraciòn Patrimonial</t>
  </si>
  <si>
    <t>Administrar bienes de la nación y del distrito que se tomen en administración de</t>
  </si>
  <si>
    <t>conformidad con los mandatos legales existentes</t>
  </si>
  <si>
    <t>Porcentaje de bienes patrimoniales inventariados</t>
  </si>
  <si>
    <t>Medir el porcentaje de avance en el inventario  del patrimonio cultural material e inmaterial de Cartagena.</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</si>
  <si>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</si>
  <si>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</si>
  <si>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Incrementar a 95% el porcentaje de cumplimiento del Índice de Desempeño Institucional del Instituto de Patrimonio y Cultura en el marco del Modelo Integrado de Planeación y Gestión (MIPG) Estrategia para la preservaciòn y tradiciones artisticas</t>
  </si>
  <si>
    <t>Implementación de Estrategias de Preservación</t>
  </si>
  <si>
    <t>Medir el porcentaje de estrategias implementadas para la preservación y protección de tradiciones frente al total de estrategias planificadas.</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</si>
  <si>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</si>
  <si>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</si>
  <si>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</si>
  <si>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</si>
  <si>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</si>
  <si>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</si>
  <si>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</si>
  <si>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</si>
  <si>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</si>
  <si>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Conocer las diferentes expresiones culturales, permitiendo su divulgación a la población y la conservación en el tiempo</t>
  </si>
  <si>
    <t>Mejorar la prestación de servicios en la infraestructura cultural del Distrito de Cartagena de Indias</t>
  </si>
  <si>
    <t xml:space="preserve"> Aumentar la participación del público en la oferta de actividades desarrolladas por la bibliotecas públicas y comunitarias.</t>
  </si>
  <si>
    <t>Fortalecer las estrategias de impulso a la creación artística, cultural y proyectos creativos individuales y/o colectivos de artistas, emprendimientos y/o micronegocios de economía popular en la Ciudad de Cartagena de indias.</t>
  </si>
  <si>
    <t>Implementar estrategias de fomento e impulso a los emprendimientos y/o micronegocios de economía popular en la Ciudad de Cartagena de indias.</t>
  </si>
  <si>
    <t>Diseñar e implementar un sistema distrital de formación artística y cultural como herramienta para garantizar la transmisión y preservación de expresiones culturales, de conocimientos y de saberes artísticos</t>
  </si>
  <si>
    <t>Protección, inclusión y garantía de los derechos culturales para la gobernanza de la cinematografía, medios audiovisuales e interactivos en el
Distrito de Cartagena de Indias</t>
  </si>
  <si>
    <t>Fortalecer la gestión de las instancias del Sistema Distrital de Cultura SDC en favor de acciones coordinadas para el desarrollo de la política patrimonial, cultural e inserción en la industria cinematográfica,medios audiovisuales e interactivos en Cartagena</t>
  </si>
  <si>
    <t>Fortalecer la capacidad institucional del Distrito de Cartagena con buenas prácticas en garantía de derechos culturales, esquemas de gobernanza eficientes y cobertura a escenarios de innovación como la cinematografía y medios audiovisuales</t>
  </si>
  <si>
    <t>Crear e implementar un (1) Sistema Distrital de Formación Artística y Cultura</t>
  </si>
  <si>
    <t>Promover el patrimonio material e inmaterial de Cartagena, reconociendo sus conexiones culturales e históricas con el Caribe, en su diversidad de manifestaciones, saberes e identidades.</t>
  </si>
  <si>
    <t>NP</t>
  </si>
  <si>
    <t>• Operacionales: Cambios en los precios de insumos necesarios para el desarrollo de las actividades.</t>
  </si>
  <si>
    <t>• No contar con los recursos
• necesarios para financiar la actividad y los insumos
• necesarios para su desarrollo</t>
  </si>
  <si>
    <t>12-CONTRATO DE PRESTACION DE SERVICIOS</t>
  </si>
  <si>
    <t>99-CONTRATO DE SERVICIOS</t>
  </si>
  <si>
    <t>94-CONTRATO DE MANTENIMIENTO</t>
  </si>
  <si>
    <t>95-CONTRATO DE PRESTACION DE SERVICIOS MINIMA CUANTIA</t>
  </si>
  <si>
    <t>45-CONVENIO</t>
  </si>
  <si>
    <t>No</t>
  </si>
  <si>
    <t>1.3.3.8.02-93-123 RB RF SGP CULTURA</t>
  </si>
  <si>
    <t>NA</t>
  </si>
  <si>
    <t xml:space="preserve">• Realizar costeo con base en precios del mercado en la fase precontractual.
• Adquisición de pólizas de cumplimiento y garantías de aseguramiento de mercancía.
</t>
  </si>
  <si>
    <t>REPORTE PRODUCTO
SEPIEMBRE A 31 DE DICIEMBRE DE 2024</t>
  </si>
  <si>
    <t xml:space="preserve">Personas beneficiadas con apoyos del Programa Nacional de Estímulos
</t>
  </si>
  <si>
    <t>REPORTE ACTIVIDAD DE PROYECTO
EJECUTADO DE SEPTIEMBRE 1 A DICIEMBRE 31 DE 2024</t>
  </si>
  <si>
    <t>EJECUCIÓN PRESUPUESTAL SEGÚN REGISTROS PRESUPUESTALES DE JUNIO A AGOSTO 31 DE 2024</t>
  </si>
  <si>
    <t>EJECUCIÓN PRESUPUESTAL SEGÚN REGISTROS PRESUPUESTALES DE SEPTIEMBRE A DICIEMBRE 31 DE 2024</t>
  </si>
  <si>
    <t>Incrementar el uso de herramientas y metodologías para la gestión del conocimiento del patrimonio cultural material e inmaterial del Distrito de Cartagena de Indias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</si>
  <si>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</si>
  <si>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</si>
  <si>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 xml:space="preserve">
02-03-01</t>
  </si>
  <si>
    <t xml:space="preserve">
02-03-02</t>
  </si>
  <si>
    <t xml:space="preserve">
02-03-03</t>
  </si>
  <si>
    <t xml:space="preserve">
02-03-04</t>
  </si>
  <si>
    <t xml:space="preserve">
02-03-05</t>
  </si>
  <si>
    <t xml:space="preserve">
06-01-01</t>
  </si>
  <si>
    <t xml:space="preserve">
06-02-01</t>
  </si>
  <si>
    <t>REPORTE META PRODUCTO DE  SEPTIEMBRE A DICIEMBRE 2024</t>
  </si>
  <si>
    <t>ACUMULADO META PRODUCTO AL AÑO 2024</t>
  </si>
  <si>
    <t>ACUMULADO AL CUATRIENIO</t>
  </si>
  <si>
    <t xml:space="preserve">AVANCE META PRODUCTO AL AÑO </t>
  </si>
  <si>
    <t>AVANCE META PRODUCTO AL CUATRIENIO</t>
  </si>
  <si>
    <t>AVANCE PROMEDIO PROGRAMA ESCENARIOS CULTURALES VIVOS PARA TRANSFORMAR</t>
  </si>
  <si>
    <t>AVANCE PROMEDIO PROGRAMA DEMOCRATIZACION DE LA CULTURAESTIMULOS PARA EL FOMENTO Y DESARROLLO ARTISTICO,CULTURAL Y CREATIVO</t>
  </si>
  <si>
    <t>Construir y dotar dos (2) infraestructuras culturales accequibles, inclusivas ny diversas</t>
  </si>
  <si>
    <t>AVANCE PROMEDIO PROGRAMA FORMACION ARTISTICA Y CULTURAL</t>
  </si>
  <si>
    <t>AVANCE PROMEDIO PROGRAMADERECHOS CULTURALES Y FORTALECIMIENTO INSTITUCIONAL PARA LA GOBERNANZA</t>
  </si>
  <si>
    <t>AVANCE PROMEDIO PROGRAMA CARTAGENA BRILLA CON SU CULTURA Y PATRIMONIO MATERIAL E INMATERIAL</t>
  </si>
  <si>
    <t>AVANCE PROMEDIO PROGRAMA DESARROLLO LOCAL SOSTENIBLE Y PROSPERIDAD COLECTIVA EN LOS TERRITORIOS DE LAS COMUNIDADES NEGRAS DEL DISTRITO DE CARTAGENA</t>
  </si>
  <si>
    <t>AVANCE PROMEDIO PROGRAMA ATENCION INTEGRAL PARA LAS COMUNIDADES INDIGENAS</t>
  </si>
  <si>
    <t>APROPIACION DEFINITIVA</t>
  </si>
  <si>
    <t>EJECUCIÓN PRESUPUESTAL SEGÚN GIROS</t>
  </si>
  <si>
    <t>AVANCE EJECUCIÓN PRESUPUESTAL SEGÚN GIROS</t>
  </si>
  <si>
    <r>
      <t xml:space="preserve">
</t>
    </r>
    <r>
      <rPr>
        <b/>
        <sz val="9"/>
        <color rgb="FFFF0000"/>
        <rFont val="Arial"/>
        <family val="2"/>
      </rPr>
      <t>02-03-01</t>
    </r>
  </si>
  <si>
    <t>AVANCE PORCENTUAL DEL PROYECTO FORTALECIMIENTO DE LA INFRAESTRUCTURA CULTURAL COMO "ESCENARIOS VIVOS PARA LA TRANSFORMACION SOCIAL EN CARTAGENA DE INDIAS</t>
  </si>
  <si>
    <t>AVANCE PORCENTUAL DEL PROYECTO Aprovechamiento de la infraestructura cultural existente para la implementación de una agenda cultural articulada y permanente en el distrito</t>
  </si>
  <si>
    <t>AVANCE PORCENTUAL DEL PROYECTO Fortalecimiento de la estrategia de estímulos para el fomento y desarrollo artístico, cultural, creativo e impulso a la economía popular en torno
al arte y patrimonio en el Distrito de Cartagena de Indias</t>
  </si>
  <si>
    <t xml:space="preserve">AVANCE PORCENTUAL DEL PROYECTO Diseño e implementación del Sistema Distrital de Formación Artística y Cultural en el Distrito de Cartagena de Indias </t>
  </si>
  <si>
    <t>AVANCE PORCENTUAL DEL PROYECTO Modernización Institucional para la Gobernanza cultural en Cartagena de Indias</t>
  </si>
  <si>
    <t>AVANCE PORCENTUAL DEL PROYECTO Protección, inclusión y garantía de los derechos culturales para la gobernanza de la cinematografía, medios audiovisuales e interactivos en el Distrito de Cartagena de Indias</t>
  </si>
  <si>
    <t>AVANCE PORCENTUAL DEL PROYECTO Protección , gestión y salvaguarda del patrimonio material e inmaterial del distrito turístico y cultural de Cartagena de Indias</t>
  </si>
  <si>
    <t>AVANCE PORCENTUAL DEL PROYECTO Conservación y recuperación de los Bienes de Interés Cultural de los territorios NARP en Cartagena de Indias. Cartagena de Indias</t>
  </si>
  <si>
    <t>AVANCE PORCENTUAL DEL PROYECTO Implementación de una estrategia para la protección, divulgación, preservación y salvaguarda de las prácticas, costumbres y saberes ancestrales de los pueblos originarios de los cabildos indígenas presentes en el Distrito de Cartagena de Indias</t>
  </si>
  <si>
    <t>AVANCE PROMEDIO DE LOS PROYECTOS DEL IPCC AGOSTO 2024</t>
  </si>
  <si>
    <t>EJECUCIÓN PRESUPUESTAL DEL IPCC AGOSTO 2024</t>
  </si>
  <si>
    <t>AVANCE META PRODUCTO AL AÑO PROMEDIO SIMPLE</t>
  </si>
  <si>
    <t>REPORTE META PRODUCTO DE  JUNIO A 15 DE SEPTIEMBRE DE 2024</t>
  </si>
  <si>
    <t>REPORTE META PRODUCTO DE ENERO A 31 DE MAYO DE 2024</t>
  </si>
  <si>
    <t>REPORTE META PRODUCTO DE JUNIO A 15 DE SEPTIEMBRE DE 2024</t>
  </si>
  <si>
    <t>REPORTE META PRODUCTO DE  ENERO A 31 DE MAYO DE 2024</t>
  </si>
  <si>
    <t>AVANCE ESTRATEGICO DEL IPCC SEPTIEMBRE  15 2024</t>
  </si>
  <si>
    <t>REPORTE ACTIVIDAD DE PROYECTO
EJECUTADO DE ENERO 1 A MAYO 31 DE 2024</t>
  </si>
  <si>
    <t>REPORTE ACTIVIDAD DE PROYECTO
EJECUTADO DE JUNIO 1 A SEPTIEMBRE 15 DE 2024</t>
  </si>
  <si>
    <t>1.1. Realizar el mantenimiento preventivo y correctivo de las bibliotecas públicas y comunitarias del Distrito de Cartagena.</t>
  </si>
  <si>
    <t>1.2. Dotar con mobiliario, equipos, conectividad, indumentaria y elementos lúdicos necesarios a las bibliotecas públicas y comunitarias del Distrito de Cartagena.</t>
  </si>
  <si>
    <t>1.3. Realizar dotación y/o actualización bibliográfica y tecnológica de la Red distrital de bibliotecas públicas del Distrito de Cartagena</t>
  </si>
  <si>
    <t>1.4. Mantener, mejorar, adecuar, ampliar y/o rehabilitar las bibliotecas públicas y comunitarias del del Distrito de Cartagena.</t>
  </si>
  <si>
    <t xml:space="preserve"> 1. Bibliotecas adecuadas</t>
  </si>
  <si>
    <t>2. Infraestructuras culturales dotadas</t>
  </si>
  <si>
    <t>2.1. Dotar con mobiliario, equipos y conectividad a la infraestructura cultural del Distrito de Cartagena.</t>
  </si>
  <si>
    <t>2.2. Realizar el mantenimiento preventivo y correctivo de la infraestructura cultural del Distrito de Cartagena.</t>
  </si>
  <si>
    <t>2.3. Mantener, mejorar, adecuar, ampliar y/o rehabilitar la infraestructura cultural del Distrito de Cartagena.</t>
  </si>
  <si>
    <t>2.4. Realizar la pre-inversión en estudios de factibilidad, diseños arquitectónicos, planos, estudio de suelos y otros estudios necesarios para construir, mejorar, adecuar, ampliar y/o rehabilitar infraestructura cultural del Distrito de Cartagena.</t>
  </si>
  <si>
    <t>1. Servicios bibliotecarios</t>
  </si>
  <si>
    <t>1.1. Coordinar y desarrolllar actividades de funcionamiento y operación de la infraestructura cultural de Cartagena.</t>
  </si>
  <si>
    <t>1.2. Planear, coordinar y realizar actividades de extensión bibliotecaria</t>
  </si>
  <si>
    <t>1.1.1. Diseñar, coordinar e implementar la agenda de oferta cultural de las Red Distrital de Bibliotecas de Cartagena.</t>
  </si>
  <si>
    <t>1.1. Servicio de fomento para el acceso de la oferta cultural</t>
  </si>
  <si>
    <t>2. Documentos de planeación</t>
  </si>
  <si>
    <t>2.1. Diseñar e implementar un plan de trabajo para fortalecer la agenda conjunta de la Red Dsitrital de museos de Cartagena</t>
  </si>
  <si>
    <t>2.2. Apoyar técnica y financiaeramente la ejecución del plan de trabajo conjunto de l red distrital de museos.</t>
  </si>
  <si>
    <t>2.3. Coordinar la implementación de estrategias del plan de trabajo conjunto de la red de museos distrital</t>
  </si>
  <si>
    <t>2.4. Implementar espacios de participación, interlocución e Intercambio de experiencias entre bibliotecarios y población beneficiaria</t>
  </si>
  <si>
    <t>2.5. Diseñar e implementar una agenda cultural y artística conjunta de bibliotecas públicas y comunitarias para la lectura, escritura y oralidad</t>
  </si>
  <si>
    <t>2.6. Realizar catalogación, sistematización y digitalización del acervo bibliográfico y documental de la Red de Bibliotecas Públicas del Distrito.</t>
  </si>
  <si>
    <t>2.7. Generar alianzas con actores públicos y privados locales, nacionales e internacionales.</t>
  </si>
  <si>
    <t>3. Servicio de promoción de actividades culturales</t>
  </si>
  <si>
    <t>3.1. Diseñar e Implementar la Estrategia BarriArte</t>
  </si>
  <si>
    <t>3.2. Coordinar la implementación de estrategias para propiciar el aprovechamiento de la infraestructura cultural</t>
  </si>
  <si>
    <t>1. Servicio de apoyo financiero al sector artístico y cultural</t>
  </si>
  <si>
    <t xml:space="preserve"> 1.1. Realizar convocatoria y entrega de mil (1.000) estímulos culturales y artísticos en el Distrito de Cartagena de Indias.</t>
  </si>
  <si>
    <t>1.2. Realizar la operación logística de los eventos, socializaciones y demás actividades relacionadas a la ejecución del proyecto.</t>
  </si>
  <si>
    <t>1.3. Realizar convocatoria y entrega de cien (100) estímulos con enfoque diferencial e interseccional en el Distrito de Cartagena de Indias</t>
  </si>
  <si>
    <t>1.4. Realizar la coordinación, seguimiento, evaluación y gestión de las actividades del proyecto.</t>
  </si>
  <si>
    <t>2. Servicio de promoción de actividades culturales</t>
  </si>
  <si>
    <t xml:space="preserve">2.1. Crear o gestionar la participación en seis (6) mercados o espacios de circulación para emprendimientos culturales y artísticos.
</t>
  </si>
  <si>
    <t>2.2. Promover los emprendimientos culturales y artísticos a través de un plan de mercadeo y gestión de alianzas</t>
  </si>
  <si>
    <t>3. Servicio de apoyo financiero para el desarrollo de prácticas artísticas
y culturales</t>
  </si>
  <si>
    <t>3.1. Realizar convocatoria y entrega de ciento cincuenta (150) apoyos financieros para micronegocios de economía popular del sector cultura, artes y patrimonio</t>
  </si>
  <si>
    <t>3.2. Realizar acompañamiento técnico a micronegocios de economía popular del sector cultura incentivados con apoyo financiero</t>
  </si>
  <si>
    <t>1. Servicio de educación informal al sector artístico y cultural</t>
  </si>
  <si>
    <t>1.1. Elaborar el documento de bases o términos de referencias para las convocatorias de los programas en las diferentes áreas artísticas.</t>
  </si>
  <si>
    <t>1.2. Capacitar a formadores del sector artístico y cultural</t>
  </si>
  <si>
    <t>1.3. Implementar procesos de formación artística, presencial y/o a distancia con enfoque de calidad y excelencia</t>
  </si>
  <si>
    <t>1.4. Realizar procesos para otorgar becas de formación formal o no formal a artistas, creadores, gestores, hacedores y portadores sobre contenidos artísticos</t>
  </si>
  <si>
    <t>2. Documentos de lineamientos técnicos realizados</t>
  </si>
  <si>
    <t>2.1. Diseñar un documento de lineamientos técnicos y metodológicos para el sistema distrital de formación artística y cultural.</t>
  </si>
  <si>
    <t>2.2. Implemantar un plan piloto de formación artística y cultural en I.E. Públicas de la Ciudad.</t>
  </si>
  <si>
    <t>2.3. Coordinar el diseño y la implementación del sistema distrital de formación artística y cultural</t>
  </si>
  <si>
    <t>1. Documentos de planeación</t>
  </si>
  <si>
    <t>1.1. Realizar actividades de diseño e implementación de sistemas de gestión y de desempeño institucional en el marco del Modelo Integrado de Planeación y Gestión - MIPG y FURAC</t>
  </si>
  <si>
    <t>1.2. Realizar diseño, gestión de aprobación e implementación de políticas públicas del sector cultural.</t>
  </si>
  <si>
    <t>1.3. Implementación de tecnologías de la información y la comunicación para la gestión misional del IPCC.</t>
  </si>
  <si>
    <t>1.4. Dotación de mobiliario, equipos, acceso a conectividad y adopción de software de gestión institucional.</t>
  </si>
  <si>
    <t>2. Documentos de lineamientos técnicos</t>
  </si>
  <si>
    <t>2.1. Realizar actividades orientadas al diseño e implementación de un plan de fortalecimiento del Sistema Distrital de Cultura.</t>
  </si>
  <si>
    <t>2.2. Apoyar técnica y financieramente los planes de acción de los concejos de área artística.</t>
  </si>
  <si>
    <t>2.3. Implementar estrategias de ejercicios de gobernanza y apropiación social para el fortalecimiento del ecosistema de las artes, la cultura y el patrimonio.</t>
  </si>
  <si>
    <t>1. Documentos normativos</t>
  </si>
  <si>
    <t>1.1. Realizar la implementación de una (1) Comisión Fílmica de Cartagena de Indias y adquirir un (1) Permiso Unificado de Filmaciones Audiovisuales (PUFAC)</t>
  </si>
  <si>
    <t>1.2. Realizar la coordinación de la comisión fílmica y la cinemateca de Cartagena como estrategia de buenas prácticas en Cartagena de Indias</t>
  </si>
  <si>
    <t>2.1. Realizar la formulación de la política pública Distrital de cinematografía, medios audiovisuales e interactivos</t>
  </si>
  <si>
    <t>2.2. Desarrollar acciones de implementación de la Política Pública Distrital de cinematografía, medios audiovisuales e interactivos del Distrito de Cartagena de Indias</t>
  </si>
  <si>
    <t>2.3. Realizar logística para el desarrollo de los espacios participativos de construcción de la Política pública Distrital de cinematografía, medios audiovisuales e interactivos en Cartagena de Indias</t>
  </si>
  <si>
    <t>2.4. Realizar socialización de documento final de Política Pública Distrital de cinematografía, medios audiovisuales e interactivos en Cartagena de Indias</t>
  </si>
  <si>
    <t>2.5. Realizar diseño e implementación de una (1) estrategia de modernización y mejoramiento del desempeño institucional del Instituto de Patrimonio y Cultura como entidad rectora y encargada de la gobernanza en el territorio</t>
  </si>
  <si>
    <t>2.6. Diseñar e implementar un (1) plan de fortalecimiento para Sistema Distrital de Cultura y consejos de áreas artísticas</t>
  </si>
  <si>
    <t>3. Centros culturales construidos</t>
  </si>
  <si>
    <t>3.1. Realizar los estudios y diseños para la construcción de una cinemateca en Cartagena de Indias</t>
  </si>
  <si>
    <t>3.2. Realizar obras de construcción de una (1) cinemateca en Cartagena de Indias</t>
  </si>
  <si>
    <t>3.3. Realizar interventoría técnica, administrativa y financiera</t>
  </si>
  <si>
    <t>3.4. Realizar la gerencia técnica de la construcción de una cinemateca en Cartagena de Indias</t>
  </si>
  <si>
    <t>1. Servicio de promoción de actividades culturales</t>
  </si>
  <si>
    <t>1.1. Organizar y coordinar festivales, fiestas y festejos propios de las manifestaciones culturales para promoción del patrimonio inmaterial</t>
  </si>
  <si>
    <t>1.2. Realizar la operación logística de los festivales, fiestas y festejos propios de las manifestaciones culturales para promoción del patrimonio inmaterial.</t>
  </si>
  <si>
    <t>1.3. Apoyar, fomentar y divulgar experiencias culturales de turismo sostenible para el desarrollo económico y el mejoramiento de la calidad de vida de los hacedores del sector.</t>
  </si>
  <si>
    <t xml:space="preserve">1.4. Diseñar e implementar estrategias para la preservación y protección de las tradiciones, técnicas, costumbres, saberes y otras practicas significativas del territorio aplicando el enfoque diferencial y comunitario.
</t>
  </si>
  <si>
    <t>2. Servicio de apoyo financiero al sector artístico y cultural</t>
  </si>
  <si>
    <t>2.1. Realizar acompañamiento a la organización y ejecución del Festival de Musica del Caribe.</t>
  </si>
  <si>
    <t xml:space="preserve">2.2. Brindar apoyo financiero y de operación logística al Festival de Música del Caribe.
</t>
  </si>
  <si>
    <t>3. Documentos de lineamientos técnicos</t>
  </si>
  <si>
    <t>3.1. Elaborar un (1) inventario del patrimonio cultural material e inmaterial de Cartagena</t>
  </si>
  <si>
    <t>3.2. Coordinar acciones para la la elaboración, validación y presentación del inventario del patrimonio material e inmaterial de Cartagena.</t>
  </si>
  <si>
    <t>4. Documentos de planeación</t>
  </si>
  <si>
    <t>4.1. Elaborar e implementar un Plan Maestro para el cuidado, conservación y apropiación social del patrimonio material.</t>
  </si>
  <si>
    <t>4.2. Realizar la coordinación y gestión de las acciones y estrategias para la orientación, salvaguarda, valoración, cuidado y control del patrimonio material.</t>
  </si>
  <si>
    <t>4.3. Diseñar e implementar estrategias para el cuidado, conservación, puesta en valor y apropiación social del patrimonio material.</t>
  </si>
  <si>
    <t>4.4. Realizar acciones de seguimiento, control, monitoreo, verificación, supervisión y asesoría a los bienes inmuebles del centro histórico y su área de influencia para la preservación del patrimonio material inmueble.</t>
  </si>
  <si>
    <t>1.1. Realizar un inventario de los Bienes de Interés cultural Bienes de Interés Cultural de los territorios negros, afrocolombianos, raizales y palenqueros en Cartagena de Indias.</t>
  </si>
  <si>
    <t>1.2. Diseñar e implementar estrategias para la protección, salvaguardia y recuperación de los Bienes de Interés cultural Bienes de Interés Cultural de los territorios negros, afrocolombianos, raizales y palenqueros en Cartagena de Indias</t>
  </si>
  <si>
    <t>1.3. Diseñar e implementar estrategias para la preservación y protección de las tradiciones, técnicas, costumbres, saberes y otras prácticas significativas del territorio aplicando el enfoque diferencial y comunitario</t>
  </si>
  <si>
    <t>1.4. Diseñar e implementar estrategias para el cuidado, conservación, puesta en valor y apropiación social de los Bienes de Interés cultural Bienes de Interés Cultural de los territorios negros, afrocolombianos, raizales y palenqueros en Cartagena de Indias.</t>
  </si>
  <si>
    <t>1.1. Realizar programa formativo; Desarrollo de talleres, cursos, charlas que transmitan conocimientos tradicionales, idiomas indígenas, técnicas artesanales, entre otros aspectos culturales.</t>
  </si>
  <si>
    <t>1.2. Realizar difusión cultural: Organización de eventos entre estos en el cuatrienio se realizarán festivales, exposiciones, conciertos, danzas tradicionales, que permitan mostrar y compartir la riqueza cultural de los pueblos indígenas</t>
  </si>
  <si>
    <t>1.3. Realizar documentación y archivo: Recopilación y registro de narrativas orales, música, danzas, artesanías, recetas tradicionales, para preservar este conocimiento y facilitar su transmisión a futuras generaciones</t>
  </si>
  <si>
    <t>1.4. 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</si>
  <si>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AVANCE EN LAS ACTIVIDADES DE LOS PROYECTOS SEPTIEMBRE 15 2024</t>
  </si>
  <si>
    <t>Infancia
Adolescencia
Adultez</t>
  </si>
  <si>
    <t>Enfoque diferencial</t>
  </si>
  <si>
    <t>Étnico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</si>
</sst>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quot;$&quot;\ * #,##0.00_-;\-&quot;$&quot;\ * #,##0.00_-;_-&quot;$&quot;\ * &quot;-&quot;??_-;_-@_-"/>
    <numFmt numFmtId="43" formatCode="_-* #,##0.00_-;\-* #,##0.00_-;_-* &quot;-&quot;??_-;_-@_-"/>
    <numFmt numFmtId="164" formatCode="0.0%"/>
    <numFmt numFmtId="165" formatCode="#,##0.0"/>
    <numFmt numFmtId="166" formatCode="0.0"/>
  </numFmts>
  <fonts count="55"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ptos Narrow"/>
      <family val="2"/>
      <scheme val="minor"/>
    </font>
    <font>
      <sz val="11"/>
      <color rgb="FF000000"/>
      <name val="Arial"/>
      <family val="2"/>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000000"/>
      <name val="Aptos Narrow"/>
      <family val="2"/>
      <scheme val="minor"/>
    </font>
    <font>
      <sz val="11"/>
      <color rgb="FF444444"/>
      <name val="Aptos Narrow"/>
      <family val="2"/>
      <scheme val="minor"/>
    </font>
    <font>
      <sz val="11"/>
      <color rgb="FF0D0D0D"/>
      <name val="Aptos Narrow"/>
      <family val="2"/>
      <scheme val="minor"/>
    </font>
    <font>
      <sz val="10"/>
      <color rgb="FF1F1F1F"/>
      <name val="Arial"/>
      <family val="2"/>
    </font>
    <font>
      <sz val="10"/>
      <color theme="1"/>
      <name val="Arial"/>
      <family val="2"/>
    </font>
    <font>
      <b/>
      <sz val="20"/>
      <color theme="1"/>
      <name val="Arial"/>
      <family val="2"/>
    </font>
    <font>
      <b/>
      <sz val="9"/>
      <color rgb="FF000000"/>
      <name val="Arial"/>
      <family val="2"/>
    </font>
    <font>
      <sz val="11"/>
      <name val="Arial"/>
      <family val="2"/>
    </font>
    <font>
      <sz val="12"/>
      <color theme="1"/>
      <name val="Aptos Narrow"/>
      <family val="2"/>
      <scheme val="minor"/>
    </font>
    <font>
      <b/>
      <sz val="9"/>
      <color rgb="FFFF0000"/>
      <name val="Arial"/>
      <family val="2"/>
    </font>
    <font>
      <b/>
      <sz val="9"/>
      <name val="Times New Roman"/>
      <family val="1"/>
    </font>
    <font>
      <b/>
      <sz val="16"/>
      <color rgb="FFFF0000"/>
      <name val="Times New Roman"/>
      <family val="1"/>
    </font>
    <font>
      <b/>
      <sz val="22"/>
      <color rgb="FFFF0000"/>
      <name val="Aptos Narrow"/>
      <family val="2"/>
      <scheme val="minor"/>
    </font>
    <font>
      <b/>
      <sz val="11"/>
      <color rgb="FFFF0000"/>
      <name val="Arial"/>
      <family val="2"/>
    </font>
    <font>
      <b/>
      <sz val="16"/>
      <color rgb="FFFF0000"/>
      <name val="Arial"/>
      <family val="2"/>
    </font>
    <font>
      <b/>
      <sz val="18"/>
      <color rgb="FFFF0000"/>
      <name val="Arial"/>
      <family val="2"/>
    </font>
    <font>
      <b/>
      <sz val="18"/>
      <color rgb="FFFF0000"/>
      <name val="Aptos Narrow"/>
      <family val="2"/>
      <scheme val="minor"/>
    </font>
    <font>
      <b/>
      <sz val="11"/>
      <color rgb="FFFF0000"/>
      <name val="Aptos Narrow"/>
      <family val="2"/>
      <scheme val="minor"/>
    </font>
    <font>
      <sz val="11"/>
      <color rgb="FFFF0000"/>
      <name val="Aptos Narrow"/>
      <family val="2"/>
      <scheme val="minor"/>
    </font>
    <font>
      <b/>
      <sz val="12"/>
      <color rgb="FFFF0000"/>
      <name val="Aptos Narrow"/>
      <family val="2"/>
      <scheme val="minor"/>
    </font>
    <font>
      <b/>
      <sz val="14"/>
      <color rgb="FFFF0000"/>
      <name val="Aptos Narrow"/>
      <family val="2"/>
      <scheme val="minor"/>
    </font>
    <font>
      <sz val="11"/>
      <color rgb="FFFF0000"/>
      <name val="Arial"/>
      <family val="2"/>
    </font>
    <font>
      <b/>
      <sz val="20"/>
      <name val="Aptos Narrow"/>
      <family val="2"/>
      <scheme val="minor"/>
    </font>
    <font>
      <b/>
      <sz val="12"/>
      <name val="Arial"/>
      <family val="2"/>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D966"/>
        <bgColor indexed="64"/>
      </patternFill>
    </fill>
    <fill>
      <patternFill patternType="solid">
        <fgColor rgb="FFA9D08E"/>
        <bgColor indexed="64"/>
      </patternFill>
    </fill>
    <fill>
      <patternFill patternType="solid">
        <fgColor rgb="FF00B0F0"/>
        <bgColor indexed="64"/>
      </patternFill>
    </fill>
    <fill>
      <patternFill patternType="solid">
        <fgColor rgb="FFFFABD8"/>
        <bgColor indexed="64"/>
      </patternFill>
    </fill>
    <fill>
      <patternFill patternType="solid">
        <fgColor rgb="FF66FFCC"/>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6"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indexed="64"/>
      </left>
      <right/>
      <top style="thin">
        <color rgb="FF000000"/>
      </top>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736">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1" xfId="0"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horizontal="center" vertical="center" wrapText="1"/>
    </xf>
    <xf numFmtId="3" fontId="7" fillId="0" borderId="1" xfId="0" applyNumberFormat="1" applyFont="1" applyBorder="1" applyAlignment="1">
      <alignment horizontal="center" vertical="center" wrapText="1"/>
    </xf>
    <xf numFmtId="0" fontId="26" fillId="2"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2" borderId="1" xfId="0" applyFill="1" applyBorder="1"/>
    <xf numFmtId="0" fontId="7" fillId="13" borderId="1" xfId="0" applyFont="1" applyFill="1" applyBorder="1" applyAlignment="1">
      <alignment horizontal="center" vertical="center" wrapText="1"/>
    </xf>
    <xf numFmtId="0" fontId="0" fillId="2" borderId="1" xfId="0" applyFill="1" applyBorder="1" applyAlignment="1">
      <alignment vertical="center" wrapText="1"/>
    </xf>
    <xf numFmtId="0" fontId="27" fillId="13" borderId="23" xfId="0" applyFont="1" applyFill="1" applyBorder="1" applyAlignment="1">
      <alignment horizontal="center" vertical="center" wrapText="1"/>
    </xf>
    <xf numFmtId="0" fontId="27" fillId="13" borderId="24"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27" fillId="13" borderId="0" xfId="0" applyFont="1" applyFill="1" applyAlignment="1">
      <alignment horizontal="center" vertical="center"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18" xfId="0" applyFont="1" applyFill="1" applyBorder="1" applyAlignment="1">
      <alignment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30" fillId="14" borderId="18" xfId="0" applyFont="1" applyFill="1" applyBorder="1" applyAlignment="1">
      <alignment horizontal="left" vertical="center" wrapText="1"/>
    </xf>
    <xf numFmtId="0" fontId="30" fillId="14" borderId="19" xfId="0" applyFont="1" applyFill="1" applyBorder="1" applyAlignment="1">
      <alignment horizontal="left" vertical="center" wrapText="1"/>
    </xf>
    <xf numFmtId="0" fontId="31" fillId="0" borderId="0" xfId="0" applyFont="1" applyAlignment="1">
      <alignment horizontal="center" vertical="center" wrapText="1"/>
    </xf>
    <xf numFmtId="0" fontId="30" fillId="14" borderId="32" xfId="0" applyFont="1" applyFill="1" applyBorder="1" applyAlignment="1">
      <alignment vertical="center" wrapText="1"/>
    </xf>
    <xf numFmtId="0" fontId="30" fillId="14" borderId="33" xfId="0" applyFont="1" applyFill="1" applyBorder="1" applyAlignment="1">
      <alignment vertical="center" wrapText="1"/>
    </xf>
    <xf numFmtId="0" fontId="30" fillId="14" borderId="24" xfId="0" applyFont="1" applyFill="1" applyBorder="1" applyAlignment="1">
      <alignment vertical="center" wrapText="1"/>
    </xf>
    <xf numFmtId="0" fontId="30" fillId="14" borderId="29" xfId="0" applyFont="1" applyFill="1" applyBorder="1" applyAlignment="1">
      <alignment horizontal="center" vertical="center" wrapText="1"/>
    </xf>
    <xf numFmtId="0" fontId="30" fillId="14" borderId="19" xfId="0" applyFont="1" applyFill="1" applyBorder="1" applyAlignment="1">
      <alignment vertical="center" wrapText="1"/>
    </xf>
    <xf numFmtId="0" fontId="30" fillId="14" borderId="20" xfId="0" applyFont="1" applyFill="1" applyBorder="1" applyAlignment="1">
      <alignment vertical="center" wrapText="1"/>
    </xf>
    <xf numFmtId="0" fontId="32" fillId="0" borderId="29" xfId="0" applyFont="1" applyBorder="1" applyAlignment="1">
      <alignment vertical="center" wrapText="1"/>
    </xf>
    <xf numFmtId="0" fontId="32" fillId="0" borderId="30" xfId="0" applyFont="1" applyBorder="1" applyAlignment="1">
      <alignment vertical="center" wrapText="1"/>
    </xf>
    <xf numFmtId="0" fontId="32" fillId="0" borderId="31" xfId="0" applyFont="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3" fillId="14" borderId="35" xfId="0" applyFont="1" applyFill="1" applyBorder="1" applyAlignment="1">
      <alignment vertical="center" wrapText="1"/>
    </xf>
    <xf numFmtId="0" fontId="33" fillId="14" borderId="32" xfId="0" applyFont="1" applyFill="1" applyBorder="1" applyAlignment="1">
      <alignment vertical="center" wrapText="1"/>
    </xf>
    <xf numFmtId="0" fontId="33" fillId="14" borderId="33" xfId="0" applyFont="1" applyFill="1" applyBorder="1" applyAlignment="1">
      <alignment vertical="center" wrapText="1"/>
    </xf>
    <xf numFmtId="0" fontId="33" fillId="14" borderId="24" xfId="0" applyFont="1" applyFill="1" applyBorder="1" applyAlignment="1">
      <alignment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0" fillId="14" borderId="36" xfId="0" applyFont="1" applyFill="1" applyBorder="1" applyAlignment="1">
      <alignment vertical="center" wrapText="1"/>
    </xf>
    <xf numFmtId="0" fontId="28" fillId="0" borderId="1" xfId="0" applyFont="1" applyBorder="1"/>
    <xf numFmtId="0" fontId="0" fillId="14" borderId="19" xfId="0" applyFill="1" applyBorder="1" applyAlignment="1">
      <alignment vertical="center" wrapText="1"/>
    </xf>
    <xf numFmtId="0" fontId="30" fillId="14" borderId="22" xfId="0" applyFont="1" applyFill="1" applyBorder="1" applyAlignment="1">
      <alignment vertical="center" wrapText="1"/>
    </xf>
    <xf numFmtId="0" fontId="30" fillId="14" borderId="23" xfId="0" applyFont="1" applyFill="1" applyBorder="1" applyAlignment="1">
      <alignment vertical="center" wrapText="1"/>
    </xf>
    <xf numFmtId="0" fontId="33" fillId="14" borderId="22" xfId="0" applyFont="1" applyFill="1" applyBorder="1" applyAlignment="1">
      <alignment vertical="center" wrapText="1"/>
    </xf>
    <xf numFmtId="0" fontId="28" fillId="0" borderId="2" xfId="0" applyFont="1"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7" fillId="0" borderId="0" xfId="0" applyFont="1"/>
    <xf numFmtId="0" fontId="7" fillId="0" borderId="0" xfId="0" applyFont="1" applyAlignment="1">
      <alignment horizontal="center"/>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3" borderId="18" xfId="0" applyFont="1" applyFill="1" applyBorder="1" applyAlignment="1">
      <alignment horizontal="center" vertical="center" wrapText="1"/>
    </xf>
    <xf numFmtId="0" fontId="37" fillId="13" borderId="1" xfId="0" applyFont="1" applyFill="1" applyBorder="1" applyAlignment="1">
      <alignment horizontal="center" vertical="center"/>
    </xf>
    <xf numFmtId="1" fontId="7" fillId="13" borderId="1" xfId="0" applyNumberFormat="1" applyFont="1" applyFill="1" applyBorder="1" applyAlignment="1">
      <alignment horizontal="center" vertical="center" wrapText="1"/>
    </xf>
    <xf numFmtId="0" fontId="7" fillId="13" borderId="1" xfId="0" applyFont="1" applyFill="1" applyBorder="1" applyAlignment="1">
      <alignment horizontal="left"/>
    </xf>
    <xf numFmtId="0" fontId="7" fillId="13" borderId="0" xfId="0" applyFont="1" applyFill="1"/>
    <xf numFmtId="0" fontId="7" fillId="13" borderId="1" xfId="0" applyFont="1" applyFill="1" applyBorder="1" applyAlignment="1">
      <alignment horizontal="center" vertical="center"/>
    </xf>
    <xf numFmtId="0" fontId="7" fillId="13" borderId="1" xfId="0" applyFont="1" applyFill="1" applyBorder="1"/>
    <xf numFmtId="0" fontId="7" fillId="13" borderId="2" xfId="0" applyFont="1" applyFill="1" applyBorder="1" applyAlignment="1">
      <alignment horizontal="center" vertical="center"/>
    </xf>
    <xf numFmtId="0" fontId="7" fillId="13" borderId="1" xfId="0" applyFont="1" applyFill="1" applyBorder="1" applyAlignment="1">
      <alignment horizontal="left" vertical="center"/>
    </xf>
    <xf numFmtId="0" fontId="7" fillId="13" borderId="1" xfId="0" applyFont="1" applyFill="1" applyBorder="1" applyAlignment="1">
      <alignment horizontal="left" vertical="center" wrapText="1"/>
    </xf>
    <xf numFmtId="0" fontId="37" fillId="13" borderId="13" xfId="0" applyFont="1" applyFill="1" applyBorder="1" applyAlignment="1">
      <alignment horizontal="center" vertical="center"/>
    </xf>
    <xf numFmtId="1" fontId="7" fillId="13" borderId="20" xfId="0" applyNumberFormat="1" applyFont="1" applyFill="1" applyBorder="1" applyAlignment="1">
      <alignment horizontal="center" vertical="center" wrapText="1"/>
    </xf>
    <xf numFmtId="0" fontId="38" fillId="13" borderId="20" xfId="0" applyFont="1" applyFill="1" applyBorder="1" applyAlignment="1">
      <alignment horizontal="center" vertical="center" wrapText="1"/>
    </xf>
    <xf numFmtId="3" fontId="7" fillId="13" borderId="20" xfId="0" applyNumberFormat="1" applyFont="1" applyFill="1" applyBorder="1" applyAlignment="1">
      <alignment horizontal="center" vertical="center"/>
    </xf>
    <xf numFmtId="3" fontId="7" fillId="13" borderId="20"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13" borderId="1" xfId="0" applyFont="1" applyFill="1" applyBorder="1" applyAlignment="1">
      <alignment vertical="center" wrapText="1"/>
    </xf>
    <xf numFmtId="0" fontId="38" fillId="13" borderId="1" xfId="0" applyFont="1" applyFill="1" applyBorder="1" applyAlignment="1">
      <alignment horizontal="center" vertical="center" wrapText="1"/>
    </xf>
    <xf numFmtId="0" fontId="7" fillId="13" borderId="18" xfId="0" applyFont="1" applyFill="1" applyBorder="1" applyAlignment="1">
      <alignment horizontal="left" vertical="center" wrapText="1"/>
    </xf>
    <xf numFmtId="0" fontId="7" fillId="13" borderId="1" xfId="0" applyFont="1" applyFill="1" applyBorder="1" applyAlignment="1">
      <alignment horizontal="center"/>
    </xf>
    <xf numFmtId="0" fontId="7" fillId="13" borderId="2" xfId="0" applyFont="1" applyFill="1" applyBorder="1" applyAlignment="1">
      <alignment horizontal="center"/>
    </xf>
    <xf numFmtId="0" fontId="7" fillId="13" borderId="20" xfId="0" applyFont="1" applyFill="1" applyBorder="1" applyAlignment="1">
      <alignment horizontal="left"/>
    </xf>
    <xf numFmtId="1" fontId="7" fillId="13" borderId="1" xfId="0" applyNumberFormat="1" applyFont="1" applyFill="1" applyBorder="1" applyAlignment="1">
      <alignment horizontal="center" vertical="center"/>
    </xf>
    <xf numFmtId="0" fontId="7" fillId="2" borderId="1" xfId="0" applyFont="1" applyFill="1" applyBorder="1" applyAlignment="1">
      <alignment horizontal="left" vertical="center"/>
    </xf>
    <xf numFmtId="0" fontId="7" fillId="13" borderId="0" xfId="0" applyFont="1" applyFill="1" applyAlignment="1">
      <alignment horizontal="center" vertical="center" wrapText="1"/>
    </xf>
    <xf numFmtId="0" fontId="7" fillId="0" borderId="1" xfId="0" applyFont="1" applyBorder="1"/>
    <xf numFmtId="0" fontId="7" fillId="0" borderId="1" xfId="0" applyFont="1" applyBorder="1" applyAlignment="1">
      <alignment wrapText="1"/>
    </xf>
    <xf numFmtId="0" fontId="19"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3" fontId="7" fillId="2" borderId="18" xfId="0"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8" fontId="7" fillId="2" borderId="18" xfId="0" applyNumberFormat="1" applyFont="1" applyFill="1" applyBorder="1" applyAlignment="1">
      <alignment horizontal="center" vertical="center"/>
    </xf>
    <xf numFmtId="8" fontId="7" fillId="2" borderId="20" xfId="0" applyNumberFormat="1" applyFont="1" applyFill="1" applyBorder="1" applyAlignment="1">
      <alignment horizontal="center" vertical="center"/>
    </xf>
    <xf numFmtId="8" fontId="7" fillId="2" borderId="19" xfId="0" applyNumberFormat="1"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xf>
    <xf numFmtId="9" fontId="38" fillId="13" borderId="1" xfId="7" applyFont="1" applyFill="1" applyBorder="1" applyAlignment="1">
      <alignment horizontal="center" vertical="center"/>
    </xf>
    <xf numFmtId="0" fontId="38" fillId="0" borderId="0" xfId="0" applyFont="1" applyAlignment="1">
      <alignment horizontal="center"/>
    </xf>
    <xf numFmtId="0" fontId="7" fillId="0" borderId="4" xfId="0" applyFont="1" applyBorder="1" applyAlignment="1">
      <alignment horizontal="center" vertical="center"/>
    </xf>
    <xf numFmtId="0" fontId="5"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8" fontId="7" fillId="2" borderId="18" xfId="0" applyNumberFormat="1" applyFont="1" applyFill="1" applyBorder="1" applyAlignment="1">
      <alignment vertical="center"/>
    </xf>
    <xf numFmtId="4" fontId="38" fillId="0" borderId="1" xfId="0" applyNumberFormat="1" applyFont="1" applyBorder="1" applyAlignment="1">
      <alignment horizontal="center" vertical="center"/>
    </xf>
    <xf numFmtId="4" fontId="7" fillId="2" borderId="1" xfId="0" applyNumberFormat="1" applyFont="1" applyFill="1" applyBorder="1" applyAlignment="1">
      <alignment horizontal="center" vertical="center" wrapText="1"/>
    </xf>
    <xf numFmtId="0" fontId="37" fillId="13" borderId="20" xfId="0" applyFont="1" applyFill="1" applyBorder="1" applyAlignment="1">
      <alignment horizontal="center" vertical="center"/>
    </xf>
    <xf numFmtId="1" fontId="7" fillId="13" borderId="20" xfId="0" applyNumberFormat="1" applyFont="1" applyFill="1" applyBorder="1" applyAlignment="1">
      <alignment horizontal="center" vertical="center"/>
    </xf>
    <xf numFmtId="9" fontId="38" fillId="13" borderId="20" xfId="7" applyFont="1" applyFill="1" applyBorder="1" applyAlignment="1">
      <alignment horizontal="center" vertical="center"/>
    </xf>
    <xf numFmtId="0" fontId="7" fillId="1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2" xfId="0" applyFont="1" applyBorder="1"/>
    <xf numFmtId="3" fontId="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7" fillId="2" borderId="2" xfId="0" applyFont="1" applyFill="1" applyBorder="1"/>
    <xf numFmtId="9" fontId="38" fillId="13" borderId="19" xfId="7" applyFont="1" applyFill="1" applyBorder="1" applyAlignment="1">
      <alignment horizontal="center" vertical="center"/>
    </xf>
    <xf numFmtId="0" fontId="7" fillId="2" borderId="4" xfId="0" applyFont="1" applyFill="1" applyBorder="1" applyAlignment="1">
      <alignment horizontal="center" vertical="center"/>
    </xf>
    <xf numFmtId="14" fontId="7" fillId="0" borderId="4" xfId="0" applyNumberFormat="1" applyFont="1" applyBorder="1" applyAlignment="1">
      <alignment horizontal="center" vertical="center"/>
    </xf>
    <xf numFmtId="0" fontId="7" fillId="13" borderId="4" xfId="0" applyFont="1" applyFill="1" applyBorder="1" applyAlignment="1">
      <alignment horizontal="center" vertical="center"/>
    </xf>
    <xf numFmtId="0" fontId="7" fillId="13" borderId="4" xfId="0" applyFont="1" applyFill="1" applyBorder="1"/>
    <xf numFmtId="0" fontId="27" fillId="13" borderId="1" xfId="0" applyFont="1" applyFill="1" applyBorder="1" applyAlignment="1">
      <alignment horizontal="center" vertical="center" wrapText="1"/>
    </xf>
    <xf numFmtId="0" fontId="38" fillId="0" borderId="4" xfId="0" applyFont="1" applyBorder="1" applyAlignment="1">
      <alignment horizontal="center" vertical="center" wrapText="1"/>
    </xf>
    <xf numFmtId="0" fontId="27" fillId="2"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164" fontId="19" fillId="16" borderId="1" xfId="7" applyNumberFormat="1" applyFont="1" applyFill="1" applyBorder="1" applyAlignment="1">
      <alignment horizontal="center" vertical="center" wrapText="1"/>
    </xf>
    <xf numFmtId="0" fontId="19" fillId="16" borderId="1" xfId="0"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 xfId="0" applyFont="1" applyFill="1" applyBorder="1" applyAlignment="1">
      <alignment horizontal="left" vertical="center" wrapText="1"/>
    </xf>
    <xf numFmtId="3" fontId="38" fillId="13" borderId="1" xfId="7" applyNumberFormat="1" applyFont="1" applyFill="1" applyBorder="1" applyAlignment="1">
      <alignment horizontal="center" vertical="center"/>
    </xf>
    <xf numFmtId="3" fontId="38" fillId="13" borderId="20" xfId="7" applyNumberFormat="1" applyFont="1" applyFill="1" applyBorder="1" applyAlignment="1">
      <alignment horizontal="center" vertical="center"/>
    </xf>
    <xf numFmtId="3" fontId="38" fillId="0" borderId="0" xfId="0" applyNumberFormat="1" applyFont="1" applyAlignment="1">
      <alignment horizontal="center"/>
    </xf>
    <xf numFmtId="0" fontId="0" fillId="17" borderId="1" xfId="0" applyFill="1" applyBorder="1" applyAlignment="1">
      <alignment horizontal="center" vertical="center"/>
    </xf>
    <xf numFmtId="0" fontId="27" fillId="17" borderId="1" xfId="0" applyFont="1" applyFill="1" applyBorder="1" applyAlignment="1">
      <alignment horizontal="center" vertical="center" wrapText="1"/>
    </xf>
    <xf numFmtId="9" fontId="0" fillId="0" borderId="1" xfId="7" applyFont="1" applyFill="1" applyBorder="1" applyAlignment="1">
      <alignment horizontal="center" vertical="center"/>
    </xf>
    <xf numFmtId="0" fontId="30" fillId="14" borderId="17" xfId="0" applyFont="1" applyFill="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wrapText="1"/>
    </xf>
    <xf numFmtId="0" fontId="28" fillId="0" borderId="14" xfId="0" applyFont="1" applyBorder="1" applyAlignment="1">
      <alignment horizontal="center" vertical="center"/>
    </xf>
    <xf numFmtId="0" fontId="33" fillId="14" borderId="23" xfId="0" applyFont="1" applyFill="1" applyBorder="1" applyAlignment="1">
      <alignment horizontal="center" vertical="center" wrapText="1"/>
    </xf>
    <xf numFmtId="0" fontId="28" fillId="0" borderId="34" xfId="0" applyFont="1" applyBorder="1" applyAlignment="1">
      <alignment horizontal="center" vertical="center" wrapText="1"/>
    </xf>
    <xf numFmtId="0" fontId="28"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3" fontId="7" fillId="2" borderId="20" xfId="0" applyNumberFormat="1" applyFont="1" applyFill="1" applyBorder="1" applyAlignment="1">
      <alignment horizontal="left" vertical="center" wrapText="1"/>
    </xf>
    <xf numFmtId="0" fontId="7" fillId="2" borderId="20" xfId="0" applyFont="1" applyFill="1" applyBorder="1" applyAlignment="1">
      <alignment horizontal="left" vertical="center"/>
    </xf>
    <xf numFmtId="0" fontId="7" fillId="9" borderId="20" xfId="0" applyFont="1" applyFill="1" applyBorder="1" applyAlignment="1">
      <alignment horizontal="center" vertical="center" wrapText="1"/>
    </xf>
    <xf numFmtId="0" fontId="37" fillId="0" borderId="20" xfId="0" applyFont="1" applyBorder="1" applyAlignment="1">
      <alignment horizontal="center" vertical="center"/>
    </xf>
    <xf numFmtId="0" fontId="7" fillId="8" borderId="20" xfId="0" applyFont="1" applyFill="1" applyBorder="1" applyAlignment="1">
      <alignment horizontal="center" vertical="center" wrapText="1"/>
    </xf>
    <xf numFmtId="3" fontId="27" fillId="17" borderId="1" xfId="0" applyNumberFormat="1" applyFont="1" applyFill="1" applyBorder="1" applyAlignment="1">
      <alignment horizontal="center" vertical="center" wrapText="1"/>
    </xf>
    <xf numFmtId="3" fontId="26" fillId="17" borderId="2" xfId="0" applyNumberFormat="1" applyFont="1" applyFill="1" applyBorder="1" applyAlignment="1">
      <alignment horizontal="center" vertical="center" wrapText="1"/>
    </xf>
    <xf numFmtId="3" fontId="0" fillId="17" borderId="1" xfId="0" applyNumberFormat="1" applyFill="1" applyBorder="1" applyAlignment="1">
      <alignment horizontal="center" vertical="center" wrapText="1"/>
    </xf>
    <xf numFmtId="0" fontId="0" fillId="0" borderId="2" xfId="0" applyBorder="1" applyAlignment="1">
      <alignment horizontal="center" vertical="center"/>
    </xf>
    <xf numFmtId="3" fontId="27" fillId="0" borderId="22" xfId="0" applyNumberFormat="1" applyFont="1" applyBorder="1" applyAlignment="1">
      <alignment horizontal="center" vertical="center" wrapText="1"/>
    </xf>
    <xf numFmtId="0" fontId="0" fillId="0" borderId="2" xfId="0" applyBorder="1" applyAlignment="1">
      <alignment horizontal="center" vertical="center" wrapText="1"/>
    </xf>
    <xf numFmtId="0" fontId="27" fillId="0" borderId="21" xfId="0" applyFont="1" applyBorder="1" applyAlignment="1">
      <alignment horizontal="center" vertical="center" wrapText="1"/>
    </xf>
    <xf numFmtId="0" fontId="0" fillId="0" borderId="4" xfId="0" applyBorder="1" applyAlignment="1">
      <alignment horizontal="center" vertical="center"/>
    </xf>
    <xf numFmtId="9" fontId="38" fillId="0" borderId="1" xfId="0" applyNumberFormat="1" applyFont="1" applyBorder="1" applyAlignment="1">
      <alignment horizontal="center" vertical="center" wrapText="1"/>
    </xf>
    <xf numFmtId="0" fontId="35" fillId="0" borderId="1" xfId="0" applyFont="1" applyBorder="1" applyAlignment="1">
      <alignment horizontal="left" vertical="center" wrapText="1"/>
    </xf>
    <xf numFmtId="0" fontId="7"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18" xfId="0" applyFont="1" applyBorder="1" applyAlignment="1">
      <alignment horizontal="center" vertical="center" wrapText="1"/>
    </xf>
    <xf numFmtId="0" fontId="7" fillId="12" borderId="20"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0" fillId="0" borderId="18" xfId="0"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Border="1" applyAlignment="1">
      <alignment horizontal="center" vertical="center" wrapText="1"/>
    </xf>
    <xf numFmtId="3" fontId="0" fillId="17" borderId="4" xfId="0" applyNumberFormat="1" applyFill="1" applyBorder="1" applyAlignment="1">
      <alignment horizontal="center" vertical="center"/>
    </xf>
    <xf numFmtId="3" fontId="27" fillId="17" borderId="0" xfId="0" applyNumberFormat="1" applyFont="1" applyFill="1" applyAlignment="1">
      <alignment horizontal="center" vertical="center" wrapText="1"/>
    </xf>
    <xf numFmtId="3" fontId="0" fillId="17" borderId="4" xfId="0" applyNumberFormat="1" applyFill="1" applyBorder="1" applyAlignment="1">
      <alignment horizontal="center" vertical="center" wrapText="1"/>
    </xf>
    <xf numFmtId="0" fontId="27" fillId="17" borderId="4" xfId="0" applyFont="1" applyFill="1" applyBorder="1" applyAlignment="1">
      <alignment horizontal="center" vertical="center" wrapText="1"/>
    </xf>
    <xf numFmtId="0" fontId="0" fillId="17" borderId="4" xfId="0" applyFill="1" applyBorder="1" applyAlignment="1">
      <alignment horizontal="center" vertical="center"/>
    </xf>
    <xf numFmtId="0" fontId="5" fillId="16"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164" fontId="0" fillId="0" borderId="1" xfId="7" applyNumberFormat="1" applyFont="1" applyFill="1" applyBorder="1" applyAlignment="1">
      <alignment horizontal="center" vertical="center"/>
    </xf>
    <xf numFmtId="0" fontId="9" fillId="2" borderId="1" xfId="0" applyFont="1" applyFill="1" applyBorder="1" applyAlignment="1">
      <alignment horizontal="center"/>
    </xf>
    <xf numFmtId="0" fontId="0" fillId="18" borderId="1" xfId="0" applyFill="1" applyBorder="1" applyAlignment="1">
      <alignment horizontal="center" vertical="center" wrapText="1"/>
    </xf>
    <xf numFmtId="0" fontId="19" fillId="18" borderId="1" xfId="0" applyFont="1" applyFill="1" applyBorder="1" applyAlignment="1">
      <alignment horizontal="center" vertical="center" wrapText="1"/>
    </xf>
    <xf numFmtId="9" fontId="38" fillId="0" borderId="4" xfId="0" applyNumberFormat="1" applyFont="1" applyBorder="1" applyAlignment="1">
      <alignment horizontal="center" vertical="center" wrapText="1"/>
    </xf>
    <xf numFmtId="9" fontId="7" fillId="0" borderId="4" xfId="7" applyFont="1" applyBorder="1" applyAlignment="1">
      <alignment horizontal="center" vertical="center" wrapText="1"/>
    </xf>
    <xf numFmtId="0" fontId="38" fillId="2" borderId="19" xfId="0" applyFont="1" applyFill="1" applyBorder="1" applyAlignment="1">
      <alignment horizontal="left" vertical="center" wrapText="1"/>
    </xf>
    <xf numFmtId="8" fontId="44" fillId="2" borderId="19" xfId="0" applyNumberFormat="1" applyFont="1" applyFill="1" applyBorder="1" applyAlignment="1">
      <alignment horizontal="center" vertical="center"/>
    </xf>
    <xf numFmtId="0" fontId="7" fillId="0" borderId="0" xfId="0" applyFont="1" applyAlignment="1">
      <alignment horizontal="center" vertical="center" wrapText="1"/>
    </xf>
    <xf numFmtId="14" fontId="7" fillId="0" borderId="0" xfId="0" applyNumberFormat="1" applyFont="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wrapText="1"/>
    </xf>
    <xf numFmtId="9" fontId="44" fillId="0" borderId="1" xfId="7" applyFont="1" applyBorder="1" applyAlignment="1">
      <alignment horizontal="center" vertical="center" wrapText="1"/>
    </xf>
    <xf numFmtId="8" fontId="44" fillId="2" borderId="2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 xfId="0" applyFont="1" applyFill="1" applyBorder="1"/>
    <xf numFmtId="0" fontId="7" fillId="0" borderId="2" xfId="0" applyFont="1" applyBorder="1" applyAlignment="1">
      <alignment horizontal="center"/>
    </xf>
    <xf numFmtId="0" fontId="7" fillId="2" borderId="0" xfId="0" applyFont="1" applyFill="1" applyAlignment="1">
      <alignment horizontal="center" vertical="center" wrapText="1"/>
    </xf>
    <xf numFmtId="9" fontId="46" fillId="0" borderId="4" xfId="7" applyFont="1" applyBorder="1" applyAlignment="1">
      <alignment horizontal="center" vertical="center"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xf>
    <xf numFmtId="0" fontId="7" fillId="0" borderId="18" xfId="0" applyFont="1" applyBorder="1"/>
    <xf numFmtId="9" fontId="48" fillId="2" borderId="1" xfId="7" applyFont="1" applyFill="1" applyBorder="1" applyAlignment="1">
      <alignment horizontal="center" vertical="center" wrapText="1"/>
    </xf>
    <xf numFmtId="0" fontId="0" fillId="2" borderId="1" xfId="0" applyFill="1" applyBorder="1" applyAlignment="1">
      <alignment vertical="center"/>
    </xf>
    <xf numFmtId="8" fontId="0" fillId="2" borderId="1" xfId="0" applyNumberFormat="1" applyFill="1" applyBorder="1" applyAlignment="1">
      <alignment horizontal="center" vertical="center"/>
    </xf>
    <xf numFmtId="10" fontId="50" fillId="0" borderId="2" xfId="7" applyNumberFormat="1" applyFont="1" applyFill="1" applyBorder="1" applyAlignment="1">
      <alignment horizontal="center" vertical="center" wrapText="1"/>
    </xf>
    <xf numFmtId="10" fontId="50" fillId="0" borderId="1" xfId="7" applyNumberFormat="1" applyFont="1" applyFill="1" applyBorder="1" applyAlignment="1">
      <alignment horizontal="center" vertical="center" wrapText="1"/>
    </xf>
    <xf numFmtId="10" fontId="48" fillId="0" borderId="1" xfId="7" applyNumberFormat="1" applyFont="1" applyFill="1" applyBorder="1" applyAlignment="1">
      <alignment horizontal="center" vertical="center" wrapText="1"/>
    </xf>
    <xf numFmtId="9" fontId="48" fillId="0" borderId="2" xfId="7" applyFont="1" applyFill="1" applyBorder="1" applyAlignment="1">
      <alignment horizontal="center" vertical="center" wrapText="1"/>
    </xf>
    <xf numFmtId="9" fontId="48" fillId="0" borderId="1" xfId="7" applyFont="1" applyFill="1" applyBorder="1" applyAlignment="1">
      <alignment horizontal="center" vertical="center" wrapText="1"/>
    </xf>
    <xf numFmtId="9" fontId="51" fillId="0" borderId="1" xfId="7" applyFont="1" applyFill="1" applyBorder="1" applyAlignment="1">
      <alignment horizontal="center" vertical="center" wrapText="1"/>
    </xf>
    <xf numFmtId="164" fontId="49" fillId="0" borderId="1" xfId="7" applyNumberFormat="1" applyFont="1" applyFill="1" applyBorder="1" applyAlignment="1">
      <alignment horizontal="center" vertical="center" wrapText="1"/>
    </xf>
    <xf numFmtId="164" fontId="48" fillId="0" borderId="2" xfId="7" applyNumberFormat="1" applyFont="1" applyFill="1" applyBorder="1" applyAlignment="1">
      <alignment horizontal="center" vertical="center" wrapText="1"/>
    </xf>
    <xf numFmtId="164" fontId="48" fillId="0" borderId="1" xfId="7" applyNumberFormat="1" applyFont="1" applyFill="1" applyBorder="1" applyAlignment="1">
      <alignment horizontal="center" vertical="center" wrapText="1"/>
    </xf>
    <xf numFmtId="3" fontId="48" fillId="0" borderId="1" xfId="0" applyNumberFormat="1" applyFont="1" applyBorder="1" applyAlignment="1">
      <alignment horizontal="center" vertical="center" wrapText="1"/>
    </xf>
    <xf numFmtId="9" fontId="48" fillId="0" borderId="1" xfId="0" applyNumberFormat="1" applyFont="1" applyBorder="1" applyAlignment="1">
      <alignment horizontal="center" vertical="center"/>
    </xf>
    <xf numFmtId="0" fontId="48" fillId="0" borderId="1" xfId="0" applyFont="1" applyBorder="1" applyAlignment="1">
      <alignment horizontal="center" vertical="center"/>
    </xf>
    <xf numFmtId="9" fontId="48" fillId="2" borderId="1" xfId="7" applyFont="1" applyFill="1" applyBorder="1" applyAlignment="1">
      <alignment horizontal="center" vertical="center"/>
    </xf>
    <xf numFmtId="8" fontId="7" fillId="2" borderId="1" xfId="0" applyNumberFormat="1" applyFont="1" applyFill="1" applyBorder="1" applyAlignment="1">
      <alignment vertical="center"/>
    </xf>
    <xf numFmtId="10" fontId="44" fillId="0" borderId="1" xfId="0" applyNumberFormat="1" applyFont="1" applyBorder="1"/>
    <xf numFmtId="10" fontId="7" fillId="0" borderId="1" xfId="0" applyNumberFormat="1" applyFont="1" applyBorder="1" applyAlignment="1">
      <alignment vertical="center"/>
    </xf>
    <xf numFmtId="44" fontId="7" fillId="0" borderId="1" xfId="0" applyNumberFormat="1" applyFont="1" applyBorder="1"/>
    <xf numFmtId="9" fontId="7" fillId="0" borderId="1" xfId="7" applyFont="1" applyBorder="1" applyAlignment="1">
      <alignment vertical="center"/>
    </xf>
    <xf numFmtId="44" fontId="7" fillId="0" borderId="1" xfId="0" applyNumberFormat="1" applyFont="1" applyBorder="1" applyAlignment="1">
      <alignment horizontal="center" vertical="center"/>
    </xf>
    <xf numFmtId="10" fontId="7" fillId="0" borderId="1" xfId="7" applyNumberFormat="1" applyFont="1" applyBorder="1" applyAlignment="1">
      <alignment horizontal="center" vertical="center"/>
    </xf>
    <xf numFmtId="10" fontId="7" fillId="0" borderId="1" xfId="7" applyNumberFormat="1" applyFont="1" applyBorder="1"/>
    <xf numFmtId="10" fontId="44" fillId="0" borderId="1" xfId="0" applyNumberFormat="1" applyFont="1" applyBorder="1" applyAlignment="1">
      <alignment horizontal="center" vertical="center"/>
    </xf>
    <xf numFmtId="3" fontId="38" fillId="0" borderId="1" xfId="0" applyNumberFormat="1" applyFont="1" applyBorder="1" applyAlignment="1">
      <alignment horizontal="center" vertical="center" wrapText="1"/>
    </xf>
    <xf numFmtId="0" fontId="26" fillId="13" borderId="1" xfId="0" applyFont="1" applyFill="1" applyBorder="1" applyAlignment="1">
      <alignment horizontal="center" vertical="center" wrapText="1"/>
    </xf>
    <xf numFmtId="0" fontId="0" fillId="13" borderId="1" xfId="0" applyFill="1" applyBorder="1" applyAlignment="1">
      <alignment horizontal="center" vertical="center"/>
    </xf>
    <xf numFmtId="3" fontId="27" fillId="13" borderId="1" xfId="0" applyNumberFormat="1" applyFont="1" applyFill="1" applyBorder="1" applyAlignment="1">
      <alignment horizontal="center" vertical="center" wrapText="1"/>
    </xf>
    <xf numFmtId="3" fontId="0" fillId="13" borderId="1" xfId="0" applyNumberFormat="1" applyFill="1" applyBorder="1" applyAlignment="1">
      <alignment horizontal="center" vertical="center" wrapText="1"/>
    </xf>
    <xf numFmtId="0" fontId="0" fillId="13" borderId="2" xfId="0" applyFill="1" applyBorder="1" applyAlignment="1">
      <alignment horizontal="center" vertical="center"/>
    </xf>
    <xf numFmtId="0" fontId="49" fillId="13" borderId="2" xfId="0" applyFont="1" applyFill="1" applyBorder="1" applyAlignment="1">
      <alignment horizontal="center" vertical="center"/>
    </xf>
    <xf numFmtId="0" fontId="49" fillId="0" borderId="2" xfId="0" applyFont="1" applyBorder="1" applyAlignment="1">
      <alignment horizontal="center" vertical="center"/>
    </xf>
    <xf numFmtId="0" fontId="49" fillId="17" borderId="1" xfId="0" applyFont="1" applyFill="1" applyBorder="1" applyAlignment="1">
      <alignment horizontal="center" vertical="center"/>
    </xf>
    <xf numFmtId="165" fontId="0" fillId="17" borderId="1" xfId="0" applyNumberFormat="1" applyFill="1" applyBorder="1" applyAlignment="1">
      <alignment horizontal="center" vertical="center"/>
    </xf>
    <xf numFmtId="3" fontId="38" fillId="13" borderId="1" xfId="0" applyNumberFormat="1" applyFont="1" applyFill="1" applyBorder="1" applyAlignment="1">
      <alignment horizontal="center" vertical="center" wrapText="1"/>
    </xf>
    <xf numFmtId="0" fontId="38" fillId="13"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3" fontId="7" fillId="13" borderId="4" xfId="0" applyNumberFormat="1" applyFont="1" applyFill="1" applyBorder="1" applyAlignment="1">
      <alignment horizontal="center" vertical="center" wrapText="1"/>
    </xf>
    <xf numFmtId="3" fontId="52" fillId="0" borderId="4" xfId="0" applyNumberFormat="1" applyFont="1" applyBorder="1" applyAlignment="1">
      <alignment horizontal="center" vertical="center" wrapText="1"/>
    </xf>
    <xf numFmtId="0" fontId="52" fillId="0" borderId="1" xfId="0" applyFont="1" applyBorder="1" applyAlignment="1">
      <alignment horizontal="center" vertical="center" wrapText="1"/>
    </xf>
    <xf numFmtId="0" fontId="52" fillId="2" borderId="1" xfId="0" applyFont="1" applyFill="1" applyBorder="1" applyAlignment="1">
      <alignment horizontal="center" vertical="center"/>
    </xf>
    <xf numFmtId="0" fontId="52" fillId="13" borderId="4" xfId="0" applyFont="1" applyFill="1" applyBorder="1" applyAlignment="1">
      <alignment horizontal="center" vertical="center"/>
    </xf>
    <xf numFmtId="0" fontId="52" fillId="2" borderId="4" xfId="0" applyFont="1" applyFill="1" applyBorder="1" applyAlignment="1">
      <alignment horizontal="center" vertical="center"/>
    </xf>
    <xf numFmtId="0" fontId="52" fillId="0" borderId="1" xfId="0" applyFont="1" applyBorder="1" applyAlignment="1">
      <alignment horizontal="center" vertical="center"/>
    </xf>
    <xf numFmtId="0" fontId="5" fillId="13" borderId="1" xfId="0" applyFont="1" applyFill="1" applyBorder="1" applyAlignment="1">
      <alignment horizontal="center" vertical="center" wrapText="1"/>
    </xf>
    <xf numFmtId="0" fontId="49" fillId="0" borderId="2" xfId="0" applyFont="1" applyBorder="1" applyAlignment="1">
      <alignment horizontal="center" vertical="center" wrapText="1"/>
    </xf>
    <xf numFmtId="3" fontId="26" fillId="0" borderId="2" xfId="0" applyNumberFormat="1" applyFont="1" applyBorder="1" applyAlignment="1">
      <alignment horizontal="center" vertical="center" wrapText="1"/>
    </xf>
    <xf numFmtId="9" fontId="26" fillId="0" borderId="1" xfId="7" applyFont="1" applyFill="1" applyBorder="1" applyAlignment="1">
      <alignment horizontal="center" vertical="center" wrapText="1"/>
    </xf>
    <xf numFmtId="164" fontId="26" fillId="0" borderId="1" xfId="7" applyNumberFormat="1" applyFont="1" applyFill="1" applyBorder="1" applyAlignment="1">
      <alignment horizontal="center" vertical="center" wrapText="1"/>
    </xf>
    <xf numFmtId="10" fontId="26" fillId="0" borderId="1" xfId="7" applyNumberFormat="1" applyFont="1" applyFill="1" applyBorder="1" applyAlignment="1">
      <alignment horizontal="center" vertical="center" wrapText="1"/>
    </xf>
    <xf numFmtId="165" fontId="26" fillId="0" borderId="2"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3" fontId="52" fillId="0" borderId="21" xfId="0" applyNumberFormat="1" applyFont="1" applyBorder="1" applyAlignment="1">
      <alignment horizontal="center" vertical="center" wrapText="1"/>
    </xf>
    <xf numFmtId="0" fontId="52" fillId="0" borderId="4" xfId="0" applyFont="1" applyBorder="1" applyAlignment="1">
      <alignment horizontal="center" vertical="center" wrapText="1"/>
    </xf>
    <xf numFmtId="4" fontId="26" fillId="0" borderId="2" xfId="0" applyNumberFormat="1" applyFont="1" applyBorder="1" applyAlignment="1">
      <alignment horizontal="center" vertical="center" wrapText="1"/>
    </xf>
    <xf numFmtId="0" fontId="38" fillId="0" borderId="21" xfId="0" applyFont="1" applyBorder="1" applyAlignment="1">
      <alignment horizontal="center" vertical="center" wrapText="1"/>
    </xf>
    <xf numFmtId="166" fontId="52" fillId="17" borderId="1" xfId="0" applyNumberFormat="1" applyFont="1" applyFill="1" applyBorder="1" applyAlignment="1">
      <alignment horizontal="center" vertical="center" wrapText="1"/>
    </xf>
    <xf numFmtId="0" fontId="52" fillId="17" borderId="1" xfId="0" applyFont="1" applyFill="1" applyBorder="1" applyAlignment="1">
      <alignment horizontal="center" vertical="center" wrapText="1"/>
    </xf>
    <xf numFmtId="9" fontId="49" fillId="0" borderId="1" xfId="7" applyFont="1" applyFill="1" applyBorder="1" applyAlignment="1">
      <alignment horizontal="center" vertical="center"/>
    </xf>
    <xf numFmtId="0" fontId="38" fillId="17" borderId="1" xfId="0" applyFont="1" applyFill="1" applyBorder="1" applyAlignment="1">
      <alignment horizontal="center" vertical="center" wrapText="1"/>
    </xf>
    <xf numFmtId="2" fontId="0" fillId="17" borderId="1" xfId="0" applyNumberFormat="1" applyFill="1" applyBorder="1" applyAlignment="1">
      <alignment horizontal="center" vertical="center"/>
    </xf>
    <xf numFmtId="2" fontId="0" fillId="0" borderId="4" xfId="0" applyNumberFormat="1" applyBorder="1" applyAlignment="1">
      <alignment horizontal="center" vertical="center"/>
    </xf>
    <xf numFmtId="2" fontId="26" fillId="0" borderId="2" xfId="0" applyNumberFormat="1" applyFont="1" applyBorder="1" applyAlignment="1">
      <alignment horizontal="center" vertical="center" wrapText="1"/>
    </xf>
    <xf numFmtId="9" fontId="0" fillId="0" borderId="1" xfId="0" applyNumberFormat="1" applyBorder="1" applyAlignment="1">
      <alignment horizontal="center" vertical="center"/>
    </xf>
    <xf numFmtId="0" fontId="26" fillId="0" borderId="2" xfId="0" applyFont="1" applyBorder="1" applyAlignment="1">
      <alignment horizontal="center" vertical="center"/>
    </xf>
    <xf numFmtId="3" fontId="52" fillId="0" borderId="1" xfId="0" applyNumberFormat="1" applyFont="1" applyBorder="1" applyAlignment="1">
      <alignment horizontal="center" vertical="center" wrapText="1"/>
    </xf>
    <xf numFmtId="3" fontId="52" fillId="13" borderId="4" xfId="0" applyNumberFormat="1" applyFont="1" applyFill="1" applyBorder="1" applyAlignment="1">
      <alignment horizontal="center" vertical="center" wrapText="1"/>
    </xf>
    <xf numFmtId="0" fontId="52" fillId="13" borderId="4" xfId="0" applyFont="1" applyFill="1" applyBorder="1" applyAlignment="1">
      <alignment horizontal="center" vertical="center" wrapText="1"/>
    </xf>
    <xf numFmtId="165" fontId="52" fillId="0" borderId="4" xfId="0" applyNumberFormat="1" applyFont="1" applyBorder="1" applyAlignment="1">
      <alignment horizontal="center" vertical="center" wrapText="1"/>
    </xf>
    <xf numFmtId="0" fontId="52" fillId="0" borderId="4" xfId="0" applyFont="1" applyBorder="1" applyAlignment="1">
      <alignment horizontal="center" vertical="center"/>
    </xf>
    <xf numFmtId="0" fontId="52" fillId="13" borderId="1" xfId="0" applyFont="1" applyFill="1" applyBorder="1" applyAlignment="1">
      <alignment horizontal="center" vertical="center"/>
    </xf>
    <xf numFmtId="0" fontId="38" fillId="0" borderId="1" xfId="0" applyFont="1" applyBorder="1" applyAlignment="1">
      <alignment horizontal="center" vertical="center" wrapText="1"/>
    </xf>
    <xf numFmtId="0" fontId="26" fillId="0" borderId="1" xfId="0" applyFont="1" applyBorder="1" applyAlignment="1">
      <alignment horizontal="center" vertical="center"/>
    </xf>
    <xf numFmtId="0" fontId="23" fillId="0" borderId="1" xfId="1" applyFont="1" applyBorder="1" applyAlignment="1">
      <alignment horizontal="left" vertical="center"/>
    </xf>
    <xf numFmtId="0" fontId="53" fillId="0" borderId="5" xfId="0" applyFont="1" applyBorder="1" applyAlignment="1">
      <alignment horizontal="center" vertical="center" wrapText="1"/>
    </xf>
    <xf numFmtId="0" fontId="54" fillId="0" borderId="12" xfId="1" applyFont="1" applyBorder="1" applyAlignment="1">
      <alignment horizontal="left" vertical="center"/>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3" fontId="38" fillId="0" borderId="22" xfId="0" applyNumberFormat="1" applyFont="1" applyBorder="1" applyAlignment="1">
      <alignment horizontal="center" vertical="center" wrapText="1"/>
    </xf>
    <xf numFmtId="3" fontId="38" fillId="0" borderId="34" xfId="0" applyNumberFormat="1" applyFont="1" applyBorder="1" applyAlignment="1">
      <alignment horizontal="center" vertical="center" wrapText="1"/>
    </xf>
    <xf numFmtId="0" fontId="26" fillId="0" borderId="1" xfId="0" quotePrefix="1" applyFont="1" applyBorder="1" applyAlignment="1">
      <alignment horizontal="center" vertical="center"/>
    </xf>
    <xf numFmtId="0" fontId="26" fillId="0" borderId="0" xfId="0" applyFont="1"/>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0" fillId="2" borderId="1"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42" fillId="0" borderId="16" xfId="0" applyFont="1" applyBorder="1" applyAlignment="1">
      <alignment horizontal="center" vertical="center" wrapText="1"/>
    </xf>
    <xf numFmtId="0" fontId="42" fillId="0" borderId="0" xfId="0" applyFont="1" applyAlignment="1">
      <alignment horizontal="center" vertical="center" wrapText="1"/>
    </xf>
    <xf numFmtId="0" fontId="42" fillId="0" borderId="17" xfId="0" applyFont="1" applyBorder="1" applyAlignment="1">
      <alignment horizontal="center" vertical="center" wrapText="1"/>
    </xf>
    <xf numFmtId="0" fontId="42" fillId="0" borderId="1" xfId="0" applyFont="1" applyBorder="1" applyAlignment="1">
      <alignment horizontal="center" vertical="center" wrapText="1"/>
    </xf>
    <xf numFmtId="0" fontId="43" fillId="2" borderId="1"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30" fillId="14" borderId="27"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0" fillId="14" borderId="18" xfId="0" applyFont="1" applyFill="1" applyBorder="1" applyAlignment="1">
      <alignment vertical="center" wrapText="1"/>
    </xf>
    <xf numFmtId="0" fontId="30" fillId="14" borderId="19" xfId="0" applyFont="1" applyFill="1" applyBorder="1" applyAlignment="1">
      <alignment vertical="center" wrapText="1"/>
    </xf>
    <xf numFmtId="0" fontId="30" fillId="14" borderId="28" xfId="0" applyFont="1" applyFill="1" applyBorder="1" applyAlignment="1">
      <alignment vertical="center" wrapText="1"/>
    </xf>
    <xf numFmtId="0" fontId="28" fillId="0" borderId="11" xfId="0" applyFont="1" applyBorder="1"/>
    <xf numFmtId="0" fontId="28" fillId="0" borderId="16" xfId="0" applyFont="1" applyBorder="1"/>
    <xf numFmtId="0" fontId="28" fillId="0" borderId="13" xfId="0" applyFont="1" applyBorder="1"/>
    <xf numFmtId="0" fontId="30" fillId="14" borderId="18" xfId="0" applyFont="1" applyFill="1" applyBorder="1" applyAlignment="1">
      <alignment horizontal="center" vertical="center" wrapText="1"/>
    </xf>
    <xf numFmtId="0" fontId="30" fillId="14" borderId="28" xfId="0" applyFont="1" applyFill="1" applyBorder="1" applyAlignment="1">
      <alignment horizontal="center" vertical="center" wrapText="1"/>
    </xf>
    <xf numFmtId="0" fontId="30" fillId="14" borderId="5" xfId="0" applyFont="1" applyFill="1" applyBorder="1" applyAlignment="1">
      <alignment horizontal="center" vertical="center" wrapText="1"/>
    </xf>
    <xf numFmtId="0" fontId="30" fillId="14" borderId="0" xfId="0" applyFont="1" applyFill="1" applyAlignment="1">
      <alignment horizontal="center" vertical="center" wrapText="1"/>
    </xf>
    <xf numFmtId="0" fontId="30" fillId="14" borderId="14" xfId="0" applyFont="1" applyFill="1" applyBorder="1" applyAlignment="1">
      <alignment horizontal="center" vertical="center" wrapText="1"/>
    </xf>
    <xf numFmtId="0" fontId="30" fillId="14" borderId="27" xfId="0" applyFont="1" applyFill="1" applyBorder="1" applyAlignment="1">
      <alignment vertical="center" wrapText="1"/>
    </xf>
    <xf numFmtId="0" fontId="32" fillId="0" borderId="42" xfId="0" applyFont="1" applyBorder="1" applyAlignment="1">
      <alignment horizontal="center"/>
    </xf>
    <xf numFmtId="0" fontId="32" fillId="0" borderId="38" xfId="0" applyFont="1" applyBorder="1" applyAlignment="1">
      <alignment horizontal="center"/>
    </xf>
    <xf numFmtId="0" fontId="32" fillId="0" borderId="43" xfId="0" applyFont="1" applyBorder="1" applyAlignment="1">
      <alignment horizontal="center"/>
    </xf>
    <xf numFmtId="0" fontId="28" fillId="0" borderId="51"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44" xfId="0" applyFont="1" applyBorder="1" applyAlignment="1">
      <alignment horizontal="center" vertical="center" wrapText="1"/>
    </xf>
    <xf numFmtId="0" fontId="29" fillId="14" borderId="11" xfId="0" applyFont="1" applyFill="1" applyBorder="1" applyAlignment="1">
      <alignment horizontal="center" vertical="center" wrapText="1"/>
    </xf>
    <xf numFmtId="0" fontId="29" fillId="14" borderId="16"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46" xfId="0" applyFont="1" applyBorder="1" applyAlignment="1">
      <alignment horizontal="center" vertical="center" wrapText="1"/>
    </xf>
    <xf numFmtId="0" fontId="30" fillId="14" borderId="45" xfId="0" applyFont="1" applyFill="1" applyBorder="1" applyAlignment="1">
      <alignment horizontal="center" vertical="center" wrapText="1"/>
    </xf>
    <xf numFmtId="0" fontId="30" fillId="14" borderId="29"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14" borderId="18" xfId="0" applyFont="1" applyFill="1" applyBorder="1" applyAlignment="1">
      <alignment horizontal="center" vertical="center" wrapText="1"/>
    </xf>
    <xf numFmtId="0" fontId="28" fillId="14" borderId="19" xfId="0" applyFont="1" applyFill="1" applyBorder="1" applyAlignment="1">
      <alignment horizontal="center" vertical="center" wrapText="1"/>
    </xf>
    <xf numFmtId="0" fontId="28" fillId="14" borderId="20" xfId="0" applyFont="1" applyFill="1" applyBorder="1" applyAlignment="1">
      <alignment horizontal="center" vertical="center" wrapText="1"/>
    </xf>
    <xf numFmtId="0" fontId="31" fillId="0" borderId="11" xfId="0" applyFont="1" applyBorder="1" applyAlignment="1">
      <alignment horizontal="center"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28" fillId="0" borderId="1" xfId="0" applyFont="1" applyBorder="1" applyAlignment="1">
      <alignment horizontal="center" vertical="center" wrapText="1"/>
    </xf>
    <xf numFmtId="0" fontId="30" fillId="14" borderId="42" xfId="0" applyFont="1" applyFill="1" applyBorder="1" applyAlignment="1">
      <alignment vertical="center" wrapText="1"/>
    </xf>
    <xf numFmtId="0" fontId="30" fillId="14" borderId="38" xfId="0" applyFont="1" applyFill="1" applyBorder="1" applyAlignment="1">
      <alignment vertical="center" wrapText="1"/>
    </xf>
    <xf numFmtId="0" fontId="30" fillId="14" borderId="39" xfId="0" applyFont="1" applyFill="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1" fillId="0" borderId="51" xfId="0" applyFont="1" applyBorder="1" applyAlignment="1">
      <alignment horizontal="center" vertical="center"/>
    </xf>
    <xf numFmtId="0" fontId="31" fillId="0" borderId="33" xfId="0" applyFont="1" applyBorder="1" applyAlignment="1">
      <alignment horizontal="center" vertical="center"/>
    </xf>
    <xf numFmtId="0" fontId="31" fillId="0" borderId="44" xfId="0" applyFont="1" applyBorder="1" applyAlignment="1">
      <alignment horizontal="center" vertical="center"/>
    </xf>
    <xf numFmtId="0" fontId="31" fillId="0" borderId="1" xfId="0" applyFont="1" applyBorder="1" applyAlignment="1">
      <alignment horizontal="center" vertical="center" wrapText="1"/>
    </xf>
    <xf numFmtId="0" fontId="28" fillId="0" borderId="1" xfId="0" applyFont="1" applyBorder="1"/>
    <xf numFmtId="0" fontId="30" fillId="14" borderId="47"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4" borderId="48"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28" fillId="0" borderId="51" xfId="0" applyFont="1" applyBorder="1" applyAlignment="1">
      <alignment horizontal="center" vertical="center"/>
    </xf>
    <xf numFmtId="0" fontId="28" fillId="0" borderId="33" xfId="0" applyFont="1" applyBorder="1" applyAlignment="1">
      <alignment horizontal="center" vertical="center"/>
    </xf>
    <xf numFmtId="0" fontId="28" fillId="0" borderId="44" xfId="0" applyFont="1" applyBorder="1" applyAlignment="1">
      <alignment horizontal="center" vertical="center"/>
    </xf>
    <xf numFmtId="0" fontId="28" fillId="0" borderId="49"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50"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28" fillId="0" borderId="40" xfId="0" applyFont="1" applyBorder="1" applyAlignment="1">
      <alignment horizontal="center" vertical="center"/>
    </xf>
    <xf numFmtId="0" fontId="28" fillId="0" borderId="26" xfId="0" applyFont="1" applyBorder="1" applyAlignment="1">
      <alignment horizontal="center" vertical="center"/>
    </xf>
    <xf numFmtId="0" fontId="28" fillId="0" borderId="41" xfId="0" applyFont="1" applyBorder="1" applyAlignment="1">
      <alignment horizontal="center" vertical="center"/>
    </xf>
    <xf numFmtId="0" fontId="30" fillId="14" borderId="35" xfId="0" applyFont="1" applyFill="1" applyBorder="1" applyAlignment="1">
      <alignment horizontal="center" vertical="center" wrapText="1"/>
    </xf>
    <xf numFmtId="0" fontId="30" fillId="14" borderId="36" xfId="0" applyFont="1" applyFill="1" applyBorder="1" applyAlignment="1">
      <alignment horizontal="center" vertical="center" wrapText="1"/>
    </xf>
    <xf numFmtId="0" fontId="30" fillId="14" borderId="46"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8" xfId="0" applyFont="1" applyBorder="1" applyAlignment="1">
      <alignment horizontal="center" vertical="center" wrapText="1"/>
    </xf>
    <xf numFmtId="0" fontId="30" fillId="14" borderId="37" xfId="0" applyFont="1" applyFill="1" applyBorder="1" applyAlignment="1">
      <alignment vertical="center" wrapText="1"/>
    </xf>
    <xf numFmtId="0" fontId="31" fillId="0" borderId="49" xfId="0" applyFont="1" applyBorder="1" applyAlignment="1">
      <alignment horizontal="center" vertical="center"/>
    </xf>
    <xf numFmtId="0" fontId="31" fillId="0" borderId="36" xfId="0" applyFont="1" applyBorder="1" applyAlignment="1">
      <alignment horizontal="center" vertical="center"/>
    </xf>
    <xf numFmtId="0" fontId="31" fillId="0" borderId="46" xfId="0" applyFont="1" applyBorder="1" applyAlignment="1">
      <alignment horizontal="center" vertical="center"/>
    </xf>
    <xf numFmtId="0" fontId="28" fillId="0" borderId="4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4" xfId="0"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46" xfId="0" applyFont="1" applyBorder="1" applyAlignment="1">
      <alignment horizontal="center" vertical="center" wrapText="1"/>
    </xf>
    <xf numFmtId="0" fontId="30" fillId="14" borderId="20" xfId="0" applyFont="1" applyFill="1" applyBorder="1" applyAlignment="1">
      <alignment vertical="center" wrapText="1"/>
    </xf>
    <xf numFmtId="0" fontId="33" fillId="14" borderId="27" xfId="0" applyFont="1" applyFill="1" applyBorder="1" applyAlignment="1">
      <alignment vertical="center" wrapText="1"/>
    </xf>
    <xf numFmtId="0" fontId="33" fillId="14" borderId="28" xfId="0" applyFont="1" applyFill="1" applyBorder="1" applyAlignment="1">
      <alignment vertical="center" wrapText="1"/>
    </xf>
    <xf numFmtId="0" fontId="30" fillId="14" borderId="12" xfId="0" applyFont="1" applyFill="1" applyBorder="1" applyAlignment="1">
      <alignment vertical="center" wrapText="1"/>
    </xf>
    <xf numFmtId="0" fontId="30" fillId="14" borderId="15" xfId="0" applyFont="1" applyFill="1" applyBorder="1" applyAlignment="1">
      <alignment vertical="center" wrapText="1"/>
    </xf>
    <xf numFmtId="0" fontId="28" fillId="0" borderId="52" xfId="0" applyFont="1" applyBorder="1" applyAlignment="1">
      <alignment horizontal="center" vertical="center" wrapText="1"/>
    </xf>
    <xf numFmtId="0" fontId="32" fillId="14" borderId="18" xfId="0" applyFont="1" applyFill="1" applyBorder="1" applyAlignment="1">
      <alignment horizontal="center" vertical="center" wrapText="1"/>
    </xf>
    <xf numFmtId="0" fontId="32" fillId="14" borderId="19" xfId="0" applyFont="1" applyFill="1" applyBorder="1" applyAlignment="1">
      <alignment horizontal="center" vertical="center" wrapText="1"/>
    </xf>
    <xf numFmtId="0" fontId="32" fillId="14" borderId="28" xfId="0" applyFont="1" applyFill="1" applyBorder="1" applyAlignment="1">
      <alignment horizontal="center" vertical="center" wrapText="1"/>
    </xf>
    <xf numFmtId="0" fontId="33" fillId="14" borderId="19" xfId="0" applyFont="1" applyFill="1" applyBorder="1" applyAlignment="1">
      <alignment vertical="center" wrapText="1"/>
    </xf>
    <xf numFmtId="0" fontId="33" fillId="14" borderId="20" xfId="0" applyFont="1" applyFill="1" applyBorder="1" applyAlignment="1">
      <alignment vertical="center" wrapText="1"/>
    </xf>
    <xf numFmtId="0" fontId="28" fillId="0" borderId="11" xfId="0" applyFont="1" applyBorder="1" applyAlignment="1">
      <alignment horizontal="center" vertical="center"/>
    </xf>
    <xf numFmtId="0" fontId="28" fillId="0" borderId="16" xfId="0" applyFont="1" applyBorder="1" applyAlignment="1">
      <alignment horizontal="center" vertical="center"/>
    </xf>
    <xf numFmtId="0" fontId="28" fillId="0" borderId="13" xfId="0" applyFont="1" applyBorder="1" applyAlignment="1">
      <alignment horizontal="center" vertical="center"/>
    </xf>
    <xf numFmtId="0" fontId="31" fillId="0" borderId="20" xfId="0" applyFont="1" applyBorder="1" applyAlignment="1">
      <alignment horizontal="center" vertical="center" wrapText="1"/>
    </xf>
    <xf numFmtId="0" fontId="28" fillId="14" borderId="37" xfId="0" applyFont="1" applyFill="1" applyBorder="1" applyAlignment="1">
      <alignment horizontal="center" vertical="center" wrapText="1"/>
    </xf>
    <xf numFmtId="0" fontId="28" fillId="14" borderId="38" xfId="0" applyFont="1" applyFill="1" applyBorder="1" applyAlignment="1">
      <alignment horizontal="center" vertical="center" wrapText="1"/>
    </xf>
    <xf numFmtId="0" fontId="28" fillId="14" borderId="39" xfId="0" applyFont="1" applyFill="1" applyBorder="1" applyAlignment="1">
      <alignment horizontal="center" vertical="center" wrapText="1"/>
    </xf>
    <xf numFmtId="0" fontId="30" fillId="14" borderId="40" xfId="0" applyFont="1" applyFill="1" applyBorder="1" applyAlignment="1">
      <alignment vertical="center" wrapText="1"/>
    </xf>
    <xf numFmtId="0" fontId="30" fillId="14" borderId="26" xfId="0" applyFont="1" applyFill="1" applyBorder="1" applyAlignment="1">
      <alignment vertical="center" wrapText="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3" fillId="14" borderId="18" xfId="0" applyFont="1" applyFill="1" applyBorder="1" applyAlignment="1">
      <alignment vertical="center" wrapText="1"/>
    </xf>
    <xf numFmtId="0" fontId="31" fillId="0" borderId="12"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32" xfId="0" applyFont="1" applyBorder="1" applyAlignment="1">
      <alignment horizontal="center" vertical="center" wrapText="1"/>
    </xf>
    <xf numFmtId="0" fontId="30" fillId="14" borderId="43" xfId="0" applyFont="1" applyFill="1" applyBorder="1" applyAlignment="1">
      <alignment vertical="center" wrapText="1"/>
    </xf>
    <xf numFmtId="0" fontId="30" fillId="14" borderId="17" xfId="0" applyFont="1" applyFill="1" applyBorder="1" applyAlignment="1">
      <alignment vertical="center" wrapText="1"/>
    </xf>
    <xf numFmtId="0" fontId="30" fillId="14" borderId="49" xfId="0" applyFont="1" applyFill="1" applyBorder="1" applyAlignment="1">
      <alignment vertical="center" wrapText="1"/>
    </xf>
    <xf numFmtId="0" fontId="30" fillId="14" borderId="50" xfId="0" applyFont="1" applyFill="1" applyBorder="1" applyAlignment="1">
      <alignment vertical="center" wrapText="1"/>
    </xf>
    <xf numFmtId="0" fontId="30" fillId="14" borderId="12" xfId="0"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30" fillId="14" borderId="47" xfId="0" applyFont="1" applyFill="1" applyBorder="1" applyAlignment="1">
      <alignment vertical="center" wrapText="1"/>
    </xf>
    <xf numFmtId="0" fontId="30" fillId="14" borderId="48" xfId="0" applyFont="1" applyFill="1" applyBorder="1" applyAlignment="1">
      <alignment vertical="center" wrapText="1"/>
    </xf>
    <xf numFmtId="0" fontId="28" fillId="0" borderId="25" xfId="0" applyFont="1" applyBorder="1" applyAlignment="1">
      <alignment horizontal="center" vertical="center" wrapText="1"/>
    </xf>
    <xf numFmtId="3" fontId="38" fillId="13" borderId="18" xfId="7" applyNumberFormat="1" applyFont="1" applyFill="1" applyBorder="1" applyAlignment="1">
      <alignment horizontal="center" vertical="center"/>
    </xf>
    <xf numFmtId="3" fontId="38" fillId="13" borderId="19" xfId="7" applyNumberFormat="1" applyFont="1" applyFill="1" applyBorder="1" applyAlignment="1">
      <alignment horizontal="center" vertical="center"/>
    </xf>
    <xf numFmtId="3" fontId="38" fillId="13" borderId="20" xfId="7" applyNumberFormat="1" applyFont="1" applyFill="1" applyBorder="1" applyAlignment="1">
      <alignment horizontal="center" vertical="center"/>
    </xf>
    <xf numFmtId="3" fontId="38" fillId="13" borderId="1" xfId="7" applyNumberFormat="1" applyFont="1" applyFill="1" applyBorder="1" applyAlignment="1">
      <alignment horizontal="center" vertical="center"/>
    </xf>
    <xf numFmtId="3" fontId="38" fillId="13" borderId="18" xfId="0" applyNumberFormat="1" applyFont="1" applyFill="1" applyBorder="1" applyAlignment="1">
      <alignment horizontal="center" vertical="center" wrapText="1"/>
    </xf>
    <xf numFmtId="3" fontId="38" fillId="13" borderId="20" xfId="0" applyNumberFormat="1" applyFont="1" applyFill="1" applyBorder="1" applyAlignment="1">
      <alignment horizontal="center" vertical="center" wrapText="1"/>
    </xf>
    <xf numFmtId="3" fontId="38" fillId="13" borderId="19" xfId="0" applyNumberFormat="1" applyFont="1" applyFill="1" applyBorder="1" applyAlignment="1">
      <alignment horizontal="center" vertical="center" wrapText="1"/>
    </xf>
    <xf numFmtId="3" fontId="38" fillId="13" borderId="1" xfId="0" applyNumberFormat="1" applyFont="1" applyFill="1" applyBorder="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3" fontId="38" fillId="0" borderId="18" xfId="7" applyNumberFormat="1" applyFont="1" applyFill="1" applyBorder="1" applyAlignment="1">
      <alignment horizontal="center" vertical="center"/>
    </xf>
    <xf numFmtId="3" fontId="38" fillId="0" borderId="19" xfId="7" applyNumberFormat="1" applyFont="1" applyFill="1" applyBorder="1" applyAlignment="1">
      <alignment horizontal="center" vertical="center"/>
    </xf>
    <xf numFmtId="3" fontId="38" fillId="0" borderId="20" xfId="7" applyNumberFormat="1" applyFont="1" applyFill="1" applyBorder="1" applyAlignment="1">
      <alignment horizontal="center" vertical="center"/>
    </xf>
    <xf numFmtId="165" fontId="52" fillId="0" borderId="18" xfId="7" applyNumberFormat="1" applyFont="1" applyFill="1" applyBorder="1" applyAlignment="1">
      <alignment horizontal="center" vertical="center"/>
    </xf>
    <xf numFmtId="165" fontId="52" fillId="0" borderId="19" xfId="7" applyNumberFormat="1" applyFont="1" applyFill="1" applyBorder="1" applyAlignment="1">
      <alignment horizontal="center" vertical="center"/>
    </xf>
    <xf numFmtId="165" fontId="52" fillId="0" borderId="20" xfId="7" applyNumberFormat="1" applyFont="1" applyFill="1" applyBorder="1" applyAlignment="1">
      <alignment horizontal="center" vertical="center"/>
    </xf>
    <xf numFmtId="3" fontId="52" fillId="0" borderId="1" xfId="7" applyNumberFormat="1" applyFont="1" applyFill="1" applyBorder="1" applyAlignment="1">
      <alignment horizontal="center" vertical="center"/>
    </xf>
    <xf numFmtId="4" fontId="38" fillId="0" borderId="1" xfId="7" applyNumberFormat="1" applyFont="1" applyFill="1" applyBorder="1" applyAlignment="1">
      <alignment horizontal="center" vertical="center"/>
    </xf>
    <xf numFmtId="165" fontId="52" fillId="0" borderId="18" xfId="7" applyNumberFormat="1" applyFont="1" applyBorder="1" applyAlignment="1">
      <alignment horizontal="center" vertical="center"/>
    </xf>
    <xf numFmtId="165" fontId="52" fillId="0" borderId="20" xfId="7" applyNumberFormat="1" applyFont="1" applyBorder="1" applyAlignment="1">
      <alignment horizontal="center" vertical="center"/>
    </xf>
    <xf numFmtId="3" fontId="38" fillId="0" borderId="18" xfId="7" applyNumberFormat="1" applyFont="1" applyBorder="1" applyAlignment="1">
      <alignment horizontal="center" vertical="center"/>
    </xf>
    <xf numFmtId="3" fontId="38" fillId="0" borderId="19" xfId="7" applyNumberFormat="1" applyFont="1" applyBorder="1" applyAlignment="1">
      <alignment horizontal="center" vertical="center"/>
    </xf>
    <xf numFmtId="3" fontId="38" fillId="0" borderId="20" xfId="7" applyNumberFormat="1" applyFont="1" applyBorder="1" applyAlignment="1">
      <alignment horizontal="center" vertical="center"/>
    </xf>
    <xf numFmtId="9" fontId="38" fillId="0" borderId="18" xfId="7" applyFont="1" applyFill="1" applyBorder="1" applyAlignment="1">
      <alignment horizontal="center" vertical="center"/>
    </xf>
    <xf numFmtId="9" fontId="38" fillId="0" borderId="19" xfId="7" applyFont="1" applyFill="1" applyBorder="1" applyAlignment="1">
      <alignment horizontal="center" vertical="center"/>
    </xf>
    <xf numFmtId="9" fontId="38" fillId="0" borderId="20" xfId="7" applyFont="1" applyFill="1" applyBorder="1" applyAlignment="1">
      <alignment horizontal="center" vertical="center"/>
    </xf>
    <xf numFmtId="9" fontId="38" fillId="0" borderId="1" xfId="7" applyFont="1" applyFill="1" applyBorder="1" applyAlignment="1">
      <alignment horizontal="center" vertical="center"/>
    </xf>
    <xf numFmtId="44" fontId="15" fillId="0" borderId="1" xfId="0" applyNumberFormat="1" applyFont="1" applyBorder="1" applyAlignment="1">
      <alignment horizontal="center" vertical="center"/>
    </xf>
    <xf numFmtId="44" fontId="15" fillId="0" borderId="0" xfId="0" applyNumberFormat="1" applyFont="1" applyAlignment="1">
      <alignment horizontal="center" vertical="center"/>
    </xf>
    <xf numFmtId="44" fontId="15" fillId="0" borderId="14" xfId="0" applyNumberFormat="1" applyFont="1" applyBorder="1" applyAlignment="1">
      <alignment horizontal="center" vertical="center"/>
    </xf>
    <xf numFmtId="44" fontId="15" fillId="0" borderId="18" xfId="0" applyNumberFormat="1" applyFont="1" applyBorder="1" applyAlignment="1">
      <alignment horizontal="center" vertical="center"/>
    </xf>
    <xf numFmtId="44" fontId="15" fillId="0" borderId="19" xfId="0" applyNumberFormat="1" applyFont="1" applyBorder="1" applyAlignment="1">
      <alignment horizontal="center" vertical="center"/>
    </xf>
    <xf numFmtId="44" fontId="15" fillId="0" borderId="20" xfId="0" applyNumberFormat="1" applyFont="1" applyBorder="1" applyAlignment="1">
      <alignment horizontal="center" vertical="center"/>
    </xf>
    <xf numFmtId="8" fontId="7" fillId="2" borderId="18" xfId="0" applyNumberFormat="1" applyFont="1" applyFill="1" applyBorder="1" applyAlignment="1">
      <alignment horizontal="center" vertical="center"/>
    </xf>
    <xf numFmtId="8" fontId="7" fillId="2" borderId="19" xfId="0" applyNumberFormat="1" applyFont="1" applyFill="1" applyBorder="1" applyAlignment="1">
      <alignment horizontal="center" vertical="center"/>
    </xf>
    <xf numFmtId="8" fontId="7" fillId="2" borderId="20" xfId="0" applyNumberFormat="1" applyFont="1" applyFill="1" applyBorder="1" applyAlignment="1">
      <alignment horizontal="center" vertic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47" fillId="2" borderId="1" xfId="0" applyFont="1" applyFill="1" applyBorder="1" applyAlignment="1">
      <alignment horizontal="center" vertical="center"/>
    </xf>
    <xf numFmtId="0" fontId="48" fillId="2" borderId="1" xfId="0" applyFont="1" applyFill="1" applyBorder="1" applyAlignment="1">
      <alignment horizontal="center" vertical="center"/>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15" borderId="1" xfId="0" applyFont="1" applyFill="1" applyBorder="1" applyAlignment="1">
      <alignment horizontal="center" vertical="center" wrapText="1"/>
    </xf>
    <xf numFmtId="0" fontId="7" fillId="15" borderId="18" xfId="0" applyFont="1" applyFill="1" applyBorder="1" applyAlignment="1">
      <alignment horizontal="center" vertical="center" wrapText="1"/>
    </xf>
    <xf numFmtId="0" fontId="7" fillId="0" borderId="1" xfId="0" applyFont="1" applyBorder="1" applyAlignment="1">
      <alignment horizontal="center" vertical="center" wrapText="1"/>
    </xf>
    <xf numFmtId="9" fontId="38" fillId="0" borderId="18" xfId="7" applyFont="1" applyBorder="1" applyAlignment="1">
      <alignment horizontal="center" vertical="center"/>
    </xf>
    <xf numFmtId="9" fontId="38" fillId="0" borderId="20" xfId="7" applyFont="1" applyBorder="1" applyAlignment="1">
      <alignment horizontal="center" vertical="center"/>
    </xf>
    <xf numFmtId="0" fontId="0" fillId="15" borderId="1" xfId="0" applyFill="1" applyBorder="1" applyAlignment="1">
      <alignment horizontal="center" vertical="center" wrapText="1"/>
    </xf>
    <xf numFmtId="4" fontId="38" fillId="13" borderId="1" xfId="7" applyNumberFormat="1" applyFont="1" applyFill="1" applyBorder="1" applyAlignment="1">
      <alignment horizontal="center" vertical="center"/>
    </xf>
    <xf numFmtId="165" fontId="38" fillId="13" borderId="18" xfId="7" applyNumberFormat="1" applyFont="1" applyFill="1" applyBorder="1" applyAlignment="1">
      <alignment horizontal="center" vertical="center"/>
    </xf>
    <xf numFmtId="165" fontId="38" fillId="13" borderId="20" xfId="7" applyNumberFormat="1" applyFont="1" applyFill="1" applyBorder="1" applyAlignment="1">
      <alignment horizontal="center" vertical="center"/>
    </xf>
    <xf numFmtId="0" fontId="7" fillId="15" borderId="19" xfId="0" applyFont="1" applyFill="1" applyBorder="1" applyAlignment="1">
      <alignment horizontal="center" vertical="center" wrapText="1"/>
    </xf>
    <xf numFmtId="0" fontId="7" fillId="15" borderId="20" xfId="0" applyFont="1" applyFill="1" applyBorder="1" applyAlignment="1">
      <alignment horizontal="center" vertical="center" wrapText="1"/>
    </xf>
    <xf numFmtId="0" fontId="7" fillId="0" borderId="17" xfId="0" applyFont="1" applyBorder="1" applyAlignment="1">
      <alignment horizontal="center"/>
    </xf>
    <xf numFmtId="0" fontId="7" fillId="0" borderId="1" xfId="0" applyFont="1" applyBorder="1" applyAlignment="1">
      <alignment horizontal="center"/>
    </xf>
    <xf numFmtId="9" fontId="38" fillId="0" borderId="19" xfId="7" applyFont="1" applyBorder="1" applyAlignment="1">
      <alignment horizontal="center" vertical="center"/>
    </xf>
    <xf numFmtId="9" fontId="38" fillId="0" borderId="1" xfId="7" applyFont="1" applyBorder="1" applyAlignment="1">
      <alignment horizontal="center" vertical="center"/>
    </xf>
    <xf numFmtId="3" fontId="38" fillId="0" borderId="1" xfId="7" applyNumberFormat="1" applyFont="1" applyFill="1" applyBorder="1" applyAlignment="1">
      <alignment horizontal="center" vertical="center"/>
    </xf>
    <xf numFmtId="3" fontId="38" fillId="0" borderId="1" xfId="7" applyNumberFormat="1" applyFont="1" applyBorder="1" applyAlignment="1">
      <alignment horizontal="center" vertical="center"/>
    </xf>
    <xf numFmtId="1" fontId="7" fillId="0" borderId="18" xfId="0" applyNumberFormat="1" applyFont="1" applyBorder="1" applyAlignment="1">
      <alignment horizontal="center" vertical="center" wrapText="1"/>
    </xf>
    <xf numFmtId="1" fontId="7" fillId="0" borderId="19" xfId="0"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0" fontId="7" fillId="12" borderId="1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xf>
    <xf numFmtId="0" fontId="37" fillId="0" borderId="20" xfId="0" applyFont="1" applyBorder="1" applyAlignment="1">
      <alignment horizontal="center" vertical="center"/>
    </xf>
    <xf numFmtId="1" fontId="7" fillId="0" borderId="18" xfId="0" applyNumberFormat="1" applyFont="1" applyBorder="1" applyAlignment="1">
      <alignment horizontal="center" vertical="center"/>
    </xf>
    <xf numFmtId="1" fontId="7" fillId="0" borderId="19" xfId="0" applyNumberFormat="1" applyFont="1" applyBorder="1" applyAlignment="1">
      <alignment horizontal="center" vertical="center"/>
    </xf>
    <xf numFmtId="1" fontId="7" fillId="0" borderId="20" xfId="0" applyNumberFormat="1" applyFont="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9" fontId="38" fillId="0" borderId="1" xfId="7" applyFont="1" applyBorder="1" applyAlignment="1">
      <alignment horizontal="center" vertical="center" wrapText="1"/>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3" fontId="7" fillId="2" borderId="18"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8" xfId="0" applyNumberFormat="1" applyFont="1" applyFill="1" applyBorder="1" applyAlignment="1">
      <alignment horizontal="left" vertical="center" wrapText="1"/>
    </xf>
    <xf numFmtId="3" fontId="7" fillId="2" borderId="20" xfId="0" applyNumberFormat="1" applyFont="1" applyFill="1" applyBorder="1" applyAlignment="1">
      <alignment horizontal="left" vertical="center" wrapText="1"/>
    </xf>
    <xf numFmtId="1"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0" fontId="27" fillId="0" borderId="1" xfId="0" applyFont="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38" fillId="0" borderId="1" xfId="0" applyFont="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20" xfId="0" applyFont="1" applyBorder="1" applyAlignment="1">
      <alignment horizontal="center" vertical="center" wrapText="1"/>
    </xf>
    <xf numFmtId="0" fontId="7" fillId="0" borderId="4"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2" borderId="18" xfId="0" applyFont="1" applyFill="1" applyBorder="1" applyAlignment="1">
      <alignment horizontal="center" wrapText="1"/>
    </xf>
    <xf numFmtId="0" fontId="7" fillId="2" borderId="20" xfId="0" applyFont="1" applyFill="1" applyBorder="1" applyAlignment="1">
      <alignment horizontal="center" wrapText="1"/>
    </xf>
    <xf numFmtId="0" fontId="7" fillId="2" borderId="1" xfId="0" applyFont="1" applyFill="1" applyBorder="1" applyAlignment="1">
      <alignment horizontal="left" vertical="center" wrapText="1"/>
    </xf>
    <xf numFmtId="0" fontId="38" fillId="2" borderId="18" xfId="0" applyFont="1" applyFill="1" applyBorder="1" applyAlignment="1">
      <alignment horizontal="left" vertical="center" wrapText="1"/>
    </xf>
    <xf numFmtId="0" fontId="38" fillId="2" borderId="20" xfId="0" applyFont="1" applyFill="1" applyBorder="1" applyAlignment="1">
      <alignment horizontal="left" vertical="center" wrapText="1"/>
    </xf>
    <xf numFmtId="3" fontId="38" fillId="0" borderId="18" xfId="0" applyNumberFormat="1" applyFont="1" applyBorder="1" applyAlignment="1">
      <alignment horizontal="center" vertical="center" wrapText="1"/>
    </xf>
    <xf numFmtId="3" fontId="38" fillId="0" borderId="20" xfId="0" applyNumberFormat="1" applyFont="1" applyBorder="1" applyAlignment="1">
      <alignment horizontal="center" vertical="center" wrapText="1"/>
    </xf>
    <xf numFmtId="165" fontId="52" fillId="0" borderId="18" xfId="0" applyNumberFormat="1" applyFont="1" applyBorder="1" applyAlignment="1">
      <alignment horizontal="center" vertical="center" wrapText="1"/>
    </xf>
    <xf numFmtId="165" fontId="52" fillId="0" borderId="19" xfId="0" applyNumberFormat="1" applyFont="1" applyBorder="1" applyAlignment="1">
      <alignment horizontal="center" vertical="center" wrapText="1"/>
    </xf>
    <xf numFmtId="165" fontId="52" fillId="0" borderId="20" xfId="0" applyNumberFormat="1" applyFont="1" applyBorder="1" applyAlignment="1">
      <alignment horizontal="center" vertical="center" wrapText="1"/>
    </xf>
    <xf numFmtId="9" fontId="38" fillId="0" borderId="1" xfId="0" applyNumberFormat="1" applyFont="1" applyBorder="1" applyAlignment="1">
      <alignment horizontal="center" vertical="center" wrapText="1"/>
    </xf>
    <xf numFmtId="9" fontId="38" fillId="0" borderId="18" xfId="0" applyNumberFormat="1" applyFont="1" applyBorder="1" applyAlignment="1">
      <alignment horizontal="center" vertical="center" wrapText="1"/>
    </xf>
    <xf numFmtId="9" fontId="38" fillId="0" borderId="20" xfId="0" applyNumberFormat="1" applyFont="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6"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9" fontId="38" fillId="2" borderId="18" xfId="7" applyFont="1" applyFill="1" applyBorder="1" applyAlignment="1">
      <alignment horizontal="center" vertical="center"/>
    </xf>
    <xf numFmtId="9" fontId="38" fillId="2" borderId="20" xfId="7" applyFont="1" applyFill="1" applyBorder="1" applyAlignment="1">
      <alignment horizontal="center" vertical="center"/>
    </xf>
    <xf numFmtId="3" fontId="38" fillId="2" borderId="18" xfId="7" applyNumberFormat="1" applyFont="1" applyFill="1" applyBorder="1" applyAlignment="1">
      <alignment horizontal="center" vertical="center"/>
    </xf>
    <xf numFmtId="3" fontId="38" fillId="2" borderId="20" xfId="7" applyNumberFormat="1" applyFont="1" applyFill="1" applyBorder="1" applyAlignment="1">
      <alignment horizontal="center" vertical="center"/>
    </xf>
    <xf numFmtId="3" fontId="52" fillId="2" borderId="18" xfId="7" applyNumberFormat="1" applyFont="1" applyFill="1" applyBorder="1" applyAlignment="1">
      <alignment horizontal="center" vertical="center"/>
    </xf>
    <xf numFmtId="3" fontId="52" fillId="2" borderId="20" xfId="7" applyNumberFormat="1" applyFont="1" applyFill="1" applyBorder="1" applyAlignment="1">
      <alignment horizontal="center" vertical="center"/>
    </xf>
    <xf numFmtId="0" fontId="38"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3" fontId="52" fillId="0" borderId="18" xfId="7" applyNumberFormat="1" applyFont="1" applyBorder="1" applyAlignment="1">
      <alignment horizontal="center" vertical="center"/>
    </xf>
    <xf numFmtId="3" fontId="52" fillId="0" borderId="20" xfId="7" applyNumberFormat="1" applyFont="1" applyBorder="1" applyAlignment="1">
      <alignment horizontal="center" vertical="center"/>
    </xf>
    <xf numFmtId="3" fontId="52" fillId="0" borderId="1" xfId="0" applyNumberFormat="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2" zoomScale="80" zoomScaleNormal="80" workbookViewId="0">
      <selection activeCell="A15" sqref="A15"/>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377" t="s">
        <v>160</v>
      </c>
      <c r="B1" s="377"/>
      <c r="C1" s="377"/>
      <c r="D1" s="377"/>
      <c r="E1" s="377"/>
      <c r="F1" s="377"/>
      <c r="G1" s="377"/>
      <c r="H1" s="377"/>
    </row>
    <row r="2" spans="1:50" ht="33" customHeight="1" x14ac:dyDescent="0.2">
      <c r="A2" s="360" t="s">
        <v>179</v>
      </c>
      <c r="B2" s="360"/>
      <c r="C2" s="360"/>
      <c r="D2" s="360"/>
      <c r="E2" s="360"/>
      <c r="F2" s="360"/>
      <c r="G2" s="360"/>
      <c r="H2" s="360"/>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356" t="s">
        <v>106</v>
      </c>
      <c r="C3" s="356"/>
      <c r="D3" s="356"/>
      <c r="E3" s="356"/>
      <c r="F3" s="356"/>
      <c r="G3" s="356"/>
      <c r="H3" s="356"/>
    </row>
    <row r="4" spans="1:50" ht="48" customHeight="1" x14ac:dyDescent="0.2">
      <c r="A4" s="15" t="s">
        <v>166</v>
      </c>
      <c r="B4" s="349" t="s">
        <v>185</v>
      </c>
      <c r="C4" s="350"/>
      <c r="D4" s="350"/>
      <c r="E4" s="350"/>
      <c r="F4" s="350"/>
      <c r="G4" s="350"/>
      <c r="H4" s="351"/>
    </row>
    <row r="5" spans="1:50" ht="31.5" customHeight="1" x14ac:dyDescent="0.2">
      <c r="A5" s="15" t="s">
        <v>184</v>
      </c>
      <c r="B5" s="356" t="s">
        <v>107</v>
      </c>
      <c r="C5" s="356"/>
      <c r="D5" s="356"/>
      <c r="E5" s="356"/>
      <c r="F5" s="356"/>
      <c r="G5" s="356"/>
      <c r="H5" s="356"/>
    </row>
    <row r="6" spans="1:50" ht="40.5" customHeight="1" x14ac:dyDescent="0.2">
      <c r="A6" s="15" t="s">
        <v>81</v>
      </c>
      <c r="B6" s="349" t="s">
        <v>108</v>
      </c>
      <c r="C6" s="350"/>
      <c r="D6" s="350"/>
      <c r="E6" s="350"/>
      <c r="F6" s="350"/>
      <c r="G6" s="350"/>
      <c r="H6" s="351"/>
    </row>
    <row r="7" spans="1:50" ht="41.1" customHeight="1" x14ac:dyDescent="0.2">
      <c r="A7" s="15" t="s">
        <v>99</v>
      </c>
      <c r="B7" s="356" t="s">
        <v>109</v>
      </c>
      <c r="C7" s="356"/>
      <c r="D7" s="356"/>
      <c r="E7" s="356"/>
      <c r="F7" s="356"/>
      <c r="G7" s="356"/>
      <c r="H7" s="356"/>
    </row>
    <row r="8" spans="1:50" ht="48.95" customHeight="1" x14ac:dyDescent="0.2">
      <c r="A8" s="15" t="s">
        <v>33</v>
      </c>
      <c r="B8" s="356" t="s">
        <v>193</v>
      </c>
      <c r="C8" s="356"/>
      <c r="D8" s="356"/>
      <c r="E8" s="356"/>
      <c r="F8" s="356"/>
      <c r="G8" s="356"/>
      <c r="H8" s="356"/>
    </row>
    <row r="9" spans="1:50" ht="48.95" customHeight="1" x14ac:dyDescent="0.2">
      <c r="A9" s="15" t="s">
        <v>194</v>
      </c>
      <c r="B9" s="349" t="s">
        <v>195</v>
      </c>
      <c r="C9" s="350"/>
      <c r="D9" s="350"/>
      <c r="E9" s="350"/>
      <c r="F9" s="350"/>
      <c r="G9" s="350"/>
      <c r="H9" s="351"/>
    </row>
    <row r="10" spans="1:50" ht="30" x14ac:dyDescent="0.2">
      <c r="A10" s="15" t="s">
        <v>34</v>
      </c>
      <c r="B10" s="356" t="s">
        <v>110</v>
      </c>
      <c r="C10" s="356"/>
      <c r="D10" s="356"/>
      <c r="E10" s="356"/>
      <c r="F10" s="356"/>
      <c r="G10" s="356"/>
      <c r="H10" s="356"/>
    </row>
    <row r="11" spans="1:50" ht="30" x14ac:dyDescent="0.2">
      <c r="A11" s="15" t="s">
        <v>8</v>
      </c>
      <c r="B11" s="356" t="s">
        <v>111</v>
      </c>
      <c r="C11" s="356"/>
      <c r="D11" s="356"/>
      <c r="E11" s="356"/>
      <c r="F11" s="356"/>
      <c r="G11" s="356"/>
      <c r="H11" s="356"/>
    </row>
    <row r="12" spans="1:50" ht="33.950000000000003" customHeight="1" x14ac:dyDescent="0.2">
      <c r="A12" s="15" t="s">
        <v>82</v>
      </c>
      <c r="B12" s="356" t="s">
        <v>112</v>
      </c>
      <c r="C12" s="356"/>
      <c r="D12" s="356"/>
      <c r="E12" s="356"/>
      <c r="F12" s="356"/>
      <c r="G12" s="356"/>
      <c r="H12" s="356"/>
    </row>
    <row r="13" spans="1:50" ht="30" x14ac:dyDescent="0.2">
      <c r="A13" s="15" t="s">
        <v>29</v>
      </c>
      <c r="B13" s="356" t="s">
        <v>113</v>
      </c>
      <c r="C13" s="356"/>
      <c r="D13" s="356"/>
      <c r="E13" s="356"/>
      <c r="F13" s="356"/>
      <c r="G13" s="356"/>
      <c r="H13" s="356"/>
    </row>
    <row r="14" spans="1:50" ht="30" x14ac:dyDescent="0.2">
      <c r="A14" s="15" t="s">
        <v>103</v>
      </c>
      <c r="B14" s="356" t="s">
        <v>114</v>
      </c>
      <c r="C14" s="356"/>
      <c r="D14" s="356"/>
      <c r="E14" s="356"/>
      <c r="F14" s="356"/>
      <c r="G14" s="356"/>
      <c r="H14" s="356"/>
    </row>
    <row r="15" spans="1:50" ht="44.1" customHeight="1" x14ac:dyDescent="0.2">
      <c r="A15" s="15" t="s">
        <v>100</v>
      </c>
      <c r="B15" s="356" t="s">
        <v>115</v>
      </c>
      <c r="C15" s="356"/>
      <c r="D15" s="356"/>
      <c r="E15" s="356"/>
      <c r="F15" s="356"/>
      <c r="G15" s="356"/>
      <c r="H15" s="356"/>
    </row>
    <row r="16" spans="1:50" ht="60" x14ac:dyDescent="0.2">
      <c r="A16" s="15" t="s">
        <v>9</v>
      </c>
      <c r="B16" s="356" t="s">
        <v>116</v>
      </c>
      <c r="C16" s="356"/>
      <c r="D16" s="356"/>
      <c r="E16" s="356"/>
      <c r="F16" s="356"/>
      <c r="G16" s="356"/>
      <c r="H16" s="356"/>
    </row>
    <row r="17" spans="1:8" ht="58.5" customHeight="1" x14ac:dyDescent="0.2">
      <c r="A17" s="15" t="s">
        <v>30</v>
      </c>
      <c r="B17" s="356" t="s">
        <v>117</v>
      </c>
      <c r="C17" s="356"/>
      <c r="D17" s="356"/>
      <c r="E17" s="356"/>
      <c r="F17" s="356"/>
      <c r="G17" s="356"/>
      <c r="H17" s="356"/>
    </row>
    <row r="18" spans="1:8" ht="30" x14ac:dyDescent="0.2">
      <c r="A18" s="15" t="s">
        <v>83</v>
      </c>
      <c r="B18" s="356" t="s">
        <v>118</v>
      </c>
      <c r="C18" s="356"/>
      <c r="D18" s="356"/>
      <c r="E18" s="356"/>
      <c r="F18" s="356"/>
      <c r="G18" s="356"/>
      <c r="H18" s="356"/>
    </row>
    <row r="19" spans="1:8" ht="30" customHeight="1" x14ac:dyDescent="0.2">
      <c r="A19" s="374"/>
      <c r="B19" s="375"/>
      <c r="C19" s="375"/>
      <c r="D19" s="375"/>
      <c r="E19" s="375"/>
      <c r="F19" s="375"/>
      <c r="G19" s="375"/>
      <c r="H19" s="376"/>
    </row>
    <row r="20" spans="1:8" ht="37.5" customHeight="1" x14ac:dyDescent="0.2">
      <c r="A20" s="360" t="s">
        <v>180</v>
      </c>
      <c r="B20" s="360"/>
      <c r="C20" s="360"/>
      <c r="D20" s="360"/>
      <c r="E20" s="360"/>
      <c r="F20" s="360"/>
      <c r="G20" s="360"/>
      <c r="H20" s="360"/>
    </row>
    <row r="21" spans="1:8" ht="117" customHeight="1" x14ac:dyDescent="0.2">
      <c r="A21" s="357" t="s">
        <v>35</v>
      </c>
      <c r="B21" s="357"/>
      <c r="C21" s="357"/>
      <c r="D21" s="357"/>
      <c r="E21" s="357"/>
      <c r="F21" s="357"/>
      <c r="G21" s="357"/>
      <c r="H21" s="357"/>
    </row>
    <row r="22" spans="1:8" ht="117" customHeight="1" x14ac:dyDescent="0.2">
      <c r="A22" s="15" t="s">
        <v>99</v>
      </c>
      <c r="B22" s="356" t="s">
        <v>109</v>
      </c>
      <c r="C22" s="356"/>
      <c r="D22" s="356"/>
      <c r="E22" s="356"/>
      <c r="F22" s="356"/>
      <c r="G22" s="356"/>
      <c r="H22" s="356"/>
    </row>
    <row r="23" spans="1:8" ht="167.1" customHeight="1" x14ac:dyDescent="0.2">
      <c r="A23" s="15" t="s">
        <v>84</v>
      </c>
      <c r="B23" s="357" t="s">
        <v>119</v>
      </c>
      <c r="C23" s="357"/>
      <c r="D23" s="357"/>
      <c r="E23" s="357"/>
      <c r="F23" s="357"/>
      <c r="G23" s="357"/>
      <c r="H23" s="357"/>
    </row>
    <row r="24" spans="1:8" ht="69.75" customHeight="1" x14ac:dyDescent="0.2">
      <c r="A24" s="15" t="s">
        <v>186</v>
      </c>
      <c r="B24" s="357" t="s">
        <v>120</v>
      </c>
      <c r="C24" s="357"/>
      <c r="D24" s="357"/>
      <c r="E24" s="357"/>
      <c r="F24" s="357"/>
      <c r="G24" s="357"/>
      <c r="H24" s="357"/>
    </row>
    <row r="25" spans="1:8" ht="60" customHeight="1" x14ac:dyDescent="0.2">
      <c r="A25" s="15" t="s">
        <v>187</v>
      </c>
      <c r="B25" s="357" t="s">
        <v>122</v>
      </c>
      <c r="C25" s="357"/>
      <c r="D25" s="357"/>
      <c r="E25" s="357"/>
      <c r="F25" s="357"/>
      <c r="G25" s="357"/>
      <c r="H25" s="357"/>
    </row>
    <row r="26" spans="1:8" ht="24.75" customHeight="1" x14ac:dyDescent="0.2">
      <c r="A26" s="16" t="s">
        <v>86</v>
      </c>
      <c r="B26" s="358" t="s">
        <v>121</v>
      </c>
      <c r="C26" s="358"/>
      <c r="D26" s="358"/>
      <c r="E26" s="358"/>
      <c r="F26" s="358"/>
      <c r="G26" s="358"/>
      <c r="H26" s="358"/>
    </row>
    <row r="27" spans="1:8" ht="26.25" customHeight="1" x14ac:dyDescent="0.2">
      <c r="A27" s="16" t="s">
        <v>87</v>
      </c>
      <c r="B27" s="358" t="s">
        <v>101</v>
      </c>
      <c r="C27" s="358"/>
      <c r="D27" s="358"/>
      <c r="E27" s="358"/>
      <c r="F27" s="358"/>
      <c r="G27" s="358"/>
      <c r="H27" s="358"/>
    </row>
    <row r="28" spans="1:8" ht="53.25" customHeight="1" x14ac:dyDescent="0.2">
      <c r="A28" s="15" t="s">
        <v>167</v>
      </c>
      <c r="B28" s="357" t="s">
        <v>173</v>
      </c>
      <c r="C28" s="357"/>
      <c r="D28" s="357"/>
      <c r="E28" s="357"/>
      <c r="F28" s="357"/>
      <c r="G28" s="357"/>
      <c r="H28" s="357"/>
    </row>
    <row r="29" spans="1:8" ht="45" customHeight="1" x14ac:dyDescent="0.2">
      <c r="A29" s="15" t="s">
        <v>169</v>
      </c>
      <c r="B29" s="352" t="s">
        <v>174</v>
      </c>
      <c r="C29" s="353"/>
      <c r="D29" s="353"/>
      <c r="E29" s="353"/>
      <c r="F29" s="353"/>
      <c r="G29" s="353"/>
      <c r="H29" s="354"/>
    </row>
    <row r="30" spans="1:8" ht="45" customHeight="1" x14ac:dyDescent="0.2">
      <c r="A30" s="15" t="s">
        <v>168</v>
      </c>
      <c r="B30" s="352" t="s">
        <v>175</v>
      </c>
      <c r="C30" s="353"/>
      <c r="D30" s="353"/>
      <c r="E30" s="353"/>
      <c r="F30" s="353"/>
      <c r="G30" s="353"/>
      <c r="H30" s="354"/>
    </row>
    <row r="31" spans="1:8" ht="45" customHeight="1" x14ac:dyDescent="0.2">
      <c r="A31" s="15" t="s">
        <v>158</v>
      </c>
      <c r="B31" s="352" t="s">
        <v>176</v>
      </c>
      <c r="C31" s="353"/>
      <c r="D31" s="353"/>
      <c r="E31" s="353"/>
      <c r="F31" s="353"/>
      <c r="G31" s="353"/>
      <c r="H31" s="354"/>
    </row>
    <row r="32" spans="1:8" ht="33" customHeight="1" x14ac:dyDescent="0.2">
      <c r="A32" s="16" t="s">
        <v>188</v>
      </c>
      <c r="B32" s="357" t="s">
        <v>123</v>
      </c>
      <c r="C32" s="357"/>
      <c r="D32" s="357"/>
      <c r="E32" s="357"/>
      <c r="F32" s="357"/>
      <c r="G32" s="357"/>
      <c r="H32" s="357"/>
    </row>
    <row r="33" spans="1:8" ht="39" customHeight="1" x14ac:dyDescent="0.2">
      <c r="A33" s="15" t="s">
        <v>88</v>
      </c>
      <c r="B33" s="358" t="s">
        <v>177</v>
      </c>
      <c r="C33" s="358"/>
      <c r="D33" s="358"/>
      <c r="E33" s="358"/>
      <c r="F33" s="358"/>
      <c r="G33" s="358"/>
      <c r="H33" s="358"/>
    </row>
    <row r="34" spans="1:8" ht="39" customHeight="1" x14ac:dyDescent="0.2">
      <c r="A34" s="360" t="s">
        <v>211</v>
      </c>
      <c r="B34" s="360"/>
      <c r="C34" s="360"/>
      <c r="D34" s="360"/>
      <c r="E34" s="360"/>
      <c r="F34" s="360"/>
      <c r="G34" s="360"/>
      <c r="H34" s="360"/>
    </row>
    <row r="35" spans="1:8" ht="79.5" customHeight="1" x14ac:dyDescent="0.2">
      <c r="A35" s="349" t="s">
        <v>212</v>
      </c>
      <c r="B35" s="350"/>
      <c r="C35" s="350"/>
      <c r="D35" s="350"/>
      <c r="E35" s="350"/>
      <c r="F35" s="350"/>
      <c r="G35" s="350"/>
      <c r="H35" s="351"/>
    </row>
    <row r="36" spans="1:8" ht="33" customHeight="1" x14ac:dyDescent="0.2">
      <c r="A36" s="15" t="s">
        <v>26</v>
      </c>
      <c r="B36" s="357" t="s">
        <v>146</v>
      </c>
      <c r="C36" s="357"/>
      <c r="D36" s="357"/>
      <c r="E36" s="357"/>
      <c r="F36" s="357"/>
      <c r="G36" s="357"/>
      <c r="H36" s="357"/>
    </row>
    <row r="37" spans="1:8" ht="33" customHeight="1" x14ac:dyDescent="0.2">
      <c r="A37" s="15" t="s">
        <v>27</v>
      </c>
      <c r="B37" s="357" t="s">
        <v>147</v>
      </c>
      <c r="C37" s="357"/>
      <c r="D37" s="357"/>
      <c r="E37" s="357"/>
      <c r="F37" s="357"/>
      <c r="G37" s="357"/>
      <c r="H37" s="357"/>
    </row>
    <row r="38" spans="1:8" ht="33" customHeight="1" x14ac:dyDescent="0.2">
      <c r="A38" s="25"/>
      <c r="B38" s="26"/>
      <c r="C38" s="26"/>
      <c r="D38" s="26"/>
      <c r="E38" s="26"/>
      <c r="F38" s="26"/>
      <c r="G38" s="26"/>
      <c r="H38" s="27"/>
    </row>
    <row r="39" spans="1:8" ht="34.5" customHeight="1" x14ac:dyDescent="0.2">
      <c r="A39" s="360" t="s">
        <v>181</v>
      </c>
      <c r="B39" s="360"/>
      <c r="C39" s="360"/>
      <c r="D39" s="360"/>
      <c r="E39" s="360"/>
      <c r="F39" s="360"/>
      <c r="G39" s="360"/>
      <c r="H39" s="360"/>
    </row>
    <row r="40" spans="1:8" ht="34.5" customHeight="1" x14ac:dyDescent="0.2">
      <c r="A40" s="15" t="s">
        <v>10</v>
      </c>
      <c r="B40" s="357" t="s">
        <v>124</v>
      </c>
      <c r="C40" s="357"/>
      <c r="D40" s="357"/>
      <c r="E40" s="357"/>
      <c r="F40" s="357"/>
      <c r="G40" s="357"/>
      <c r="H40" s="357"/>
    </row>
    <row r="41" spans="1:8" ht="29.25" customHeight="1" x14ac:dyDescent="0.2">
      <c r="A41" s="15" t="s">
        <v>11</v>
      </c>
      <c r="B41" s="357" t="s">
        <v>125</v>
      </c>
      <c r="C41" s="357"/>
      <c r="D41" s="357"/>
      <c r="E41" s="357"/>
      <c r="F41" s="357"/>
      <c r="G41" s="357"/>
      <c r="H41" s="357"/>
    </row>
    <row r="42" spans="1:8" ht="42" customHeight="1" x14ac:dyDescent="0.2">
      <c r="A42" s="15" t="s">
        <v>148</v>
      </c>
      <c r="B42" s="357" t="s">
        <v>197</v>
      </c>
      <c r="C42" s="357"/>
      <c r="D42" s="357"/>
      <c r="E42" s="357"/>
      <c r="F42" s="357"/>
      <c r="G42" s="357"/>
      <c r="H42" s="357"/>
    </row>
    <row r="43" spans="1:8" ht="42" customHeight="1" x14ac:dyDescent="0.2">
      <c r="A43" s="15" t="s">
        <v>199</v>
      </c>
      <c r="B43" s="352" t="s">
        <v>200</v>
      </c>
      <c r="C43" s="353"/>
      <c r="D43" s="353"/>
      <c r="E43" s="353"/>
      <c r="F43" s="353"/>
      <c r="G43" s="353"/>
      <c r="H43" s="354"/>
    </row>
    <row r="44" spans="1:8" ht="42" customHeight="1" x14ac:dyDescent="0.2">
      <c r="A44" s="15" t="s">
        <v>149</v>
      </c>
      <c r="B44" s="352" t="s">
        <v>201</v>
      </c>
      <c r="C44" s="353"/>
      <c r="D44" s="353"/>
      <c r="E44" s="353"/>
      <c r="F44" s="353"/>
      <c r="G44" s="353"/>
      <c r="H44" s="354"/>
    </row>
    <row r="45" spans="1:8" ht="42" customHeight="1" x14ac:dyDescent="0.2">
      <c r="A45" s="15" t="s">
        <v>202</v>
      </c>
      <c r="B45" s="352" t="s">
        <v>204</v>
      </c>
      <c r="C45" s="353"/>
      <c r="D45" s="353"/>
      <c r="E45" s="353"/>
      <c r="F45" s="353"/>
      <c r="G45" s="353"/>
      <c r="H45" s="354"/>
    </row>
    <row r="46" spans="1:8" ht="86.1" customHeight="1" x14ac:dyDescent="0.2">
      <c r="A46" s="17" t="s">
        <v>206</v>
      </c>
      <c r="B46" s="363" t="s">
        <v>126</v>
      </c>
      <c r="C46" s="363"/>
      <c r="D46" s="363"/>
      <c r="E46" s="363"/>
      <c r="F46" s="363"/>
      <c r="G46" s="363"/>
      <c r="H46" s="363"/>
    </row>
    <row r="47" spans="1:8" ht="39.75" customHeight="1" x14ac:dyDescent="0.2">
      <c r="A47" s="17" t="s">
        <v>210</v>
      </c>
      <c r="B47" s="371" t="s">
        <v>213</v>
      </c>
      <c r="C47" s="372"/>
      <c r="D47" s="372"/>
      <c r="E47" s="372"/>
      <c r="F47" s="372"/>
      <c r="G47" s="372"/>
      <c r="H47" s="373"/>
    </row>
    <row r="48" spans="1:8" ht="31.5" customHeight="1" x14ac:dyDescent="0.2">
      <c r="A48" s="17" t="s">
        <v>12</v>
      </c>
      <c r="B48" s="363" t="s">
        <v>205</v>
      </c>
      <c r="C48" s="363"/>
      <c r="D48" s="363"/>
      <c r="E48" s="363"/>
      <c r="F48" s="363"/>
      <c r="G48" s="363"/>
      <c r="H48" s="363"/>
    </row>
    <row r="49" spans="1:8" ht="45" x14ac:dyDescent="0.2">
      <c r="A49" s="17" t="s">
        <v>207</v>
      </c>
      <c r="B49" s="363" t="s">
        <v>127</v>
      </c>
      <c r="C49" s="363"/>
      <c r="D49" s="363"/>
      <c r="E49" s="363"/>
      <c r="F49" s="363"/>
      <c r="G49" s="363"/>
      <c r="H49" s="363"/>
    </row>
    <row r="50" spans="1:8" ht="43.5" customHeight="1" x14ac:dyDescent="0.2">
      <c r="A50" s="17" t="s">
        <v>14</v>
      </c>
      <c r="B50" s="363" t="s">
        <v>128</v>
      </c>
      <c r="C50" s="363"/>
      <c r="D50" s="363"/>
      <c r="E50" s="363"/>
      <c r="F50" s="363"/>
      <c r="G50" s="363"/>
      <c r="H50" s="363"/>
    </row>
    <row r="51" spans="1:8" ht="40.5" customHeight="1" x14ac:dyDescent="0.2">
      <c r="A51" s="17" t="s">
        <v>15</v>
      </c>
      <c r="B51" s="363" t="s">
        <v>129</v>
      </c>
      <c r="C51" s="363"/>
      <c r="D51" s="363"/>
      <c r="E51" s="363"/>
      <c r="F51" s="363"/>
      <c r="G51" s="363"/>
      <c r="H51" s="363"/>
    </row>
    <row r="52" spans="1:8" ht="75.75" customHeight="1" x14ac:dyDescent="0.2">
      <c r="A52" s="18" t="s">
        <v>16</v>
      </c>
      <c r="B52" s="359" t="s">
        <v>130</v>
      </c>
      <c r="C52" s="359"/>
      <c r="D52" s="359"/>
      <c r="E52" s="359"/>
      <c r="F52" s="359"/>
      <c r="G52" s="359"/>
      <c r="H52" s="359"/>
    </row>
    <row r="53" spans="1:8" ht="41.25" customHeight="1" x14ac:dyDescent="0.2">
      <c r="A53" s="18" t="s">
        <v>17</v>
      </c>
      <c r="B53" s="359" t="s">
        <v>131</v>
      </c>
      <c r="C53" s="359"/>
      <c r="D53" s="359"/>
      <c r="E53" s="359"/>
      <c r="F53" s="359"/>
      <c r="G53" s="359"/>
      <c r="H53" s="359"/>
    </row>
    <row r="54" spans="1:8" ht="47.45" customHeight="1" x14ac:dyDescent="0.2">
      <c r="A54" s="18" t="s">
        <v>165</v>
      </c>
      <c r="B54" s="359" t="s">
        <v>132</v>
      </c>
      <c r="C54" s="359"/>
      <c r="D54" s="359"/>
      <c r="E54" s="359"/>
      <c r="F54" s="359"/>
      <c r="G54" s="359"/>
      <c r="H54" s="359"/>
    </row>
    <row r="55" spans="1:8" ht="57.6" customHeight="1" x14ac:dyDescent="0.2">
      <c r="A55" s="18" t="s">
        <v>36</v>
      </c>
      <c r="B55" s="359" t="s">
        <v>133</v>
      </c>
      <c r="C55" s="359"/>
      <c r="D55" s="359"/>
      <c r="E55" s="359"/>
      <c r="F55" s="359"/>
      <c r="G55" s="359"/>
      <c r="H55" s="359"/>
    </row>
    <row r="56" spans="1:8" ht="31.5" customHeight="1" x14ac:dyDescent="0.2">
      <c r="A56" s="18" t="s">
        <v>104</v>
      </c>
      <c r="B56" s="359" t="s">
        <v>134</v>
      </c>
      <c r="C56" s="359"/>
      <c r="D56" s="359"/>
      <c r="E56" s="359"/>
      <c r="F56" s="359"/>
      <c r="G56" s="359"/>
      <c r="H56" s="359"/>
    </row>
    <row r="57" spans="1:8" ht="70.5" customHeight="1" x14ac:dyDescent="0.2">
      <c r="A57" s="18" t="s">
        <v>105</v>
      </c>
      <c r="B57" s="359" t="s">
        <v>135</v>
      </c>
      <c r="C57" s="359"/>
      <c r="D57" s="359"/>
      <c r="E57" s="359"/>
      <c r="F57" s="359"/>
      <c r="G57" s="359"/>
      <c r="H57" s="359"/>
    </row>
    <row r="58" spans="1:8" ht="33.75" customHeight="1" x14ac:dyDescent="0.2">
      <c r="A58" s="364"/>
      <c r="B58" s="364"/>
      <c r="C58" s="364"/>
      <c r="D58" s="364"/>
      <c r="E58" s="364"/>
      <c r="F58" s="364"/>
      <c r="G58" s="364"/>
      <c r="H58" s="365"/>
    </row>
    <row r="59" spans="1:8" ht="32.25" customHeight="1" x14ac:dyDescent="0.2">
      <c r="A59" s="355" t="s">
        <v>183</v>
      </c>
      <c r="B59" s="355"/>
      <c r="C59" s="355"/>
      <c r="D59" s="355"/>
      <c r="E59" s="355"/>
      <c r="F59" s="355"/>
      <c r="G59" s="355"/>
      <c r="H59" s="355"/>
    </row>
    <row r="60" spans="1:8" ht="34.5" customHeight="1" x14ac:dyDescent="0.2">
      <c r="A60" s="15" t="s">
        <v>22</v>
      </c>
      <c r="B60" s="361" t="s">
        <v>141</v>
      </c>
      <c r="C60" s="361"/>
      <c r="D60" s="361"/>
      <c r="E60" s="361"/>
      <c r="F60" s="361"/>
      <c r="G60" s="361"/>
      <c r="H60" s="361"/>
    </row>
    <row r="61" spans="1:8" ht="60" customHeight="1" x14ac:dyDescent="0.2">
      <c r="A61" s="15" t="s">
        <v>32</v>
      </c>
      <c r="B61" s="370" t="s">
        <v>142</v>
      </c>
      <c r="C61" s="370"/>
      <c r="D61" s="370"/>
      <c r="E61" s="370"/>
      <c r="F61" s="370"/>
      <c r="G61" s="370"/>
      <c r="H61" s="370"/>
    </row>
    <row r="62" spans="1:8" ht="41.25" customHeight="1" x14ac:dyDescent="0.2">
      <c r="A62" s="15" t="s">
        <v>208</v>
      </c>
      <c r="B62" s="367" t="s">
        <v>209</v>
      </c>
      <c r="C62" s="368"/>
      <c r="D62" s="368"/>
      <c r="E62" s="368"/>
      <c r="F62" s="368"/>
      <c r="G62" s="368"/>
      <c r="H62" s="369"/>
    </row>
    <row r="63" spans="1:8" ht="42" customHeight="1" x14ac:dyDescent="0.2">
      <c r="A63" s="15" t="s">
        <v>23</v>
      </c>
      <c r="B63" s="357" t="s">
        <v>143</v>
      </c>
      <c r="C63" s="357"/>
      <c r="D63" s="357"/>
      <c r="E63" s="357"/>
      <c r="F63" s="357"/>
      <c r="G63" s="357"/>
      <c r="H63" s="357"/>
    </row>
    <row r="64" spans="1:8" ht="31.5" customHeight="1" x14ac:dyDescent="0.2">
      <c r="A64" s="15" t="s">
        <v>24</v>
      </c>
      <c r="B64" s="361" t="s">
        <v>144</v>
      </c>
      <c r="C64" s="361"/>
      <c r="D64" s="361"/>
      <c r="E64" s="361"/>
      <c r="F64" s="361"/>
      <c r="G64" s="361"/>
      <c r="H64" s="361"/>
    </row>
    <row r="65" spans="1:8" ht="45.75" customHeight="1" x14ac:dyDescent="0.2">
      <c r="A65" s="15" t="s">
        <v>25</v>
      </c>
      <c r="B65" s="361" t="s">
        <v>145</v>
      </c>
      <c r="C65" s="361"/>
      <c r="D65" s="361"/>
      <c r="E65" s="361"/>
      <c r="F65" s="361"/>
      <c r="G65" s="361"/>
      <c r="H65" s="361"/>
    </row>
    <row r="66" spans="1:8" ht="30.75" customHeight="1" x14ac:dyDescent="0.2">
      <c r="A66" s="366"/>
      <c r="B66" s="366"/>
      <c r="C66" s="366"/>
      <c r="D66" s="366"/>
      <c r="E66" s="366"/>
      <c r="F66" s="366"/>
      <c r="G66" s="366"/>
      <c r="H66" s="366"/>
    </row>
    <row r="67" spans="1:8" ht="34.5" customHeight="1" x14ac:dyDescent="0.2">
      <c r="A67" s="355" t="s">
        <v>182</v>
      </c>
      <c r="B67" s="355"/>
      <c r="C67" s="355"/>
      <c r="D67" s="355"/>
      <c r="E67" s="355"/>
      <c r="F67" s="355"/>
      <c r="G67" s="355"/>
      <c r="H67" s="355"/>
    </row>
    <row r="68" spans="1:8" ht="39.75" customHeight="1" x14ac:dyDescent="0.2">
      <c r="A68" s="18" t="s">
        <v>19</v>
      </c>
      <c r="B68" s="361" t="s">
        <v>136</v>
      </c>
      <c r="C68" s="361"/>
      <c r="D68" s="361"/>
      <c r="E68" s="361"/>
      <c r="F68" s="361"/>
      <c r="G68" s="361"/>
      <c r="H68" s="361"/>
    </row>
    <row r="69" spans="1:8" ht="39.75" customHeight="1" x14ac:dyDescent="0.2">
      <c r="A69" s="18" t="s">
        <v>13</v>
      </c>
      <c r="B69" s="361" t="s">
        <v>137</v>
      </c>
      <c r="C69" s="361"/>
      <c r="D69" s="361"/>
      <c r="E69" s="361"/>
      <c r="F69" s="361"/>
      <c r="G69" s="361"/>
      <c r="H69" s="361"/>
    </row>
    <row r="70" spans="1:8" ht="42" customHeight="1" x14ac:dyDescent="0.2">
      <c r="A70" s="18" t="s">
        <v>18</v>
      </c>
      <c r="B70" s="359" t="s">
        <v>138</v>
      </c>
      <c r="C70" s="359"/>
      <c r="D70" s="359"/>
      <c r="E70" s="359"/>
      <c r="F70" s="359"/>
      <c r="G70" s="359"/>
      <c r="H70" s="359"/>
    </row>
    <row r="71" spans="1:8" ht="33.75" customHeight="1" x14ac:dyDescent="0.2">
      <c r="A71" s="18" t="s">
        <v>20</v>
      </c>
      <c r="B71" s="361" t="s">
        <v>139</v>
      </c>
      <c r="C71" s="361"/>
      <c r="D71" s="361"/>
      <c r="E71" s="361"/>
      <c r="F71" s="361"/>
      <c r="G71" s="361"/>
      <c r="H71" s="361"/>
    </row>
    <row r="72" spans="1:8" ht="33" customHeight="1" x14ac:dyDescent="0.2">
      <c r="A72" s="18" t="s">
        <v>21</v>
      </c>
      <c r="B72" s="361" t="s">
        <v>140</v>
      </c>
      <c r="C72" s="361"/>
      <c r="D72" s="361"/>
      <c r="E72" s="361"/>
      <c r="F72" s="361"/>
      <c r="G72" s="361"/>
      <c r="H72" s="361"/>
    </row>
    <row r="73" spans="1:8" ht="33.75" customHeight="1" x14ac:dyDescent="0.2">
      <c r="A73" s="362"/>
      <c r="B73" s="362"/>
      <c r="C73" s="362"/>
      <c r="D73" s="362"/>
      <c r="E73" s="362"/>
      <c r="F73" s="362"/>
      <c r="G73" s="362"/>
      <c r="H73" s="362"/>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2"/>
  <sheetViews>
    <sheetView tabSelected="1" topLeftCell="F7" zoomScale="60" zoomScaleNormal="60" workbookViewId="0">
      <pane ySplit="1" topLeftCell="A36" activePane="bottomLeft" state="frozen"/>
      <selection activeCell="I7" sqref="I7"/>
      <selection pane="bottomLeft" activeCell="Z35" sqref="Z35"/>
    </sheetView>
  </sheetViews>
  <sheetFormatPr baseColWidth="10" defaultColWidth="11.42578125" defaultRowHeight="18.75" x14ac:dyDescent="0.25"/>
  <cols>
    <col min="1" max="1" width="26.42578125" style="1" customWidth="1"/>
    <col min="2" max="2" width="35.140625" style="1" customWidth="1"/>
    <col min="3" max="4" width="22.42578125" style="1" customWidth="1"/>
    <col min="5" max="5" width="44" style="1" customWidth="1"/>
    <col min="6" max="6" width="31.42578125" style="1" customWidth="1"/>
    <col min="7" max="7" width="23.7109375" style="4" customWidth="1"/>
    <col min="8" max="8" width="27.140625" style="1" customWidth="1"/>
    <col min="9" max="9" width="27.7109375" style="1" customWidth="1"/>
    <col min="10" max="10" width="31.140625" style="1" customWidth="1"/>
    <col min="11" max="11" width="35.140625" style="4" customWidth="1"/>
    <col min="12" max="12" width="20.42578125" style="4" customWidth="1"/>
    <col min="13" max="13" width="20.7109375" style="4" customWidth="1"/>
    <col min="14" max="14" width="24.5703125" style="4" customWidth="1"/>
    <col min="15" max="15" width="23.42578125" style="5" customWidth="1"/>
    <col min="16" max="16" width="28.140625" style="6" customWidth="1"/>
    <col min="17" max="17" width="28.140625" style="6" hidden="1" customWidth="1"/>
    <col min="18" max="20" width="25" style="6" hidden="1" customWidth="1"/>
    <col min="21" max="25" width="28.140625" style="6" hidden="1" customWidth="1"/>
    <col min="26" max="27" width="30.28515625" style="348" customWidth="1"/>
    <col min="28" max="28" width="32.28515625" style="348" customWidth="1"/>
    <col min="29" max="29" width="27.42578125" style="1" customWidth="1"/>
    <col min="30" max="30" width="0" style="1" hidden="1" customWidth="1"/>
    <col min="31" max="16384" width="11.42578125" style="1"/>
  </cols>
  <sheetData>
    <row r="1" spans="1:30" ht="21" customHeight="1" x14ac:dyDescent="0.25">
      <c r="A1" s="383"/>
      <c r="B1" s="383"/>
      <c r="C1" s="384" t="s">
        <v>1</v>
      </c>
      <c r="D1" s="384"/>
      <c r="E1" s="384"/>
      <c r="F1" s="384"/>
      <c r="G1" s="384"/>
      <c r="H1" s="384"/>
      <c r="I1" s="384"/>
      <c r="J1" s="384"/>
      <c r="K1" s="384"/>
      <c r="L1" s="384"/>
      <c r="M1" s="384"/>
      <c r="N1" s="384"/>
      <c r="O1" s="384"/>
      <c r="P1" s="384"/>
      <c r="Q1" s="384"/>
      <c r="R1" s="384"/>
      <c r="S1" s="384"/>
      <c r="T1" s="384"/>
      <c r="U1" s="384"/>
      <c r="V1" s="384"/>
      <c r="W1" s="384"/>
      <c r="X1" s="384"/>
      <c r="Y1" s="384"/>
      <c r="Z1" s="384"/>
      <c r="AA1" s="384"/>
      <c r="AB1" s="340" t="s">
        <v>215</v>
      </c>
    </row>
    <row r="2" spans="1:30" ht="21" customHeight="1" x14ac:dyDescent="0.25">
      <c r="A2" s="383"/>
      <c r="B2" s="383"/>
      <c r="C2" s="384" t="s">
        <v>2</v>
      </c>
      <c r="D2" s="384"/>
      <c r="E2" s="384"/>
      <c r="F2" s="384"/>
      <c r="G2" s="384"/>
      <c r="H2" s="384"/>
      <c r="I2" s="384"/>
      <c r="J2" s="384"/>
      <c r="K2" s="384"/>
      <c r="L2" s="384"/>
      <c r="M2" s="384"/>
      <c r="N2" s="384"/>
      <c r="O2" s="384"/>
      <c r="P2" s="384"/>
      <c r="Q2" s="384"/>
      <c r="R2" s="384"/>
      <c r="S2" s="384"/>
      <c r="T2" s="384"/>
      <c r="U2" s="384"/>
      <c r="V2" s="384"/>
      <c r="W2" s="384"/>
      <c r="X2" s="384"/>
      <c r="Y2" s="384"/>
      <c r="Z2" s="384"/>
      <c r="AA2" s="384"/>
      <c r="AB2" s="340" t="s">
        <v>3</v>
      </c>
    </row>
    <row r="3" spans="1:30" ht="21" customHeight="1" x14ac:dyDescent="0.25">
      <c r="A3" s="383"/>
      <c r="B3" s="383"/>
      <c r="C3" s="384" t="s">
        <v>4</v>
      </c>
      <c r="D3" s="384"/>
      <c r="E3" s="384"/>
      <c r="F3" s="384"/>
      <c r="G3" s="384"/>
      <c r="H3" s="384"/>
      <c r="I3" s="384"/>
      <c r="J3" s="384"/>
      <c r="K3" s="384"/>
      <c r="L3" s="384"/>
      <c r="M3" s="384"/>
      <c r="N3" s="384"/>
      <c r="O3" s="384"/>
      <c r="P3" s="384"/>
      <c r="Q3" s="384"/>
      <c r="R3" s="384"/>
      <c r="S3" s="384"/>
      <c r="T3" s="384"/>
      <c r="U3" s="384"/>
      <c r="V3" s="384"/>
      <c r="W3" s="384"/>
      <c r="X3" s="384"/>
      <c r="Y3" s="384"/>
      <c r="Z3" s="384"/>
      <c r="AA3" s="384"/>
      <c r="AB3" s="340" t="s">
        <v>214</v>
      </c>
    </row>
    <row r="4" spans="1:30" ht="21" customHeight="1" x14ac:dyDescent="0.25">
      <c r="A4" s="383"/>
      <c r="B4" s="383"/>
      <c r="C4" s="384" t="s">
        <v>159</v>
      </c>
      <c r="D4" s="384"/>
      <c r="E4" s="384"/>
      <c r="F4" s="384"/>
      <c r="G4" s="384"/>
      <c r="H4" s="384"/>
      <c r="I4" s="384"/>
      <c r="J4" s="384"/>
      <c r="K4" s="384"/>
      <c r="L4" s="384"/>
      <c r="M4" s="384"/>
      <c r="N4" s="384"/>
      <c r="O4" s="384"/>
      <c r="P4" s="384"/>
      <c r="Q4" s="384"/>
      <c r="R4" s="384"/>
      <c r="S4" s="384"/>
      <c r="T4" s="384"/>
      <c r="U4" s="384"/>
      <c r="V4" s="384"/>
      <c r="W4" s="384"/>
      <c r="X4" s="384"/>
      <c r="Y4" s="384"/>
      <c r="Z4" s="384"/>
      <c r="AA4" s="384"/>
      <c r="AB4" s="340" t="s">
        <v>217</v>
      </c>
    </row>
    <row r="5" spans="1:30" ht="26.25" customHeight="1" x14ac:dyDescent="0.25">
      <c r="A5" s="382" t="s">
        <v>171</v>
      </c>
      <c r="B5" s="382"/>
      <c r="C5" s="24"/>
      <c r="D5" s="20"/>
      <c r="E5" s="20"/>
      <c r="F5" s="20"/>
      <c r="G5" s="20"/>
      <c r="H5" s="20"/>
      <c r="I5" s="20"/>
      <c r="J5" s="20"/>
      <c r="K5" s="20"/>
      <c r="L5" s="20"/>
      <c r="M5" s="20"/>
      <c r="N5" s="20"/>
      <c r="O5" s="20"/>
      <c r="P5" s="20"/>
      <c r="Q5" s="20"/>
      <c r="R5" s="20"/>
      <c r="S5" s="20"/>
      <c r="T5" s="20"/>
      <c r="U5" s="20"/>
      <c r="V5" s="20"/>
      <c r="W5" s="20"/>
      <c r="X5" s="20"/>
      <c r="Y5" s="20"/>
      <c r="Z5" s="341"/>
      <c r="AA5" s="341"/>
      <c r="AB5" s="342"/>
    </row>
    <row r="6" spans="1:30" ht="39" customHeight="1" x14ac:dyDescent="0.25">
      <c r="A6" s="379" t="s">
        <v>161</v>
      </c>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1"/>
    </row>
    <row r="7" spans="1:30" s="3" customFormat="1" ht="78.75" customHeight="1" x14ac:dyDescent="0.2">
      <c r="A7" s="2" t="s">
        <v>93</v>
      </c>
      <c r="B7" s="2" t="s">
        <v>166</v>
      </c>
      <c r="C7" s="41" t="s">
        <v>157</v>
      </c>
      <c r="D7" s="41" t="s">
        <v>28</v>
      </c>
      <c r="E7" s="41" t="s">
        <v>102</v>
      </c>
      <c r="F7" s="41" t="s">
        <v>7</v>
      </c>
      <c r="G7" s="311" t="s">
        <v>194</v>
      </c>
      <c r="H7" s="2" t="s">
        <v>34</v>
      </c>
      <c r="I7" s="2" t="s">
        <v>8</v>
      </c>
      <c r="J7" s="22" t="s">
        <v>156</v>
      </c>
      <c r="K7" s="2" t="s">
        <v>98</v>
      </c>
      <c r="L7" s="2" t="s">
        <v>97</v>
      </c>
      <c r="M7" s="2" t="s">
        <v>178</v>
      </c>
      <c r="N7" s="2" t="s">
        <v>287</v>
      </c>
      <c r="O7" s="2" t="s">
        <v>30</v>
      </c>
      <c r="P7" s="2" t="s">
        <v>31</v>
      </c>
      <c r="Q7" s="241" t="s">
        <v>581</v>
      </c>
      <c r="R7" s="241" t="s">
        <v>578</v>
      </c>
      <c r="S7" s="241" t="s">
        <v>549</v>
      </c>
      <c r="T7" s="242" t="s">
        <v>550</v>
      </c>
      <c r="U7" s="242" t="s">
        <v>551</v>
      </c>
      <c r="V7" s="242" t="s">
        <v>552</v>
      </c>
      <c r="W7" s="242" t="s">
        <v>553</v>
      </c>
      <c r="X7" s="242" t="s">
        <v>577</v>
      </c>
      <c r="Y7" s="242" t="s">
        <v>553</v>
      </c>
      <c r="Z7" s="138" t="s">
        <v>163</v>
      </c>
      <c r="AA7" s="138" t="s">
        <v>164</v>
      </c>
      <c r="AB7" s="138" t="s">
        <v>162</v>
      </c>
      <c r="AC7" s="21"/>
    </row>
    <row r="8" spans="1:30" ht="72.599999999999994" customHeight="1" x14ac:dyDescent="0.25">
      <c r="A8" s="2"/>
      <c r="B8" s="41"/>
      <c r="C8" s="47" t="s">
        <v>310</v>
      </c>
      <c r="D8" s="44" t="s">
        <v>222</v>
      </c>
      <c r="E8" s="233" t="s">
        <v>289</v>
      </c>
      <c r="F8" s="52" t="s">
        <v>223</v>
      </c>
      <c r="G8" s="235" t="s">
        <v>542</v>
      </c>
      <c r="H8" s="42" t="s">
        <v>232</v>
      </c>
      <c r="I8" s="48" t="s">
        <v>288</v>
      </c>
      <c r="J8" s="228" t="s">
        <v>255</v>
      </c>
      <c r="K8" s="42" t="s">
        <v>263</v>
      </c>
      <c r="L8" s="325">
        <v>0.2</v>
      </c>
      <c r="M8" s="48" t="s">
        <v>190</v>
      </c>
      <c r="N8" s="40" t="s">
        <v>298</v>
      </c>
      <c r="O8" s="220">
        <v>306059</v>
      </c>
      <c r="P8" s="319">
        <v>40000</v>
      </c>
      <c r="Q8" s="294">
        <v>2307</v>
      </c>
      <c r="R8" s="216">
        <v>9817</v>
      </c>
      <c r="S8" s="237"/>
      <c r="T8" s="313">
        <f>SUM(Q8:S8)</f>
        <v>12124</v>
      </c>
      <c r="U8" s="313">
        <f>+T8</f>
        <v>12124</v>
      </c>
      <c r="V8" s="314">
        <f t="shared" ref="V8" si="0">+(T8/P8)*L8</f>
        <v>6.062E-2</v>
      </c>
      <c r="W8" s="315">
        <f t="shared" ref="W8" si="1">+(U8/O8)*L8</f>
        <v>7.9226554357166423E-3</v>
      </c>
      <c r="X8" s="315">
        <f>+(Q8+R8)/P8</f>
        <v>0.30309999999999998</v>
      </c>
      <c r="Y8" s="315">
        <f>+U8/O8</f>
        <v>3.9613277178583213E-2</v>
      </c>
      <c r="Z8" s="345">
        <f>80847+7846</f>
        <v>88693</v>
      </c>
      <c r="AA8" s="345">
        <f>84743+7846</f>
        <v>92589</v>
      </c>
      <c r="AB8" s="346">
        <f>76930+7847</f>
        <v>84777</v>
      </c>
      <c r="AD8" s="1" t="s">
        <v>190</v>
      </c>
    </row>
    <row r="9" spans="1:30" ht="57" customHeight="1" x14ac:dyDescent="0.25">
      <c r="A9" s="378" t="s">
        <v>228</v>
      </c>
      <c r="B9" s="385" t="s">
        <v>540</v>
      </c>
      <c r="C9" s="47" t="s">
        <v>310</v>
      </c>
      <c r="D9" s="44" t="s">
        <v>222</v>
      </c>
      <c r="E9" s="233" t="s">
        <v>289</v>
      </c>
      <c r="F9" s="52" t="s">
        <v>223</v>
      </c>
      <c r="G9" s="235" t="s">
        <v>542</v>
      </c>
      <c r="H9" s="42" t="s">
        <v>230</v>
      </c>
      <c r="I9" s="48" t="s">
        <v>288</v>
      </c>
      <c r="J9" s="45" t="s">
        <v>253</v>
      </c>
      <c r="K9" s="42" t="s">
        <v>261</v>
      </c>
      <c r="L9" s="193">
        <v>0.1</v>
      </c>
      <c r="M9" s="48" t="s">
        <v>190</v>
      </c>
      <c r="N9" s="46" t="s">
        <v>284</v>
      </c>
      <c r="O9" s="44">
        <v>18</v>
      </c>
      <c r="P9" s="312">
        <v>2</v>
      </c>
      <c r="Q9" s="292">
        <v>0</v>
      </c>
      <c r="R9" s="217">
        <v>0</v>
      </c>
      <c r="S9" s="217"/>
      <c r="T9" s="313">
        <f t="shared" ref="T9:T13" si="2">SUM(Q9:S9)</f>
        <v>0</v>
      </c>
      <c r="U9" s="313">
        <f>+T9</f>
        <v>0</v>
      </c>
      <c r="V9" s="314">
        <f>+(T9/P9)*L9</f>
        <v>0</v>
      </c>
      <c r="W9" s="315">
        <f>+(U9/O9)*L9</f>
        <v>0</v>
      </c>
      <c r="X9" s="315">
        <f>+(Q9+R9)/P9</f>
        <v>0</v>
      </c>
      <c r="Y9" s="315">
        <f>+U9/O9</f>
        <v>0</v>
      </c>
      <c r="Z9" s="343">
        <v>6</v>
      </c>
      <c r="AA9" s="49">
        <v>5</v>
      </c>
      <c r="AB9" s="49">
        <v>5</v>
      </c>
    </row>
    <row r="10" spans="1:30" ht="45" x14ac:dyDescent="0.25">
      <c r="A10" s="378"/>
      <c r="B10" s="386"/>
      <c r="C10" s="47" t="s">
        <v>310</v>
      </c>
      <c r="D10" s="44" t="s">
        <v>222</v>
      </c>
      <c r="E10" s="233" t="s">
        <v>289</v>
      </c>
      <c r="F10" s="52" t="s">
        <v>223</v>
      </c>
      <c r="G10" s="235" t="s">
        <v>542</v>
      </c>
      <c r="H10" s="42" t="s">
        <v>233</v>
      </c>
      <c r="I10" s="48" t="s">
        <v>288</v>
      </c>
      <c r="J10" s="42" t="s">
        <v>256</v>
      </c>
      <c r="K10" s="42" t="s">
        <v>264</v>
      </c>
      <c r="L10" s="325">
        <v>0.15</v>
      </c>
      <c r="M10" s="48" t="s">
        <v>190</v>
      </c>
      <c r="N10" s="40" t="s">
        <v>299</v>
      </c>
      <c r="O10" s="220">
        <v>1800</v>
      </c>
      <c r="P10" s="221">
        <v>375</v>
      </c>
      <c r="Q10" s="295">
        <v>1736</v>
      </c>
      <c r="R10" s="218">
        <v>2159</v>
      </c>
      <c r="S10" s="238"/>
      <c r="T10" s="313">
        <f t="shared" ref="T10:T12" si="3">SUM(Q10:S10)</f>
        <v>3895</v>
      </c>
      <c r="U10" s="313">
        <f t="shared" ref="U10:U12" si="4">+T10</f>
        <v>3895</v>
      </c>
      <c r="V10" s="314">
        <v>0.15</v>
      </c>
      <c r="W10" s="315">
        <f t="shared" ref="W10:W12" si="5">+(U10/O10)*L10</f>
        <v>0.32458333333333328</v>
      </c>
      <c r="X10" s="315">
        <v>1</v>
      </c>
      <c r="Y10" s="315">
        <f t="shared" ref="Y10:Y12" si="6">+U10/O10</f>
        <v>2.1638888888888888</v>
      </c>
      <c r="Z10" s="343">
        <v>452</v>
      </c>
      <c r="AA10" s="49">
        <v>475</v>
      </c>
      <c r="AB10" s="49">
        <v>498</v>
      </c>
    </row>
    <row r="11" spans="1:30" ht="57" x14ac:dyDescent="0.25">
      <c r="A11" s="378"/>
      <c r="B11" s="386"/>
      <c r="C11" s="47" t="s">
        <v>310</v>
      </c>
      <c r="D11" s="44" t="s">
        <v>222</v>
      </c>
      <c r="E11" s="233" t="s">
        <v>289</v>
      </c>
      <c r="F11" s="52" t="s">
        <v>223</v>
      </c>
      <c r="G11" s="235" t="s">
        <v>542</v>
      </c>
      <c r="H11" s="42" t="s">
        <v>234</v>
      </c>
      <c r="I11" s="48" t="s">
        <v>288</v>
      </c>
      <c r="J11" s="42" t="s">
        <v>257</v>
      </c>
      <c r="K11" s="42" t="s">
        <v>265</v>
      </c>
      <c r="L11" s="193">
        <v>0.1</v>
      </c>
      <c r="M11" s="48" t="s">
        <v>189</v>
      </c>
      <c r="N11" s="40" t="s">
        <v>300</v>
      </c>
      <c r="O11" s="47">
        <v>1</v>
      </c>
      <c r="P11" s="322">
        <v>0.2</v>
      </c>
      <c r="Q11" s="179">
        <v>0</v>
      </c>
      <c r="R11" s="323">
        <v>0.2</v>
      </c>
      <c r="S11" s="239"/>
      <c r="T11" s="313">
        <f t="shared" si="3"/>
        <v>0.2</v>
      </c>
      <c r="U11" s="313">
        <f t="shared" si="4"/>
        <v>0.2</v>
      </c>
      <c r="V11" s="314">
        <f t="shared" ref="V11:V12" si="7">+(T11/P11)*L11</f>
        <v>0.1</v>
      </c>
      <c r="W11" s="315">
        <f t="shared" si="5"/>
        <v>2.0000000000000004E-2</v>
      </c>
      <c r="X11" s="315">
        <v>1</v>
      </c>
      <c r="Y11" s="315">
        <f t="shared" si="6"/>
        <v>0.2</v>
      </c>
      <c r="Z11" s="180">
        <v>0.3</v>
      </c>
      <c r="AA11" s="338">
        <v>0.25</v>
      </c>
      <c r="AB11" s="338">
        <v>0.25</v>
      </c>
    </row>
    <row r="12" spans="1:30" ht="93" customHeight="1" x14ac:dyDescent="0.25">
      <c r="A12" s="378"/>
      <c r="B12" s="386"/>
      <c r="C12" s="47" t="s">
        <v>310</v>
      </c>
      <c r="D12" s="44" t="s">
        <v>222</v>
      </c>
      <c r="E12" s="233" t="s">
        <v>289</v>
      </c>
      <c r="F12" s="52" t="s">
        <v>223</v>
      </c>
      <c r="G12" s="235" t="s">
        <v>542</v>
      </c>
      <c r="H12" s="42" t="s">
        <v>235</v>
      </c>
      <c r="I12" s="48" t="s">
        <v>288</v>
      </c>
      <c r="J12" s="42">
        <v>0</v>
      </c>
      <c r="K12" s="42" t="s">
        <v>266</v>
      </c>
      <c r="L12" s="325">
        <v>0.1</v>
      </c>
      <c r="M12" s="48" t="s">
        <v>189</v>
      </c>
      <c r="N12" s="40" t="s">
        <v>300</v>
      </c>
      <c r="O12" s="47">
        <v>1</v>
      </c>
      <c r="P12" s="322">
        <v>0.2</v>
      </c>
      <c r="Q12" s="179">
        <v>0</v>
      </c>
      <c r="R12" s="324">
        <v>0.2</v>
      </c>
      <c r="S12" s="239"/>
      <c r="T12" s="321">
        <f t="shared" si="3"/>
        <v>0.2</v>
      </c>
      <c r="U12" s="321">
        <f t="shared" si="4"/>
        <v>0.2</v>
      </c>
      <c r="V12" s="314">
        <f t="shared" si="7"/>
        <v>0.1</v>
      </c>
      <c r="W12" s="315">
        <f t="shared" si="5"/>
        <v>2.0000000000000004E-2</v>
      </c>
      <c r="X12" s="315">
        <v>1</v>
      </c>
      <c r="Y12" s="315">
        <f t="shared" si="6"/>
        <v>0.2</v>
      </c>
      <c r="Z12" s="180">
        <v>0.3</v>
      </c>
      <c r="AA12" s="338">
        <v>0.25</v>
      </c>
      <c r="AB12" s="338">
        <v>0.25</v>
      </c>
    </row>
    <row r="13" spans="1:30" ht="62.25" customHeight="1" x14ac:dyDescent="0.25">
      <c r="A13" s="378"/>
      <c r="B13" s="386"/>
      <c r="C13" s="47" t="s">
        <v>310</v>
      </c>
      <c r="D13" s="44" t="s">
        <v>222</v>
      </c>
      <c r="E13" s="233" t="s">
        <v>289</v>
      </c>
      <c r="F13" s="52" t="s">
        <v>223</v>
      </c>
      <c r="G13" s="235" t="s">
        <v>542</v>
      </c>
      <c r="H13" s="42" t="s">
        <v>231</v>
      </c>
      <c r="I13" s="48" t="s">
        <v>288</v>
      </c>
      <c r="J13" s="42" t="s">
        <v>254</v>
      </c>
      <c r="K13" s="42" t="s">
        <v>262</v>
      </c>
      <c r="L13" s="325">
        <v>0.15</v>
      </c>
      <c r="M13" s="48" t="s">
        <v>190</v>
      </c>
      <c r="N13" s="46" t="s">
        <v>285</v>
      </c>
      <c r="O13" s="47">
        <v>34</v>
      </c>
      <c r="P13" s="219">
        <v>6</v>
      </c>
      <c r="Q13" s="293">
        <v>20</v>
      </c>
      <c r="R13" s="300">
        <v>1.5</v>
      </c>
      <c r="S13" s="236"/>
      <c r="T13" s="317">
        <f t="shared" si="2"/>
        <v>21.5</v>
      </c>
      <c r="U13" s="317">
        <f>+T13</f>
        <v>21.5</v>
      </c>
      <c r="V13" s="314">
        <f t="shared" ref="V13" si="8">+(T13/P13)*L13</f>
        <v>0.53749999999999998</v>
      </c>
      <c r="W13" s="315">
        <f>+(U13/O13)*L13</f>
        <v>9.4852941176470584E-2</v>
      </c>
      <c r="X13" s="315">
        <v>1</v>
      </c>
      <c r="Y13" s="315">
        <f>+U13/O13</f>
        <v>0.63235294117647056</v>
      </c>
      <c r="Z13" s="344">
        <v>10</v>
      </c>
      <c r="AA13" s="339">
        <v>9</v>
      </c>
      <c r="AB13" s="339">
        <v>9</v>
      </c>
      <c r="AD13" s="1" t="s">
        <v>189</v>
      </c>
    </row>
    <row r="14" spans="1:30" ht="93" customHeight="1" x14ac:dyDescent="0.25">
      <c r="A14" s="378"/>
      <c r="B14" s="386"/>
      <c r="C14" s="47" t="s">
        <v>310</v>
      </c>
      <c r="D14" s="44" t="s">
        <v>222</v>
      </c>
      <c r="E14" s="233" t="s">
        <v>289</v>
      </c>
      <c r="F14" s="52" t="s">
        <v>223</v>
      </c>
      <c r="G14" s="235" t="s">
        <v>542</v>
      </c>
      <c r="H14" s="42" t="s">
        <v>235</v>
      </c>
      <c r="I14" s="48" t="s">
        <v>288</v>
      </c>
      <c r="J14" s="42">
        <v>0</v>
      </c>
      <c r="K14" s="42" t="s">
        <v>556</v>
      </c>
      <c r="L14" s="193" t="s">
        <v>522</v>
      </c>
      <c r="M14" s="48" t="s">
        <v>189</v>
      </c>
      <c r="N14" s="40" t="s">
        <v>300</v>
      </c>
      <c r="O14" s="47">
        <v>2</v>
      </c>
      <c r="P14" s="222" t="s">
        <v>522</v>
      </c>
      <c r="Q14" s="179" t="s">
        <v>522</v>
      </c>
      <c r="R14" s="192" t="s">
        <v>522</v>
      </c>
      <c r="S14" s="239"/>
      <c r="T14" s="313" t="s">
        <v>532</v>
      </c>
      <c r="U14" s="313" t="s">
        <v>532</v>
      </c>
      <c r="V14" s="314"/>
      <c r="W14" s="315"/>
      <c r="X14" s="315"/>
      <c r="Y14" s="315"/>
      <c r="Z14" s="180">
        <v>1</v>
      </c>
      <c r="AA14" s="338">
        <v>1</v>
      </c>
      <c r="AB14" s="338">
        <v>0</v>
      </c>
    </row>
    <row r="15" spans="1:30" ht="104.25" customHeight="1" x14ac:dyDescent="0.25">
      <c r="A15" s="378"/>
      <c r="B15" s="387"/>
      <c r="C15" s="47" t="s">
        <v>310</v>
      </c>
      <c r="D15" s="44" t="s">
        <v>222</v>
      </c>
      <c r="E15" s="233" t="s">
        <v>289</v>
      </c>
      <c r="F15" s="52" t="s">
        <v>223</v>
      </c>
      <c r="G15" s="235" t="s">
        <v>542</v>
      </c>
      <c r="H15" s="42" t="s">
        <v>236</v>
      </c>
      <c r="I15" s="48" t="s">
        <v>288</v>
      </c>
      <c r="J15" s="42" t="s">
        <v>258</v>
      </c>
      <c r="K15" s="42" t="s">
        <v>267</v>
      </c>
      <c r="L15" s="325">
        <v>0.2</v>
      </c>
      <c r="M15" s="48" t="s">
        <v>190</v>
      </c>
      <c r="N15" s="40" t="s">
        <v>301</v>
      </c>
      <c r="O15" s="47">
        <v>34</v>
      </c>
      <c r="P15" s="222">
        <v>7</v>
      </c>
      <c r="Q15" s="179">
        <v>0</v>
      </c>
      <c r="R15" s="192">
        <v>34</v>
      </c>
      <c r="S15" s="239"/>
      <c r="T15" s="313">
        <f>SUM(Q15:S15)</f>
        <v>34</v>
      </c>
      <c r="U15" s="313">
        <f t="shared" ref="U15:U39" si="9">+T15</f>
        <v>34</v>
      </c>
      <c r="V15" s="314">
        <v>0.2</v>
      </c>
      <c r="W15" s="315">
        <f t="shared" ref="W15" si="10">+(U15/O15)*L15</f>
        <v>0.2</v>
      </c>
      <c r="X15" s="315">
        <v>1</v>
      </c>
      <c r="Y15" s="315">
        <f>+U15/O15</f>
        <v>1</v>
      </c>
      <c r="Z15" s="180">
        <v>9</v>
      </c>
      <c r="AA15" s="338">
        <v>9</v>
      </c>
      <c r="AB15" s="338">
        <v>9</v>
      </c>
    </row>
    <row r="16" spans="1:30" ht="63" customHeight="1" x14ac:dyDescent="0.25">
      <c r="A16" s="40"/>
      <c r="B16" s="232"/>
      <c r="C16" s="47"/>
      <c r="D16" s="44"/>
      <c r="E16" s="233"/>
      <c r="F16" s="391" t="s">
        <v>554</v>
      </c>
      <c r="G16" s="392"/>
      <c r="H16" s="392"/>
      <c r="I16" s="392"/>
      <c r="J16" s="392"/>
      <c r="K16" s="392"/>
      <c r="L16" s="392"/>
      <c r="M16" s="392"/>
      <c r="N16" s="392"/>
      <c r="O16" s="392"/>
      <c r="P16" s="392"/>
      <c r="Q16" s="392"/>
      <c r="R16" s="392"/>
      <c r="S16" s="392"/>
      <c r="T16" s="392"/>
      <c r="U16" s="393"/>
      <c r="V16" s="269">
        <f>SUM(V9:V15)</f>
        <v>1.0874999999999999</v>
      </c>
      <c r="W16" s="270">
        <f>SUM(W9:W15)</f>
        <v>0.65943627450980391</v>
      </c>
      <c r="X16" s="271">
        <f>AVERAGE(X9:X15)</f>
        <v>0.83333333333333337</v>
      </c>
      <c r="Y16" s="271">
        <f>AVERAGE(Y9:Y15)</f>
        <v>0.6993736383442265</v>
      </c>
      <c r="Z16" s="180"/>
      <c r="AA16" s="338"/>
      <c r="AB16" s="338"/>
    </row>
    <row r="17" spans="1:28" ht="71.25" customHeight="1" x14ac:dyDescent="0.25">
      <c r="A17" s="378" t="s">
        <v>229</v>
      </c>
      <c r="B17" s="388" t="s">
        <v>541</v>
      </c>
      <c r="C17" s="48" t="s">
        <v>310</v>
      </c>
      <c r="D17" s="40" t="s">
        <v>222</v>
      </c>
      <c r="E17" s="44" t="s">
        <v>290</v>
      </c>
      <c r="F17" s="53" t="s">
        <v>224</v>
      </c>
      <c r="G17" s="235" t="s">
        <v>543</v>
      </c>
      <c r="H17" s="42" t="s">
        <v>237</v>
      </c>
      <c r="I17" s="48" t="s">
        <v>288</v>
      </c>
      <c r="J17" s="42" t="s">
        <v>259</v>
      </c>
      <c r="K17" s="42" t="s">
        <v>268</v>
      </c>
      <c r="L17" s="193">
        <v>0.5</v>
      </c>
      <c r="M17" s="48" t="s">
        <v>190</v>
      </c>
      <c r="N17" s="40" t="s">
        <v>302</v>
      </c>
      <c r="O17" s="220">
        <v>1000</v>
      </c>
      <c r="P17" s="222">
        <v>250</v>
      </c>
      <c r="Q17" s="179">
        <v>120</v>
      </c>
      <c r="R17" s="192">
        <v>445</v>
      </c>
      <c r="S17" s="239"/>
      <c r="T17" s="313">
        <f>SUM(Q17:S17)</f>
        <v>565</v>
      </c>
      <c r="U17" s="313">
        <f t="shared" si="9"/>
        <v>565</v>
      </c>
      <c r="V17" s="314">
        <v>0.5</v>
      </c>
      <c r="W17" s="314">
        <f t="shared" ref="W17:W23" si="11">+V17</f>
        <v>0.5</v>
      </c>
      <c r="X17" s="315">
        <v>1</v>
      </c>
      <c r="Y17" s="315">
        <f t="shared" ref="Y17:Y20" si="12">+U17/O17</f>
        <v>0.56499999999999995</v>
      </c>
      <c r="Z17" s="180">
        <v>250</v>
      </c>
      <c r="AA17" s="338">
        <v>250</v>
      </c>
      <c r="AB17" s="338">
        <v>250</v>
      </c>
    </row>
    <row r="18" spans="1:28" ht="116.45" customHeight="1" x14ac:dyDescent="0.25">
      <c r="A18" s="378"/>
      <c r="B18" s="389"/>
      <c r="C18" s="47" t="s">
        <v>310</v>
      </c>
      <c r="D18" s="44" t="s">
        <v>222</v>
      </c>
      <c r="E18" s="44" t="s">
        <v>290</v>
      </c>
      <c r="F18" s="53" t="s">
        <v>224</v>
      </c>
      <c r="G18" s="235" t="s">
        <v>543</v>
      </c>
      <c r="H18" s="42" t="s">
        <v>238</v>
      </c>
      <c r="I18" s="48" t="s">
        <v>288</v>
      </c>
      <c r="J18" s="42">
        <v>0</v>
      </c>
      <c r="K18" s="42" t="s">
        <v>269</v>
      </c>
      <c r="L18" s="193">
        <v>0.25</v>
      </c>
      <c r="M18" s="48" t="s">
        <v>190</v>
      </c>
      <c r="N18" s="40" t="s">
        <v>302</v>
      </c>
      <c r="O18" s="47">
        <v>100</v>
      </c>
      <c r="P18" s="222">
        <v>25</v>
      </c>
      <c r="Q18" s="179">
        <v>0</v>
      </c>
      <c r="R18" s="326">
        <v>58</v>
      </c>
      <c r="S18" s="239"/>
      <c r="T18" s="313">
        <f>SUM(Q18:S18)</f>
        <v>58</v>
      </c>
      <c r="U18" s="313">
        <f t="shared" si="9"/>
        <v>58</v>
      </c>
      <c r="V18" s="314">
        <v>0.25</v>
      </c>
      <c r="W18" s="314">
        <f t="shared" si="11"/>
        <v>0.25</v>
      </c>
      <c r="X18" s="315">
        <v>1</v>
      </c>
      <c r="Y18" s="315">
        <f t="shared" si="12"/>
        <v>0.57999999999999996</v>
      </c>
      <c r="Z18" s="180">
        <v>25</v>
      </c>
      <c r="AA18" s="338">
        <v>25</v>
      </c>
      <c r="AB18" s="338">
        <v>25</v>
      </c>
    </row>
    <row r="19" spans="1:28" ht="71.25" x14ac:dyDescent="0.25">
      <c r="A19" s="378"/>
      <c r="B19" s="389"/>
      <c r="C19" s="47" t="s">
        <v>310</v>
      </c>
      <c r="D19" s="44" t="s">
        <v>222</v>
      </c>
      <c r="E19" s="44" t="s">
        <v>290</v>
      </c>
      <c r="F19" s="53" t="s">
        <v>224</v>
      </c>
      <c r="G19" s="235" t="s">
        <v>543</v>
      </c>
      <c r="H19" s="42" t="s">
        <v>239</v>
      </c>
      <c r="I19" s="48" t="s">
        <v>288</v>
      </c>
      <c r="J19" s="42">
        <v>0</v>
      </c>
      <c r="K19" s="42" t="s">
        <v>270</v>
      </c>
      <c r="L19" s="193">
        <v>0.15</v>
      </c>
      <c r="M19" s="48" t="s">
        <v>190</v>
      </c>
      <c r="N19" s="40" t="s">
        <v>301</v>
      </c>
      <c r="O19" s="47">
        <v>6</v>
      </c>
      <c r="P19" s="219">
        <v>1</v>
      </c>
      <c r="Q19" s="293">
        <v>0</v>
      </c>
      <c r="R19" s="191">
        <v>1</v>
      </c>
      <c r="S19" s="240"/>
      <c r="T19" s="313">
        <f>SUM(Q19:S19)</f>
        <v>1</v>
      </c>
      <c r="U19" s="313">
        <f t="shared" si="9"/>
        <v>1</v>
      </c>
      <c r="V19" s="314">
        <v>0.15</v>
      </c>
      <c r="W19" s="314">
        <f t="shared" si="11"/>
        <v>0.15</v>
      </c>
      <c r="X19" s="315">
        <v>1</v>
      </c>
      <c r="Y19" s="315">
        <f t="shared" si="12"/>
        <v>0.16666666666666666</v>
      </c>
      <c r="Z19" s="344">
        <v>2</v>
      </c>
      <c r="AA19" s="339">
        <v>2</v>
      </c>
      <c r="AB19" s="339">
        <v>1</v>
      </c>
    </row>
    <row r="20" spans="1:28" ht="99.75" x14ac:dyDescent="0.25">
      <c r="A20" s="378"/>
      <c r="B20" s="390"/>
      <c r="C20" s="47" t="s">
        <v>310</v>
      </c>
      <c r="D20" s="44" t="s">
        <v>222</v>
      </c>
      <c r="E20" s="44" t="s">
        <v>290</v>
      </c>
      <c r="F20" s="53" t="s">
        <v>224</v>
      </c>
      <c r="G20" s="235" t="s">
        <v>543</v>
      </c>
      <c r="H20" s="42" t="s">
        <v>240</v>
      </c>
      <c r="I20" s="48" t="s">
        <v>288</v>
      </c>
      <c r="J20" s="42">
        <v>0</v>
      </c>
      <c r="K20" s="42" t="s">
        <v>271</v>
      </c>
      <c r="L20" s="193">
        <v>0.1</v>
      </c>
      <c r="M20" s="48" t="s">
        <v>190</v>
      </c>
      <c r="N20" s="49" t="s">
        <v>303</v>
      </c>
      <c r="O20" s="47">
        <v>150</v>
      </c>
      <c r="P20" s="222">
        <v>35</v>
      </c>
      <c r="Q20" s="179">
        <v>0</v>
      </c>
      <c r="R20" s="192">
        <v>0</v>
      </c>
      <c r="S20" s="239"/>
      <c r="T20" s="313">
        <f>SUM(Q20:S20)</f>
        <v>0</v>
      </c>
      <c r="U20" s="313">
        <f t="shared" si="9"/>
        <v>0</v>
      </c>
      <c r="V20" s="314">
        <f t="shared" ref="V20:V34" si="13">+(T20/P20)*L20</f>
        <v>0</v>
      </c>
      <c r="W20" s="314">
        <f t="shared" si="11"/>
        <v>0</v>
      </c>
      <c r="X20" s="315">
        <f>+(Q20+R20)/P20</f>
        <v>0</v>
      </c>
      <c r="Y20" s="315">
        <f t="shared" si="12"/>
        <v>0</v>
      </c>
      <c r="Z20" s="180">
        <v>35</v>
      </c>
      <c r="AA20" s="338">
        <v>45</v>
      </c>
      <c r="AB20" s="338">
        <v>35</v>
      </c>
    </row>
    <row r="21" spans="1:28" ht="76.5" customHeight="1" x14ac:dyDescent="0.25">
      <c r="A21" s="378"/>
      <c r="B21" s="202"/>
      <c r="C21" s="47"/>
      <c r="D21" s="44"/>
      <c r="E21" s="44"/>
      <c r="F21" s="391" t="s">
        <v>555</v>
      </c>
      <c r="G21" s="392"/>
      <c r="H21" s="392"/>
      <c r="I21" s="392"/>
      <c r="J21" s="392"/>
      <c r="K21" s="392"/>
      <c r="L21" s="392"/>
      <c r="M21" s="392"/>
      <c r="N21" s="392"/>
      <c r="O21" s="392"/>
      <c r="P21" s="392"/>
      <c r="Q21" s="392"/>
      <c r="R21" s="392"/>
      <c r="S21" s="392"/>
      <c r="T21" s="392"/>
      <c r="U21" s="393"/>
      <c r="V21" s="272">
        <f>SUM(V17:V20)</f>
        <v>0.9</v>
      </c>
      <c r="W21" s="273">
        <f>SUM(W17:W20)</f>
        <v>0.9</v>
      </c>
      <c r="X21" s="274">
        <f>AVERAGE(X17:X20)</f>
        <v>0.75</v>
      </c>
      <c r="Y21" s="274">
        <f>AVERAGE(Y17:Y20)</f>
        <v>0.32791666666666669</v>
      </c>
      <c r="Z21" s="180"/>
      <c r="AA21" s="338"/>
      <c r="AB21" s="338"/>
    </row>
    <row r="22" spans="1:28" ht="57" x14ac:dyDescent="0.25">
      <c r="A22" s="378"/>
      <c r="B22" s="388" t="s">
        <v>541</v>
      </c>
      <c r="C22" s="48" t="s">
        <v>310</v>
      </c>
      <c r="D22" s="40" t="s">
        <v>222</v>
      </c>
      <c r="E22" s="44" t="s">
        <v>290</v>
      </c>
      <c r="F22" s="54" t="s">
        <v>225</v>
      </c>
      <c r="G22" s="235" t="s">
        <v>544</v>
      </c>
      <c r="H22" s="42" t="s">
        <v>241</v>
      </c>
      <c r="I22" s="48" t="s">
        <v>288</v>
      </c>
      <c r="J22" s="42" t="s">
        <v>260</v>
      </c>
      <c r="K22" s="42" t="s">
        <v>272</v>
      </c>
      <c r="L22" s="243">
        <v>0.19019644256936799</v>
      </c>
      <c r="M22" s="48" t="s">
        <v>190</v>
      </c>
      <c r="N22" s="40" t="s">
        <v>304</v>
      </c>
      <c r="O22" s="220">
        <v>1800</v>
      </c>
      <c r="P22" s="219">
        <v>30</v>
      </c>
      <c r="Q22" s="296">
        <v>0</v>
      </c>
      <c r="R22" s="191">
        <v>30</v>
      </c>
      <c r="S22" s="240"/>
      <c r="T22" s="313">
        <f>SUM(Q22:S22)</f>
        <v>30</v>
      </c>
      <c r="U22" s="313">
        <f t="shared" si="9"/>
        <v>30</v>
      </c>
      <c r="V22" s="315">
        <f>+(T22/P22)*L22</f>
        <v>0.19019644256936799</v>
      </c>
      <c r="W22" s="315">
        <f t="shared" si="11"/>
        <v>0.19019644256936799</v>
      </c>
      <c r="X22" s="315">
        <f>+(Q22+R22)/P22</f>
        <v>1</v>
      </c>
      <c r="Y22" s="315">
        <f>+U22/O22</f>
        <v>1.6666666666666666E-2</v>
      </c>
      <c r="Z22" s="344">
        <v>708</v>
      </c>
      <c r="AA22" s="339">
        <v>708</v>
      </c>
      <c r="AB22" s="339">
        <v>354</v>
      </c>
    </row>
    <row r="23" spans="1:28" ht="87" customHeight="1" x14ac:dyDescent="0.25">
      <c r="A23" s="378"/>
      <c r="B23" s="390"/>
      <c r="C23" s="47" t="s">
        <v>310</v>
      </c>
      <c r="D23" s="44" t="s">
        <v>222</v>
      </c>
      <c r="E23" s="44" t="s">
        <v>290</v>
      </c>
      <c r="F23" s="54" t="s">
        <v>225</v>
      </c>
      <c r="G23" s="235" t="s">
        <v>544</v>
      </c>
      <c r="H23" s="42" t="s">
        <v>242</v>
      </c>
      <c r="I23" s="48" t="s">
        <v>288</v>
      </c>
      <c r="J23" s="42">
        <v>0</v>
      </c>
      <c r="K23" s="42" t="s">
        <v>273</v>
      </c>
      <c r="L23" s="243">
        <v>0.80980355743063204</v>
      </c>
      <c r="M23" s="48" t="s">
        <v>190</v>
      </c>
      <c r="N23" s="49" t="s">
        <v>305</v>
      </c>
      <c r="O23" s="47">
        <v>1</v>
      </c>
      <c r="P23" s="219">
        <v>0.3</v>
      </c>
      <c r="Q23" s="296">
        <v>0</v>
      </c>
      <c r="R23" s="191">
        <v>0.3</v>
      </c>
      <c r="S23" s="240"/>
      <c r="T23" s="317">
        <f>SUM(Q23:S23)</f>
        <v>0.3</v>
      </c>
      <c r="U23" s="317">
        <f t="shared" si="9"/>
        <v>0.3</v>
      </c>
      <c r="V23" s="315">
        <v>0.81</v>
      </c>
      <c r="W23" s="314">
        <f t="shared" si="11"/>
        <v>0.81</v>
      </c>
      <c r="X23" s="315">
        <v>1</v>
      </c>
      <c r="Y23" s="315">
        <f>+U23/O23</f>
        <v>0.3</v>
      </c>
      <c r="Z23" s="344">
        <v>0.25</v>
      </c>
      <c r="AA23" s="339">
        <v>0.25</v>
      </c>
      <c r="AB23" s="339">
        <v>0.2</v>
      </c>
    </row>
    <row r="24" spans="1:28" ht="87" customHeight="1" x14ac:dyDescent="0.25">
      <c r="A24" s="378"/>
      <c r="B24" s="202"/>
      <c r="C24" s="47"/>
      <c r="D24" s="44"/>
      <c r="E24" s="44"/>
      <c r="F24" s="391" t="s">
        <v>557</v>
      </c>
      <c r="G24" s="392"/>
      <c r="H24" s="392"/>
      <c r="I24" s="392"/>
      <c r="J24" s="392"/>
      <c r="K24" s="392"/>
      <c r="L24" s="392"/>
      <c r="M24" s="392"/>
      <c r="N24" s="392"/>
      <c r="O24" s="392"/>
      <c r="P24" s="392"/>
      <c r="Q24" s="392"/>
      <c r="R24" s="392"/>
      <c r="S24" s="392"/>
      <c r="T24" s="392"/>
      <c r="U24" s="393"/>
      <c r="V24" s="276">
        <f>SUM(V22:V23)</f>
        <v>1.0001964425693681</v>
      </c>
      <c r="W24" s="277">
        <f>SUM(W22:W23)</f>
        <v>1.0001964425693681</v>
      </c>
      <c r="X24" s="275">
        <f>AVERAGE(X22:X23)</f>
        <v>1</v>
      </c>
      <c r="Y24" s="275">
        <f>AVERAGE(Y22:Y23)</f>
        <v>0.15833333333333333</v>
      </c>
      <c r="Z24" s="344"/>
      <c r="AA24" s="339"/>
      <c r="AB24" s="339"/>
    </row>
    <row r="25" spans="1:28" ht="117.95" customHeight="1" x14ac:dyDescent="0.25">
      <c r="A25" s="378"/>
      <c r="B25" s="388" t="s">
        <v>541</v>
      </c>
      <c r="C25" s="48" t="s">
        <v>310</v>
      </c>
      <c r="D25" s="40" t="s">
        <v>222</v>
      </c>
      <c r="E25" s="44" t="s">
        <v>291</v>
      </c>
      <c r="F25" s="55" t="s">
        <v>226</v>
      </c>
      <c r="G25" s="49" t="s">
        <v>545</v>
      </c>
      <c r="H25" s="42" t="s">
        <v>243</v>
      </c>
      <c r="I25" s="48" t="s">
        <v>288</v>
      </c>
      <c r="J25" s="42">
        <v>0</v>
      </c>
      <c r="K25" s="42" t="s">
        <v>274</v>
      </c>
      <c r="L25" s="325">
        <v>0.35</v>
      </c>
      <c r="M25" s="48" t="s">
        <v>190</v>
      </c>
      <c r="N25" s="40" t="s">
        <v>300</v>
      </c>
      <c r="O25" s="47">
        <v>1</v>
      </c>
      <c r="P25" s="219">
        <v>7.0000000000000007E-2</v>
      </c>
      <c r="Q25" s="296">
        <v>0.08</v>
      </c>
      <c r="R25" s="327">
        <v>0</v>
      </c>
      <c r="S25" s="328"/>
      <c r="T25" s="329">
        <f>SUM(Q25:S25)</f>
        <v>0.08</v>
      </c>
      <c r="U25" s="329">
        <f t="shared" si="9"/>
        <v>0.08</v>
      </c>
      <c r="V25" s="314">
        <v>0.2</v>
      </c>
      <c r="W25" s="330">
        <f>+V25</f>
        <v>0.2</v>
      </c>
      <c r="X25" s="330">
        <v>1</v>
      </c>
      <c r="Y25" s="330">
        <f>+U25/O25</f>
        <v>0.08</v>
      </c>
      <c r="Z25" s="344">
        <v>0.48</v>
      </c>
      <c r="AA25" s="347">
        <v>0.22</v>
      </c>
      <c r="AB25" s="339">
        <v>0.23</v>
      </c>
    </row>
    <row r="26" spans="1:28" ht="80.45" customHeight="1" x14ac:dyDescent="0.25">
      <c r="A26" s="378"/>
      <c r="B26" s="389"/>
      <c r="C26" s="47" t="s">
        <v>310</v>
      </c>
      <c r="D26" s="44" t="s">
        <v>222</v>
      </c>
      <c r="E26" s="44" t="s">
        <v>291</v>
      </c>
      <c r="F26" s="55" t="s">
        <v>226</v>
      </c>
      <c r="G26" s="49" t="s">
        <v>545</v>
      </c>
      <c r="H26" s="42" t="s">
        <v>244</v>
      </c>
      <c r="I26" s="48" t="s">
        <v>288</v>
      </c>
      <c r="J26" s="42">
        <v>0</v>
      </c>
      <c r="K26" s="42" t="s">
        <v>275</v>
      </c>
      <c r="L26" s="325">
        <v>0.35</v>
      </c>
      <c r="M26" s="48" t="s">
        <v>190</v>
      </c>
      <c r="N26" s="49" t="s">
        <v>305</v>
      </c>
      <c r="O26" s="47">
        <v>1</v>
      </c>
      <c r="P26" s="219">
        <v>7.0000000000000007E-2</v>
      </c>
      <c r="Q26" s="296">
        <v>0</v>
      </c>
      <c r="R26" s="191">
        <v>7.0000000000000007E-2</v>
      </c>
      <c r="S26" s="223"/>
      <c r="T26" s="321">
        <f>SUM(Q26:S26)</f>
        <v>7.0000000000000007E-2</v>
      </c>
      <c r="U26" s="321">
        <f t="shared" si="9"/>
        <v>7.0000000000000007E-2</v>
      </c>
      <c r="V26" s="314">
        <f t="shared" si="13"/>
        <v>0.35</v>
      </c>
      <c r="W26" s="330">
        <f t="shared" ref="W26:W35" si="14">+V26</f>
        <v>0.35</v>
      </c>
      <c r="X26" s="330">
        <f>+(Q26+R26)/P26</f>
        <v>1</v>
      </c>
      <c r="Y26" s="330">
        <f t="shared" ref="Y26:Y29" si="15">+U26/O26</f>
        <v>7.0000000000000007E-2</v>
      </c>
      <c r="Z26" s="344">
        <v>0.48</v>
      </c>
      <c r="AA26" s="339">
        <v>0.22</v>
      </c>
      <c r="AB26" s="339">
        <v>0.23</v>
      </c>
    </row>
    <row r="27" spans="1:28" ht="85.5" x14ac:dyDescent="0.25">
      <c r="A27" s="378"/>
      <c r="B27" s="389"/>
      <c r="C27" s="47" t="s">
        <v>310</v>
      </c>
      <c r="D27" s="44" t="s">
        <v>222</v>
      </c>
      <c r="E27" s="44" t="s">
        <v>291</v>
      </c>
      <c r="F27" s="55" t="s">
        <v>226</v>
      </c>
      <c r="G27" s="49" t="s">
        <v>545</v>
      </c>
      <c r="H27" s="42" t="s">
        <v>245</v>
      </c>
      <c r="I27" s="48" t="s">
        <v>288</v>
      </c>
      <c r="J27" s="42">
        <v>0</v>
      </c>
      <c r="K27" s="42" t="s">
        <v>276</v>
      </c>
      <c r="L27" s="325">
        <v>0.3</v>
      </c>
      <c r="M27" s="48" t="s">
        <v>190</v>
      </c>
      <c r="N27" s="44" t="s">
        <v>306</v>
      </c>
      <c r="O27" s="47">
        <v>1</v>
      </c>
      <c r="P27" s="298">
        <v>0.5</v>
      </c>
      <c r="Q27" s="296">
        <v>0</v>
      </c>
      <c r="R27" s="191">
        <v>0.2</v>
      </c>
      <c r="S27" s="223"/>
      <c r="T27" s="317">
        <f>SUM(Q27:S27)</f>
        <v>0.2</v>
      </c>
      <c r="U27" s="317">
        <f t="shared" si="9"/>
        <v>0.2</v>
      </c>
      <c r="V27" s="316">
        <f>+(T27/P27)*L27</f>
        <v>0.12</v>
      </c>
      <c r="W27" s="330">
        <f t="shared" si="14"/>
        <v>0.12</v>
      </c>
      <c r="X27" s="330">
        <f>+(Q27+R27)/P27</f>
        <v>0.4</v>
      </c>
      <c r="Y27" s="330">
        <f t="shared" si="15"/>
        <v>0.2</v>
      </c>
      <c r="Z27" s="344">
        <v>0.5</v>
      </c>
      <c r="AA27" s="339">
        <v>0</v>
      </c>
      <c r="AB27" s="339">
        <v>0</v>
      </c>
    </row>
    <row r="28" spans="1:28" ht="75" x14ac:dyDescent="0.25">
      <c r="A28" s="378"/>
      <c r="B28" s="389"/>
      <c r="C28" s="47" t="s">
        <v>310</v>
      </c>
      <c r="D28" s="44" t="s">
        <v>222</v>
      </c>
      <c r="E28" s="44" t="s">
        <v>291</v>
      </c>
      <c r="F28" s="55" t="s">
        <v>226</v>
      </c>
      <c r="G28" s="49" t="s">
        <v>545</v>
      </c>
      <c r="H28" s="42" t="s">
        <v>246</v>
      </c>
      <c r="I28" s="48" t="s">
        <v>288</v>
      </c>
      <c r="J28" s="42">
        <v>0</v>
      </c>
      <c r="K28" s="42" t="s">
        <v>277</v>
      </c>
      <c r="L28" s="325" t="s">
        <v>522</v>
      </c>
      <c r="M28" s="48" t="s">
        <v>190</v>
      </c>
      <c r="N28" s="40" t="s">
        <v>286</v>
      </c>
      <c r="O28" s="47">
        <v>1</v>
      </c>
      <c r="P28" s="331" t="s">
        <v>522</v>
      </c>
      <c r="Q28" s="296" t="s">
        <v>522</v>
      </c>
      <c r="R28" s="191" t="s">
        <v>522</v>
      </c>
      <c r="S28" s="223"/>
      <c r="T28" s="313">
        <f t="shared" ref="T28:T39" si="16">SUM(R28:S28)</f>
        <v>0</v>
      </c>
      <c r="U28" s="313">
        <f t="shared" si="9"/>
        <v>0</v>
      </c>
      <c r="V28" s="318" t="s">
        <v>532</v>
      </c>
      <c r="W28" s="330" t="str">
        <f t="shared" si="14"/>
        <v>NA</v>
      </c>
      <c r="X28" s="330"/>
      <c r="Y28" s="330">
        <f t="shared" si="15"/>
        <v>0</v>
      </c>
      <c r="Z28" s="344">
        <v>1</v>
      </c>
      <c r="AA28" s="339">
        <v>0</v>
      </c>
      <c r="AB28" s="339">
        <v>0</v>
      </c>
    </row>
    <row r="29" spans="1:28" ht="75" x14ac:dyDescent="0.25">
      <c r="A29" s="378"/>
      <c r="B29" s="390"/>
      <c r="C29" s="47" t="s">
        <v>310</v>
      </c>
      <c r="D29" s="44" t="s">
        <v>222</v>
      </c>
      <c r="E29" s="44" t="s">
        <v>291</v>
      </c>
      <c r="F29" s="55" t="s">
        <v>226</v>
      </c>
      <c r="G29" s="49" t="s">
        <v>545</v>
      </c>
      <c r="H29" s="42" t="s">
        <v>247</v>
      </c>
      <c r="I29" s="48" t="s">
        <v>288</v>
      </c>
      <c r="J29" s="42">
        <v>0</v>
      </c>
      <c r="K29" s="42" t="s">
        <v>278</v>
      </c>
      <c r="L29" s="325" t="s">
        <v>522</v>
      </c>
      <c r="M29" s="48" t="s">
        <v>190</v>
      </c>
      <c r="N29" s="40" t="s">
        <v>300</v>
      </c>
      <c r="O29" s="47">
        <v>1</v>
      </c>
      <c r="P29" s="219" t="s">
        <v>522</v>
      </c>
      <c r="Q29" s="296" t="s">
        <v>522</v>
      </c>
      <c r="R29" s="191" t="s">
        <v>522</v>
      </c>
      <c r="S29" s="223"/>
      <c r="T29" s="313">
        <f t="shared" si="16"/>
        <v>0</v>
      </c>
      <c r="U29" s="313">
        <f t="shared" si="9"/>
        <v>0</v>
      </c>
      <c r="V29" s="318" t="s">
        <v>532</v>
      </c>
      <c r="W29" s="330" t="str">
        <f t="shared" si="14"/>
        <v>NA</v>
      </c>
      <c r="X29" s="330"/>
      <c r="Y29" s="330">
        <f t="shared" si="15"/>
        <v>0</v>
      </c>
      <c r="Z29" s="344">
        <v>0.4</v>
      </c>
      <c r="AA29" s="339">
        <v>0.4</v>
      </c>
      <c r="AB29" s="339">
        <v>0.2</v>
      </c>
    </row>
    <row r="30" spans="1:28" ht="55.5" customHeight="1" x14ac:dyDescent="0.25">
      <c r="A30" s="378"/>
      <c r="B30" s="202"/>
      <c r="C30" s="47"/>
      <c r="D30" s="44"/>
      <c r="E30" s="44"/>
      <c r="F30" s="391" t="s">
        <v>558</v>
      </c>
      <c r="G30" s="392"/>
      <c r="H30" s="392"/>
      <c r="I30" s="392"/>
      <c r="J30" s="392"/>
      <c r="K30" s="392"/>
      <c r="L30" s="392"/>
      <c r="M30" s="392"/>
      <c r="N30" s="392"/>
      <c r="O30" s="392"/>
      <c r="P30" s="392"/>
      <c r="Q30" s="392"/>
      <c r="R30" s="392"/>
      <c r="S30" s="392"/>
      <c r="T30" s="392"/>
      <c r="U30" s="393"/>
      <c r="V30" s="273">
        <f>SUM(V25:V29)</f>
        <v>0.67</v>
      </c>
      <c r="W30" s="273">
        <f>SUM(W25:W29)</f>
        <v>0.67</v>
      </c>
      <c r="X30" s="273">
        <f>AVERAGE(X25:X29)</f>
        <v>0.79999999999999993</v>
      </c>
      <c r="Y30" s="273">
        <f>AVERAGE(Y25:Y29)</f>
        <v>7.0000000000000007E-2</v>
      </c>
      <c r="Z30" s="344"/>
      <c r="AA30" s="339"/>
      <c r="AB30" s="339"/>
    </row>
    <row r="31" spans="1:28" ht="75" x14ac:dyDescent="0.25">
      <c r="A31" s="378"/>
      <c r="B31" s="388" t="s">
        <v>541</v>
      </c>
      <c r="C31" s="48" t="s">
        <v>310</v>
      </c>
      <c r="D31" s="40" t="s">
        <v>222</v>
      </c>
      <c r="E31" s="44" t="s">
        <v>291</v>
      </c>
      <c r="F31" s="56" t="s">
        <v>227</v>
      </c>
      <c r="G31" s="235" t="s">
        <v>546</v>
      </c>
      <c r="H31" s="42" t="s">
        <v>248</v>
      </c>
      <c r="I31" s="48" t="s">
        <v>288</v>
      </c>
      <c r="J31" s="42">
        <v>0</v>
      </c>
      <c r="K31" s="42" t="s">
        <v>279</v>
      </c>
      <c r="L31" s="325">
        <v>0.45</v>
      </c>
      <c r="M31" s="48" t="s">
        <v>190</v>
      </c>
      <c r="N31" s="40" t="s">
        <v>301</v>
      </c>
      <c r="O31" s="47">
        <v>16</v>
      </c>
      <c r="P31" s="219">
        <v>4</v>
      </c>
      <c r="Q31" s="296">
        <v>6</v>
      </c>
      <c r="R31" s="191">
        <v>0</v>
      </c>
      <c r="S31" s="240"/>
      <c r="T31" s="313">
        <f>SUM(Q31:S31)</f>
        <v>6</v>
      </c>
      <c r="U31" s="313">
        <f t="shared" si="9"/>
        <v>6</v>
      </c>
      <c r="V31" s="314">
        <v>0.45</v>
      </c>
      <c r="W31" s="330">
        <f t="shared" si="14"/>
        <v>0.45</v>
      </c>
      <c r="X31" s="330">
        <v>1</v>
      </c>
      <c r="Y31" s="330">
        <f>+U31/O31</f>
        <v>0.375</v>
      </c>
      <c r="Z31" s="344">
        <v>4</v>
      </c>
      <c r="AA31" s="339">
        <v>4</v>
      </c>
      <c r="AB31" s="339">
        <v>4</v>
      </c>
    </row>
    <row r="32" spans="1:28" ht="75" x14ac:dyDescent="0.25">
      <c r="A32" s="378"/>
      <c r="B32" s="389"/>
      <c r="C32" s="47" t="s">
        <v>310</v>
      </c>
      <c r="D32" s="44" t="s">
        <v>222</v>
      </c>
      <c r="E32" s="44" t="s">
        <v>291</v>
      </c>
      <c r="F32" s="56" t="s">
        <v>227</v>
      </c>
      <c r="G32" s="235" t="s">
        <v>546</v>
      </c>
      <c r="H32" s="42" t="s">
        <v>249</v>
      </c>
      <c r="I32" s="48" t="s">
        <v>288</v>
      </c>
      <c r="J32" s="42">
        <v>0</v>
      </c>
      <c r="K32" s="42" t="s">
        <v>280</v>
      </c>
      <c r="L32" s="325">
        <v>0.3</v>
      </c>
      <c r="M32" s="48" t="s">
        <v>190</v>
      </c>
      <c r="N32" s="44" t="s">
        <v>302</v>
      </c>
      <c r="O32" s="47">
        <v>1</v>
      </c>
      <c r="P32" s="219">
        <v>1</v>
      </c>
      <c r="Q32" s="296">
        <v>0</v>
      </c>
      <c r="R32" s="191">
        <v>0</v>
      </c>
      <c r="S32" s="240"/>
      <c r="T32" s="313">
        <f>SUM(Q32:S32)</f>
        <v>0</v>
      </c>
      <c r="U32" s="313">
        <f t="shared" si="9"/>
        <v>0</v>
      </c>
      <c r="V32" s="314">
        <f>+(T32/P32)*L32</f>
        <v>0</v>
      </c>
      <c r="W32" s="330">
        <f>+V32</f>
        <v>0</v>
      </c>
      <c r="X32" s="330">
        <f>+(Q32+R32)/P32</f>
        <v>0</v>
      </c>
      <c r="Y32" s="330">
        <f t="shared" ref="Y32:Y35" si="17">+U32/O32</f>
        <v>0</v>
      </c>
      <c r="Z32" s="344">
        <v>1</v>
      </c>
      <c r="AA32" s="339">
        <v>1</v>
      </c>
      <c r="AB32" s="339">
        <v>1</v>
      </c>
    </row>
    <row r="33" spans="1:28" ht="75" x14ac:dyDescent="0.25">
      <c r="A33" s="378"/>
      <c r="B33" s="389"/>
      <c r="C33" s="47" t="s">
        <v>310</v>
      </c>
      <c r="D33" s="44" t="s">
        <v>222</v>
      </c>
      <c r="E33" s="44" t="s">
        <v>291</v>
      </c>
      <c r="F33" s="56" t="s">
        <v>227</v>
      </c>
      <c r="G33" s="235" t="s">
        <v>546</v>
      </c>
      <c r="H33" s="42" t="s">
        <v>250</v>
      </c>
      <c r="I33" s="48" t="s">
        <v>288</v>
      </c>
      <c r="J33" s="42">
        <v>0</v>
      </c>
      <c r="K33" s="42" t="s">
        <v>281</v>
      </c>
      <c r="L33" s="325">
        <v>0.1</v>
      </c>
      <c r="M33" s="48" t="s">
        <v>190</v>
      </c>
      <c r="N33" s="49" t="s">
        <v>305</v>
      </c>
      <c r="O33" s="47">
        <v>1</v>
      </c>
      <c r="P33" s="219">
        <v>0.25</v>
      </c>
      <c r="Q33" s="296">
        <v>0</v>
      </c>
      <c r="R33" s="191">
        <v>0</v>
      </c>
      <c r="S33" s="240"/>
      <c r="T33" s="313">
        <f>SUM(Q33:S33)</f>
        <v>0</v>
      </c>
      <c r="U33" s="313">
        <f t="shared" si="9"/>
        <v>0</v>
      </c>
      <c r="V33" s="314">
        <f t="shared" si="13"/>
        <v>0</v>
      </c>
      <c r="W33" s="330">
        <f t="shared" si="14"/>
        <v>0</v>
      </c>
      <c r="X33" s="330">
        <f>+(Q33+R33)/P33</f>
        <v>0</v>
      </c>
      <c r="Y33" s="330">
        <f t="shared" si="17"/>
        <v>0</v>
      </c>
      <c r="Z33" s="344">
        <v>0.25</v>
      </c>
      <c r="AA33" s="339">
        <v>0.25</v>
      </c>
      <c r="AB33" s="339">
        <v>0.25</v>
      </c>
    </row>
    <row r="34" spans="1:28" ht="114" x14ac:dyDescent="0.25">
      <c r="A34" s="378"/>
      <c r="B34" s="389"/>
      <c r="C34" s="47" t="s">
        <v>310</v>
      </c>
      <c r="D34" s="44" t="s">
        <v>222</v>
      </c>
      <c r="E34" s="44" t="s">
        <v>291</v>
      </c>
      <c r="F34" s="56" t="s">
        <v>227</v>
      </c>
      <c r="G34" s="235" t="s">
        <v>546</v>
      </c>
      <c r="H34" s="42" t="s">
        <v>251</v>
      </c>
      <c r="I34" s="48" t="s">
        <v>288</v>
      </c>
      <c r="J34" s="42">
        <v>0</v>
      </c>
      <c r="K34" s="42" t="s">
        <v>282</v>
      </c>
      <c r="L34" s="325">
        <v>0.15</v>
      </c>
      <c r="M34" s="48" t="s">
        <v>190</v>
      </c>
      <c r="N34" s="40" t="s">
        <v>301</v>
      </c>
      <c r="O34" s="47">
        <v>4</v>
      </c>
      <c r="P34" s="219">
        <v>1</v>
      </c>
      <c r="Q34" s="296">
        <v>0</v>
      </c>
      <c r="R34" s="191">
        <v>1</v>
      </c>
      <c r="S34" s="240"/>
      <c r="T34" s="313">
        <f>SUM(Q34:S34)</f>
        <v>1</v>
      </c>
      <c r="U34" s="313">
        <f t="shared" si="9"/>
        <v>1</v>
      </c>
      <c r="V34" s="314">
        <f t="shared" si="13"/>
        <v>0.15</v>
      </c>
      <c r="W34" s="330">
        <f t="shared" si="14"/>
        <v>0.15</v>
      </c>
      <c r="X34" s="330">
        <f t="shared" ref="X34" si="18">+R34/P34</f>
        <v>1</v>
      </c>
      <c r="Y34" s="330">
        <f t="shared" si="17"/>
        <v>0.25</v>
      </c>
      <c r="Z34" s="344">
        <v>1</v>
      </c>
      <c r="AA34" s="339">
        <v>1</v>
      </c>
      <c r="AB34" s="339">
        <v>1</v>
      </c>
    </row>
    <row r="35" spans="1:28" ht="75" x14ac:dyDescent="0.25">
      <c r="A35" s="378"/>
      <c r="B35" s="390"/>
      <c r="C35" s="47" t="s">
        <v>310</v>
      </c>
      <c r="D35" s="44" t="s">
        <v>222</v>
      </c>
      <c r="E35" s="44" t="s">
        <v>291</v>
      </c>
      <c r="F35" s="56" t="s">
        <v>227</v>
      </c>
      <c r="G35" s="235" t="s">
        <v>546</v>
      </c>
      <c r="H35" s="42" t="s">
        <v>252</v>
      </c>
      <c r="I35" s="48" t="s">
        <v>288</v>
      </c>
      <c r="J35" s="42">
        <v>0</v>
      </c>
      <c r="K35" s="42" t="s">
        <v>283</v>
      </c>
      <c r="L35" s="325" t="s">
        <v>522</v>
      </c>
      <c r="M35" s="48" t="s">
        <v>190</v>
      </c>
      <c r="N35" s="40" t="s">
        <v>300</v>
      </c>
      <c r="O35" s="47">
        <v>1</v>
      </c>
      <c r="P35" s="298" t="s">
        <v>522</v>
      </c>
      <c r="Q35" s="297" t="s">
        <v>522</v>
      </c>
      <c r="R35" s="299" t="s">
        <v>522</v>
      </c>
      <c r="S35" s="240"/>
      <c r="T35" s="313">
        <f>SUM(Q35:S35)</f>
        <v>0</v>
      </c>
      <c r="U35" s="313">
        <f t="shared" si="9"/>
        <v>0</v>
      </c>
      <c r="V35" s="314" t="s">
        <v>532</v>
      </c>
      <c r="W35" s="330" t="str">
        <f t="shared" si="14"/>
        <v>NA</v>
      </c>
      <c r="X35" s="330"/>
      <c r="Y35" s="330">
        <f t="shared" si="17"/>
        <v>0</v>
      </c>
      <c r="Z35" s="344">
        <v>0.5</v>
      </c>
      <c r="AA35" s="339">
        <v>0.25</v>
      </c>
      <c r="AB35" s="339">
        <v>0.25</v>
      </c>
    </row>
    <row r="36" spans="1:28" ht="56.1" customHeight="1" x14ac:dyDescent="0.25">
      <c r="A36" s="40"/>
      <c r="B36" s="203"/>
      <c r="C36" s="47"/>
      <c r="D36" s="44"/>
      <c r="E36" s="44"/>
      <c r="F36" s="391" t="s">
        <v>559</v>
      </c>
      <c r="G36" s="392"/>
      <c r="H36" s="392"/>
      <c r="I36" s="392"/>
      <c r="J36" s="392"/>
      <c r="K36" s="392"/>
      <c r="L36" s="392"/>
      <c r="M36" s="392"/>
      <c r="N36" s="392"/>
      <c r="O36" s="392"/>
      <c r="P36" s="392"/>
      <c r="Q36" s="392"/>
      <c r="R36" s="392"/>
      <c r="S36" s="392"/>
      <c r="T36" s="392"/>
      <c r="U36" s="393"/>
      <c r="V36" s="273">
        <f>SUM(V31:V35)</f>
        <v>0.6</v>
      </c>
      <c r="W36" s="273">
        <f>SUM(W31:W35)</f>
        <v>0.6</v>
      </c>
      <c r="X36" s="273">
        <f>AVERAGE(X31:X35)</f>
        <v>0.5</v>
      </c>
      <c r="Y36" s="273">
        <f>AVERAGE(Y31:Y35)</f>
        <v>0.125</v>
      </c>
      <c r="Z36" s="344"/>
      <c r="AA36" s="339"/>
      <c r="AB36" s="339"/>
    </row>
    <row r="37" spans="1:28" ht="282.75" customHeight="1" x14ac:dyDescent="0.25">
      <c r="A37" s="58"/>
      <c r="B37" s="60" t="s">
        <v>541</v>
      </c>
      <c r="C37" s="44" t="s">
        <v>311</v>
      </c>
      <c r="D37" s="44" t="s">
        <v>312</v>
      </c>
      <c r="E37" s="234" t="s">
        <v>292</v>
      </c>
      <c r="F37" s="57" t="s">
        <v>294</v>
      </c>
      <c r="G37" s="235" t="s">
        <v>547</v>
      </c>
      <c r="H37" s="44" t="s">
        <v>296</v>
      </c>
      <c r="I37" s="48" t="s">
        <v>288</v>
      </c>
      <c r="J37" s="47" t="s">
        <v>309</v>
      </c>
      <c r="K37" s="44" t="s">
        <v>307</v>
      </c>
      <c r="L37" s="325" t="s">
        <v>522</v>
      </c>
      <c r="M37" s="48" t="s">
        <v>190</v>
      </c>
      <c r="N37" s="40" t="s">
        <v>300</v>
      </c>
      <c r="O37" s="47">
        <v>1</v>
      </c>
      <c r="P37" s="219">
        <v>0</v>
      </c>
      <c r="Q37" s="296" t="s">
        <v>522</v>
      </c>
      <c r="R37" s="191" t="s">
        <v>522</v>
      </c>
      <c r="S37" s="240"/>
      <c r="T37" s="313">
        <f t="shared" si="16"/>
        <v>0</v>
      </c>
      <c r="U37" s="313">
        <f t="shared" si="9"/>
        <v>0</v>
      </c>
      <c r="V37" s="318" t="s">
        <v>532</v>
      </c>
      <c r="W37" s="330">
        <v>0</v>
      </c>
      <c r="X37" s="318" t="s">
        <v>532</v>
      </c>
      <c r="Y37" s="330">
        <v>0</v>
      </c>
      <c r="Z37" s="344">
        <v>1</v>
      </c>
      <c r="AA37" s="339">
        <v>1</v>
      </c>
      <c r="AB37" s="339">
        <v>1</v>
      </c>
    </row>
    <row r="38" spans="1:28" ht="48.75" customHeight="1" x14ac:dyDescent="0.25">
      <c r="A38" s="58"/>
      <c r="B38" s="60"/>
      <c r="C38" s="44"/>
      <c r="D38" s="44"/>
      <c r="E38" s="234"/>
      <c r="F38" s="391" t="s">
        <v>560</v>
      </c>
      <c r="G38" s="392"/>
      <c r="H38" s="392"/>
      <c r="I38" s="392"/>
      <c r="J38" s="392"/>
      <c r="K38" s="392"/>
      <c r="L38" s="392"/>
      <c r="M38" s="392"/>
      <c r="N38" s="392"/>
      <c r="O38" s="392"/>
      <c r="P38" s="392"/>
      <c r="Q38" s="392"/>
      <c r="R38" s="392"/>
      <c r="S38" s="392"/>
      <c r="T38" s="392"/>
      <c r="U38" s="393"/>
      <c r="V38" s="278"/>
      <c r="W38" s="279">
        <v>0</v>
      </c>
      <c r="X38" s="280"/>
      <c r="Y38" s="279">
        <v>0</v>
      </c>
      <c r="Z38" s="344"/>
      <c r="AA38" s="339"/>
      <c r="AB38" s="339"/>
    </row>
    <row r="39" spans="1:28" ht="258.75" customHeight="1" x14ac:dyDescent="0.25">
      <c r="A39" s="58"/>
      <c r="B39" s="60" t="s">
        <v>541</v>
      </c>
      <c r="C39" s="44" t="s">
        <v>311</v>
      </c>
      <c r="D39" s="44" t="s">
        <v>313</v>
      </c>
      <c r="E39" s="44" t="s">
        <v>293</v>
      </c>
      <c r="F39" s="44" t="s">
        <v>295</v>
      </c>
      <c r="G39" s="235" t="s">
        <v>548</v>
      </c>
      <c r="H39" s="44" t="s">
        <v>297</v>
      </c>
      <c r="I39" s="48" t="s">
        <v>288</v>
      </c>
      <c r="J39" s="47" t="s">
        <v>309</v>
      </c>
      <c r="K39" s="44" t="s">
        <v>308</v>
      </c>
      <c r="L39" s="325" t="s">
        <v>522</v>
      </c>
      <c r="M39" s="48" t="s">
        <v>190</v>
      </c>
      <c r="N39" s="44" t="s">
        <v>301</v>
      </c>
      <c r="O39" s="47">
        <v>1</v>
      </c>
      <c r="P39" s="219">
        <v>0</v>
      </c>
      <c r="Q39" s="296" t="s">
        <v>522</v>
      </c>
      <c r="R39" s="191" t="s">
        <v>522</v>
      </c>
      <c r="S39" s="240"/>
      <c r="T39" s="313">
        <f t="shared" si="16"/>
        <v>0</v>
      </c>
      <c r="U39" s="313">
        <f t="shared" si="9"/>
        <v>0</v>
      </c>
      <c r="V39" s="318" t="s">
        <v>532</v>
      </c>
      <c r="W39" s="47">
        <v>0</v>
      </c>
      <c r="X39" s="318" t="s">
        <v>532</v>
      </c>
      <c r="Y39" s="47">
        <v>0</v>
      </c>
      <c r="Z39" s="344">
        <v>1</v>
      </c>
      <c r="AA39" s="339">
        <v>1</v>
      </c>
      <c r="AB39" s="339">
        <v>1</v>
      </c>
    </row>
    <row r="40" spans="1:28" ht="53.25" customHeight="1" x14ac:dyDescent="0.25">
      <c r="F40" s="394" t="s">
        <v>561</v>
      </c>
      <c r="G40" s="394"/>
      <c r="H40" s="394"/>
      <c r="I40" s="394"/>
      <c r="J40" s="394"/>
      <c r="K40" s="394"/>
      <c r="L40" s="394"/>
      <c r="M40" s="394"/>
      <c r="N40" s="394"/>
      <c r="O40" s="394"/>
      <c r="P40" s="394"/>
      <c r="Q40" s="394"/>
      <c r="R40" s="394"/>
      <c r="S40" s="394"/>
      <c r="T40" s="394"/>
      <c r="U40" s="394"/>
      <c r="V40" s="244"/>
      <c r="W40" s="279">
        <v>0</v>
      </c>
      <c r="X40" s="280"/>
      <c r="Y40" s="279">
        <v>0</v>
      </c>
    </row>
    <row r="41" spans="1:28" ht="67.5" customHeight="1" x14ac:dyDescent="0.25">
      <c r="F41" s="395" t="s">
        <v>582</v>
      </c>
      <c r="G41" s="395"/>
      <c r="H41" s="395"/>
      <c r="I41" s="395"/>
      <c r="J41" s="395"/>
      <c r="K41" s="395"/>
      <c r="L41" s="395"/>
      <c r="M41" s="395"/>
      <c r="N41" s="395"/>
      <c r="O41" s="395"/>
      <c r="P41" s="395"/>
      <c r="Q41" s="395"/>
      <c r="R41" s="395"/>
      <c r="S41" s="395"/>
      <c r="T41" s="395"/>
      <c r="U41" s="395"/>
      <c r="V41" s="281">
        <f>+(V16+V21+V24+V30+V36+V38+V40)/5</f>
        <v>0.85153928851387362</v>
      </c>
      <c r="W41" s="281">
        <f>+(W16+W21+W24+W30+W36+W38+W40)/5</f>
        <v>0.76592654341583444</v>
      </c>
      <c r="X41" s="281">
        <f>+(X16+X21+X24+X30+X36+X38+X40)/5</f>
        <v>0.77666666666666662</v>
      </c>
      <c r="Y41" s="281">
        <f>+(Y16+Y21+Y24+Y30+Y36+Y38+Y40)/5</f>
        <v>0.27612472766884533</v>
      </c>
    </row>
    <row r="42" spans="1:28" ht="258.75" customHeight="1" x14ac:dyDescent="0.25"/>
  </sheetData>
  <mergeCells count="22">
    <mergeCell ref="F36:U36"/>
    <mergeCell ref="F38:U38"/>
    <mergeCell ref="F40:U40"/>
    <mergeCell ref="F41:U41"/>
    <mergeCell ref="F16:U16"/>
    <mergeCell ref="F21:U21"/>
    <mergeCell ref="F24:U24"/>
    <mergeCell ref="F30:U30"/>
    <mergeCell ref="A9:A15"/>
    <mergeCell ref="A17:A35"/>
    <mergeCell ref="A6:AB6"/>
    <mergeCell ref="A5:B5"/>
    <mergeCell ref="A1:B4"/>
    <mergeCell ref="C1:AA1"/>
    <mergeCell ref="C2:AA2"/>
    <mergeCell ref="C3:AA3"/>
    <mergeCell ref="C4:AA4"/>
    <mergeCell ref="B9:B15"/>
    <mergeCell ref="B17:B20"/>
    <mergeCell ref="B22:B23"/>
    <mergeCell ref="B25:B29"/>
    <mergeCell ref="B31:B35"/>
  </mergeCells>
  <phoneticPr fontId="16" type="noConversion"/>
  <dataValidations count="1">
    <dataValidation type="list" allowBlank="1" showInputMessage="1" showErrorMessage="1" sqref="M42:M253 M17:M20 M39 M37 M31:M35 M25:M29 M22:M23 M8:M15" xr:uid="{00000000-0002-0000-0100-000000000000}">
      <formula1>$AD$13:$AD$13</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4"/>
  <sheetViews>
    <sheetView topLeftCell="H1" zoomScale="60" zoomScaleNormal="60" workbookViewId="0">
      <selection activeCell="B9" sqref="B9:B50"/>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89.7109375" customWidth="1"/>
    <col min="17" max="17" width="0" hidden="1" customWidth="1"/>
  </cols>
  <sheetData>
    <row r="1" spans="1:17" s="1" customFormat="1" ht="22.5" customHeight="1" x14ac:dyDescent="0.25">
      <c r="A1" s="396"/>
      <c r="B1" s="397"/>
      <c r="C1" s="402" t="s">
        <v>1</v>
      </c>
      <c r="D1" s="403"/>
      <c r="E1" s="403"/>
      <c r="F1" s="403"/>
      <c r="G1" s="403"/>
      <c r="H1" s="403"/>
      <c r="I1" s="403"/>
      <c r="J1" s="403"/>
      <c r="K1" s="403"/>
      <c r="L1" s="403"/>
      <c r="M1" s="404"/>
      <c r="N1" s="30" t="s">
        <v>215</v>
      </c>
    </row>
    <row r="2" spans="1:17" s="1" customFormat="1" ht="22.5" customHeight="1" x14ac:dyDescent="0.25">
      <c r="A2" s="398"/>
      <c r="B2" s="399"/>
      <c r="C2" s="402" t="s">
        <v>2</v>
      </c>
      <c r="D2" s="403"/>
      <c r="E2" s="403"/>
      <c r="F2" s="403"/>
      <c r="G2" s="403"/>
      <c r="H2" s="403"/>
      <c r="I2" s="403"/>
      <c r="J2" s="403"/>
      <c r="K2" s="403"/>
      <c r="L2" s="403"/>
      <c r="M2" s="404"/>
      <c r="N2" s="30" t="s">
        <v>3</v>
      </c>
    </row>
    <row r="3" spans="1:17" s="1" customFormat="1" ht="22.5" customHeight="1" x14ac:dyDescent="0.25">
      <c r="A3" s="398"/>
      <c r="B3" s="399"/>
      <c r="C3" s="402" t="s">
        <v>4</v>
      </c>
      <c r="D3" s="403"/>
      <c r="E3" s="403"/>
      <c r="F3" s="403"/>
      <c r="G3" s="403"/>
      <c r="H3" s="403"/>
      <c r="I3" s="403"/>
      <c r="J3" s="403"/>
      <c r="K3" s="403"/>
      <c r="L3" s="403"/>
      <c r="M3" s="404"/>
      <c r="N3" s="30" t="s">
        <v>214</v>
      </c>
    </row>
    <row r="4" spans="1:17" s="1" customFormat="1" ht="22.5" customHeight="1" x14ac:dyDescent="0.25">
      <c r="A4" s="400"/>
      <c r="B4" s="401"/>
      <c r="C4" s="402" t="s">
        <v>159</v>
      </c>
      <c r="D4" s="403"/>
      <c r="E4" s="403"/>
      <c r="F4" s="403"/>
      <c r="G4" s="403"/>
      <c r="H4" s="403"/>
      <c r="I4" s="403"/>
      <c r="J4" s="403"/>
      <c r="K4" s="403"/>
      <c r="L4" s="403"/>
      <c r="M4" s="404"/>
      <c r="N4" s="30" t="s">
        <v>216</v>
      </c>
    </row>
    <row r="5" spans="1:17" s="1" customFormat="1" ht="26.25" customHeight="1" x14ac:dyDescent="0.25">
      <c r="A5" s="405" t="s">
        <v>5</v>
      </c>
      <c r="B5" s="427"/>
      <c r="C5" s="405"/>
      <c r="D5" s="406"/>
      <c r="E5" s="406"/>
      <c r="F5" s="406"/>
      <c r="G5" s="406"/>
      <c r="H5" s="406"/>
      <c r="I5" s="406"/>
      <c r="J5" s="406"/>
      <c r="K5" s="406"/>
      <c r="L5" s="406"/>
      <c r="M5" s="406"/>
      <c r="N5" s="406"/>
    </row>
    <row r="6" spans="1:17" s="1" customFormat="1" ht="15" customHeight="1" x14ac:dyDescent="0.25">
      <c r="A6" s="423" t="s">
        <v>155</v>
      </c>
      <c r="B6" s="423"/>
      <c r="C6" s="423"/>
      <c r="D6" s="423"/>
      <c r="E6" s="423"/>
      <c r="F6" s="423"/>
      <c r="G6" s="423"/>
      <c r="H6" s="423"/>
      <c r="I6" s="423"/>
      <c r="J6" s="423"/>
      <c r="K6" s="423"/>
      <c r="L6" s="424"/>
      <c r="M6" s="419" t="s">
        <v>95</v>
      </c>
      <c r="N6" s="420"/>
    </row>
    <row r="7" spans="1:17" s="1" customFormat="1" x14ac:dyDescent="0.25">
      <c r="A7" s="425"/>
      <c r="B7" s="425"/>
      <c r="C7" s="425"/>
      <c r="D7" s="425"/>
      <c r="E7" s="425"/>
      <c r="F7" s="425"/>
      <c r="G7" s="425"/>
      <c r="H7" s="425"/>
      <c r="I7" s="425"/>
      <c r="J7" s="425"/>
      <c r="K7" s="425"/>
      <c r="L7" s="426"/>
      <c r="M7" s="421"/>
      <c r="N7" s="422"/>
    </row>
    <row r="8" spans="1:17" s="24" customFormat="1" ht="66.75" customHeight="1" x14ac:dyDescent="0.25">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7" ht="60" x14ac:dyDescent="0.25">
      <c r="A9" s="413" t="s">
        <v>289</v>
      </c>
      <c r="B9" s="446" t="s">
        <v>389</v>
      </c>
      <c r="C9" s="65" t="s">
        <v>390</v>
      </c>
      <c r="D9" s="434" t="s">
        <v>392</v>
      </c>
      <c r="E9" s="407" t="s">
        <v>393</v>
      </c>
      <c r="F9" s="92" t="s">
        <v>394</v>
      </c>
      <c r="G9" s="410" t="s">
        <v>396</v>
      </c>
      <c r="H9" s="413" t="s">
        <v>397</v>
      </c>
      <c r="I9" s="413" t="s">
        <v>398</v>
      </c>
      <c r="J9" s="413" t="s">
        <v>399</v>
      </c>
      <c r="K9" s="431" t="s">
        <v>91</v>
      </c>
      <c r="L9" s="92" t="s">
        <v>400</v>
      </c>
      <c r="M9" s="436" t="s">
        <v>406</v>
      </c>
      <c r="N9" s="428" t="s">
        <v>407</v>
      </c>
    </row>
    <row r="10" spans="1:17" ht="15" customHeight="1" x14ac:dyDescent="0.25">
      <c r="A10" s="414"/>
      <c r="B10" s="447"/>
      <c r="C10" s="66" t="s">
        <v>391</v>
      </c>
      <c r="D10" s="417"/>
      <c r="E10" s="408"/>
      <c r="F10" s="467" t="s">
        <v>395</v>
      </c>
      <c r="G10" s="411"/>
      <c r="H10" s="414"/>
      <c r="I10" s="414"/>
      <c r="J10" s="414"/>
      <c r="K10" s="432"/>
      <c r="L10" s="92" t="s">
        <v>401</v>
      </c>
      <c r="M10" s="437"/>
      <c r="N10" s="429"/>
      <c r="Q10" t="s">
        <v>89</v>
      </c>
    </row>
    <row r="11" spans="1:17" ht="15" customHeight="1" x14ac:dyDescent="0.25">
      <c r="A11" s="414"/>
      <c r="B11" s="447"/>
      <c r="C11" s="66"/>
      <c r="D11" s="417"/>
      <c r="E11" s="408"/>
      <c r="F11" s="467"/>
      <c r="G11" s="411"/>
      <c r="H11" s="414"/>
      <c r="I11" s="414"/>
      <c r="J11" s="414"/>
      <c r="K11" s="432"/>
      <c r="L11" s="92" t="s">
        <v>402</v>
      </c>
      <c r="M11" s="437"/>
      <c r="N11" s="429"/>
      <c r="Q11" t="s">
        <v>90</v>
      </c>
    </row>
    <row r="12" spans="1:17" ht="15" customHeight="1" x14ac:dyDescent="0.25">
      <c r="A12" s="414"/>
      <c r="B12" s="447"/>
      <c r="C12" s="66"/>
      <c r="D12" s="417"/>
      <c r="E12" s="408"/>
      <c r="F12" s="467"/>
      <c r="G12" s="411"/>
      <c r="H12" s="414"/>
      <c r="I12" s="414"/>
      <c r="J12" s="414"/>
      <c r="K12" s="432"/>
      <c r="L12" s="92" t="s">
        <v>403</v>
      </c>
      <c r="M12" s="437"/>
      <c r="N12" s="429"/>
      <c r="Q12" t="s">
        <v>91</v>
      </c>
    </row>
    <row r="13" spans="1:17" ht="15" customHeight="1" x14ac:dyDescent="0.25">
      <c r="A13" s="414"/>
      <c r="B13" s="447"/>
      <c r="C13" s="66"/>
      <c r="D13" s="417"/>
      <c r="E13" s="408"/>
      <c r="F13" s="467"/>
      <c r="G13" s="411"/>
      <c r="H13" s="414"/>
      <c r="I13" s="414"/>
      <c r="J13" s="414"/>
      <c r="K13" s="432"/>
      <c r="L13" s="92" t="s">
        <v>404</v>
      </c>
      <c r="M13" s="437"/>
      <c r="N13" s="429"/>
      <c r="Q13" t="s">
        <v>92</v>
      </c>
    </row>
    <row r="14" spans="1:17" ht="15" customHeight="1" x14ac:dyDescent="0.25">
      <c r="A14" s="415"/>
      <c r="B14" s="447"/>
      <c r="C14" s="66"/>
      <c r="D14" s="417"/>
      <c r="E14" s="408"/>
      <c r="F14" s="467"/>
      <c r="G14" s="411"/>
      <c r="H14" s="414"/>
      <c r="I14" s="414"/>
      <c r="J14" s="414"/>
      <c r="K14" s="433"/>
      <c r="L14" s="92" t="s">
        <v>405</v>
      </c>
      <c r="M14" s="437"/>
      <c r="N14" s="430"/>
    </row>
    <row r="15" spans="1:17" ht="28.5" customHeight="1" x14ac:dyDescent="0.25">
      <c r="A15" s="413" t="s">
        <v>289</v>
      </c>
      <c r="B15" s="447"/>
      <c r="C15" s="66"/>
      <c r="D15" s="417"/>
      <c r="E15" s="408"/>
      <c r="F15" s="467"/>
      <c r="G15" s="411"/>
      <c r="H15" s="414"/>
      <c r="I15" s="414"/>
      <c r="J15" s="414"/>
      <c r="K15" s="431" t="s">
        <v>91</v>
      </c>
      <c r="L15" s="195" t="s">
        <v>408</v>
      </c>
      <c r="M15" s="437"/>
      <c r="N15" s="68" t="s">
        <v>409</v>
      </c>
    </row>
    <row r="16" spans="1:17" ht="45" x14ac:dyDescent="0.25">
      <c r="A16" s="414"/>
      <c r="B16" s="447"/>
      <c r="C16" s="66"/>
      <c r="D16" s="417"/>
      <c r="E16" s="408"/>
      <c r="F16" s="467"/>
      <c r="G16" s="411"/>
      <c r="H16" s="414"/>
      <c r="I16" s="414"/>
      <c r="J16" s="414"/>
      <c r="K16" s="432"/>
      <c r="L16" s="195" t="s">
        <v>401</v>
      </c>
      <c r="M16" s="437"/>
      <c r="N16" s="69"/>
    </row>
    <row r="17" spans="1:14" ht="30" x14ac:dyDescent="0.25">
      <c r="A17" s="414"/>
      <c r="B17" s="447"/>
      <c r="C17" s="66"/>
      <c r="D17" s="417"/>
      <c r="E17" s="408"/>
      <c r="F17" s="467"/>
      <c r="G17" s="411"/>
      <c r="H17" s="414"/>
      <c r="I17" s="414"/>
      <c r="J17" s="414"/>
      <c r="K17" s="432"/>
      <c r="L17" s="195" t="s">
        <v>402</v>
      </c>
      <c r="M17" s="437"/>
      <c r="N17" s="69" t="s">
        <v>410</v>
      </c>
    </row>
    <row r="18" spans="1:14" ht="60" x14ac:dyDescent="0.25">
      <c r="A18" s="414"/>
      <c r="B18" s="447"/>
      <c r="C18" s="66"/>
      <c r="D18" s="417"/>
      <c r="E18" s="408"/>
      <c r="F18" s="467"/>
      <c r="G18" s="411"/>
      <c r="H18" s="414"/>
      <c r="I18" s="414"/>
      <c r="J18" s="414"/>
      <c r="K18" s="432"/>
      <c r="L18" s="195" t="s">
        <v>403</v>
      </c>
      <c r="M18" s="437"/>
      <c r="N18" s="69"/>
    </row>
    <row r="19" spans="1:14" ht="45" x14ac:dyDescent="0.25">
      <c r="A19" s="414"/>
      <c r="B19" s="447"/>
      <c r="C19" s="66"/>
      <c r="D19" s="417"/>
      <c r="E19" s="408"/>
      <c r="F19" s="467"/>
      <c r="G19" s="411"/>
      <c r="H19" s="414"/>
      <c r="I19" s="414"/>
      <c r="J19" s="414"/>
      <c r="K19" s="432"/>
      <c r="L19" s="195" t="s">
        <v>404</v>
      </c>
      <c r="M19" s="437"/>
      <c r="N19" s="69"/>
    </row>
    <row r="20" spans="1:14" ht="30" x14ac:dyDescent="0.25">
      <c r="A20" s="415"/>
      <c r="B20" s="447"/>
      <c r="C20" s="66"/>
      <c r="D20" s="418"/>
      <c r="E20" s="409"/>
      <c r="F20" s="467"/>
      <c r="G20" s="412"/>
      <c r="H20" s="415"/>
      <c r="I20" s="415"/>
      <c r="J20" s="415"/>
      <c r="K20" s="433"/>
      <c r="L20" s="195" t="s">
        <v>405</v>
      </c>
      <c r="M20" s="438"/>
      <c r="N20" s="70"/>
    </row>
    <row r="21" spans="1:14" ht="60" x14ac:dyDescent="0.25">
      <c r="A21" s="413" t="s">
        <v>289</v>
      </c>
      <c r="B21" s="447"/>
      <c r="C21" s="71" t="s">
        <v>390</v>
      </c>
      <c r="D21" s="434" t="s">
        <v>392</v>
      </c>
      <c r="E21" s="407" t="s">
        <v>393</v>
      </c>
      <c r="F21" s="201" t="s">
        <v>394</v>
      </c>
      <c r="G21" s="410" t="s">
        <v>396</v>
      </c>
      <c r="H21" s="413" t="s">
        <v>411</v>
      </c>
      <c r="I21" s="413" t="s">
        <v>398</v>
      </c>
      <c r="J21" s="413" t="s">
        <v>399</v>
      </c>
      <c r="K21" s="431" t="s">
        <v>91</v>
      </c>
      <c r="L21" s="196" t="s">
        <v>408</v>
      </c>
      <c r="M21" s="436" t="s">
        <v>406</v>
      </c>
      <c r="N21" s="439" t="s">
        <v>407</v>
      </c>
    </row>
    <row r="22" spans="1:14" ht="15" customHeight="1" x14ac:dyDescent="0.25">
      <c r="A22" s="414"/>
      <c r="B22" s="447"/>
      <c r="C22" s="72" t="s">
        <v>391</v>
      </c>
      <c r="D22" s="417"/>
      <c r="E22" s="408"/>
      <c r="F22" s="477" t="s">
        <v>395</v>
      </c>
      <c r="G22" s="411"/>
      <c r="H22" s="414"/>
      <c r="I22" s="414"/>
      <c r="J22" s="414"/>
      <c r="K22" s="432"/>
      <c r="L22" s="196" t="s">
        <v>401</v>
      </c>
      <c r="M22" s="437"/>
      <c r="N22" s="429"/>
    </row>
    <row r="23" spans="1:14" ht="15" customHeight="1" x14ac:dyDescent="0.25">
      <c r="A23" s="414"/>
      <c r="B23" s="447"/>
      <c r="C23" s="72"/>
      <c r="D23" s="417"/>
      <c r="E23" s="408"/>
      <c r="F23" s="477"/>
      <c r="G23" s="411"/>
      <c r="H23" s="414"/>
      <c r="I23" s="414"/>
      <c r="J23" s="414"/>
      <c r="K23" s="432"/>
      <c r="L23" s="196" t="s">
        <v>402</v>
      </c>
      <c r="M23" s="437"/>
      <c r="N23" s="429"/>
    </row>
    <row r="24" spans="1:14" ht="15" customHeight="1" x14ac:dyDescent="0.25">
      <c r="A24" s="414"/>
      <c r="B24" s="447"/>
      <c r="C24" s="72"/>
      <c r="D24" s="417"/>
      <c r="E24" s="408"/>
      <c r="F24" s="477"/>
      <c r="G24" s="411"/>
      <c r="H24" s="414"/>
      <c r="I24" s="414"/>
      <c r="J24" s="414"/>
      <c r="K24" s="432"/>
      <c r="L24" s="196" t="s">
        <v>403</v>
      </c>
      <c r="M24" s="437"/>
      <c r="N24" s="429"/>
    </row>
    <row r="25" spans="1:14" ht="15" customHeight="1" x14ac:dyDescent="0.25">
      <c r="A25" s="414"/>
      <c r="B25" s="447"/>
      <c r="C25" s="72"/>
      <c r="D25" s="417"/>
      <c r="E25" s="408"/>
      <c r="F25" s="477"/>
      <c r="G25" s="411"/>
      <c r="H25" s="414"/>
      <c r="I25" s="414"/>
      <c r="J25" s="414"/>
      <c r="K25" s="432"/>
      <c r="L25" s="196" t="s">
        <v>404</v>
      </c>
      <c r="M25" s="437"/>
      <c r="N25" s="429"/>
    </row>
    <row r="26" spans="1:14" ht="15" customHeight="1" x14ac:dyDescent="0.25">
      <c r="A26" s="415"/>
      <c r="B26" s="447"/>
      <c r="C26" s="72"/>
      <c r="D26" s="435"/>
      <c r="E26" s="409"/>
      <c r="F26" s="477"/>
      <c r="G26" s="411"/>
      <c r="H26" s="414"/>
      <c r="I26" s="414"/>
      <c r="J26" s="414"/>
      <c r="K26" s="433"/>
      <c r="L26" s="196" t="s">
        <v>405</v>
      </c>
      <c r="M26" s="437"/>
      <c r="N26" s="430"/>
    </row>
    <row r="27" spans="1:14" ht="28.5" customHeight="1" x14ac:dyDescent="0.25">
      <c r="A27" s="413" t="s">
        <v>289</v>
      </c>
      <c r="B27" s="447"/>
      <c r="C27" s="72"/>
      <c r="D27" s="440" t="s">
        <v>392</v>
      </c>
      <c r="E27" s="443" t="s">
        <v>393</v>
      </c>
      <c r="F27" s="201" t="s">
        <v>394</v>
      </c>
      <c r="G27" s="411"/>
      <c r="H27" s="414"/>
      <c r="I27" s="414"/>
      <c r="J27" s="414"/>
      <c r="K27" s="431" t="s">
        <v>91</v>
      </c>
      <c r="L27" s="196" t="s">
        <v>408</v>
      </c>
      <c r="M27" s="437"/>
      <c r="N27" s="68" t="s">
        <v>409</v>
      </c>
    </row>
    <row r="28" spans="1:14" ht="15" customHeight="1" x14ac:dyDescent="0.25">
      <c r="A28" s="414"/>
      <c r="B28" s="447"/>
      <c r="C28" s="72"/>
      <c r="D28" s="441"/>
      <c r="E28" s="444"/>
      <c r="F28" s="477" t="s">
        <v>395</v>
      </c>
      <c r="G28" s="411"/>
      <c r="H28" s="414"/>
      <c r="I28" s="414"/>
      <c r="J28" s="414"/>
      <c r="K28" s="432"/>
      <c r="L28" s="196" t="s">
        <v>401</v>
      </c>
      <c r="M28" s="437"/>
      <c r="N28" s="69"/>
    </row>
    <row r="29" spans="1:14" ht="15" customHeight="1" x14ac:dyDescent="0.25">
      <c r="A29" s="414"/>
      <c r="B29" s="447"/>
      <c r="C29" s="72"/>
      <c r="D29" s="441"/>
      <c r="E29" s="444"/>
      <c r="F29" s="477"/>
      <c r="G29" s="411"/>
      <c r="H29" s="414"/>
      <c r="I29" s="414"/>
      <c r="J29" s="414"/>
      <c r="K29" s="432"/>
      <c r="L29" s="196" t="s">
        <v>402</v>
      </c>
      <c r="M29" s="437"/>
      <c r="N29" s="69" t="s">
        <v>410</v>
      </c>
    </row>
    <row r="30" spans="1:14" ht="15" customHeight="1" x14ac:dyDescent="0.25">
      <c r="A30" s="414"/>
      <c r="B30" s="447"/>
      <c r="C30" s="72"/>
      <c r="D30" s="441"/>
      <c r="E30" s="444"/>
      <c r="F30" s="477"/>
      <c r="G30" s="411"/>
      <c r="H30" s="414"/>
      <c r="I30" s="414"/>
      <c r="J30" s="414"/>
      <c r="K30" s="432"/>
      <c r="L30" s="196" t="s">
        <v>403</v>
      </c>
      <c r="M30" s="437"/>
      <c r="N30" s="69"/>
    </row>
    <row r="31" spans="1:14" ht="15" customHeight="1" x14ac:dyDescent="0.25">
      <c r="A31" s="414"/>
      <c r="B31" s="447"/>
      <c r="C31" s="72"/>
      <c r="D31" s="441"/>
      <c r="E31" s="444"/>
      <c r="F31" s="477"/>
      <c r="G31" s="411"/>
      <c r="H31" s="414"/>
      <c r="I31" s="414"/>
      <c r="J31" s="414"/>
      <c r="K31" s="432"/>
      <c r="L31" s="196" t="s">
        <v>404</v>
      </c>
      <c r="M31" s="437"/>
      <c r="N31" s="69"/>
    </row>
    <row r="32" spans="1:14" ht="14.25" customHeight="1" x14ac:dyDescent="0.25">
      <c r="A32" s="415"/>
      <c r="B32" s="447"/>
      <c r="C32" s="72"/>
      <c r="D32" s="442"/>
      <c r="E32" s="445"/>
      <c r="F32" s="477"/>
      <c r="G32" s="411"/>
      <c r="H32" s="415"/>
      <c r="I32" s="415"/>
      <c r="J32" s="415"/>
      <c r="K32" s="433"/>
      <c r="L32" s="196" t="s">
        <v>405</v>
      </c>
      <c r="M32" s="438"/>
      <c r="N32" s="70"/>
    </row>
    <row r="33" spans="1:14" ht="14.25" customHeight="1" x14ac:dyDescent="0.25">
      <c r="A33" s="413" t="s">
        <v>289</v>
      </c>
      <c r="B33" s="447"/>
      <c r="C33" s="72" t="s">
        <v>412</v>
      </c>
      <c r="D33" s="416" t="s">
        <v>392</v>
      </c>
      <c r="E33" s="407" t="s">
        <v>393</v>
      </c>
      <c r="F33" s="92" t="s">
        <v>394</v>
      </c>
      <c r="G33" s="449" t="s">
        <v>413</v>
      </c>
      <c r="H33" s="413" t="s">
        <v>414</v>
      </c>
      <c r="I33" s="413" t="s">
        <v>415</v>
      </c>
      <c r="J33" s="451" t="s">
        <v>416</v>
      </c>
      <c r="K33" s="431" t="s">
        <v>91</v>
      </c>
      <c r="L33" s="196" t="s">
        <v>400</v>
      </c>
      <c r="M33" s="436" t="s">
        <v>406</v>
      </c>
      <c r="N33" s="439" t="s">
        <v>417</v>
      </c>
    </row>
    <row r="34" spans="1:14" ht="14.25" customHeight="1" x14ac:dyDescent="0.25">
      <c r="A34" s="414"/>
      <c r="B34" s="447"/>
      <c r="C34" s="72" t="s">
        <v>391</v>
      </c>
      <c r="D34" s="417"/>
      <c r="E34" s="408"/>
      <c r="F34" s="467" t="s">
        <v>395</v>
      </c>
      <c r="G34" s="449"/>
      <c r="H34" s="414"/>
      <c r="I34" s="414"/>
      <c r="J34" s="452"/>
      <c r="K34" s="432"/>
      <c r="L34" s="196" t="s">
        <v>401</v>
      </c>
      <c r="M34" s="437"/>
      <c r="N34" s="429"/>
    </row>
    <row r="35" spans="1:14" ht="14.25" customHeight="1" x14ac:dyDescent="0.25">
      <c r="A35" s="414"/>
      <c r="B35" s="447"/>
      <c r="C35" s="72"/>
      <c r="D35" s="417"/>
      <c r="E35" s="408"/>
      <c r="F35" s="467"/>
      <c r="G35" s="449"/>
      <c r="H35" s="414"/>
      <c r="I35" s="414"/>
      <c r="J35" s="452"/>
      <c r="K35" s="432"/>
      <c r="L35" s="196" t="s">
        <v>402</v>
      </c>
      <c r="M35" s="437"/>
      <c r="N35" s="429"/>
    </row>
    <row r="36" spans="1:14" ht="14.25" customHeight="1" x14ac:dyDescent="0.25">
      <c r="A36" s="414"/>
      <c r="B36" s="447"/>
      <c r="C36" s="72"/>
      <c r="D36" s="417"/>
      <c r="E36" s="408"/>
      <c r="F36" s="467"/>
      <c r="G36" s="449"/>
      <c r="H36" s="414"/>
      <c r="I36" s="414"/>
      <c r="J36" s="452"/>
      <c r="K36" s="432"/>
      <c r="L36" s="196" t="s">
        <v>403</v>
      </c>
      <c r="M36" s="437"/>
      <c r="N36" s="429"/>
    </row>
    <row r="37" spans="1:14" ht="14.25" customHeight="1" x14ac:dyDescent="0.25">
      <c r="A37" s="414"/>
      <c r="B37" s="447"/>
      <c r="C37" s="72"/>
      <c r="D37" s="417"/>
      <c r="E37" s="408"/>
      <c r="F37" s="467"/>
      <c r="G37" s="449"/>
      <c r="H37" s="414"/>
      <c r="I37" s="414"/>
      <c r="J37" s="452"/>
      <c r="K37" s="432"/>
      <c r="L37" s="196" t="s">
        <v>404</v>
      </c>
      <c r="M37" s="437"/>
      <c r="N37" s="429"/>
    </row>
    <row r="38" spans="1:14" ht="14.25" customHeight="1" x14ac:dyDescent="0.25">
      <c r="A38" s="415"/>
      <c r="B38" s="447"/>
      <c r="C38" s="72"/>
      <c r="D38" s="435"/>
      <c r="E38" s="409"/>
      <c r="F38" s="467"/>
      <c r="G38" s="450"/>
      <c r="H38" s="415"/>
      <c r="I38" s="415"/>
      <c r="J38" s="453"/>
      <c r="K38" s="433"/>
      <c r="L38" s="196" t="s">
        <v>405</v>
      </c>
      <c r="M38" s="437"/>
      <c r="N38" s="430"/>
    </row>
    <row r="39" spans="1:14" ht="14.25" customHeight="1" x14ac:dyDescent="0.25">
      <c r="A39" s="413" t="s">
        <v>289</v>
      </c>
      <c r="B39" s="447"/>
      <c r="C39" s="74" t="s">
        <v>390</v>
      </c>
      <c r="D39" s="458" t="s">
        <v>392</v>
      </c>
      <c r="E39" s="443" t="s">
        <v>393</v>
      </c>
      <c r="F39" s="92" t="s">
        <v>394</v>
      </c>
      <c r="G39" s="410" t="s">
        <v>418</v>
      </c>
      <c r="H39" s="413" t="s">
        <v>419</v>
      </c>
      <c r="I39" s="451" t="s">
        <v>420</v>
      </c>
      <c r="J39" s="451" t="s">
        <v>416</v>
      </c>
      <c r="K39" s="431" t="s">
        <v>91</v>
      </c>
      <c r="L39" s="196" t="s">
        <v>400</v>
      </c>
      <c r="M39" s="437"/>
      <c r="N39" s="68" t="s">
        <v>409</v>
      </c>
    </row>
    <row r="40" spans="1:14" ht="14.25" customHeight="1" x14ac:dyDescent="0.25">
      <c r="A40" s="414"/>
      <c r="B40" s="447"/>
      <c r="C40" s="75" t="s">
        <v>391</v>
      </c>
      <c r="D40" s="459"/>
      <c r="E40" s="444"/>
      <c r="F40" s="467" t="s">
        <v>395</v>
      </c>
      <c r="G40" s="411"/>
      <c r="H40" s="414"/>
      <c r="I40" s="452"/>
      <c r="J40" s="452"/>
      <c r="K40" s="432"/>
      <c r="L40" s="196" t="s">
        <v>401</v>
      </c>
      <c r="M40" s="437"/>
      <c r="N40" s="69"/>
    </row>
    <row r="41" spans="1:14" ht="14.25" customHeight="1" x14ac:dyDescent="0.25">
      <c r="A41" s="414"/>
      <c r="B41" s="447"/>
      <c r="C41" s="75"/>
      <c r="D41" s="459"/>
      <c r="E41" s="444"/>
      <c r="F41" s="467"/>
      <c r="G41" s="411"/>
      <c r="H41" s="414"/>
      <c r="I41" s="452"/>
      <c r="J41" s="452"/>
      <c r="K41" s="432"/>
      <c r="L41" s="196" t="s">
        <v>402</v>
      </c>
      <c r="M41" s="437"/>
      <c r="N41" s="69" t="s">
        <v>410</v>
      </c>
    </row>
    <row r="42" spans="1:14" ht="14.25" customHeight="1" x14ac:dyDescent="0.25">
      <c r="A42" s="414"/>
      <c r="B42" s="447"/>
      <c r="C42" s="75"/>
      <c r="D42" s="459"/>
      <c r="E42" s="444"/>
      <c r="F42" s="467"/>
      <c r="G42" s="411"/>
      <c r="H42" s="414"/>
      <c r="I42" s="452"/>
      <c r="J42" s="452"/>
      <c r="K42" s="432"/>
      <c r="L42" s="196" t="s">
        <v>403</v>
      </c>
      <c r="M42" s="437"/>
      <c r="N42" s="69"/>
    </row>
    <row r="43" spans="1:14" ht="14.25" customHeight="1" x14ac:dyDescent="0.25">
      <c r="A43" s="414"/>
      <c r="B43" s="447"/>
      <c r="C43" s="75"/>
      <c r="D43" s="459"/>
      <c r="E43" s="444"/>
      <c r="F43" s="467"/>
      <c r="G43" s="411"/>
      <c r="H43" s="414"/>
      <c r="I43" s="452"/>
      <c r="J43" s="452"/>
      <c r="K43" s="432"/>
      <c r="L43" s="196" t="s">
        <v>404</v>
      </c>
      <c r="M43" s="437"/>
      <c r="N43" s="69"/>
    </row>
    <row r="44" spans="1:14" ht="14.25" customHeight="1" x14ac:dyDescent="0.25">
      <c r="A44" s="415"/>
      <c r="B44" s="447"/>
      <c r="C44" s="76"/>
      <c r="D44" s="460"/>
      <c r="E44" s="445"/>
      <c r="F44" s="467"/>
      <c r="G44" s="412"/>
      <c r="H44" s="415"/>
      <c r="I44" s="453"/>
      <c r="J44" s="453"/>
      <c r="K44" s="433"/>
      <c r="L44" s="196" t="s">
        <v>405</v>
      </c>
      <c r="M44" s="457"/>
      <c r="N44" s="69"/>
    </row>
    <row r="45" spans="1:14" ht="14.25" customHeight="1" x14ac:dyDescent="0.25">
      <c r="A45" s="413" t="s">
        <v>289</v>
      </c>
      <c r="B45" s="447"/>
      <c r="C45" s="78" t="s">
        <v>390</v>
      </c>
      <c r="D45" s="416" t="s">
        <v>392</v>
      </c>
      <c r="E45" s="407" t="s">
        <v>393</v>
      </c>
      <c r="F45" s="92" t="s">
        <v>394</v>
      </c>
      <c r="G45" s="410" t="s">
        <v>418</v>
      </c>
      <c r="H45" s="413" t="s">
        <v>419</v>
      </c>
      <c r="I45" s="451" t="s">
        <v>420</v>
      </c>
      <c r="J45" s="451" t="s">
        <v>416</v>
      </c>
      <c r="K45" s="431" t="s">
        <v>91</v>
      </c>
      <c r="L45" s="196" t="s">
        <v>400</v>
      </c>
      <c r="M45" s="454" t="s">
        <v>421</v>
      </c>
      <c r="N45" s="80" t="s">
        <v>417</v>
      </c>
    </row>
    <row r="46" spans="1:14" ht="45" x14ac:dyDescent="0.25">
      <c r="A46" s="414"/>
      <c r="B46" s="447"/>
      <c r="C46" s="78" t="s">
        <v>391</v>
      </c>
      <c r="D46" s="417"/>
      <c r="E46" s="408"/>
      <c r="F46" s="467" t="s">
        <v>395</v>
      </c>
      <c r="G46" s="411"/>
      <c r="H46" s="414"/>
      <c r="I46" s="452"/>
      <c r="J46" s="452"/>
      <c r="K46" s="432"/>
      <c r="L46" s="196" t="s">
        <v>401</v>
      </c>
      <c r="M46" s="455"/>
      <c r="N46" s="81" t="s">
        <v>422</v>
      </c>
    </row>
    <row r="47" spans="1:14" ht="14.25" customHeight="1" x14ac:dyDescent="0.25">
      <c r="A47" s="414"/>
      <c r="B47" s="447"/>
      <c r="C47" s="78"/>
      <c r="D47" s="417"/>
      <c r="E47" s="408"/>
      <c r="F47" s="467"/>
      <c r="G47" s="411"/>
      <c r="H47" s="414"/>
      <c r="I47" s="452"/>
      <c r="J47" s="452"/>
      <c r="K47" s="432"/>
      <c r="L47" s="196" t="s">
        <v>402</v>
      </c>
      <c r="M47" s="455"/>
      <c r="N47" s="81"/>
    </row>
    <row r="48" spans="1:14" ht="14.25" customHeight="1" x14ac:dyDescent="0.25">
      <c r="A48" s="414"/>
      <c r="B48" s="447"/>
      <c r="C48" s="78"/>
      <c r="D48" s="417"/>
      <c r="E48" s="408"/>
      <c r="F48" s="467"/>
      <c r="G48" s="411"/>
      <c r="H48" s="414"/>
      <c r="I48" s="452"/>
      <c r="J48" s="452"/>
      <c r="K48" s="432"/>
      <c r="L48" s="196" t="s">
        <v>403</v>
      </c>
      <c r="M48" s="455"/>
      <c r="N48" s="81"/>
    </row>
    <row r="49" spans="1:14" ht="14.25" customHeight="1" x14ac:dyDescent="0.25">
      <c r="A49" s="414"/>
      <c r="B49" s="447"/>
      <c r="C49" s="78"/>
      <c r="D49" s="417"/>
      <c r="E49" s="408"/>
      <c r="F49" s="467"/>
      <c r="G49" s="411"/>
      <c r="H49" s="414"/>
      <c r="I49" s="452"/>
      <c r="J49" s="452"/>
      <c r="K49" s="432"/>
      <c r="L49" s="196" t="s">
        <v>404</v>
      </c>
      <c r="M49" s="455"/>
      <c r="N49" s="81"/>
    </row>
    <row r="50" spans="1:14" ht="14.25" customHeight="1" x14ac:dyDescent="0.25">
      <c r="A50" s="415"/>
      <c r="B50" s="448"/>
      <c r="C50" s="79"/>
      <c r="D50" s="418"/>
      <c r="E50" s="409"/>
      <c r="F50" s="467"/>
      <c r="G50" s="412"/>
      <c r="H50" s="415"/>
      <c r="I50" s="453"/>
      <c r="J50" s="453"/>
      <c r="K50" s="433"/>
      <c r="L50" s="196" t="s">
        <v>405</v>
      </c>
      <c r="M50" s="456"/>
      <c r="N50" s="82"/>
    </row>
    <row r="51" spans="1:14" ht="71.25" customHeight="1" x14ac:dyDescent="0.25">
      <c r="A51" s="461" t="s">
        <v>423</v>
      </c>
      <c r="B51" s="428"/>
      <c r="C51" s="67" t="s">
        <v>390</v>
      </c>
      <c r="D51" s="428" t="s">
        <v>392</v>
      </c>
      <c r="E51" s="464" t="s">
        <v>424</v>
      </c>
      <c r="F51" s="467" t="s">
        <v>425</v>
      </c>
      <c r="G51" s="410" t="s">
        <v>426</v>
      </c>
      <c r="H51" s="503" t="s">
        <v>427</v>
      </c>
      <c r="I51" s="451" t="s">
        <v>398</v>
      </c>
      <c r="J51" s="451" t="s">
        <v>399</v>
      </c>
      <c r="K51" s="431" t="s">
        <v>91</v>
      </c>
      <c r="L51" s="478"/>
      <c r="M51" s="479" t="s">
        <v>428</v>
      </c>
      <c r="N51" s="78" t="s">
        <v>429</v>
      </c>
    </row>
    <row r="52" spans="1:14" ht="14.25" customHeight="1" x14ac:dyDescent="0.25">
      <c r="A52" s="462"/>
      <c r="B52" s="429"/>
      <c r="C52" s="78" t="s">
        <v>391</v>
      </c>
      <c r="D52" s="429"/>
      <c r="E52" s="465"/>
      <c r="F52" s="467"/>
      <c r="G52" s="411"/>
      <c r="H52" s="504"/>
      <c r="I52" s="452"/>
      <c r="J52" s="452"/>
      <c r="K52" s="432"/>
      <c r="L52" s="478"/>
      <c r="M52" s="480"/>
      <c r="N52" s="78"/>
    </row>
    <row r="53" spans="1:14" ht="14.25" customHeight="1" x14ac:dyDescent="0.25">
      <c r="A53" s="463"/>
      <c r="B53" s="430"/>
      <c r="C53" s="78"/>
      <c r="D53" s="430"/>
      <c r="E53" s="466"/>
      <c r="F53" s="467"/>
      <c r="G53" s="412"/>
      <c r="H53" s="505"/>
      <c r="I53" s="453"/>
      <c r="J53" s="453"/>
      <c r="K53" s="433"/>
      <c r="L53" s="478"/>
      <c r="M53" s="481"/>
      <c r="N53" s="78" t="s">
        <v>430</v>
      </c>
    </row>
    <row r="54" spans="1:14" ht="57" customHeight="1" x14ac:dyDescent="0.25">
      <c r="A54" s="482" t="s">
        <v>423</v>
      </c>
      <c r="B54" s="485"/>
      <c r="C54" s="68" t="s">
        <v>390</v>
      </c>
      <c r="D54" s="485" t="s">
        <v>392</v>
      </c>
      <c r="E54" s="488" t="s">
        <v>424</v>
      </c>
      <c r="F54" s="467" t="s">
        <v>425</v>
      </c>
      <c r="G54" s="491" t="s">
        <v>426</v>
      </c>
      <c r="H54" s="494" t="s">
        <v>427</v>
      </c>
      <c r="I54" s="497" t="s">
        <v>398</v>
      </c>
      <c r="J54" s="451" t="s">
        <v>399</v>
      </c>
      <c r="K54" s="431" t="s">
        <v>91</v>
      </c>
      <c r="L54" s="478"/>
      <c r="M54" s="500" t="s">
        <v>428</v>
      </c>
      <c r="N54" s="68" t="s">
        <v>429</v>
      </c>
    </row>
    <row r="55" spans="1:14" ht="14.25" customHeight="1" x14ac:dyDescent="0.25">
      <c r="A55" s="483"/>
      <c r="B55" s="486"/>
      <c r="C55" s="69" t="s">
        <v>391</v>
      </c>
      <c r="D55" s="486"/>
      <c r="E55" s="489"/>
      <c r="F55" s="467"/>
      <c r="G55" s="492"/>
      <c r="H55" s="495"/>
      <c r="I55" s="498"/>
      <c r="J55" s="452"/>
      <c r="K55" s="432"/>
      <c r="L55" s="478"/>
      <c r="M55" s="501"/>
      <c r="N55" s="69"/>
    </row>
    <row r="56" spans="1:14" ht="30" x14ac:dyDescent="0.25">
      <c r="A56" s="484"/>
      <c r="B56" s="487"/>
      <c r="C56" s="70"/>
      <c r="D56" s="487"/>
      <c r="E56" s="490"/>
      <c r="F56" s="467"/>
      <c r="G56" s="493"/>
      <c r="H56" s="496"/>
      <c r="I56" s="499"/>
      <c r="J56" s="453"/>
      <c r="K56" s="433"/>
      <c r="L56" s="478"/>
      <c r="M56" s="502"/>
      <c r="N56" s="70" t="s">
        <v>430</v>
      </c>
    </row>
    <row r="57" spans="1:14" ht="71.25" customHeight="1" x14ac:dyDescent="0.25">
      <c r="A57" s="413" t="s">
        <v>431</v>
      </c>
      <c r="B57" s="468"/>
      <c r="C57" s="83" t="s">
        <v>390</v>
      </c>
      <c r="D57" s="471" t="s">
        <v>392</v>
      </c>
      <c r="E57" s="474" t="s">
        <v>424</v>
      </c>
      <c r="F57" s="477" t="s">
        <v>425</v>
      </c>
      <c r="G57" s="410" t="s">
        <v>432</v>
      </c>
      <c r="H57" s="513" t="s">
        <v>433</v>
      </c>
      <c r="I57" s="413" t="s">
        <v>420</v>
      </c>
      <c r="J57" s="451" t="s">
        <v>399</v>
      </c>
      <c r="K57" s="431" t="s">
        <v>91</v>
      </c>
      <c r="L57" s="478"/>
      <c r="M57" s="500" t="s">
        <v>428</v>
      </c>
      <c r="N57" s="68" t="s">
        <v>429</v>
      </c>
    </row>
    <row r="58" spans="1:14" ht="14.25" customHeight="1" x14ac:dyDescent="0.25">
      <c r="A58" s="414"/>
      <c r="B58" s="469"/>
      <c r="C58" s="84" t="s">
        <v>391</v>
      </c>
      <c r="D58" s="472"/>
      <c r="E58" s="475"/>
      <c r="F58" s="477"/>
      <c r="G58" s="411"/>
      <c r="H58" s="504"/>
      <c r="I58" s="414"/>
      <c r="J58" s="452"/>
      <c r="K58" s="432"/>
      <c r="L58" s="478"/>
      <c r="M58" s="501"/>
      <c r="N58" s="69"/>
    </row>
    <row r="59" spans="1:14" ht="14.25" customHeight="1" x14ac:dyDescent="0.25">
      <c r="A59" s="415"/>
      <c r="B59" s="470"/>
      <c r="C59" s="85"/>
      <c r="D59" s="473"/>
      <c r="E59" s="476"/>
      <c r="F59" s="477"/>
      <c r="G59" s="412"/>
      <c r="H59" s="505"/>
      <c r="I59" s="415"/>
      <c r="J59" s="453"/>
      <c r="K59" s="433"/>
      <c r="L59" s="478"/>
      <c r="M59" s="502"/>
      <c r="N59" s="70" t="s">
        <v>430</v>
      </c>
    </row>
    <row r="60" spans="1:14" ht="71.25" customHeight="1" x14ac:dyDescent="0.25">
      <c r="A60" s="413" t="s">
        <v>434</v>
      </c>
      <c r="B60" s="506"/>
      <c r="C60" s="83" t="s">
        <v>390</v>
      </c>
      <c r="D60" s="471" t="s">
        <v>392</v>
      </c>
      <c r="E60" s="474" t="s">
        <v>424</v>
      </c>
      <c r="F60" s="477" t="s">
        <v>425</v>
      </c>
      <c r="G60" s="507" t="s">
        <v>435</v>
      </c>
      <c r="H60" s="494" t="s">
        <v>436</v>
      </c>
      <c r="I60" s="510" t="s">
        <v>398</v>
      </c>
      <c r="J60" s="413" t="s">
        <v>416</v>
      </c>
      <c r="K60" s="431" t="s">
        <v>91</v>
      </c>
      <c r="L60" s="478"/>
      <c r="M60" s="500" t="s">
        <v>428</v>
      </c>
      <c r="N60" s="68" t="s">
        <v>429</v>
      </c>
    </row>
    <row r="61" spans="1:14" ht="14.25" customHeight="1" x14ac:dyDescent="0.25">
      <c r="A61" s="414"/>
      <c r="B61" s="469"/>
      <c r="C61" s="84" t="s">
        <v>391</v>
      </c>
      <c r="D61" s="472"/>
      <c r="E61" s="475"/>
      <c r="F61" s="477"/>
      <c r="G61" s="508"/>
      <c r="H61" s="495"/>
      <c r="I61" s="511"/>
      <c r="J61" s="414"/>
      <c r="K61" s="432"/>
      <c r="L61" s="478"/>
      <c r="M61" s="501"/>
      <c r="N61" s="69"/>
    </row>
    <row r="62" spans="1:14" ht="14.25" customHeight="1" x14ac:dyDescent="0.25">
      <c r="A62" s="415"/>
      <c r="B62" s="469"/>
      <c r="C62" s="85"/>
      <c r="D62" s="473"/>
      <c r="E62" s="476"/>
      <c r="F62" s="477"/>
      <c r="G62" s="509"/>
      <c r="H62" s="496"/>
      <c r="I62" s="512"/>
      <c r="J62" s="415"/>
      <c r="K62" s="433"/>
      <c r="L62" s="478"/>
      <c r="M62" s="502"/>
      <c r="N62" s="70" t="s">
        <v>437</v>
      </c>
    </row>
    <row r="63" spans="1:14" ht="42.75" customHeight="1" x14ac:dyDescent="0.25">
      <c r="A63" s="461" t="s">
        <v>438</v>
      </c>
      <c r="B63" s="469"/>
      <c r="C63" s="87" t="s">
        <v>390</v>
      </c>
      <c r="D63" s="471" t="s">
        <v>392</v>
      </c>
      <c r="E63" s="474" t="s">
        <v>439</v>
      </c>
      <c r="F63" s="477" t="s">
        <v>440</v>
      </c>
      <c r="G63" s="515" t="s">
        <v>441</v>
      </c>
      <c r="H63" s="553" t="s">
        <v>442</v>
      </c>
      <c r="I63" s="413" t="s">
        <v>398</v>
      </c>
      <c r="J63" s="413" t="s">
        <v>416</v>
      </c>
      <c r="K63" s="431" t="s">
        <v>91</v>
      </c>
      <c r="L63" s="478"/>
      <c r="M63" s="551" t="s">
        <v>443</v>
      </c>
      <c r="N63" s="78" t="s">
        <v>444</v>
      </c>
    </row>
    <row r="64" spans="1:14" ht="14.25" customHeight="1" x14ac:dyDescent="0.25">
      <c r="A64" s="462"/>
      <c r="B64" s="469"/>
      <c r="C64" s="88" t="s">
        <v>391</v>
      </c>
      <c r="D64" s="472"/>
      <c r="E64" s="475"/>
      <c r="F64" s="477"/>
      <c r="G64" s="516"/>
      <c r="H64" s="511"/>
      <c r="I64" s="414"/>
      <c r="J64" s="414"/>
      <c r="K64" s="432"/>
      <c r="L64" s="478"/>
      <c r="M64" s="546"/>
      <c r="N64" s="78"/>
    </row>
    <row r="65" spans="1:14" ht="14.25" customHeight="1" x14ac:dyDescent="0.25">
      <c r="A65" s="463"/>
      <c r="B65" s="470"/>
      <c r="C65" s="89"/>
      <c r="D65" s="473"/>
      <c r="E65" s="476"/>
      <c r="F65" s="477"/>
      <c r="G65" s="517"/>
      <c r="H65" s="512"/>
      <c r="I65" s="415"/>
      <c r="J65" s="415"/>
      <c r="K65" s="433"/>
      <c r="L65" s="478"/>
      <c r="M65" s="522"/>
      <c r="N65" s="79" t="s">
        <v>445</v>
      </c>
    </row>
    <row r="66" spans="1:14" ht="42.75" customHeight="1" x14ac:dyDescent="0.25">
      <c r="A66" s="413" t="s">
        <v>438</v>
      </c>
      <c r="B66" s="506"/>
      <c r="C66" s="83" t="s">
        <v>390</v>
      </c>
      <c r="D66" s="471" t="s">
        <v>392</v>
      </c>
      <c r="E66" s="474" t="s">
        <v>439</v>
      </c>
      <c r="F66" s="477" t="s">
        <v>440</v>
      </c>
      <c r="G66" s="515" t="s">
        <v>441</v>
      </c>
      <c r="H66" s="510" t="s">
        <v>442</v>
      </c>
      <c r="I66" s="413" t="s">
        <v>398</v>
      </c>
      <c r="J66" s="413" t="s">
        <v>416</v>
      </c>
      <c r="K66" s="431" t="s">
        <v>91</v>
      </c>
      <c r="L66" s="478"/>
      <c r="M66" s="521" t="s">
        <v>443</v>
      </c>
      <c r="N66" s="78" t="s">
        <v>444</v>
      </c>
    </row>
    <row r="67" spans="1:14" ht="14.25" customHeight="1" x14ac:dyDescent="0.25">
      <c r="A67" s="414"/>
      <c r="B67" s="469"/>
      <c r="C67" s="84" t="s">
        <v>391</v>
      </c>
      <c r="D67" s="472"/>
      <c r="E67" s="475"/>
      <c r="F67" s="477"/>
      <c r="G67" s="516"/>
      <c r="H67" s="511"/>
      <c r="I67" s="414"/>
      <c r="J67" s="414"/>
      <c r="K67" s="432"/>
      <c r="L67" s="478"/>
      <c r="M67" s="546"/>
      <c r="N67" s="78"/>
    </row>
    <row r="68" spans="1:14" ht="14.25" customHeight="1" x14ac:dyDescent="0.25">
      <c r="A68" s="415"/>
      <c r="B68" s="545"/>
      <c r="C68" s="84"/>
      <c r="D68" s="473"/>
      <c r="E68" s="514"/>
      <c r="F68" s="477"/>
      <c r="G68" s="517"/>
      <c r="H68" s="512"/>
      <c r="I68" s="415"/>
      <c r="J68" s="415"/>
      <c r="K68" s="433"/>
      <c r="L68" s="478"/>
      <c r="M68" s="552"/>
      <c r="N68" s="78" t="s">
        <v>445</v>
      </c>
    </row>
    <row r="69" spans="1:14" ht="128.25" customHeight="1" x14ac:dyDescent="0.25">
      <c r="A69" s="533" t="s">
        <v>446</v>
      </c>
      <c r="B69" s="458"/>
      <c r="C69" s="458"/>
      <c r="D69" s="458" t="s">
        <v>447</v>
      </c>
      <c r="E69" s="544" t="s">
        <v>448</v>
      </c>
      <c r="F69" s="467" t="s">
        <v>449</v>
      </c>
      <c r="G69" s="542" t="s">
        <v>450</v>
      </c>
      <c r="H69" s="413" t="s">
        <v>451</v>
      </c>
      <c r="I69" s="413" t="s">
        <v>398</v>
      </c>
      <c r="J69" s="413" t="s">
        <v>399</v>
      </c>
      <c r="K69" s="529" t="s">
        <v>90</v>
      </c>
      <c r="L69" s="478"/>
      <c r="M69" s="500" t="s">
        <v>452</v>
      </c>
      <c r="N69" s="77" t="s">
        <v>453</v>
      </c>
    </row>
    <row r="70" spans="1:14" ht="14.25" customHeight="1" x14ac:dyDescent="0.25">
      <c r="A70" s="534"/>
      <c r="B70" s="459"/>
      <c r="C70" s="459"/>
      <c r="D70" s="459"/>
      <c r="E70" s="444"/>
      <c r="F70" s="467"/>
      <c r="G70" s="543"/>
      <c r="H70" s="415"/>
      <c r="I70" s="415"/>
      <c r="J70" s="415"/>
      <c r="K70" s="531"/>
      <c r="L70" s="478"/>
      <c r="M70" s="501"/>
      <c r="N70" s="90"/>
    </row>
    <row r="71" spans="1:14" ht="14.25" customHeight="1" x14ac:dyDescent="0.25">
      <c r="A71" s="535"/>
      <c r="B71" s="460"/>
      <c r="C71" s="460"/>
      <c r="D71" s="460"/>
      <c r="E71" s="444"/>
      <c r="F71" s="467"/>
      <c r="G71" s="199" t="s">
        <v>455</v>
      </c>
      <c r="H71" s="73" t="s">
        <v>456</v>
      </c>
      <c r="I71" s="92" t="s">
        <v>420</v>
      </c>
      <c r="J71" s="92" t="s">
        <v>416</v>
      </c>
      <c r="K71" s="93" t="s">
        <v>92</v>
      </c>
      <c r="L71" s="96"/>
      <c r="M71" s="502"/>
      <c r="N71" s="91" t="s">
        <v>454</v>
      </c>
    </row>
    <row r="72" spans="1:14" ht="14.25" customHeight="1" x14ac:dyDescent="0.25">
      <c r="A72" s="94" t="s">
        <v>457</v>
      </c>
      <c r="B72" s="69"/>
      <c r="C72" s="95"/>
      <c r="D72" s="86" t="s">
        <v>392</v>
      </c>
      <c r="E72" s="197" t="s">
        <v>458</v>
      </c>
      <c r="F72" s="92" t="s">
        <v>459</v>
      </c>
      <c r="G72" s="73" t="s">
        <v>460</v>
      </c>
      <c r="H72" s="92" t="s">
        <v>461</v>
      </c>
      <c r="I72" s="92" t="s">
        <v>398</v>
      </c>
      <c r="J72" s="92" t="s">
        <v>416</v>
      </c>
      <c r="K72" s="101" t="s">
        <v>91</v>
      </c>
      <c r="L72" s="96"/>
      <c r="M72" s="194" t="s">
        <v>462</v>
      </c>
      <c r="N72" s="78" t="s">
        <v>463</v>
      </c>
    </row>
    <row r="73" spans="1:14" ht="14.25" customHeight="1" x14ac:dyDescent="0.25">
      <c r="A73" s="94" t="s">
        <v>464</v>
      </c>
      <c r="B73" s="98"/>
      <c r="C73" s="99"/>
      <c r="D73" s="100" t="s">
        <v>392</v>
      </c>
      <c r="E73" s="198" t="s">
        <v>458</v>
      </c>
      <c r="F73" s="92" t="s">
        <v>459</v>
      </c>
      <c r="G73" s="200" t="s">
        <v>465</v>
      </c>
      <c r="H73" s="92" t="s">
        <v>466</v>
      </c>
      <c r="I73" s="92" t="s">
        <v>398</v>
      </c>
      <c r="J73" s="92" t="s">
        <v>416</v>
      </c>
      <c r="K73" s="101" t="s">
        <v>92</v>
      </c>
      <c r="L73" s="96"/>
      <c r="M73" s="99" t="s">
        <v>467</v>
      </c>
      <c r="N73" s="98" t="s">
        <v>468</v>
      </c>
    </row>
    <row r="74" spans="1:14" ht="128.25" customHeight="1" x14ac:dyDescent="0.25">
      <c r="A74" s="413" t="s">
        <v>469</v>
      </c>
      <c r="B74" s="439"/>
      <c r="C74" s="439"/>
      <c r="D74" s="519" t="s">
        <v>392</v>
      </c>
      <c r="E74" s="523" t="s">
        <v>393</v>
      </c>
      <c r="F74" s="201" t="s">
        <v>394</v>
      </c>
      <c r="G74" s="410" t="s">
        <v>470</v>
      </c>
      <c r="H74" s="413" t="s">
        <v>471</v>
      </c>
      <c r="I74" s="413" t="s">
        <v>420</v>
      </c>
      <c r="J74" s="451" t="s">
        <v>416</v>
      </c>
      <c r="K74" s="431" t="s">
        <v>91</v>
      </c>
      <c r="L74" s="478"/>
      <c r="M74" s="551" t="s">
        <v>472</v>
      </c>
      <c r="N74" s="439" t="s">
        <v>473</v>
      </c>
    </row>
    <row r="75" spans="1:14" ht="14.25" customHeight="1" x14ac:dyDescent="0.25">
      <c r="A75" s="415"/>
      <c r="B75" s="518"/>
      <c r="C75" s="518"/>
      <c r="D75" s="520"/>
      <c r="E75" s="409"/>
      <c r="F75" s="201" t="s">
        <v>395</v>
      </c>
      <c r="G75" s="412"/>
      <c r="H75" s="415"/>
      <c r="I75" s="415"/>
      <c r="J75" s="453"/>
      <c r="K75" s="433"/>
      <c r="L75" s="478"/>
      <c r="M75" s="522"/>
      <c r="N75" s="518"/>
    </row>
    <row r="76" spans="1:14" ht="142.5" customHeight="1" x14ac:dyDescent="0.25">
      <c r="A76" s="413" t="s">
        <v>474</v>
      </c>
      <c r="B76" s="428"/>
      <c r="C76" s="428"/>
      <c r="D76" s="519" t="s">
        <v>392</v>
      </c>
      <c r="E76" s="407" t="s">
        <v>393</v>
      </c>
      <c r="F76" s="201" t="s">
        <v>394</v>
      </c>
      <c r="G76" s="410" t="s">
        <v>475</v>
      </c>
      <c r="H76" s="413" t="s">
        <v>476</v>
      </c>
      <c r="I76" s="451" t="s">
        <v>398</v>
      </c>
      <c r="J76" s="413" t="s">
        <v>416</v>
      </c>
      <c r="K76" s="431" t="s">
        <v>91</v>
      </c>
      <c r="L76" s="478"/>
      <c r="M76" s="521" t="s">
        <v>477</v>
      </c>
      <c r="N76" s="428" t="s">
        <v>478</v>
      </c>
    </row>
    <row r="77" spans="1:14" ht="14.25" customHeight="1" x14ac:dyDescent="0.25">
      <c r="A77" s="415"/>
      <c r="B77" s="430"/>
      <c r="C77" s="518"/>
      <c r="D77" s="520"/>
      <c r="E77" s="409"/>
      <c r="F77" s="201" t="s">
        <v>395</v>
      </c>
      <c r="G77" s="412"/>
      <c r="H77" s="415"/>
      <c r="I77" s="453"/>
      <c r="J77" s="415"/>
      <c r="K77" s="433"/>
      <c r="L77" s="478"/>
      <c r="M77" s="522"/>
      <c r="N77" s="518"/>
    </row>
    <row r="78" spans="1:14" ht="114" customHeight="1" x14ac:dyDescent="0.25">
      <c r="A78" s="533" t="s">
        <v>479</v>
      </c>
      <c r="B78" s="485"/>
      <c r="C78" s="536"/>
      <c r="D78" s="519" t="s">
        <v>392</v>
      </c>
      <c r="E78" s="529" t="s">
        <v>480</v>
      </c>
      <c r="F78" s="92" t="s">
        <v>481</v>
      </c>
      <c r="G78" s="410" t="s">
        <v>484</v>
      </c>
      <c r="H78" s="503" t="s">
        <v>485</v>
      </c>
      <c r="I78" s="413" t="s">
        <v>486</v>
      </c>
      <c r="J78" s="413" t="s">
        <v>416</v>
      </c>
      <c r="K78" s="431" t="s">
        <v>91</v>
      </c>
      <c r="L78" s="478"/>
      <c r="M78" s="549" t="s">
        <v>487</v>
      </c>
      <c r="N78" s="524" t="s">
        <v>488</v>
      </c>
    </row>
    <row r="79" spans="1:14" ht="14.25" customHeight="1" x14ac:dyDescent="0.25">
      <c r="A79" s="534"/>
      <c r="B79" s="486"/>
      <c r="C79" s="537"/>
      <c r="D79" s="527"/>
      <c r="E79" s="530"/>
      <c r="F79" s="92" t="s">
        <v>482</v>
      </c>
      <c r="G79" s="411"/>
      <c r="H79" s="504"/>
      <c r="I79" s="414"/>
      <c r="J79" s="414"/>
      <c r="K79" s="432"/>
      <c r="L79" s="478"/>
      <c r="M79" s="480"/>
      <c r="N79" s="525"/>
    </row>
    <row r="80" spans="1:14" ht="14.25" customHeight="1" x14ac:dyDescent="0.25">
      <c r="A80" s="535"/>
      <c r="B80" s="487"/>
      <c r="C80" s="537"/>
      <c r="D80" s="520"/>
      <c r="E80" s="531"/>
      <c r="F80" s="92" t="s">
        <v>483</v>
      </c>
      <c r="G80" s="412"/>
      <c r="H80" s="532"/>
      <c r="I80" s="415"/>
      <c r="J80" s="414"/>
      <c r="K80" s="433"/>
      <c r="L80" s="478"/>
      <c r="M80" s="480"/>
      <c r="N80" s="525"/>
    </row>
    <row r="81" spans="1:14" ht="114" customHeight="1" x14ac:dyDescent="0.25">
      <c r="A81" s="413" t="s">
        <v>489</v>
      </c>
      <c r="B81" s="439"/>
      <c r="C81" s="429"/>
      <c r="D81" s="519" t="s">
        <v>392</v>
      </c>
      <c r="E81" s="529" t="s">
        <v>480</v>
      </c>
      <c r="F81" s="92" t="s">
        <v>481</v>
      </c>
      <c r="G81" s="410" t="s">
        <v>484</v>
      </c>
      <c r="H81" s="413" t="s">
        <v>484</v>
      </c>
      <c r="I81" s="451" t="s">
        <v>486</v>
      </c>
      <c r="J81" s="414"/>
      <c r="K81" s="431" t="s">
        <v>91</v>
      </c>
      <c r="L81" s="478"/>
      <c r="M81" s="480"/>
      <c r="N81" s="525"/>
    </row>
    <row r="82" spans="1:14" ht="14.25" customHeight="1" x14ac:dyDescent="0.25">
      <c r="A82" s="414"/>
      <c r="B82" s="429"/>
      <c r="C82" s="429"/>
      <c r="D82" s="527"/>
      <c r="E82" s="530"/>
      <c r="F82" s="92" t="s">
        <v>482</v>
      </c>
      <c r="G82" s="411"/>
      <c r="H82" s="414"/>
      <c r="I82" s="452"/>
      <c r="J82" s="414"/>
      <c r="K82" s="432"/>
      <c r="L82" s="478"/>
      <c r="M82" s="480"/>
      <c r="N82" s="525"/>
    </row>
    <row r="83" spans="1:14" ht="14.25" customHeight="1" x14ac:dyDescent="0.25">
      <c r="A83" s="415"/>
      <c r="B83" s="518"/>
      <c r="C83" s="518"/>
      <c r="D83" s="528"/>
      <c r="E83" s="531"/>
      <c r="F83" s="92" t="s">
        <v>483</v>
      </c>
      <c r="G83" s="412"/>
      <c r="H83" s="415"/>
      <c r="I83" s="453"/>
      <c r="J83" s="415"/>
      <c r="K83" s="433"/>
      <c r="L83" s="478"/>
      <c r="M83" s="550"/>
      <c r="N83" s="526"/>
    </row>
    <row r="84" spans="1:14" ht="142.5" customHeight="1" x14ac:dyDescent="0.25">
      <c r="A84" s="413" t="s">
        <v>490</v>
      </c>
      <c r="B84" s="428"/>
      <c r="C84" s="428"/>
      <c r="D84" s="428" t="s">
        <v>491</v>
      </c>
      <c r="E84" s="529" t="s">
        <v>492</v>
      </c>
      <c r="F84" s="92" t="s">
        <v>493</v>
      </c>
      <c r="G84" s="541" t="s">
        <v>495</v>
      </c>
      <c r="H84" s="413" t="s">
        <v>496</v>
      </c>
      <c r="I84" s="451" t="s">
        <v>398</v>
      </c>
      <c r="J84" s="413" t="s">
        <v>416</v>
      </c>
      <c r="K84" s="431" t="s">
        <v>92</v>
      </c>
      <c r="L84" s="478"/>
      <c r="M84" s="547" t="s">
        <v>497</v>
      </c>
      <c r="N84" s="538" t="s">
        <v>498</v>
      </c>
    </row>
    <row r="85" spans="1:14" ht="14.25" customHeight="1" x14ac:dyDescent="0.25">
      <c r="A85" s="415"/>
      <c r="B85" s="518"/>
      <c r="C85" s="518"/>
      <c r="D85" s="518"/>
      <c r="E85" s="531"/>
      <c r="F85" s="92" t="s">
        <v>494</v>
      </c>
      <c r="G85" s="450"/>
      <c r="H85" s="415"/>
      <c r="I85" s="453"/>
      <c r="J85" s="415"/>
      <c r="K85" s="433"/>
      <c r="L85" s="478"/>
      <c r="M85" s="548"/>
      <c r="N85" s="539"/>
    </row>
    <row r="86" spans="1:14" ht="156.75" customHeight="1" x14ac:dyDescent="0.25">
      <c r="A86" s="413" t="s">
        <v>499</v>
      </c>
      <c r="B86" s="428"/>
      <c r="C86" s="428"/>
      <c r="D86" s="540" t="s">
        <v>392</v>
      </c>
      <c r="E86" s="407" t="s">
        <v>393</v>
      </c>
      <c r="F86" s="477" t="s">
        <v>511</v>
      </c>
      <c r="G86" s="410" t="s">
        <v>500</v>
      </c>
      <c r="H86" s="503" t="s">
        <v>501</v>
      </c>
      <c r="I86" s="451" t="s">
        <v>398</v>
      </c>
      <c r="J86" s="413" t="s">
        <v>416</v>
      </c>
      <c r="K86" s="431" t="s">
        <v>91</v>
      </c>
      <c r="L86" s="478"/>
      <c r="M86" s="521" t="s">
        <v>502</v>
      </c>
      <c r="N86" s="439" t="s">
        <v>503</v>
      </c>
    </row>
    <row r="87" spans="1:14" ht="14.25" customHeight="1" x14ac:dyDescent="0.25">
      <c r="A87" s="415"/>
      <c r="B87" s="518"/>
      <c r="C87" s="518"/>
      <c r="D87" s="528"/>
      <c r="E87" s="409"/>
      <c r="F87" s="477"/>
      <c r="G87" s="412"/>
      <c r="H87" s="532"/>
      <c r="I87" s="453"/>
      <c r="J87" s="415"/>
      <c r="K87" s="433"/>
      <c r="L87" s="478"/>
      <c r="M87" s="522"/>
      <c r="N87" s="518"/>
    </row>
    <row r="88" spans="1:14" ht="128.25" customHeight="1" x14ac:dyDescent="0.25">
      <c r="A88" s="413" t="s">
        <v>504</v>
      </c>
      <c r="B88" s="428"/>
      <c r="C88" s="428"/>
      <c r="D88" s="428" t="s">
        <v>491</v>
      </c>
      <c r="E88" s="529" t="s">
        <v>492</v>
      </c>
      <c r="F88" s="92" t="s">
        <v>493</v>
      </c>
      <c r="G88" s="541" t="s">
        <v>505</v>
      </c>
      <c r="H88" s="413" t="s">
        <v>506</v>
      </c>
      <c r="I88" s="413" t="s">
        <v>398</v>
      </c>
      <c r="J88" s="413" t="s">
        <v>416</v>
      </c>
      <c r="K88" s="431" t="s">
        <v>91</v>
      </c>
      <c r="L88" s="478"/>
      <c r="M88" s="521" t="s">
        <v>507</v>
      </c>
      <c r="N88" s="67" t="s">
        <v>508</v>
      </c>
    </row>
    <row r="89" spans="1:14" ht="28.5" customHeight="1" x14ac:dyDescent="0.25">
      <c r="A89" s="414"/>
      <c r="B89" s="429"/>
      <c r="C89" s="429"/>
      <c r="D89" s="429"/>
      <c r="E89" s="530"/>
      <c r="F89" s="467" t="s">
        <v>494</v>
      </c>
      <c r="G89" s="449"/>
      <c r="H89" s="414"/>
      <c r="I89" s="414"/>
      <c r="J89" s="414"/>
      <c r="K89" s="432"/>
      <c r="L89" s="478"/>
      <c r="M89" s="546"/>
      <c r="N89" s="97"/>
    </row>
    <row r="90" spans="1:14" ht="14.25" customHeight="1" x14ac:dyDescent="0.25">
      <c r="A90" s="414"/>
      <c r="B90" s="429"/>
      <c r="C90" s="429"/>
      <c r="D90" s="429"/>
      <c r="E90" s="530"/>
      <c r="F90" s="467"/>
      <c r="G90" s="449"/>
      <c r="H90" s="414"/>
      <c r="I90" s="414"/>
      <c r="J90" s="414"/>
      <c r="K90" s="432"/>
      <c r="L90" s="478"/>
      <c r="M90" s="546"/>
      <c r="N90" s="78" t="s">
        <v>509</v>
      </c>
    </row>
    <row r="91" spans="1:14" ht="14.25" customHeight="1" x14ac:dyDescent="0.25">
      <c r="A91" s="414"/>
      <c r="B91" s="429"/>
      <c r="C91" s="429"/>
      <c r="D91" s="429"/>
      <c r="E91" s="530"/>
      <c r="F91" s="467"/>
      <c r="G91" s="449"/>
      <c r="H91" s="414"/>
      <c r="I91" s="414"/>
      <c r="J91" s="414"/>
      <c r="K91" s="432"/>
      <c r="L91" s="478"/>
      <c r="M91" s="546"/>
      <c r="N91" s="78"/>
    </row>
    <row r="92" spans="1:14" ht="30" x14ac:dyDescent="0.25">
      <c r="A92" s="415"/>
      <c r="B92" s="518"/>
      <c r="C92" s="518"/>
      <c r="D92" s="518"/>
      <c r="E92" s="531"/>
      <c r="F92" s="467"/>
      <c r="G92" s="450"/>
      <c r="H92" s="415"/>
      <c r="I92" s="415"/>
      <c r="J92" s="415"/>
      <c r="K92" s="433"/>
      <c r="L92" s="478"/>
      <c r="M92" s="522"/>
      <c r="N92" s="79" t="s">
        <v>510</v>
      </c>
    </row>
    <row r="93" spans="1:14" ht="14.25" customHeight="1" x14ac:dyDescent="0.25"/>
    <row r="94" spans="1:14" ht="14.25" customHeight="1" x14ac:dyDescent="0.25"/>
  </sheetData>
  <mergeCells count="243">
    <mergeCell ref="L88:L92"/>
    <mergeCell ref="M88:M92"/>
    <mergeCell ref="F89:F92"/>
    <mergeCell ref="F86:F87"/>
    <mergeCell ref="F46:F50"/>
    <mergeCell ref="F40:F44"/>
    <mergeCell ref="F34:F38"/>
    <mergeCell ref="F28:F32"/>
    <mergeCell ref="F22:F26"/>
    <mergeCell ref="L84:L85"/>
    <mergeCell ref="M84:M85"/>
    <mergeCell ref="L78:L80"/>
    <mergeCell ref="M78:M83"/>
    <mergeCell ref="L69:L70"/>
    <mergeCell ref="M69:M71"/>
    <mergeCell ref="L74:L75"/>
    <mergeCell ref="M74:M75"/>
    <mergeCell ref="L63:L65"/>
    <mergeCell ref="M63:M65"/>
    <mergeCell ref="M66:M68"/>
    <mergeCell ref="G63:G65"/>
    <mergeCell ref="H63:H65"/>
    <mergeCell ref="I63:I65"/>
    <mergeCell ref="J63:J65"/>
    <mergeCell ref="F10:F20"/>
    <mergeCell ref="G88:G92"/>
    <mergeCell ref="H88:H92"/>
    <mergeCell ref="I88:I92"/>
    <mergeCell ref="J88:J92"/>
    <mergeCell ref="K88:K92"/>
    <mergeCell ref="A88:A92"/>
    <mergeCell ref="B88:B92"/>
    <mergeCell ref="C88:C92"/>
    <mergeCell ref="D88:D92"/>
    <mergeCell ref="E88:E92"/>
    <mergeCell ref="K69:K70"/>
    <mergeCell ref="F69:F71"/>
    <mergeCell ref="G69:G70"/>
    <mergeCell ref="H69:H70"/>
    <mergeCell ref="I69:I70"/>
    <mergeCell ref="J69:J70"/>
    <mergeCell ref="A69:A71"/>
    <mergeCell ref="B69:B71"/>
    <mergeCell ref="C69:C71"/>
    <mergeCell ref="D69:D71"/>
    <mergeCell ref="E69:E71"/>
    <mergeCell ref="A66:A68"/>
    <mergeCell ref="B66:B68"/>
    <mergeCell ref="N84:N85"/>
    <mergeCell ref="A86:A87"/>
    <mergeCell ref="B86:B87"/>
    <mergeCell ref="C86:C87"/>
    <mergeCell ref="D86:D87"/>
    <mergeCell ref="E86:E87"/>
    <mergeCell ref="G86:G87"/>
    <mergeCell ref="H86:H87"/>
    <mergeCell ref="I86:I87"/>
    <mergeCell ref="J86:J87"/>
    <mergeCell ref="K86:K87"/>
    <mergeCell ref="L86:L87"/>
    <mergeCell ref="M86:M87"/>
    <mergeCell ref="N86:N87"/>
    <mergeCell ref="G84:G85"/>
    <mergeCell ref="H84:H85"/>
    <mergeCell ref="I84:I85"/>
    <mergeCell ref="J84:J85"/>
    <mergeCell ref="K84:K85"/>
    <mergeCell ref="A84:A85"/>
    <mergeCell ref="B84:B85"/>
    <mergeCell ref="C84:C85"/>
    <mergeCell ref="D84:D85"/>
    <mergeCell ref="E84:E85"/>
    <mergeCell ref="N78:N83"/>
    <mergeCell ref="A81:A83"/>
    <mergeCell ref="B81:B83"/>
    <mergeCell ref="C81:C83"/>
    <mergeCell ref="D81:D83"/>
    <mergeCell ref="E81:E83"/>
    <mergeCell ref="G81:G83"/>
    <mergeCell ref="H81:H83"/>
    <mergeCell ref="I81:I83"/>
    <mergeCell ref="K81:K83"/>
    <mergeCell ref="L81:L83"/>
    <mergeCell ref="G78:G80"/>
    <mergeCell ref="H78:H80"/>
    <mergeCell ref="I78:I80"/>
    <mergeCell ref="J78:J83"/>
    <mergeCell ref="K78:K80"/>
    <mergeCell ref="A78:A80"/>
    <mergeCell ref="B78:B80"/>
    <mergeCell ref="C78:C80"/>
    <mergeCell ref="D78:D80"/>
    <mergeCell ref="E78:E80"/>
    <mergeCell ref="N74:N75"/>
    <mergeCell ref="A76:A77"/>
    <mergeCell ref="B76:B77"/>
    <mergeCell ref="C76:C77"/>
    <mergeCell ref="D76:D77"/>
    <mergeCell ref="E76:E77"/>
    <mergeCell ref="G76:G77"/>
    <mergeCell ref="H76:H77"/>
    <mergeCell ref="I76:I77"/>
    <mergeCell ref="J76:J77"/>
    <mergeCell ref="K76:K77"/>
    <mergeCell ref="L76:L77"/>
    <mergeCell ref="M76:M77"/>
    <mergeCell ref="N76:N77"/>
    <mergeCell ref="A74:A75"/>
    <mergeCell ref="B74:B75"/>
    <mergeCell ref="C74:C75"/>
    <mergeCell ref="D74:D75"/>
    <mergeCell ref="E74:E75"/>
    <mergeCell ref="G74:G75"/>
    <mergeCell ref="H74:H75"/>
    <mergeCell ref="I74:I75"/>
    <mergeCell ref="J74:J75"/>
    <mergeCell ref="K74:K75"/>
    <mergeCell ref="D66:D68"/>
    <mergeCell ref="E66:E68"/>
    <mergeCell ref="F66:F68"/>
    <mergeCell ref="G66:G68"/>
    <mergeCell ref="H66:H68"/>
    <mergeCell ref="I66:I68"/>
    <mergeCell ref="J66:J68"/>
    <mergeCell ref="K66:K68"/>
    <mergeCell ref="L66:L68"/>
    <mergeCell ref="K63:K65"/>
    <mergeCell ref="A63:A65"/>
    <mergeCell ref="B63:B65"/>
    <mergeCell ref="D63:D65"/>
    <mergeCell ref="E63:E65"/>
    <mergeCell ref="F63:F65"/>
    <mergeCell ref="L57:L59"/>
    <mergeCell ref="M57:M59"/>
    <mergeCell ref="A60:A62"/>
    <mergeCell ref="B60:B62"/>
    <mergeCell ref="D60:D62"/>
    <mergeCell ref="E60:E62"/>
    <mergeCell ref="F60:F62"/>
    <mergeCell ref="G60:G62"/>
    <mergeCell ref="H60:H62"/>
    <mergeCell ref="I60:I62"/>
    <mergeCell ref="J60:J62"/>
    <mergeCell ref="K60:K62"/>
    <mergeCell ref="L60:L62"/>
    <mergeCell ref="M60:M62"/>
    <mergeCell ref="G57:G59"/>
    <mergeCell ref="H57:H59"/>
    <mergeCell ref="I57:I59"/>
    <mergeCell ref="J57:J59"/>
    <mergeCell ref="K57:K59"/>
    <mergeCell ref="A57:A59"/>
    <mergeCell ref="B57:B59"/>
    <mergeCell ref="D57:D59"/>
    <mergeCell ref="E57:E59"/>
    <mergeCell ref="F57:F59"/>
    <mergeCell ref="L51:L53"/>
    <mergeCell ref="M51:M53"/>
    <mergeCell ref="A54:A56"/>
    <mergeCell ref="B54:B56"/>
    <mergeCell ref="D54:D56"/>
    <mergeCell ref="E54:E56"/>
    <mergeCell ref="F54:F56"/>
    <mergeCell ref="G54:G56"/>
    <mergeCell ref="H54:H56"/>
    <mergeCell ref="I54:I56"/>
    <mergeCell ref="J54:J56"/>
    <mergeCell ref="K54:K56"/>
    <mergeCell ref="L54:L56"/>
    <mergeCell ref="M54:M56"/>
    <mergeCell ref="G51:G53"/>
    <mergeCell ref="H51:H53"/>
    <mergeCell ref="I51:I53"/>
    <mergeCell ref="J51:J53"/>
    <mergeCell ref="K51:K53"/>
    <mergeCell ref="A51:A53"/>
    <mergeCell ref="B51:B53"/>
    <mergeCell ref="D51:D53"/>
    <mergeCell ref="E51:E53"/>
    <mergeCell ref="F51:F53"/>
    <mergeCell ref="H45:H50"/>
    <mergeCell ref="I45:I50"/>
    <mergeCell ref="J45:J50"/>
    <mergeCell ref="K45:K50"/>
    <mergeCell ref="M45:M50"/>
    <mergeCell ref="M33:M44"/>
    <mergeCell ref="N33:N38"/>
    <mergeCell ref="A39:A44"/>
    <mergeCell ref="D39:D44"/>
    <mergeCell ref="E39:E44"/>
    <mergeCell ref="G39:G44"/>
    <mergeCell ref="H39:H44"/>
    <mergeCell ref="I39:I44"/>
    <mergeCell ref="J39:J44"/>
    <mergeCell ref="K39:K44"/>
    <mergeCell ref="J21:J32"/>
    <mergeCell ref="K21:K26"/>
    <mergeCell ref="M21:M32"/>
    <mergeCell ref="N21:N26"/>
    <mergeCell ref="A27:A32"/>
    <mergeCell ref="D27:D32"/>
    <mergeCell ref="E27:E32"/>
    <mergeCell ref="H9:H20"/>
    <mergeCell ref="I9:I20"/>
    <mergeCell ref="J9:J20"/>
    <mergeCell ref="K9:K14"/>
    <mergeCell ref="M9:M20"/>
    <mergeCell ref="A9:A14"/>
    <mergeCell ref="B9:B50"/>
    <mergeCell ref="D9:D20"/>
    <mergeCell ref="K27:K32"/>
    <mergeCell ref="A33:A38"/>
    <mergeCell ref="D33:D38"/>
    <mergeCell ref="E33:E38"/>
    <mergeCell ref="G33:G38"/>
    <mergeCell ref="H33:H38"/>
    <mergeCell ref="I33:I38"/>
    <mergeCell ref="J33:J38"/>
    <mergeCell ref="K33:K38"/>
    <mergeCell ref="A1:B4"/>
    <mergeCell ref="C1:M1"/>
    <mergeCell ref="C2:M2"/>
    <mergeCell ref="C3:M3"/>
    <mergeCell ref="C4:M4"/>
    <mergeCell ref="C5:N5"/>
    <mergeCell ref="E9:E20"/>
    <mergeCell ref="G9:G20"/>
    <mergeCell ref="A45:A50"/>
    <mergeCell ref="D45:D50"/>
    <mergeCell ref="E45:E50"/>
    <mergeCell ref="G45:G50"/>
    <mergeCell ref="M6:N7"/>
    <mergeCell ref="A6:L7"/>
    <mergeCell ref="A5:B5"/>
    <mergeCell ref="N9:N14"/>
    <mergeCell ref="A15:A20"/>
    <mergeCell ref="K15:K20"/>
    <mergeCell ref="A21:A26"/>
    <mergeCell ref="D21:D26"/>
    <mergeCell ref="E21:E26"/>
    <mergeCell ref="G21:G32"/>
    <mergeCell ref="H21:H32"/>
    <mergeCell ref="I21:I32"/>
  </mergeCells>
  <dataValidations count="1">
    <dataValidation type="list" allowBlank="1" showInputMessage="1" showErrorMessage="1" sqref="K96:K113 J93:J95" xr:uid="{00000000-0002-0000-0200-000000000000}">
      <formula1>$Q$10:$Q$13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213"/>
  <sheetViews>
    <sheetView topLeftCell="L8" zoomScale="60" zoomScaleNormal="60" workbookViewId="0">
      <pane ySplit="1" topLeftCell="A9" activePane="bottomLeft" state="frozen"/>
      <selection activeCell="A8" sqref="A8"/>
      <selection pane="bottomLeft" activeCell="N36" sqref="N36"/>
    </sheetView>
  </sheetViews>
  <sheetFormatPr baseColWidth="10" defaultColWidth="10.85546875" defaultRowHeight="14.25" x14ac:dyDescent="0.2"/>
  <cols>
    <col min="1" max="1" width="23.42578125" style="104" customWidth="1"/>
    <col min="2" max="3" width="23.28515625" style="104" customWidth="1"/>
    <col min="4" max="4" width="34.7109375" style="104" customWidth="1"/>
    <col min="5" max="5" width="26.5703125" style="104" customWidth="1"/>
    <col min="6" max="6" width="44.42578125" style="104" customWidth="1"/>
    <col min="7" max="7" width="40.42578125" style="104" customWidth="1"/>
    <col min="8" max="8" width="45.85546875" style="104" customWidth="1"/>
    <col min="9" max="9" width="31.85546875" style="104" customWidth="1"/>
    <col min="10" max="11" width="31.85546875" style="158" customWidth="1"/>
    <col min="12" max="12" width="31.85546875" style="190" customWidth="1"/>
    <col min="13" max="13" width="31.85546875" style="158" hidden="1" customWidth="1"/>
    <col min="14" max="14" width="57.28515625" style="104" customWidth="1"/>
    <col min="15" max="15" width="45.140625" style="104" customWidth="1"/>
    <col min="16" max="16" width="24.42578125" style="104" customWidth="1"/>
    <col min="17" max="18" width="36.140625" style="104" customWidth="1"/>
    <col min="19" max="19" width="30.140625" style="104" customWidth="1"/>
    <col min="20" max="21" width="36.140625" style="104" hidden="1" customWidth="1"/>
    <col min="22" max="22" width="36.140625" style="104" customWidth="1"/>
    <col min="23" max="23" width="21.140625" style="104" customWidth="1"/>
    <col min="24" max="24" width="21.5703125" style="104" customWidth="1"/>
    <col min="25" max="25" width="20.85546875" style="104" customWidth="1"/>
    <col min="26" max="26" width="35.85546875" style="3" customWidth="1"/>
    <col min="27" max="27" width="31.5703125" style="104" customWidth="1"/>
    <col min="28" max="28" width="32.85546875" style="104" customWidth="1"/>
    <col min="29" max="29" width="39.7109375" style="104" customWidth="1"/>
    <col min="30" max="30" width="61.85546875" style="104" customWidth="1"/>
    <col min="31" max="31" width="31.28515625" style="104" customWidth="1"/>
    <col min="32" max="32" width="80.42578125" style="104" customWidth="1"/>
    <col min="33" max="33" width="46.28515625" style="104" customWidth="1"/>
    <col min="34" max="34" width="29.42578125" style="105" bestFit="1" customWidth="1"/>
    <col min="35" max="35" width="27.28515625" style="104" bestFit="1" customWidth="1"/>
    <col min="36" max="36" width="33.28515625" style="104" bestFit="1" customWidth="1"/>
    <col min="37" max="37" width="43.28515625" style="104" customWidth="1"/>
    <col min="38" max="38" width="30.85546875" style="104" bestFit="1" customWidth="1"/>
    <col min="39" max="39" width="33.5703125" style="104" customWidth="1"/>
    <col min="40" max="40" width="33.5703125" style="104" hidden="1" customWidth="1"/>
    <col min="41" max="41" width="48.28515625" style="104" customWidth="1"/>
    <col min="42" max="42" width="41" style="104" bestFit="1" customWidth="1"/>
    <col min="43" max="43" width="31.7109375" style="104" bestFit="1" customWidth="1"/>
    <col min="44" max="44" width="26.5703125" style="104" customWidth="1"/>
    <col min="45" max="45" width="29.28515625" style="104" customWidth="1"/>
    <col min="46" max="49" width="10.85546875" style="104"/>
    <col min="50" max="50" width="56.85546875" style="104" hidden="1" customWidth="1"/>
    <col min="51" max="16384" width="10.85546875" style="104"/>
  </cols>
  <sheetData>
    <row r="1" spans="1:58" s="3" customFormat="1" ht="23.25" customHeight="1" x14ac:dyDescent="0.2">
      <c r="A1" s="384" t="s">
        <v>0</v>
      </c>
      <c r="B1" s="384"/>
      <c r="C1" s="402" t="s">
        <v>1</v>
      </c>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4"/>
      <c r="AP1" s="30" t="s">
        <v>215</v>
      </c>
    </row>
    <row r="2" spans="1:58" s="3" customFormat="1" ht="23.25" customHeight="1" x14ac:dyDescent="0.2">
      <c r="A2" s="384"/>
      <c r="B2" s="384"/>
      <c r="C2" s="402" t="s">
        <v>2</v>
      </c>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4"/>
      <c r="AP2" s="30" t="s">
        <v>3</v>
      </c>
    </row>
    <row r="3" spans="1:58" s="3" customFormat="1" ht="23.25" customHeight="1" x14ac:dyDescent="0.2">
      <c r="A3" s="384"/>
      <c r="B3" s="384"/>
      <c r="C3" s="402" t="s">
        <v>4</v>
      </c>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4"/>
      <c r="AP3" s="30" t="s">
        <v>214</v>
      </c>
    </row>
    <row r="4" spans="1:58" s="3" customFormat="1" ht="23.25" customHeight="1" x14ac:dyDescent="0.2">
      <c r="A4" s="384"/>
      <c r="B4" s="384"/>
      <c r="C4" s="402" t="s">
        <v>159</v>
      </c>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4"/>
      <c r="AP4" s="30" t="s">
        <v>218</v>
      </c>
    </row>
    <row r="5" spans="1:58" s="3" customFormat="1" ht="26.25" customHeight="1" x14ac:dyDescent="0.2">
      <c r="A5" s="710" t="s">
        <v>5</v>
      </c>
      <c r="B5" s="710"/>
      <c r="C5" s="703"/>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4"/>
      <c r="AN5" s="704"/>
      <c r="AO5" s="704"/>
      <c r="AP5" s="705"/>
    </row>
    <row r="6" spans="1:58" ht="15" customHeight="1" x14ac:dyDescent="0.2">
      <c r="A6" s="706" t="s">
        <v>170</v>
      </c>
      <c r="B6" s="706"/>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7"/>
      <c r="AE6" s="711" t="s">
        <v>94</v>
      </c>
      <c r="AF6" s="423"/>
      <c r="AG6" s="423"/>
      <c r="AH6" s="423"/>
      <c r="AI6" s="423"/>
      <c r="AJ6" s="423"/>
      <c r="AK6" s="713" t="s">
        <v>6</v>
      </c>
      <c r="AL6" s="713"/>
      <c r="AM6" s="713"/>
      <c r="AN6" s="713"/>
      <c r="AO6" s="713"/>
      <c r="AP6" s="713"/>
    </row>
    <row r="7" spans="1:58" ht="15" customHeight="1" x14ac:dyDescent="0.2">
      <c r="A7" s="708"/>
      <c r="B7" s="708"/>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9"/>
      <c r="AE7" s="712"/>
      <c r="AF7" s="425"/>
      <c r="AG7" s="425"/>
      <c r="AH7" s="425"/>
      <c r="AI7" s="425"/>
      <c r="AJ7" s="425"/>
      <c r="AK7" s="713"/>
      <c r="AL7" s="713"/>
      <c r="AM7" s="713"/>
      <c r="AN7" s="713"/>
      <c r="AO7" s="713"/>
      <c r="AP7" s="713"/>
    </row>
    <row r="8" spans="1:58" s="105" customFormat="1" ht="87.6" customHeight="1" x14ac:dyDescent="0.2">
      <c r="A8" s="22" t="s">
        <v>99</v>
      </c>
      <c r="B8" s="22" t="s">
        <v>7</v>
      </c>
      <c r="C8" s="22" t="s">
        <v>194</v>
      </c>
      <c r="D8" s="41" t="s">
        <v>150</v>
      </c>
      <c r="E8" s="2" t="s">
        <v>10</v>
      </c>
      <c r="F8" s="22" t="s">
        <v>11</v>
      </c>
      <c r="G8" s="2" t="s">
        <v>148</v>
      </c>
      <c r="H8" s="2" t="s">
        <v>198</v>
      </c>
      <c r="I8" s="2" t="s">
        <v>149</v>
      </c>
      <c r="J8" s="22" t="s">
        <v>203</v>
      </c>
      <c r="K8" s="241" t="s">
        <v>579</v>
      </c>
      <c r="L8" s="241" t="s">
        <v>580</v>
      </c>
      <c r="M8" s="169" t="s">
        <v>534</v>
      </c>
      <c r="N8" s="23" t="s">
        <v>192</v>
      </c>
      <c r="O8" s="23" t="s">
        <v>210</v>
      </c>
      <c r="P8" s="23" t="s">
        <v>12</v>
      </c>
      <c r="Q8" s="22" t="s">
        <v>196</v>
      </c>
      <c r="R8" s="183" t="s">
        <v>583</v>
      </c>
      <c r="S8" s="183" t="s">
        <v>584</v>
      </c>
      <c r="T8" s="184" t="s">
        <v>536</v>
      </c>
      <c r="U8" s="184" t="s">
        <v>536</v>
      </c>
      <c r="V8" s="246" t="s">
        <v>678</v>
      </c>
      <c r="W8" s="137" t="s">
        <v>151</v>
      </c>
      <c r="X8" s="137" t="s">
        <v>152</v>
      </c>
      <c r="Y8" s="138" t="s">
        <v>16</v>
      </c>
      <c r="Z8" s="22" t="s">
        <v>17</v>
      </c>
      <c r="AA8" s="22" t="s">
        <v>165</v>
      </c>
      <c r="AB8" s="22" t="s">
        <v>36</v>
      </c>
      <c r="AC8" s="22" t="s">
        <v>104</v>
      </c>
      <c r="AD8" s="22" t="s">
        <v>105</v>
      </c>
      <c r="AE8" s="2" t="s">
        <v>22</v>
      </c>
      <c r="AF8" s="160" t="s">
        <v>154</v>
      </c>
      <c r="AG8" s="160" t="s">
        <v>208</v>
      </c>
      <c r="AH8" s="160" t="s">
        <v>23</v>
      </c>
      <c r="AI8" s="160" t="s">
        <v>24</v>
      </c>
      <c r="AJ8" s="160" t="s">
        <v>25</v>
      </c>
      <c r="AK8" s="22" t="s">
        <v>19</v>
      </c>
      <c r="AL8" s="22" t="s">
        <v>153</v>
      </c>
      <c r="AM8" s="169" t="s">
        <v>537</v>
      </c>
      <c r="AN8" s="169" t="s">
        <v>538</v>
      </c>
      <c r="AO8" s="22" t="s">
        <v>18</v>
      </c>
      <c r="AP8" s="22" t="s">
        <v>20</v>
      </c>
      <c r="AQ8" s="245" t="s">
        <v>562</v>
      </c>
      <c r="AR8" s="245" t="s">
        <v>563</v>
      </c>
      <c r="AS8" s="245" t="s">
        <v>564</v>
      </c>
    </row>
    <row r="9" spans="1:58" ht="50.45" customHeight="1" x14ac:dyDescent="0.2">
      <c r="A9" s="599" t="s">
        <v>289</v>
      </c>
      <c r="B9" s="674" t="s">
        <v>223</v>
      </c>
      <c r="C9" s="666" t="s">
        <v>565</v>
      </c>
      <c r="D9" s="604" t="s">
        <v>261</v>
      </c>
      <c r="E9" s="682" t="s">
        <v>314</v>
      </c>
      <c r="F9" s="656">
        <v>2024130010106</v>
      </c>
      <c r="G9" s="604" t="s">
        <v>512</v>
      </c>
      <c r="H9" s="604" t="s">
        <v>324</v>
      </c>
      <c r="I9" s="673" t="s">
        <v>589</v>
      </c>
      <c r="J9" s="578">
        <v>0.1</v>
      </c>
      <c r="K9" s="554">
        <v>0</v>
      </c>
      <c r="L9" s="565">
        <v>0</v>
      </c>
      <c r="M9" s="578"/>
      <c r="N9" s="102" t="s">
        <v>585</v>
      </c>
      <c r="O9" s="599"/>
      <c r="P9" s="720" t="s">
        <v>284</v>
      </c>
      <c r="Q9" s="306">
        <v>18</v>
      </c>
      <c r="R9" s="302">
        <v>0</v>
      </c>
      <c r="S9" s="180">
        <v>18</v>
      </c>
      <c r="T9" s="180"/>
      <c r="U9" s="180"/>
      <c r="V9" s="247">
        <f t="shared" ref="V9:V16" si="0">(R9+S9)/Q9</f>
        <v>1</v>
      </c>
      <c r="W9" s="176">
        <v>45505</v>
      </c>
      <c r="X9" s="139">
        <v>45657</v>
      </c>
      <c r="Y9" s="109">
        <f>_xlfn.DAYS(X9,W9)</f>
        <v>152</v>
      </c>
      <c r="Z9" s="596">
        <v>1065570</v>
      </c>
      <c r="AA9" s="599" t="s">
        <v>332</v>
      </c>
      <c r="AB9" s="599" t="s">
        <v>323</v>
      </c>
      <c r="AC9" s="599" t="s">
        <v>523</v>
      </c>
      <c r="AD9" s="599" t="s">
        <v>361</v>
      </c>
      <c r="AE9" s="109" t="s">
        <v>333</v>
      </c>
      <c r="AF9" s="109" t="s">
        <v>527</v>
      </c>
      <c r="AG9" s="161">
        <v>413703088.16000003</v>
      </c>
      <c r="AH9" s="109" t="s">
        <v>77</v>
      </c>
      <c r="AI9" s="109" t="s">
        <v>54</v>
      </c>
      <c r="AJ9" s="139">
        <v>45505</v>
      </c>
      <c r="AK9" s="108">
        <v>148000000</v>
      </c>
      <c r="AL9" s="108">
        <v>148000000</v>
      </c>
      <c r="AM9" s="108">
        <v>18360000</v>
      </c>
      <c r="AN9" s="107"/>
      <c r="AO9" s="185" t="s">
        <v>356</v>
      </c>
      <c r="AP9" s="652" t="s">
        <v>343</v>
      </c>
      <c r="AQ9" s="585">
        <v>8722395707.0699997</v>
      </c>
      <c r="AR9" s="585">
        <v>2453382804</v>
      </c>
      <c r="AS9" s="585"/>
      <c r="AV9" s="105"/>
      <c r="AW9" s="105"/>
      <c r="AX9" s="105"/>
      <c r="AY9" s="105"/>
      <c r="AZ9" s="105"/>
      <c r="BA9" s="105"/>
      <c r="BB9" s="105"/>
      <c r="BC9" s="105"/>
      <c r="BD9" s="105"/>
      <c r="BE9" s="105"/>
      <c r="BF9" s="105"/>
    </row>
    <row r="10" spans="1:58" ht="63" customHeight="1" x14ac:dyDescent="0.2">
      <c r="A10" s="600"/>
      <c r="B10" s="675"/>
      <c r="C10" s="667"/>
      <c r="D10" s="604"/>
      <c r="E10" s="682"/>
      <c r="F10" s="656"/>
      <c r="G10" s="604"/>
      <c r="H10" s="604"/>
      <c r="I10" s="673"/>
      <c r="J10" s="579"/>
      <c r="K10" s="555"/>
      <c r="L10" s="566"/>
      <c r="M10" s="579"/>
      <c r="N10" s="102" t="s">
        <v>586</v>
      </c>
      <c r="O10" s="600"/>
      <c r="P10" s="720"/>
      <c r="Q10" s="306">
        <v>2</v>
      </c>
      <c r="R10" s="302">
        <v>0</v>
      </c>
      <c r="S10" s="180">
        <v>0</v>
      </c>
      <c r="T10" s="180"/>
      <c r="U10" s="180"/>
      <c r="V10" s="247">
        <f t="shared" si="0"/>
        <v>0</v>
      </c>
      <c r="W10" s="176">
        <v>45505</v>
      </c>
      <c r="X10" s="139">
        <v>45657</v>
      </c>
      <c r="Y10" s="109">
        <f>_xlfn.DAYS(X10,W10)</f>
        <v>152</v>
      </c>
      <c r="Z10" s="597"/>
      <c r="AA10" s="600"/>
      <c r="AB10" s="600"/>
      <c r="AC10" s="600"/>
      <c r="AD10" s="601"/>
      <c r="AE10" s="109" t="s">
        <v>333</v>
      </c>
      <c r="AF10" s="109" t="s">
        <v>528</v>
      </c>
      <c r="AG10" s="161">
        <v>148933109</v>
      </c>
      <c r="AH10" s="109" t="s">
        <v>68</v>
      </c>
      <c r="AI10" s="109" t="s">
        <v>54</v>
      </c>
      <c r="AJ10" s="139">
        <v>45505</v>
      </c>
      <c r="AK10" s="108">
        <v>213800000</v>
      </c>
      <c r="AL10" s="108">
        <v>213800000</v>
      </c>
      <c r="AM10" s="108">
        <v>0</v>
      </c>
      <c r="AN10" s="107"/>
      <c r="AO10" s="185" t="s">
        <v>352</v>
      </c>
      <c r="AP10" s="652"/>
      <c r="AQ10" s="586"/>
      <c r="AR10" s="586">
        <v>0</v>
      </c>
      <c r="AS10" s="586"/>
      <c r="AV10" s="105"/>
      <c r="AW10" s="105"/>
      <c r="AX10" s="105"/>
      <c r="AY10" s="105"/>
      <c r="AZ10" s="105"/>
      <c r="BA10" s="105"/>
      <c r="BB10" s="105"/>
      <c r="BC10" s="105"/>
      <c r="BD10" s="105"/>
      <c r="BE10" s="105"/>
      <c r="BF10" s="105"/>
    </row>
    <row r="11" spans="1:58" ht="42.75" x14ac:dyDescent="0.2">
      <c r="A11" s="600"/>
      <c r="B11" s="675"/>
      <c r="C11" s="667"/>
      <c r="D11" s="604"/>
      <c r="E11" s="682"/>
      <c r="F11" s="656"/>
      <c r="G11" s="604"/>
      <c r="H11" s="604"/>
      <c r="I11" s="673"/>
      <c r="J11" s="579"/>
      <c r="K11" s="555"/>
      <c r="L11" s="566"/>
      <c r="M11" s="579"/>
      <c r="N11" s="102" t="s">
        <v>587</v>
      </c>
      <c r="O11" s="600"/>
      <c r="P11" s="720"/>
      <c r="Q11" s="306">
        <v>18</v>
      </c>
      <c r="R11" s="302">
        <v>0</v>
      </c>
      <c r="S11" s="180">
        <v>0</v>
      </c>
      <c r="T11" s="180"/>
      <c r="U11" s="180"/>
      <c r="V11" s="247">
        <f t="shared" si="0"/>
        <v>0</v>
      </c>
      <c r="W11" s="176">
        <v>45505</v>
      </c>
      <c r="X11" s="139">
        <v>45657</v>
      </c>
      <c r="Y11" s="109">
        <f t="shared" ref="Y11:Y15" si="1">_xlfn.DAYS(X11,W11)</f>
        <v>152</v>
      </c>
      <c r="Z11" s="597"/>
      <c r="AA11" s="600"/>
      <c r="AB11" s="600"/>
      <c r="AC11" s="600"/>
      <c r="AD11" s="599" t="s">
        <v>362</v>
      </c>
      <c r="AE11" s="109" t="s">
        <v>333</v>
      </c>
      <c r="AF11" s="109" t="s">
        <v>528</v>
      </c>
      <c r="AG11" s="161">
        <v>99288739</v>
      </c>
      <c r="AH11" s="109" t="s">
        <v>68</v>
      </c>
      <c r="AI11" s="109" t="s">
        <v>54</v>
      </c>
      <c r="AJ11" s="139">
        <v>45505</v>
      </c>
      <c r="AK11" s="108">
        <v>530500000</v>
      </c>
      <c r="AL11" s="108">
        <v>530500000</v>
      </c>
      <c r="AM11" s="108">
        <v>0</v>
      </c>
      <c r="AN11" s="107"/>
      <c r="AO11" s="185" t="s">
        <v>353</v>
      </c>
      <c r="AP11" s="652"/>
      <c r="AQ11" s="586"/>
      <c r="AR11" s="586">
        <v>0</v>
      </c>
      <c r="AS11" s="586"/>
      <c r="AV11" s="105"/>
      <c r="AW11" s="105"/>
      <c r="AX11" s="105"/>
      <c r="AY11" s="105"/>
      <c r="AZ11" s="105"/>
      <c r="BA11" s="105"/>
      <c r="BB11" s="105"/>
      <c r="BC11" s="105"/>
      <c r="BD11" s="105"/>
      <c r="BE11" s="105"/>
      <c r="BF11" s="105"/>
    </row>
    <row r="12" spans="1:58" ht="42.75" x14ac:dyDescent="0.2">
      <c r="A12" s="600"/>
      <c r="B12" s="675"/>
      <c r="C12" s="667"/>
      <c r="D12" s="604"/>
      <c r="E12" s="682"/>
      <c r="F12" s="656"/>
      <c r="G12" s="604"/>
      <c r="H12" s="604"/>
      <c r="I12" s="673"/>
      <c r="J12" s="580"/>
      <c r="K12" s="556"/>
      <c r="L12" s="567"/>
      <c r="M12" s="580"/>
      <c r="N12" s="102" t="s">
        <v>588</v>
      </c>
      <c r="O12" s="600"/>
      <c r="P12" s="720"/>
      <c r="Q12" s="306">
        <v>18</v>
      </c>
      <c r="R12" s="302">
        <v>0</v>
      </c>
      <c r="S12" s="180">
        <v>18</v>
      </c>
      <c r="T12" s="180"/>
      <c r="U12" s="180"/>
      <c r="V12" s="247">
        <f t="shared" si="0"/>
        <v>1</v>
      </c>
      <c r="W12" s="176">
        <v>45505</v>
      </c>
      <c r="X12" s="139">
        <v>45657</v>
      </c>
      <c r="Y12" s="109">
        <f t="shared" si="1"/>
        <v>152</v>
      </c>
      <c r="Z12" s="597"/>
      <c r="AA12" s="600"/>
      <c r="AB12" s="600"/>
      <c r="AC12" s="601"/>
      <c r="AD12" s="601"/>
      <c r="AE12" s="109" t="s">
        <v>333</v>
      </c>
      <c r="AF12" s="109" t="s">
        <v>527</v>
      </c>
      <c r="AG12" s="161">
        <v>165481232</v>
      </c>
      <c r="AH12" s="109" t="s">
        <v>77</v>
      </c>
      <c r="AI12" s="109" t="s">
        <v>54</v>
      </c>
      <c r="AJ12" s="139">
        <v>45505</v>
      </c>
      <c r="AK12" s="108">
        <v>166441117</v>
      </c>
      <c r="AL12" s="108">
        <v>166441117</v>
      </c>
      <c r="AM12" s="108">
        <v>25187562</v>
      </c>
      <c r="AN12" s="107"/>
      <c r="AO12" s="185" t="s">
        <v>354</v>
      </c>
      <c r="AP12" s="652"/>
      <c r="AQ12" s="586"/>
      <c r="AR12" s="586">
        <v>0</v>
      </c>
      <c r="AS12" s="586"/>
      <c r="AV12" s="105"/>
      <c r="AW12" s="105"/>
      <c r="AX12" s="105"/>
      <c r="AY12" s="105"/>
      <c r="AZ12" s="105"/>
      <c r="BA12" s="105"/>
      <c r="BB12" s="105"/>
      <c r="BC12" s="105"/>
      <c r="BD12" s="105"/>
      <c r="BE12" s="105"/>
      <c r="BF12" s="105"/>
    </row>
    <row r="13" spans="1:58" ht="28.5" x14ac:dyDescent="0.2">
      <c r="A13" s="600"/>
      <c r="B13" s="675"/>
      <c r="C13" s="667"/>
      <c r="D13" s="604" t="s">
        <v>262</v>
      </c>
      <c r="E13" s="682"/>
      <c r="F13" s="656"/>
      <c r="G13" s="604"/>
      <c r="H13" s="599" t="s">
        <v>325</v>
      </c>
      <c r="I13" s="683" t="s">
        <v>590</v>
      </c>
      <c r="J13" s="578">
        <v>0.15</v>
      </c>
      <c r="K13" s="554">
        <v>20</v>
      </c>
      <c r="L13" s="568">
        <v>1.5</v>
      </c>
      <c r="M13" s="578"/>
      <c r="N13" s="102" t="s">
        <v>591</v>
      </c>
      <c r="O13" s="600"/>
      <c r="P13" s="720" t="s">
        <v>285</v>
      </c>
      <c r="Q13" s="42">
        <v>6</v>
      </c>
      <c r="R13" s="303">
        <v>21</v>
      </c>
      <c r="S13" s="155">
        <v>0</v>
      </c>
      <c r="T13" s="155"/>
      <c r="U13" s="155"/>
      <c r="V13" s="247">
        <f t="shared" si="0"/>
        <v>3.5</v>
      </c>
      <c r="W13" s="176">
        <v>45505</v>
      </c>
      <c r="X13" s="139">
        <v>45657</v>
      </c>
      <c r="Y13" s="109">
        <f t="shared" si="1"/>
        <v>152</v>
      </c>
      <c r="Z13" s="597"/>
      <c r="AA13" s="600"/>
      <c r="AB13" s="600"/>
      <c r="AC13" s="599" t="s">
        <v>359</v>
      </c>
      <c r="AD13" s="604" t="s">
        <v>363</v>
      </c>
      <c r="AE13" s="109" t="s">
        <v>333</v>
      </c>
      <c r="AF13" s="109" t="s">
        <v>528</v>
      </c>
      <c r="AG13" s="161">
        <v>114563930</v>
      </c>
      <c r="AH13" s="109" t="s">
        <v>77</v>
      </c>
      <c r="AI13" s="109" t="s">
        <v>62</v>
      </c>
      <c r="AJ13" s="139">
        <v>45505</v>
      </c>
      <c r="AK13" s="108">
        <v>155670377</v>
      </c>
      <c r="AL13" s="108">
        <v>155670377</v>
      </c>
      <c r="AM13" s="108">
        <v>0</v>
      </c>
      <c r="AN13" s="107"/>
      <c r="AO13" s="185" t="s">
        <v>355</v>
      </c>
      <c r="AP13" s="652"/>
      <c r="AQ13" s="586"/>
      <c r="AR13" s="586">
        <v>0</v>
      </c>
      <c r="AS13" s="586"/>
      <c r="AV13" s="105"/>
      <c r="AW13" s="105"/>
      <c r="AX13" s="105"/>
      <c r="AY13" s="105"/>
      <c r="AZ13" s="105"/>
      <c r="BA13" s="105"/>
      <c r="BB13" s="105"/>
      <c r="BC13" s="105"/>
      <c r="BD13" s="105"/>
      <c r="BE13" s="105"/>
      <c r="BF13" s="105"/>
    </row>
    <row r="14" spans="1:58" ht="28.5" x14ac:dyDescent="0.2">
      <c r="A14" s="600"/>
      <c r="B14" s="675"/>
      <c r="C14" s="667"/>
      <c r="D14" s="604"/>
      <c r="E14" s="682"/>
      <c r="F14" s="656"/>
      <c r="G14" s="604"/>
      <c r="H14" s="600"/>
      <c r="I14" s="684"/>
      <c r="J14" s="579"/>
      <c r="K14" s="555"/>
      <c r="L14" s="569"/>
      <c r="M14" s="579"/>
      <c r="N14" s="102" t="s">
        <v>592</v>
      </c>
      <c r="O14" s="600"/>
      <c r="P14" s="720"/>
      <c r="Q14" s="306">
        <v>34</v>
      </c>
      <c r="R14" s="303">
        <v>21</v>
      </c>
      <c r="S14" s="155">
        <v>1.5</v>
      </c>
      <c r="T14" s="155"/>
      <c r="U14" s="155"/>
      <c r="V14" s="247">
        <f t="shared" si="0"/>
        <v>0.66176470588235292</v>
      </c>
      <c r="W14" s="176">
        <v>45505</v>
      </c>
      <c r="X14" s="139">
        <v>45657</v>
      </c>
      <c r="Y14" s="109">
        <f t="shared" si="1"/>
        <v>152</v>
      </c>
      <c r="Z14" s="597"/>
      <c r="AA14" s="600"/>
      <c r="AB14" s="600"/>
      <c r="AC14" s="601"/>
      <c r="AD14" s="604"/>
      <c r="AE14" s="109" t="s">
        <v>333</v>
      </c>
      <c r="AF14" s="109" t="s">
        <v>527</v>
      </c>
      <c r="AG14" s="161">
        <v>190939884</v>
      </c>
      <c r="AH14" s="109" t="s">
        <v>77</v>
      </c>
      <c r="AI14" s="109" t="s">
        <v>62</v>
      </c>
      <c r="AJ14" s="139">
        <v>45505</v>
      </c>
      <c r="AK14" s="108">
        <v>55662623</v>
      </c>
      <c r="AL14" s="108">
        <v>55662623</v>
      </c>
      <c r="AM14" s="108">
        <v>0</v>
      </c>
      <c r="AN14" s="108"/>
      <c r="AO14" s="133" t="s">
        <v>340</v>
      </c>
      <c r="AP14" s="653"/>
      <c r="AQ14" s="586"/>
      <c r="AR14" s="586">
        <v>0</v>
      </c>
      <c r="AS14" s="586"/>
      <c r="AV14" s="105"/>
      <c r="AW14" s="105"/>
      <c r="AX14" s="105"/>
      <c r="AY14" s="105"/>
      <c r="AZ14" s="105"/>
      <c r="BA14" s="105"/>
      <c r="BB14" s="105"/>
      <c r="BC14" s="105"/>
      <c r="BD14" s="105"/>
      <c r="BE14" s="105"/>
      <c r="BF14" s="105"/>
    </row>
    <row r="15" spans="1:58" ht="28.5" x14ac:dyDescent="0.2">
      <c r="A15" s="600"/>
      <c r="B15" s="675"/>
      <c r="C15" s="667"/>
      <c r="D15" s="604"/>
      <c r="E15" s="682"/>
      <c r="F15" s="656"/>
      <c r="G15" s="604"/>
      <c r="H15" s="600"/>
      <c r="I15" s="684"/>
      <c r="J15" s="579"/>
      <c r="K15" s="555"/>
      <c r="L15" s="569"/>
      <c r="M15" s="579"/>
      <c r="N15" s="102" t="s">
        <v>593</v>
      </c>
      <c r="O15" s="600"/>
      <c r="P15" s="720"/>
      <c r="Q15" s="306">
        <v>34</v>
      </c>
      <c r="R15" s="303">
        <v>21</v>
      </c>
      <c r="S15" s="155">
        <v>1.5</v>
      </c>
      <c r="T15" s="155"/>
      <c r="U15" s="155"/>
      <c r="V15" s="247">
        <f t="shared" si="0"/>
        <v>0.66176470588235292</v>
      </c>
      <c r="W15" s="176">
        <v>45505</v>
      </c>
      <c r="X15" s="139">
        <v>45657</v>
      </c>
      <c r="Y15" s="109">
        <f t="shared" si="1"/>
        <v>152</v>
      </c>
      <c r="Z15" s="597"/>
      <c r="AA15" s="600"/>
      <c r="AB15" s="600"/>
      <c r="AC15" s="599" t="s">
        <v>358</v>
      </c>
      <c r="AD15" s="599" t="s">
        <v>364</v>
      </c>
      <c r="AE15" s="109" t="s">
        <v>333</v>
      </c>
      <c r="AF15" s="109" t="s">
        <v>527</v>
      </c>
      <c r="AG15" s="161">
        <v>76375953</v>
      </c>
      <c r="AH15" s="109" t="s">
        <v>77</v>
      </c>
      <c r="AI15" s="109" t="s">
        <v>54</v>
      </c>
      <c r="AJ15" s="139">
        <v>45505</v>
      </c>
      <c r="AK15" s="588">
        <v>2858446.16</v>
      </c>
      <c r="AL15" s="588">
        <v>2858446.16</v>
      </c>
      <c r="AM15" s="152"/>
      <c r="AN15" s="152"/>
      <c r="AO15" s="693" t="s">
        <v>357</v>
      </c>
      <c r="AP15" s="653"/>
      <c r="AQ15" s="586"/>
      <c r="AR15" s="586">
        <v>0</v>
      </c>
      <c r="AS15" s="586"/>
      <c r="AV15" s="105"/>
      <c r="AW15" s="105"/>
      <c r="AX15" s="105"/>
      <c r="AY15" s="105"/>
      <c r="AZ15" s="105"/>
      <c r="BA15" s="105"/>
      <c r="BB15" s="105"/>
      <c r="BC15" s="105"/>
      <c r="BD15" s="105"/>
      <c r="BE15" s="105"/>
      <c r="BF15" s="105"/>
    </row>
    <row r="16" spans="1:58" ht="71.25" x14ac:dyDescent="0.2">
      <c r="A16" s="601"/>
      <c r="B16" s="676"/>
      <c r="C16" s="668"/>
      <c r="D16" s="604"/>
      <c r="E16" s="682"/>
      <c r="F16" s="656"/>
      <c r="G16" s="604"/>
      <c r="H16" s="601"/>
      <c r="I16" s="685"/>
      <c r="J16" s="580"/>
      <c r="K16" s="556"/>
      <c r="L16" s="570"/>
      <c r="M16" s="580"/>
      <c r="N16" s="102" t="s">
        <v>594</v>
      </c>
      <c r="O16" s="601"/>
      <c r="P16" s="720"/>
      <c r="Q16" s="42">
        <v>1</v>
      </c>
      <c r="R16" s="303">
        <v>0</v>
      </c>
      <c r="S16" s="155">
        <v>0</v>
      </c>
      <c r="T16" s="155"/>
      <c r="U16" s="155"/>
      <c r="V16" s="247">
        <f t="shared" si="0"/>
        <v>0</v>
      </c>
      <c r="W16" s="176">
        <v>45505</v>
      </c>
      <c r="X16" s="139">
        <v>45657</v>
      </c>
      <c r="Y16" s="109">
        <f>_xlfn.DAYS(X16,W16)</f>
        <v>152</v>
      </c>
      <c r="Z16" s="597"/>
      <c r="AA16" s="600"/>
      <c r="AB16" s="600"/>
      <c r="AC16" s="601"/>
      <c r="AD16" s="600"/>
      <c r="AE16" s="109" t="s">
        <v>333</v>
      </c>
      <c r="AF16" s="109" t="s">
        <v>529</v>
      </c>
      <c r="AG16" s="161">
        <v>63646628</v>
      </c>
      <c r="AH16" s="109" t="s">
        <v>55</v>
      </c>
      <c r="AI16" s="109" t="s">
        <v>54</v>
      </c>
      <c r="AJ16" s="139">
        <v>45505</v>
      </c>
      <c r="AK16" s="590"/>
      <c r="AL16" s="590"/>
      <c r="AM16" s="153">
        <v>0</v>
      </c>
      <c r="AN16" s="153"/>
      <c r="AO16" s="694"/>
      <c r="AP16" s="653"/>
      <c r="AQ16" s="586"/>
      <c r="AR16" s="586">
        <v>0</v>
      </c>
      <c r="AS16" s="586"/>
      <c r="AV16" s="105"/>
      <c r="AW16" s="105"/>
      <c r="AX16" s="105"/>
      <c r="AY16" s="105"/>
      <c r="AZ16" s="105"/>
      <c r="BA16" s="105"/>
      <c r="BB16" s="105"/>
      <c r="BC16" s="105"/>
      <c r="BD16" s="105"/>
      <c r="BE16" s="105"/>
      <c r="BF16" s="105"/>
    </row>
    <row r="17" spans="1:82" ht="65.25" customHeight="1" x14ac:dyDescent="0.2">
      <c r="A17" s="204"/>
      <c r="B17" s="207"/>
      <c r="C17" s="209"/>
      <c r="D17" s="42"/>
      <c r="E17" s="562" t="s">
        <v>566</v>
      </c>
      <c r="F17" s="563"/>
      <c r="G17" s="563"/>
      <c r="H17" s="563"/>
      <c r="I17" s="563"/>
      <c r="J17" s="563"/>
      <c r="K17" s="563"/>
      <c r="L17" s="563"/>
      <c r="M17" s="563"/>
      <c r="N17" s="563"/>
      <c r="O17" s="563"/>
      <c r="P17" s="563"/>
      <c r="Q17" s="563"/>
      <c r="R17" s="563"/>
      <c r="S17" s="563"/>
      <c r="T17" s="563"/>
      <c r="U17" s="564"/>
      <c r="V17" s="255">
        <f>AVERAGE(V9:V16)</f>
        <v>0.85294117647058831</v>
      </c>
      <c r="W17" s="176"/>
      <c r="X17" s="139"/>
      <c r="Y17" s="109"/>
      <c r="Z17" s="597"/>
      <c r="AA17" s="600"/>
      <c r="AB17" s="600"/>
      <c r="AC17" s="204"/>
      <c r="AD17" s="600"/>
      <c r="AE17" s="109"/>
      <c r="AF17" s="109"/>
      <c r="AG17" s="161"/>
      <c r="AH17" s="109"/>
      <c r="AI17" s="109"/>
      <c r="AJ17" s="139"/>
      <c r="AK17" s="250">
        <f>SUM(AK9:AK16)</f>
        <v>1272932563.1600001</v>
      </c>
      <c r="AL17" s="250">
        <f>SUM(AL9:AL16)</f>
        <v>1272932563.1600001</v>
      </c>
      <c r="AM17" s="250">
        <f>SUM(AM9:AM16)</f>
        <v>43547562</v>
      </c>
      <c r="AN17" s="154"/>
      <c r="AO17" s="249"/>
      <c r="AP17" s="143"/>
      <c r="AQ17" s="586"/>
      <c r="AR17" s="586"/>
      <c r="AS17" s="586">
        <f t="shared" ref="AS17" si="2">SUM(AS9:AS16)</f>
        <v>0</v>
      </c>
      <c r="AV17" s="105"/>
      <c r="AW17" s="105"/>
      <c r="AX17" s="105"/>
      <c r="AY17" s="105"/>
      <c r="AZ17" s="105"/>
      <c r="BA17" s="105"/>
      <c r="BB17" s="105"/>
      <c r="BC17" s="105"/>
      <c r="BD17" s="105"/>
      <c r="BE17" s="105"/>
      <c r="BF17" s="105"/>
    </row>
    <row r="18" spans="1:82" ht="68.099999999999994" customHeight="1" x14ac:dyDescent="0.2">
      <c r="A18" s="599" t="s">
        <v>289</v>
      </c>
      <c r="B18" s="674" t="s">
        <v>223</v>
      </c>
      <c r="C18" s="666" t="s">
        <v>542</v>
      </c>
      <c r="D18" s="42" t="s">
        <v>263</v>
      </c>
      <c r="E18" s="599" t="s">
        <v>319</v>
      </c>
      <c r="F18" s="619">
        <v>2024130010107</v>
      </c>
      <c r="G18" s="599" t="s">
        <v>320</v>
      </c>
      <c r="H18" s="677" t="s">
        <v>513</v>
      </c>
      <c r="I18" s="599" t="s">
        <v>595</v>
      </c>
      <c r="J18" s="701">
        <v>0.2</v>
      </c>
      <c r="K18" s="558">
        <v>2307</v>
      </c>
      <c r="L18" s="695">
        <v>9817</v>
      </c>
      <c r="M18" s="701"/>
      <c r="N18" s="103" t="s">
        <v>596</v>
      </c>
      <c r="O18" s="591"/>
      <c r="P18" s="602" t="s">
        <v>299</v>
      </c>
      <c r="Q18" s="332">
        <v>12</v>
      </c>
      <c r="R18" s="333">
        <v>5</v>
      </c>
      <c r="S18" s="305">
        <v>4</v>
      </c>
      <c r="T18" s="171"/>
      <c r="U18" s="171"/>
      <c r="V18" s="248">
        <f t="shared" ref="V18:V23" si="3">+(R18+S18)/Q18</f>
        <v>0.75</v>
      </c>
      <c r="W18" s="176">
        <v>45505</v>
      </c>
      <c r="X18" s="139">
        <v>45657</v>
      </c>
      <c r="Y18" s="109">
        <f>_xlfn.DAYS(X18,W18)</f>
        <v>152</v>
      </c>
      <c r="Z18" s="597"/>
      <c r="AA18" s="600"/>
      <c r="AB18" s="600"/>
      <c r="AC18" s="599" t="s">
        <v>358</v>
      </c>
      <c r="AD18" s="600"/>
      <c r="AE18" s="109" t="s">
        <v>333</v>
      </c>
      <c r="AF18" s="109" t="s">
        <v>529</v>
      </c>
      <c r="AG18" s="163">
        <v>760019788.04999995</v>
      </c>
      <c r="AH18" s="109" t="s">
        <v>55</v>
      </c>
      <c r="AI18" s="109" t="s">
        <v>54</v>
      </c>
      <c r="AJ18" s="139">
        <v>45505</v>
      </c>
      <c r="AK18" s="152">
        <v>400000000</v>
      </c>
      <c r="AL18" s="152">
        <v>400000000</v>
      </c>
      <c r="AM18" s="152">
        <v>92000000</v>
      </c>
      <c r="AN18" s="162"/>
      <c r="AO18" s="186" t="s">
        <v>356</v>
      </c>
      <c r="AP18" s="649" t="s">
        <v>316</v>
      </c>
      <c r="AQ18" s="586"/>
      <c r="AR18" s="586">
        <v>0</v>
      </c>
      <c r="AS18" s="586"/>
      <c r="AV18" s="105"/>
      <c r="AW18" s="105"/>
      <c r="AX18" s="105"/>
      <c r="AY18" s="105"/>
      <c r="AZ18" s="105"/>
      <c r="BA18" s="105"/>
      <c r="BB18" s="105"/>
      <c r="BC18" s="105"/>
      <c r="BD18" s="105"/>
      <c r="BE18" s="105"/>
      <c r="BF18" s="105"/>
    </row>
    <row r="19" spans="1:82" ht="31.5" customHeight="1" x14ac:dyDescent="0.2">
      <c r="A19" s="600"/>
      <c r="B19" s="675"/>
      <c r="C19" s="667"/>
      <c r="D19" s="600" t="s">
        <v>264</v>
      </c>
      <c r="E19" s="600"/>
      <c r="F19" s="620"/>
      <c r="G19" s="600"/>
      <c r="H19" s="678"/>
      <c r="I19" s="601"/>
      <c r="J19" s="702"/>
      <c r="K19" s="559"/>
      <c r="L19" s="696"/>
      <c r="M19" s="702"/>
      <c r="N19" s="103" t="s">
        <v>597</v>
      </c>
      <c r="O19" s="592"/>
      <c r="P19" s="602"/>
      <c r="Q19" s="306">
        <v>12</v>
      </c>
      <c r="R19" s="334">
        <v>5</v>
      </c>
      <c r="S19" s="305">
        <v>4</v>
      </c>
      <c r="T19" s="172"/>
      <c r="U19" s="172"/>
      <c r="V19" s="248">
        <f t="shared" si="3"/>
        <v>0.75</v>
      </c>
      <c r="W19" s="176">
        <v>45505</v>
      </c>
      <c r="X19" s="139">
        <v>45657</v>
      </c>
      <c r="Y19" s="109">
        <f t="shared" ref="Y19:Y20" si="4">_xlfn.DAYS(X19,W19)</f>
        <v>152</v>
      </c>
      <c r="Z19" s="597"/>
      <c r="AA19" s="600"/>
      <c r="AB19" s="600"/>
      <c r="AC19" s="600"/>
      <c r="AD19" s="600"/>
      <c r="AE19" s="109" t="s">
        <v>333</v>
      </c>
      <c r="AF19" s="109" t="s">
        <v>525</v>
      </c>
      <c r="AG19" s="161">
        <v>651392121</v>
      </c>
      <c r="AH19" s="109" t="s">
        <v>77</v>
      </c>
      <c r="AI19" s="109" t="s">
        <v>54</v>
      </c>
      <c r="AJ19" s="139">
        <v>45505</v>
      </c>
      <c r="AK19" s="588">
        <v>445613000</v>
      </c>
      <c r="AL19" s="588">
        <v>445613000</v>
      </c>
      <c r="AM19" s="588">
        <v>8634850</v>
      </c>
      <c r="AN19" s="152"/>
      <c r="AO19" s="637" t="s">
        <v>366</v>
      </c>
      <c r="AP19" s="650"/>
      <c r="AQ19" s="586"/>
      <c r="AR19" s="586">
        <v>0</v>
      </c>
      <c r="AS19" s="586"/>
      <c r="AV19" s="105"/>
      <c r="AW19" s="105"/>
      <c r="AX19" s="105"/>
      <c r="AY19" s="105"/>
      <c r="AZ19" s="105"/>
      <c r="BA19" s="105"/>
      <c r="BB19" s="105"/>
      <c r="BC19" s="105"/>
      <c r="BD19" s="105"/>
      <c r="BE19" s="105"/>
      <c r="BF19" s="105"/>
    </row>
    <row r="20" spans="1:82" ht="50.1" customHeight="1" x14ac:dyDescent="0.2">
      <c r="A20" s="600"/>
      <c r="B20" s="675"/>
      <c r="C20" s="667"/>
      <c r="D20" s="601"/>
      <c r="E20" s="600"/>
      <c r="F20" s="620"/>
      <c r="G20" s="600"/>
      <c r="H20" s="679"/>
      <c r="I20" s="42" t="s">
        <v>599</v>
      </c>
      <c r="J20" s="224">
        <v>0.15</v>
      </c>
      <c r="K20" s="301">
        <v>1736</v>
      </c>
      <c r="L20" s="291">
        <v>2159</v>
      </c>
      <c r="M20" s="224"/>
      <c r="N20" s="103" t="s">
        <v>598</v>
      </c>
      <c r="O20" s="592"/>
      <c r="P20" s="109" t="s">
        <v>298</v>
      </c>
      <c r="Q20" s="332">
        <v>1</v>
      </c>
      <c r="R20" s="333">
        <v>0</v>
      </c>
      <c r="S20" s="335">
        <v>0.5</v>
      </c>
      <c r="T20" s="172"/>
      <c r="U20" s="172"/>
      <c r="V20" s="248">
        <f t="shared" si="3"/>
        <v>0.5</v>
      </c>
      <c r="W20" s="176">
        <v>45505</v>
      </c>
      <c r="X20" s="139">
        <v>45657</v>
      </c>
      <c r="Y20" s="109">
        <f t="shared" si="4"/>
        <v>152</v>
      </c>
      <c r="Z20" s="597"/>
      <c r="AA20" s="600"/>
      <c r="AB20" s="600"/>
      <c r="AC20" s="601"/>
      <c r="AD20" s="601"/>
      <c r="AE20" s="109" t="s">
        <v>333</v>
      </c>
      <c r="AF20" s="109" t="s">
        <v>525</v>
      </c>
      <c r="AG20" s="161">
        <v>465280085</v>
      </c>
      <c r="AH20" s="109" t="s">
        <v>77</v>
      </c>
      <c r="AI20" s="109" t="s">
        <v>54</v>
      </c>
      <c r="AJ20" s="139">
        <v>45505</v>
      </c>
      <c r="AK20" s="589"/>
      <c r="AL20" s="589"/>
      <c r="AM20" s="589"/>
      <c r="AN20" s="154"/>
      <c r="AO20" s="638"/>
      <c r="AP20" s="650"/>
      <c r="AQ20" s="586"/>
      <c r="AR20" s="586">
        <v>0</v>
      </c>
      <c r="AS20" s="586"/>
      <c r="AV20" s="105"/>
      <c r="AW20" s="105"/>
      <c r="AX20" s="105"/>
      <c r="AY20" s="105"/>
      <c r="AZ20" s="105"/>
      <c r="BA20" s="105"/>
      <c r="BB20" s="105"/>
      <c r="BC20" s="105"/>
      <c r="BD20" s="105"/>
      <c r="BE20" s="105"/>
      <c r="BF20" s="105"/>
    </row>
    <row r="21" spans="1:82" ht="24.95" customHeight="1" x14ac:dyDescent="0.2">
      <c r="A21" s="600"/>
      <c r="B21" s="675"/>
      <c r="C21" s="667"/>
      <c r="D21" s="604" t="s">
        <v>266</v>
      </c>
      <c r="E21" s="600"/>
      <c r="F21" s="620"/>
      <c r="G21" s="600"/>
      <c r="H21" s="677" t="s">
        <v>321</v>
      </c>
      <c r="I21" s="604" t="s">
        <v>600</v>
      </c>
      <c r="J21" s="701">
        <v>0.1</v>
      </c>
      <c r="K21" s="558">
        <v>0</v>
      </c>
      <c r="L21" s="697">
        <v>0.2</v>
      </c>
      <c r="M21" s="701"/>
      <c r="N21" s="103" t="s">
        <v>601</v>
      </c>
      <c r="O21" s="592"/>
      <c r="P21" s="602" t="s">
        <v>300</v>
      </c>
      <c r="Q21" s="306">
        <v>0.2</v>
      </c>
      <c r="R21" s="182">
        <v>0</v>
      </c>
      <c r="S21" s="320">
        <v>0.2</v>
      </c>
      <c r="T21" s="172"/>
      <c r="U21" s="172"/>
      <c r="V21" s="248">
        <f t="shared" si="3"/>
        <v>1</v>
      </c>
      <c r="W21" s="176">
        <v>45505</v>
      </c>
      <c r="X21" s="139">
        <v>45657</v>
      </c>
      <c r="Y21" s="109">
        <f>_xlfn.DAYS(X21,W21)</f>
        <v>152</v>
      </c>
      <c r="Z21" s="597"/>
      <c r="AA21" s="600"/>
      <c r="AB21" s="600"/>
      <c r="AC21" s="599" t="s">
        <v>360</v>
      </c>
      <c r="AD21" s="600" t="s">
        <v>365</v>
      </c>
      <c r="AE21" s="109" t="s">
        <v>333</v>
      </c>
      <c r="AF21" s="109" t="s">
        <v>525</v>
      </c>
      <c r="AG21" s="161">
        <v>31143261</v>
      </c>
      <c r="AH21" s="109" t="s">
        <v>77</v>
      </c>
      <c r="AI21" s="109" t="s">
        <v>54</v>
      </c>
      <c r="AJ21" s="139">
        <v>45505</v>
      </c>
      <c r="AK21" s="590"/>
      <c r="AL21" s="590"/>
      <c r="AM21" s="590"/>
      <c r="AN21" s="153"/>
      <c r="AO21" s="639"/>
      <c r="AP21" s="650"/>
      <c r="AQ21" s="586"/>
      <c r="AR21" s="586">
        <v>0</v>
      </c>
      <c r="AS21" s="586"/>
      <c r="AV21" s="105"/>
      <c r="AW21" s="105"/>
      <c r="AX21" s="105"/>
      <c r="AY21" s="105"/>
      <c r="AZ21" s="105"/>
      <c r="BA21" s="105"/>
      <c r="BB21" s="105"/>
      <c r="BC21" s="105"/>
      <c r="BD21" s="105"/>
      <c r="BE21" s="105"/>
      <c r="BF21" s="105"/>
    </row>
    <row r="22" spans="1:82" ht="24.95" customHeight="1" x14ac:dyDescent="0.2">
      <c r="A22" s="600"/>
      <c r="B22" s="675"/>
      <c r="C22" s="667"/>
      <c r="D22" s="604"/>
      <c r="E22" s="600"/>
      <c r="F22" s="620"/>
      <c r="G22" s="600"/>
      <c r="H22" s="678"/>
      <c r="I22" s="604"/>
      <c r="J22" s="684"/>
      <c r="K22" s="560"/>
      <c r="L22" s="698"/>
      <c r="M22" s="684"/>
      <c r="N22" s="103" t="s">
        <v>602</v>
      </c>
      <c r="O22" s="592"/>
      <c r="P22" s="602"/>
      <c r="Q22" s="306">
        <v>6</v>
      </c>
      <c r="R22" s="182">
        <v>0</v>
      </c>
      <c r="S22" s="172">
        <v>4</v>
      </c>
      <c r="T22" s="172"/>
      <c r="U22" s="172"/>
      <c r="V22" s="248">
        <f t="shared" si="3"/>
        <v>0.66666666666666663</v>
      </c>
      <c r="W22" s="176">
        <v>45505</v>
      </c>
      <c r="X22" s="139">
        <v>45657</v>
      </c>
      <c r="Y22" s="109">
        <f>_xlfn.DAYS(X22,W22)</f>
        <v>152</v>
      </c>
      <c r="Z22" s="597"/>
      <c r="AA22" s="600"/>
      <c r="AB22" s="600"/>
      <c r="AC22" s="600"/>
      <c r="AD22" s="600"/>
      <c r="AE22" s="109" t="s">
        <v>333</v>
      </c>
      <c r="AF22" s="109" t="s">
        <v>525</v>
      </c>
      <c r="AG22" s="161">
        <v>62286524</v>
      </c>
      <c r="AH22" s="109" t="s">
        <v>77</v>
      </c>
      <c r="AI22" s="109" t="s">
        <v>62</v>
      </c>
      <c r="AJ22" s="139">
        <v>45505</v>
      </c>
      <c r="AK22" s="588">
        <v>311432627</v>
      </c>
      <c r="AL22" s="588">
        <v>311432627</v>
      </c>
      <c r="AM22" s="588">
        <v>0</v>
      </c>
      <c r="AN22" s="152"/>
      <c r="AO22" s="637" t="s">
        <v>355</v>
      </c>
      <c r="AP22" s="650"/>
      <c r="AQ22" s="586"/>
      <c r="AR22" s="586">
        <v>0</v>
      </c>
      <c r="AS22" s="586"/>
      <c r="AV22" s="105"/>
      <c r="AW22" s="105"/>
      <c r="AX22" s="105"/>
      <c r="AY22" s="105"/>
      <c r="AZ22" s="105"/>
      <c r="BA22" s="105"/>
      <c r="BB22" s="105"/>
      <c r="BC22" s="105"/>
      <c r="BD22" s="105"/>
      <c r="BE22" s="105"/>
      <c r="BF22" s="105"/>
    </row>
    <row r="23" spans="1:82" ht="24.95" customHeight="1" x14ac:dyDescent="0.2">
      <c r="A23" s="600"/>
      <c r="B23" s="675"/>
      <c r="C23" s="667"/>
      <c r="D23" s="604"/>
      <c r="E23" s="600"/>
      <c r="F23" s="620"/>
      <c r="G23" s="600"/>
      <c r="H23" s="678"/>
      <c r="I23" s="604"/>
      <c r="J23" s="685"/>
      <c r="K23" s="559"/>
      <c r="L23" s="699"/>
      <c r="M23" s="685"/>
      <c r="N23" s="103" t="s">
        <v>603</v>
      </c>
      <c r="O23" s="592"/>
      <c r="P23" s="602"/>
      <c r="Q23" s="306">
        <v>6</v>
      </c>
      <c r="R23" s="182">
        <v>0</v>
      </c>
      <c r="S23" s="320">
        <v>4</v>
      </c>
      <c r="T23" s="172"/>
      <c r="U23" s="172"/>
      <c r="V23" s="248">
        <f t="shared" si="3"/>
        <v>0.66666666666666663</v>
      </c>
      <c r="W23" s="176">
        <v>45505</v>
      </c>
      <c r="X23" s="139">
        <v>45657</v>
      </c>
      <c r="Y23" s="109">
        <f t="shared" ref="Y23:Y27" si="5">_xlfn.DAYS(X23,W23)</f>
        <v>152</v>
      </c>
      <c r="Z23" s="597"/>
      <c r="AA23" s="600"/>
      <c r="AB23" s="600"/>
      <c r="AC23" s="600"/>
      <c r="AD23" s="600"/>
      <c r="AE23" s="109" t="s">
        <v>333</v>
      </c>
      <c r="AF23" s="109" t="s">
        <v>525</v>
      </c>
      <c r="AG23" s="161">
        <v>62286524</v>
      </c>
      <c r="AH23" s="109" t="s">
        <v>77</v>
      </c>
      <c r="AI23" s="109" t="s">
        <v>62</v>
      </c>
      <c r="AJ23" s="139">
        <v>45505</v>
      </c>
      <c r="AK23" s="590"/>
      <c r="AL23" s="590"/>
      <c r="AM23" s="590"/>
      <c r="AN23" s="153"/>
      <c r="AO23" s="639"/>
      <c r="AP23" s="650"/>
      <c r="AQ23" s="586"/>
      <c r="AR23" s="586">
        <v>0</v>
      </c>
      <c r="AS23" s="586"/>
      <c r="AV23" s="105"/>
      <c r="AW23" s="105"/>
      <c r="AX23" s="105"/>
      <c r="AY23" s="105"/>
      <c r="AZ23" s="105"/>
      <c r="BA23" s="105"/>
      <c r="BB23" s="105"/>
      <c r="BC23" s="105"/>
      <c r="BD23" s="105"/>
      <c r="BE23" s="105"/>
      <c r="BF23" s="105"/>
    </row>
    <row r="24" spans="1:82" ht="42.75" customHeight="1" x14ac:dyDescent="0.2">
      <c r="A24" s="600"/>
      <c r="B24" s="675"/>
      <c r="C24" s="667"/>
      <c r="D24" s="604" t="s">
        <v>265</v>
      </c>
      <c r="E24" s="600"/>
      <c r="F24" s="620"/>
      <c r="G24" s="600"/>
      <c r="H24" s="678"/>
      <c r="I24" s="604"/>
      <c r="J24" s="701">
        <v>0.1</v>
      </c>
      <c r="K24" s="558">
        <v>0</v>
      </c>
      <c r="L24" s="697">
        <v>0.2</v>
      </c>
      <c r="M24" s="701"/>
      <c r="N24" s="103" t="s">
        <v>604</v>
      </c>
      <c r="O24" s="592"/>
      <c r="P24" s="602" t="s">
        <v>300</v>
      </c>
      <c r="Q24" s="50">
        <v>1</v>
      </c>
      <c r="R24" s="182">
        <v>0</v>
      </c>
      <c r="S24" s="320">
        <v>0.5</v>
      </c>
      <c r="T24" s="172"/>
      <c r="U24" s="172"/>
      <c r="V24" s="248">
        <f t="shared" ref="V24:V29" si="6">+(R24+S24)/Q24</f>
        <v>0.5</v>
      </c>
      <c r="W24" s="176">
        <v>45505</v>
      </c>
      <c r="X24" s="139">
        <v>45657</v>
      </c>
      <c r="Y24" s="109">
        <f t="shared" si="5"/>
        <v>152</v>
      </c>
      <c r="Z24" s="597"/>
      <c r="AA24" s="600"/>
      <c r="AB24" s="600"/>
      <c r="AC24" s="600"/>
      <c r="AD24" s="600"/>
      <c r="AE24" s="109" t="s">
        <v>333</v>
      </c>
      <c r="AF24" s="109" t="s">
        <v>525</v>
      </c>
      <c r="AG24" s="161">
        <v>119643450</v>
      </c>
      <c r="AH24" s="109" t="s">
        <v>77</v>
      </c>
      <c r="AI24" s="109" t="s">
        <v>54</v>
      </c>
      <c r="AJ24" s="139">
        <v>45505</v>
      </c>
      <c r="AK24" s="588">
        <v>626605513</v>
      </c>
      <c r="AL24" s="588">
        <v>626605514</v>
      </c>
      <c r="AM24" s="588">
        <v>0</v>
      </c>
      <c r="AN24" s="147"/>
      <c r="AO24" s="654" t="s">
        <v>367</v>
      </c>
      <c r="AP24" s="650"/>
      <c r="AQ24" s="586"/>
      <c r="AR24" s="586">
        <v>0</v>
      </c>
      <c r="AS24" s="586"/>
      <c r="AV24" s="105"/>
      <c r="AW24" s="105"/>
      <c r="AX24" s="105"/>
      <c r="AY24" s="105"/>
      <c r="AZ24" s="105"/>
      <c r="BA24" s="105"/>
      <c r="BB24" s="105"/>
      <c r="BC24" s="105"/>
      <c r="BD24" s="105"/>
      <c r="BE24" s="105"/>
      <c r="BF24" s="105"/>
    </row>
    <row r="25" spans="1:82" ht="38.25" x14ac:dyDescent="0.2">
      <c r="A25" s="600"/>
      <c r="B25" s="675"/>
      <c r="C25" s="667"/>
      <c r="D25" s="604"/>
      <c r="E25" s="600"/>
      <c r="F25" s="620"/>
      <c r="G25" s="600"/>
      <c r="H25" s="678"/>
      <c r="I25" s="604"/>
      <c r="J25" s="684"/>
      <c r="K25" s="560"/>
      <c r="L25" s="698"/>
      <c r="M25" s="684"/>
      <c r="N25" s="103" t="s">
        <v>605</v>
      </c>
      <c r="O25" s="592"/>
      <c r="P25" s="602"/>
      <c r="Q25" s="50">
        <v>1</v>
      </c>
      <c r="R25" s="182">
        <v>0</v>
      </c>
      <c r="S25" s="320">
        <v>0.5</v>
      </c>
      <c r="T25" s="172"/>
      <c r="U25" s="172"/>
      <c r="V25" s="248">
        <f t="shared" si="6"/>
        <v>0.5</v>
      </c>
      <c r="W25" s="176">
        <v>45505</v>
      </c>
      <c r="X25" s="139">
        <v>45657</v>
      </c>
      <c r="Y25" s="109">
        <f t="shared" si="5"/>
        <v>152</v>
      </c>
      <c r="Z25" s="597"/>
      <c r="AA25" s="600"/>
      <c r="AB25" s="600"/>
      <c r="AC25" s="600"/>
      <c r="AD25" s="600"/>
      <c r="AE25" s="109" t="s">
        <v>333</v>
      </c>
      <c r="AF25" s="109" t="s">
        <v>525</v>
      </c>
      <c r="AG25" s="161">
        <v>518454952</v>
      </c>
      <c r="AH25" s="109" t="s">
        <v>77</v>
      </c>
      <c r="AI25" s="109" t="s">
        <v>54</v>
      </c>
      <c r="AJ25" s="139">
        <v>45505</v>
      </c>
      <c r="AK25" s="590"/>
      <c r="AL25" s="590"/>
      <c r="AM25" s="590"/>
      <c r="AN25" s="148"/>
      <c r="AO25" s="655"/>
      <c r="AP25" s="650"/>
      <c r="AQ25" s="586"/>
      <c r="AR25" s="586">
        <v>0</v>
      </c>
      <c r="AS25" s="586"/>
      <c r="AV25" s="105"/>
      <c r="AW25" s="105"/>
      <c r="AX25" s="105"/>
      <c r="AY25" s="105"/>
      <c r="AZ25" s="105"/>
      <c r="BA25" s="105"/>
      <c r="BB25" s="105"/>
      <c r="BC25" s="105"/>
      <c r="BD25" s="105"/>
      <c r="BE25" s="105"/>
      <c r="BF25" s="105"/>
    </row>
    <row r="26" spans="1:82" ht="37.5" customHeight="1" x14ac:dyDescent="0.2">
      <c r="A26" s="600"/>
      <c r="B26" s="675"/>
      <c r="C26" s="667"/>
      <c r="D26" s="604"/>
      <c r="E26" s="600"/>
      <c r="F26" s="620"/>
      <c r="G26" s="600"/>
      <c r="H26" s="678"/>
      <c r="I26" s="604"/>
      <c r="J26" s="684"/>
      <c r="K26" s="560"/>
      <c r="L26" s="698"/>
      <c r="M26" s="684"/>
      <c r="N26" s="103" t="s">
        <v>606</v>
      </c>
      <c r="O26" s="592"/>
      <c r="P26" s="602"/>
      <c r="Q26" s="305">
        <v>5000</v>
      </c>
      <c r="R26" s="304">
        <v>7914</v>
      </c>
      <c r="S26" s="172">
        <v>441</v>
      </c>
      <c r="T26" s="172"/>
      <c r="U26" s="172"/>
      <c r="V26" s="248">
        <f t="shared" si="6"/>
        <v>1.671</v>
      </c>
      <c r="W26" s="176">
        <v>45505</v>
      </c>
      <c r="X26" s="139">
        <v>45657</v>
      </c>
      <c r="Y26" s="109">
        <f t="shared" si="5"/>
        <v>152</v>
      </c>
      <c r="Z26" s="597"/>
      <c r="AA26" s="600"/>
      <c r="AB26" s="600"/>
      <c r="AC26" s="600"/>
      <c r="AD26" s="600"/>
      <c r="AE26" s="109" t="s">
        <v>333</v>
      </c>
      <c r="AF26" s="109" t="s">
        <v>525</v>
      </c>
      <c r="AG26" s="161">
        <v>79762300</v>
      </c>
      <c r="AH26" s="109" t="s">
        <v>77</v>
      </c>
      <c r="AI26" s="109" t="s">
        <v>54</v>
      </c>
      <c r="AJ26" s="139">
        <v>45505</v>
      </c>
      <c r="AK26" s="588">
        <v>1186524843.05</v>
      </c>
      <c r="AL26" s="588">
        <v>1186524843.05</v>
      </c>
      <c r="AM26" s="588">
        <v>0</v>
      </c>
      <c r="AN26" s="152"/>
      <c r="AO26" s="637" t="s">
        <v>368</v>
      </c>
      <c r="AP26" s="650"/>
      <c r="AQ26" s="586"/>
      <c r="AR26" s="586">
        <v>0</v>
      </c>
      <c r="AS26" s="586"/>
    </row>
    <row r="27" spans="1:82" ht="25.5" x14ac:dyDescent="0.2">
      <c r="A27" s="600"/>
      <c r="B27" s="675"/>
      <c r="C27" s="667"/>
      <c r="D27" s="604"/>
      <c r="E27" s="600"/>
      <c r="F27" s="620"/>
      <c r="G27" s="600"/>
      <c r="H27" s="679"/>
      <c r="I27" s="604"/>
      <c r="J27" s="685"/>
      <c r="K27" s="559"/>
      <c r="L27" s="699"/>
      <c r="M27" s="685"/>
      <c r="N27" s="103" t="s">
        <v>607</v>
      </c>
      <c r="O27" s="592"/>
      <c r="P27" s="603"/>
      <c r="Q27" s="306">
        <v>150</v>
      </c>
      <c r="R27" s="182">
        <f>87+45</f>
        <v>132</v>
      </c>
      <c r="S27" s="172">
        <v>24</v>
      </c>
      <c r="T27" s="172"/>
      <c r="U27" s="172"/>
      <c r="V27" s="248">
        <f t="shared" si="6"/>
        <v>1.04</v>
      </c>
      <c r="W27" s="176">
        <v>45505</v>
      </c>
      <c r="X27" s="139">
        <v>45657</v>
      </c>
      <c r="Y27" s="109">
        <f t="shared" si="5"/>
        <v>152</v>
      </c>
      <c r="Z27" s="597"/>
      <c r="AA27" s="600"/>
      <c r="AB27" s="600"/>
      <c r="AC27" s="600"/>
      <c r="AD27" s="600"/>
      <c r="AE27" s="109" t="s">
        <v>333</v>
      </c>
      <c r="AF27" s="109" t="s">
        <v>525</v>
      </c>
      <c r="AG27" s="161">
        <v>79762300</v>
      </c>
      <c r="AH27" s="109" t="s">
        <v>77</v>
      </c>
      <c r="AI27" s="109" t="s">
        <v>54</v>
      </c>
      <c r="AJ27" s="139">
        <v>45505</v>
      </c>
      <c r="AK27" s="589"/>
      <c r="AL27" s="589"/>
      <c r="AM27" s="589"/>
      <c r="AN27" s="154"/>
      <c r="AO27" s="638"/>
      <c r="AP27" s="650"/>
      <c r="AQ27" s="586"/>
      <c r="AR27" s="586">
        <v>0</v>
      </c>
      <c r="AS27" s="586"/>
    </row>
    <row r="28" spans="1:82" ht="29.1" customHeight="1" x14ac:dyDescent="0.2">
      <c r="A28" s="600"/>
      <c r="B28" s="675"/>
      <c r="C28" s="667"/>
      <c r="D28" s="604" t="s">
        <v>267</v>
      </c>
      <c r="E28" s="600"/>
      <c r="F28" s="620"/>
      <c r="G28" s="600"/>
      <c r="H28" s="680" t="s">
        <v>322</v>
      </c>
      <c r="I28" s="600" t="s">
        <v>608</v>
      </c>
      <c r="J28" s="700">
        <v>0.2</v>
      </c>
      <c r="K28" s="561">
        <v>0</v>
      </c>
      <c r="L28" s="725">
        <v>34</v>
      </c>
      <c r="M28" s="700"/>
      <c r="N28" s="103" t="s">
        <v>609</v>
      </c>
      <c r="O28" s="592"/>
      <c r="P28" s="602" t="s">
        <v>301</v>
      </c>
      <c r="Q28" s="50">
        <v>1</v>
      </c>
      <c r="R28" s="182">
        <v>0</v>
      </c>
      <c r="S28" s="172">
        <v>0</v>
      </c>
      <c r="T28" s="172"/>
      <c r="U28" s="172"/>
      <c r="V28" s="248">
        <f t="shared" si="6"/>
        <v>0</v>
      </c>
      <c r="W28" s="176">
        <v>45505</v>
      </c>
      <c r="X28" s="139">
        <v>45657</v>
      </c>
      <c r="Y28" s="109">
        <f>_xlfn.DAYS(X28,W28)</f>
        <v>152</v>
      </c>
      <c r="Z28" s="597"/>
      <c r="AA28" s="600"/>
      <c r="AB28" s="600"/>
      <c r="AC28" s="600"/>
      <c r="AD28" s="600"/>
      <c r="AE28" s="109" t="s">
        <v>333</v>
      </c>
      <c r="AF28" s="109" t="s">
        <v>525</v>
      </c>
      <c r="AG28" s="161">
        <v>31143261</v>
      </c>
      <c r="AH28" s="109" t="s">
        <v>77</v>
      </c>
      <c r="AI28" s="109" t="s">
        <v>54</v>
      </c>
      <c r="AJ28" s="139">
        <v>45505</v>
      </c>
      <c r="AK28" s="589"/>
      <c r="AL28" s="589"/>
      <c r="AM28" s="589"/>
      <c r="AN28" s="154"/>
      <c r="AO28" s="638"/>
      <c r="AP28" s="650"/>
      <c r="AQ28" s="586"/>
      <c r="AR28" s="586">
        <v>0</v>
      </c>
      <c r="AS28" s="586"/>
    </row>
    <row r="29" spans="1:82" ht="45.95" customHeight="1" x14ac:dyDescent="0.2">
      <c r="A29" s="601"/>
      <c r="B29" s="676"/>
      <c r="C29" s="668"/>
      <c r="D29" s="604"/>
      <c r="E29" s="601"/>
      <c r="F29" s="621"/>
      <c r="G29" s="601"/>
      <c r="H29" s="681"/>
      <c r="I29" s="601"/>
      <c r="J29" s="673"/>
      <c r="K29" s="561"/>
      <c r="L29" s="725"/>
      <c r="M29" s="673"/>
      <c r="N29" s="103" t="s">
        <v>610</v>
      </c>
      <c r="O29" s="593"/>
      <c r="P29" s="602"/>
      <c r="Q29" s="306">
        <v>6</v>
      </c>
      <c r="R29" s="182">
        <v>0</v>
      </c>
      <c r="S29" s="320">
        <v>4</v>
      </c>
      <c r="T29" s="172"/>
      <c r="U29" s="172"/>
      <c r="V29" s="248">
        <f t="shared" si="6"/>
        <v>0.66666666666666663</v>
      </c>
      <c r="W29" s="176">
        <v>45505</v>
      </c>
      <c r="X29" s="139">
        <v>45657</v>
      </c>
      <c r="Y29" s="109">
        <f>_xlfn.DAYS(X29,W29)</f>
        <v>152</v>
      </c>
      <c r="Z29" s="598"/>
      <c r="AA29" s="601"/>
      <c r="AB29" s="601"/>
      <c r="AC29" s="601"/>
      <c r="AD29" s="601"/>
      <c r="AE29" s="109" t="s">
        <v>333</v>
      </c>
      <c r="AF29" s="109" t="s">
        <v>525</v>
      </c>
      <c r="AG29" s="161">
        <v>109001417</v>
      </c>
      <c r="AH29" s="109" t="s">
        <v>77</v>
      </c>
      <c r="AI29" s="109" t="s">
        <v>54</v>
      </c>
      <c r="AJ29" s="139">
        <v>45505</v>
      </c>
      <c r="AK29" s="590"/>
      <c r="AL29" s="590"/>
      <c r="AM29" s="590"/>
      <c r="AN29" s="153"/>
      <c r="AO29" s="648"/>
      <c r="AP29" s="651"/>
      <c r="AQ29" s="587"/>
      <c r="AR29" s="587">
        <v>0</v>
      </c>
      <c r="AS29" s="587"/>
    </row>
    <row r="30" spans="1:82" ht="45.95" customHeight="1" x14ac:dyDescent="0.25">
      <c r="A30" s="204"/>
      <c r="B30" s="208"/>
      <c r="C30" s="210"/>
      <c r="D30" s="251"/>
      <c r="E30" s="562" t="s">
        <v>567</v>
      </c>
      <c r="F30" s="563"/>
      <c r="G30" s="563"/>
      <c r="H30" s="563"/>
      <c r="I30" s="563"/>
      <c r="J30" s="563"/>
      <c r="K30" s="563"/>
      <c r="L30" s="563"/>
      <c r="M30" s="563"/>
      <c r="N30" s="563"/>
      <c r="O30" s="563"/>
      <c r="P30" s="563"/>
      <c r="Q30" s="563"/>
      <c r="R30" s="563"/>
      <c r="S30" s="563"/>
      <c r="T30" s="563"/>
      <c r="U30" s="564"/>
      <c r="V30" s="255">
        <f>AVERAGE(V18:V29)</f>
        <v>0.72591666666666665</v>
      </c>
      <c r="W30" s="252"/>
      <c r="X30" s="252"/>
      <c r="Y30" s="253"/>
      <c r="Z30" s="151"/>
      <c r="AA30" s="205"/>
      <c r="AB30" s="205"/>
      <c r="AC30" s="205"/>
      <c r="AD30" s="254"/>
      <c r="AE30" s="109"/>
      <c r="AF30" s="109"/>
      <c r="AG30" s="161"/>
      <c r="AH30" s="109"/>
      <c r="AI30" s="109"/>
      <c r="AJ30" s="139"/>
      <c r="AK30" s="256">
        <f>SUM(AK18:AK29)</f>
        <v>2970175983.0500002</v>
      </c>
      <c r="AL30" s="256">
        <f>SUM(AL18:AL29)</f>
        <v>2970175984.0500002</v>
      </c>
      <c r="AM30" s="256">
        <f>SUM(AM18:AM29)</f>
        <v>100634850</v>
      </c>
      <c r="AN30" s="153"/>
      <c r="AO30" s="212"/>
      <c r="AP30" s="148"/>
      <c r="AQ30" s="256">
        <f>SUM(AQ6:AQ29)</f>
        <v>8722395707.0699997</v>
      </c>
      <c r="AR30" s="256">
        <f>SUM(AR6:AR29)</f>
        <v>2453382804</v>
      </c>
      <c r="AS30" s="283">
        <f>+AR30/AQ30</f>
        <v>0.28127396261228932</v>
      </c>
    </row>
    <row r="31" spans="1:82" s="114" customFormat="1" ht="40.5" customHeight="1" x14ac:dyDescent="0.2">
      <c r="A31" s="110"/>
      <c r="B31" s="59"/>
      <c r="C31" s="111"/>
      <c r="D31" s="62"/>
      <c r="E31" s="59"/>
      <c r="F31" s="59"/>
      <c r="G31" s="59"/>
      <c r="H31" s="59"/>
      <c r="I31" s="59"/>
      <c r="J31" s="157"/>
      <c r="K31" s="157"/>
      <c r="L31" s="188"/>
      <c r="M31" s="157"/>
      <c r="N31" s="113"/>
      <c r="O31" s="116"/>
      <c r="P31" s="174"/>
      <c r="Q31" s="179"/>
      <c r="R31" s="64"/>
      <c r="S31" s="64"/>
      <c r="T31" s="64"/>
      <c r="U31" s="64"/>
      <c r="V31" s="64"/>
      <c r="W31" s="61"/>
      <c r="X31" s="61"/>
      <c r="Y31" s="61"/>
      <c r="Z31" s="115"/>
      <c r="AA31" s="59"/>
      <c r="AB31" s="59"/>
      <c r="AC31" s="115"/>
      <c r="AD31" s="117"/>
      <c r="AE31" s="115"/>
      <c r="AF31" s="116"/>
      <c r="AG31" s="116"/>
      <c r="AH31" s="129"/>
      <c r="AI31" s="116"/>
      <c r="AJ31" s="116"/>
      <c r="AK31" s="115"/>
      <c r="AL31" s="115"/>
      <c r="AM31" s="115"/>
      <c r="AN31" s="115"/>
      <c r="AO31" s="118"/>
      <c r="AP31" s="119"/>
      <c r="AQ31" s="119"/>
      <c r="AR31" s="119"/>
      <c r="AS31" s="119"/>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row>
    <row r="32" spans="1:82" s="3" customFormat="1" ht="42" customHeight="1" x14ac:dyDescent="0.2">
      <c r="A32" s="631" t="s">
        <v>290</v>
      </c>
      <c r="B32" s="663" t="s">
        <v>224</v>
      </c>
      <c r="C32" s="666" t="s">
        <v>543</v>
      </c>
      <c r="D32" s="658" t="s">
        <v>268</v>
      </c>
      <c r="E32" s="599" t="s">
        <v>315</v>
      </c>
      <c r="F32" s="619">
        <v>2024130010100</v>
      </c>
      <c r="G32" s="599" t="s">
        <v>514</v>
      </c>
      <c r="H32" s="632" t="s">
        <v>326</v>
      </c>
      <c r="I32" s="631" t="s">
        <v>611</v>
      </c>
      <c r="J32" s="714">
        <v>0.5</v>
      </c>
      <c r="K32" s="554">
        <v>120</v>
      </c>
      <c r="L32" s="716">
        <v>445</v>
      </c>
      <c r="M32" s="714"/>
      <c r="N32" s="225" t="s">
        <v>612</v>
      </c>
      <c r="O32" s="173"/>
      <c r="P32" s="602" t="s">
        <v>302</v>
      </c>
      <c r="Q32" s="51">
        <v>250</v>
      </c>
      <c r="R32" s="182">
        <v>120</v>
      </c>
      <c r="S32" s="181">
        <v>445</v>
      </c>
      <c r="T32" s="181"/>
      <c r="U32" s="181"/>
      <c r="V32" s="248">
        <f>+(R32+S32)/Q32</f>
        <v>2.2599999999999998</v>
      </c>
      <c r="W32" s="176">
        <v>45505</v>
      </c>
      <c r="X32" s="139">
        <v>45657</v>
      </c>
      <c r="Y32" s="109">
        <f t="shared" ref="Y32:Y35" si="7">_xlfn.DAYS(X32,W32)</f>
        <v>152</v>
      </c>
      <c r="Z32" s="596">
        <v>46000</v>
      </c>
      <c r="AA32" s="599" t="s">
        <v>332</v>
      </c>
      <c r="AB32" s="599" t="s">
        <v>323</v>
      </c>
      <c r="AC32" s="631" t="s">
        <v>369</v>
      </c>
      <c r="AD32" s="631" t="s">
        <v>370</v>
      </c>
      <c r="AE32" s="109" t="s">
        <v>333</v>
      </c>
      <c r="AF32" s="109" t="s">
        <v>526</v>
      </c>
      <c r="AG32" s="161">
        <v>200292129</v>
      </c>
      <c r="AH32" s="109" t="s">
        <v>77</v>
      </c>
      <c r="AI32" s="109" t="s">
        <v>54</v>
      </c>
      <c r="AJ32" s="139">
        <v>45505</v>
      </c>
      <c r="AK32" s="588">
        <v>54000000</v>
      </c>
      <c r="AL32" s="588">
        <v>54000000</v>
      </c>
      <c r="AM32" s="588">
        <v>10000000</v>
      </c>
      <c r="AN32" s="152"/>
      <c r="AO32" s="646" t="s">
        <v>356</v>
      </c>
      <c r="AP32" s="650" t="s">
        <v>341</v>
      </c>
      <c r="AQ32" s="588">
        <v>1516791549.77</v>
      </c>
      <c r="AR32" s="588">
        <v>380972604</v>
      </c>
      <c r="AS32" s="135"/>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row>
    <row r="33" spans="1:82" s="3" customFormat="1" ht="42" customHeight="1" x14ac:dyDescent="0.2">
      <c r="A33" s="632"/>
      <c r="B33" s="664"/>
      <c r="C33" s="667"/>
      <c r="D33" s="659"/>
      <c r="E33" s="600"/>
      <c r="F33" s="620"/>
      <c r="G33" s="600"/>
      <c r="H33" s="632"/>
      <c r="I33" s="632"/>
      <c r="J33" s="715"/>
      <c r="K33" s="556"/>
      <c r="L33" s="717"/>
      <c r="M33" s="715"/>
      <c r="N33" s="225" t="s">
        <v>613</v>
      </c>
      <c r="O33" s="173"/>
      <c r="P33" s="602"/>
      <c r="Q33" s="51">
        <v>4</v>
      </c>
      <c r="R33" s="182">
        <v>1</v>
      </c>
      <c r="S33" s="181">
        <v>3</v>
      </c>
      <c r="T33" s="181"/>
      <c r="U33" s="181"/>
      <c r="V33" s="248">
        <f t="shared" ref="V33:V34" si="8">+(R33+S33)/Q33</f>
        <v>1</v>
      </c>
      <c r="W33" s="176">
        <v>45505</v>
      </c>
      <c r="X33" s="139">
        <v>45657</v>
      </c>
      <c r="Y33" s="109">
        <f t="shared" si="7"/>
        <v>152</v>
      </c>
      <c r="Z33" s="597"/>
      <c r="AA33" s="600"/>
      <c r="AB33" s="600"/>
      <c r="AC33" s="632"/>
      <c r="AD33" s="632"/>
      <c r="AE33" s="109" t="s">
        <v>333</v>
      </c>
      <c r="AF33" s="109" t="s">
        <v>526</v>
      </c>
      <c r="AG33" s="161">
        <v>20000000</v>
      </c>
      <c r="AH33" s="109" t="s">
        <v>77</v>
      </c>
      <c r="AI33" s="109" t="s">
        <v>54</v>
      </c>
      <c r="AJ33" s="139">
        <v>45505</v>
      </c>
      <c r="AK33" s="589"/>
      <c r="AL33" s="589"/>
      <c r="AM33" s="589"/>
      <c r="AN33" s="154"/>
      <c r="AO33" s="647"/>
      <c r="AP33" s="650"/>
      <c r="AQ33" s="589"/>
      <c r="AR33" s="589"/>
      <c r="AS33" s="135"/>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row>
    <row r="34" spans="1:82" s="3" customFormat="1" ht="42" customHeight="1" x14ac:dyDescent="0.2">
      <c r="A34" s="632"/>
      <c r="B34" s="664"/>
      <c r="C34" s="667"/>
      <c r="D34" s="669" t="s">
        <v>269</v>
      </c>
      <c r="E34" s="600"/>
      <c r="F34" s="620"/>
      <c r="G34" s="600"/>
      <c r="H34" s="632"/>
      <c r="I34" s="632"/>
      <c r="J34" s="714">
        <v>0.25</v>
      </c>
      <c r="K34" s="554">
        <v>0</v>
      </c>
      <c r="L34" s="718">
        <v>58</v>
      </c>
      <c r="M34" s="714"/>
      <c r="N34" s="225" t="s">
        <v>614</v>
      </c>
      <c r="O34" s="602" t="s">
        <v>680</v>
      </c>
      <c r="P34" s="602" t="s">
        <v>302</v>
      </c>
      <c r="Q34" s="50">
        <v>25</v>
      </c>
      <c r="R34" s="182">
        <v>0</v>
      </c>
      <c r="S34" s="320">
        <v>58</v>
      </c>
      <c r="T34" s="172"/>
      <c r="U34" s="172"/>
      <c r="V34" s="248">
        <f t="shared" si="8"/>
        <v>2.3199999999999998</v>
      </c>
      <c r="W34" s="176">
        <v>45505</v>
      </c>
      <c r="X34" s="139">
        <v>45657</v>
      </c>
      <c r="Y34" s="109">
        <f t="shared" si="7"/>
        <v>152</v>
      </c>
      <c r="Z34" s="597"/>
      <c r="AA34" s="600"/>
      <c r="AB34" s="600"/>
      <c r="AC34" s="632"/>
      <c r="AD34" s="632"/>
      <c r="AE34" s="109" t="s">
        <v>333</v>
      </c>
      <c r="AF34" s="109" t="s">
        <v>528</v>
      </c>
      <c r="AG34" s="161">
        <v>80000000</v>
      </c>
      <c r="AH34" s="109" t="s">
        <v>68</v>
      </c>
      <c r="AI34" s="109" t="s">
        <v>54</v>
      </c>
      <c r="AJ34" s="139">
        <v>45505</v>
      </c>
      <c r="AK34" s="590"/>
      <c r="AL34" s="590"/>
      <c r="AM34" s="590"/>
      <c r="AN34" s="153"/>
      <c r="AO34" s="648"/>
      <c r="AP34" s="650"/>
      <c r="AQ34" s="589"/>
      <c r="AR34" s="589">
        <v>0</v>
      </c>
      <c r="AS34" s="591"/>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row>
    <row r="35" spans="1:82" s="3" customFormat="1" ht="42" customHeight="1" x14ac:dyDescent="0.2">
      <c r="A35" s="632"/>
      <c r="B35" s="664"/>
      <c r="C35" s="667"/>
      <c r="D35" s="669"/>
      <c r="E35" s="600"/>
      <c r="F35" s="620"/>
      <c r="G35" s="600"/>
      <c r="H35" s="633"/>
      <c r="I35" s="633"/>
      <c r="J35" s="715"/>
      <c r="K35" s="556"/>
      <c r="L35" s="719"/>
      <c r="M35" s="715"/>
      <c r="N35" s="225" t="s">
        <v>615</v>
      </c>
      <c r="O35" s="602"/>
      <c r="P35" s="602"/>
      <c r="Q35" s="306">
        <v>12</v>
      </c>
      <c r="R35" s="334">
        <v>5</v>
      </c>
      <c r="S35" s="320">
        <v>4</v>
      </c>
      <c r="T35" s="172"/>
      <c r="U35" s="172"/>
      <c r="V35" s="248">
        <f>+(R35+S35)/Q35</f>
        <v>0.75</v>
      </c>
      <c r="W35" s="176">
        <v>45505</v>
      </c>
      <c r="X35" s="139">
        <v>45657</v>
      </c>
      <c r="Y35" s="109">
        <f t="shared" si="7"/>
        <v>152</v>
      </c>
      <c r="Z35" s="597"/>
      <c r="AA35" s="600"/>
      <c r="AB35" s="600"/>
      <c r="AC35" s="633"/>
      <c r="AD35" s="633"/>
      <c r="AE35" s="109" t="s">
        <v>333</v>
      </c>
      <c r="AF35" s="109" t="s">
        <v>525</v>
      </c>
      <c r="AG35" s="161">
        <v>60000000</v>
      </c>
      <c r="AH35" s="109" t="s">
        <v>77</v>
      </c>
      <c r="AI35" s="109" t="s">
        <v>62</v>
      </c>
      <c r="AJ35" s="139">
        <v>45505</v>
      </c>
      <c r="AK35" s="588">
        <v>329945212</v>
      </c>
      <c r="AL35" s="588">
        <v>329945212</v>
      </c>
      <c r="AM35" s="588">
        <v>0</v>
      </c>
      <c r="AN35" s="152"/>
      <c r="AO35" s="646" t="s">
        <v>355</v>
      </c>
      <c r="AP35" s="650"/>
      <c r="AQ35" s="589"/>
      <c r="AR35" s="589">
        <v>0</v>
      </c>
      <c r="AS35" s="592"/>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row>
    <row r="36" spans="1:82" ht="42" customHeight="1" x14ac:dyDescent="0.2">
      <c r="A36" s="632"/>
      <c r="B36" s="664"/>
      <c r="C36" s="667"/>
      <c r="D36" s="669" t="s">
        <v>270</v>
      </c>
      <c r="E36" s="600"/>
      <c r="F36" s="620"/>
      <c r="G36" s="600"/>
      <c r="H36" s="599" t="s">
        <v>515</v>
      </c>
      <c r="I36" s="631" t="s">
        <v>616</v>
      </c>
      <c r="J36" s="605">
        <v>0.15</v>
      </c>
      <c r="K36" s="554">
        <v>0</v>
      </c>
      <c r="L36" s="723">
        <v>1</v>
      </c>
      <c r="M36" s="605"/>
      <c r="N36" s="225" t="s">
        <v>617</v>
      </c>
      <c r="O36" s="170"/>
      <c r="P36" s="604" t="s">
        <v>301</v>
      </c>
      <c r="Q36" s="50">
        <v>1</v>
      </c>
      <c r="R36" s="182">
        <v>0</v>
      </c>
      <c r="S36" s="320">
        <v>1</v>
      </c>
      <c r="T36" s="172"/>
      <c r="U36" s="172"/>
      <c r="V36" s="248">
        <f>+(R36+S36)/Q36</f>
        <v>1</v>
      </c>
      <c r="W36" s="176">
        <v>45505</v>
      </c>
      <c r="X36" s="139">
        <v>45657</v>
      </c>
      <c r="Y36" s="109">
        <f>_xlfn.DAYS(X36,W36)</f>
        <v>152</v>
      </c>
      <c r="Z36" s="597"/>
      <c r="AA36" s="600"/>
      <c r="AB36" s="600"/>
      <c r="AC36" s="604" t="s">
        <v>371</v>
      </c>
      <c r="AD36" s="688" t="s">
        <v>372</v>
      </c>
      <c r="AE36" s="109" t="s">
        <v>530</v>
      </c>
      <c r="AF36" s="109" t="s">
        <v>64</v>
      </c>
      <c r="AG36" s="109">
        <v>0</v>
      </c>
      <c r="AH36" s="109"/>
      <c r="AI36" s="109"/>
      <c r="AJ36" s="139" t="s">
        <v>64</v>
      </c>
      <c r="AK36" s="589"/>
      <c r="AL36" s="589"/>
      <c r="AM36" s="589"/>
      <c r="AN36" s="154"/>
      <c r="AO36" s="647"/>
      <c r="AP36" s="650"/>
      <c r="AQ36" s="589"/>
      <c r="AR36" s="589">
        <v>0</v>
      </c>
      <c r="AS36" s="592"/>
    </row>
    <row r="37" spans="1:82" ht="42" customHeight="1" x14ac:dyDescent="0.2">
      <c r="A37" s="632"/>
      <c r="B37" s="664"/>
      <c r="C37" s="667"/>
      <c r="D37" s="669"/>
      <c r="E37" s="600"/>
      <c r="F37" s="620"/>
      <c r="G37" s="600"/>
      <c r="H37" s="600"/>
      <c r="I37" s="633"/>
      <c r="J37" s="606"/>
      <c r="K37" s="556"/>
      <c r="L37" s="724"/>
      <c r="M37" s="606"/>
      <c r="N37" s="225" t="s">
        <v>618</v>
      </c>
      <c r="O37" s="170"/>
      <c r="P37" s="604"/>
      <c r="Q37" s="50">
        <v>1</v>
      </c>
      <c r="R37" s="182">
        <v>0</v>
      </c>
      <c r="S37" s="172">
        <v>0</v>
      </c>
      <c r="T37" s="172"/>
      <c r="U37" s="172"/>
      <c r="V37" s="248">
        <f t="shared" ref="V37" si="9">+(R37+S37)/Q37</f>
        <v>0</v>
      </c>
      <c r="W37" s="176">
        <v>45505</v>
      </c>
      <c r="X37" s="139">
        <v>45657</v>
      </c>
      <c r="Y37" s="109">
        <f>_xlfn.DAYS(X37,W37)</f>
        <v>152</v>
      </c>
      <c r="Z37" s="597"/>
      <c r="AA37" s="600"/>
      <c r="AB37" s="600"/>
      <c r="AC37" s="643"/>
      <c r="AD37" s="689"/>
      <c r="AE37" s="109" t="s">
        <v>333</v>
      </c>
      <c r="AF37" s="109" t="s">
        <v>525</v>
      </c>
      <c r="AG37" s="161">
        <v>5000000</v>
      </c>
      <c r="AH37" s="109" t="s">
        <v>77</v>
      </c>
      <c r="AI37" s="109" t="s">
        <v>62</v>
      </c>
      <c r="AJ37" s="139">
        <v>45505</v>
      </c>
      <c r="AK37" s="590"/>
      <c r="AL37" s="590"/>
      <c r="AM37" s="590"/>
      <c r="AN37" s="153"/>
      <c r="AO37" s="648"/>
      <c r="AP37" s="650"/>
      <c r="AQ37" s="589"/>
      <c r="AR37" s="589">
        <v>0</v>
      </c>
      <c r="AS37" s="592"/>
    </row>
    <row r="38" spans="1:82" ht="42" customHeight="1" x14ac:dyDescent="0.2">
      <c r="A38" s="632"/>
      <c r="B38" s="664"/>
      <c r="C38" s="667"/>
      <c r="D38" s="669" t="s">
        <v>271</v>
      </c>
      <c r="E38" s="600"/>
      <c r="F38" s="620"/>
      <c r="G38" s="600"/>
      <c r="H38" s="600"/>
      <c r="I38" s="683" t="s">
        <v>619</v>
      </c>
      <c r="J38" s="605">
        <v>0.1</v>
      </c>
      <c r="K38" s="554">
        <v>0</v>
      </c>
      <c r="L38" s="575">
        <v>0</v>
      </c>
      <c r="M38" s="605"/>
      <c r="N38" s="225" t="s">
        <v>620</v>
      </c>
      <c r="O38" s="170"/>
      <c r="P38" s="604" t="s">
        <v>535</v>
      </c>
      <c r="Q38" s="109">
        <v>35</v>
      </c>
      <c r="R38" s="177">
        <v>0</v>
      </c>
      <c r="S38" s="159">
        <v>0</v>
      </c>
      <c r="T38" s="159"/>
      <c r="U38" s="159"/>
      <c r="V38" s="248">
        <f>+(R38+S38)/Q38</f>
        <v>0</v>
      </c>
      <c r="W38" s="176">
        <v>45505</v>
      </c>
      <c r="X38" s="139">
        <v>45657</v>
      </c>
      <c r="Y38" s="109">
        <f t="shared" ref="Y38:Y39" si="10">_xlfn.DAYS(X38,W38)</f>
        <v>152</v>
      </c>
      <c r="Z38" s="597"/>
      <c r="AA38" s="600"/>
      <c r="AB38" s="600"/>
      <c r="AC38" s="643"/>
      <c r="AD38" s="689"/>
      <c r="AE38" s="109" t="s">
        <v>530</v>
      </c>
      <c r="AF38" s="109" t="s">
        <v>64</v>
      </c>
      <c r="AG38" s="109">
        <v>0</v>
      </c>
      <c r="AH38" s="109"/>
      <c r="AI38" s="109" t="s">
        <v>54</v>
      </c>
      <c r="AJ38" s="139" t="s">
        <v>64</v>
      </c>
      <c r="AK38" s="588">
        <v>134917</v>
      </c>
      <c r="AL38" s="588">
        <v>134918</v>
      </c>
      <c r="AM38" s="588">
        <v>0</v>
      </c>
      <c r="AN38" s="147"/>
      <c r="AO38" s="654" t="s">
        <v>374</v>
      </c>
      <c r="AP38" s="650"/>
      <c r="AQ38" s="589"/>
      <c r="AR38" s="589">
        <v>0</v>
      </c>
      <c r="AS38" s="592"/>
    </row>
    <row r="39" spans="1:82" ht="42" customHeight="1" x14ac:dyDescent="0.2">
      <c r="A39" s="633"/>
      <c r="B39" s="665"/>
      <c r="C39" s="668"/>
      <c r="D39" s="669"/>
      <c r="E39" s="601"/>
      <c r="F39" s="621"/>
      <c r="G39" s="601"/>
      <c r="H39" s="601"/>
      <c r="I39" s="685"/>
      <c r="J39" s="606"/>
      <c r="K39" s="556"/>
      <c r="L39" s="577"/>
      <c r="M39" s="606"/>
      <c r="N39" s="225" t="s">
        <v>621</v>
      </c>
      <c r="O39" s="170"/>
      <c r="P39" s="604"/>
      <c r="Q39" s="109">
        <v>35</v>
      </c>
      <c r="R39" s="177">
        <v>0</v>
      </c>
      <c r="S39" s="159">
        <v>0</v>
      </c>
      <c r="T39" s="159"/>
      <c r="U39" s="159"/>
      <c r="V39" s="248">
        <f t="shared" ref="V39" si="11">+(R39+S39)/Q39</f>
        <v>0</v>
      </c>
      <c r="W39" s="176">
        <v>45505</v>
      </c>
      <c r="X39" s="139">
        <v>45657</v>
      </c>
      <c r="Y39" s="109">
        <f t="shared" si="10"/>
        <v>152</v>
      </c>
      <c r="Z39" s="598"/>
      <c r="AA39" s="601"/>
      <c r="AB39" s="601"/>
      <c r="AC39" s="643"/>
      <c r="AD39" s="689"/>
      <c r="AE39" s="109" t="s">
        <v>333</v>
      </c>
      <c r="AF39" s="109" t="s">
        <v>525</v>
      </c>
      <c r="AG39" s="161">
        <v>20000000</v>
      </c>
      <c r="AH39" s="109" t="s">
        <v>77</v>
      </c>
      <c r="AI39" s="109" t="s">
        <v>54</v>
      </c>
      <c r="AJ39" s="139">
        <v>45505</v>
      </c>
      <c r="AK39" s="590"/>
      <c r="AL39" s="590"/>
      <c r="AM39" s="590"/>
      <c r="AN39" s="148"/>
      <c r="AO39" s="655"/>
      <c r="AP39" s="651"/>
      <c r="AQ39" s="590"/>
      <c r="AR39" s="590">
        <v>0</v>
      </c>
      <c r="AS39" s="593"/>
    </row>
    <row r="40" spans="1:82" ht="42" customHeight="1" x14ac:dyDescent="0.2">
      <c r="A40" s="145"/>
      <c r="B40" s="215"/>
      <c r="C40" s="210"/>
      <c r="D40" s="50"/>
      <c r="E40" s="562" t="s">
        <v>568</v>
      </c>
      <c r="F40" s="563"/>
      <c r="G40" s="563"/>
      <c r="H40" s="563"/>
      <c r="I40" s="563"/>
      <c r="J40" s="563"/>
      <c r="K40" s="563"/>
      <c r="L40" s="563"/>
      <c r="M40" s="563"/>
      <c r="N40" s="563"/>
      <c r="O40" s="563"/>
      <c r="P40" s="563"/>
      <c r="Q40" s="563"/>
      <c r="R40" s="563"/>
      <c r="S40" s="563"/>
      <c r="T40" s="563"/>
      <c r="U40" s="564"/>
      <c r="V40" s="255">
        <f>AVERAGE(V32:V39)</f>
        <v>0.91625000000000001</v>
      </c>
      <c r="W40" s="176"/>
      <c r="X40" s="139"/>
      <c r="Y40" s="109"/>
      <c r="Z40" s="151"/>
      <c r="AA40" s="205"/>
      <c r="AB40" s="205"/>
      <c r="AC40" s="109"/>
      <c r="AD40" s="206"/>
      <c r="AE40" s="109"/>
      <c r="AF40" s="109"/>
      <c r="AG40" s="161"/>
      <c r="AH40" s="109"/>
      <c r="AI40" s="109"/>
      <c r="AJ40" s="139"/>
      <c r="AK40" s="153">
        <f>SUM(AK32:AK39)</f>
        <v>384080129</v>
      </c>
      <c r="AL40" s="153">
        <f>SUM(AL32:AL39)</f>
        <v>384080130</v>
      </c>
      <c r="AM40" s="153">
        <f>SUM(AM32:AM39)</f>
        <v>10000000</v>
      </c>
      <c r="AN40" s="148"/>
      <c r="AO40" s="211"/>
      <c r="AP40" s="148"/>
      <c r="AQ40" s="282">
        <f>SUM(AQ32)</f>
        <v>1516791549.77</v>
      </c>
      <c r="AR40" s="282">
        <f>SUM(AR32)</f>
        <v>380972604</v>
      </c>
      <c r="AS40" s="284">
        <f>+AR40/AQ40</f>
        <v>0.25117004644294672</v>
      </c>
    </row>
    <row r="41" spans="1:82" s="114" customFormat="1" ht="39" customHeight="1" x14ac:dyDescent="0.2">
      <c r="A41" s="63"/>
      <c r="B41" s="63"/>
      <c r="C41" s="120"/>
      <c r="D41" s="64"/>
      <c r="E41" s="63"/>
      <c r="F41" s="121"/>
      <c r="G41" s="63"/>
      <c r="H41" s="63"/>
      <c r="I41" s="122"/>
      <c r="J41" s="157"/>
      <c r="K41" s="157"/>
      <c r="L41" s="188"/>
      <c r="M41" s="157"/>
      <c r="N41" s="63"/>
      <c r="O41" s="116"/>
      <c r="P41" s="174"/>
      <c r="Q41" s="179"/>
      <c r="R41" s="182"/>
      <c r="S41" s="182"/>
      <c r="T41" s="182"/>
      <c r="U41" s="182"/>
      <c r="V41" s="182"/>
      <c r="W41" s="177"/>
      <c r="X41" s="115"/>
      <c r="Y41" s="116"/>
      <c r="Z41" s="123"/>
      <c r="AA41" s="59"/>
      <c r="AB41" s="59"/>
      <c r="AC41" s="115"/>
      <c r="AD41" s="117"/>
      <c r="AE41" s="115"/>
      <c r="AF41" s="116"/>
      <c r="AG41" s="116"/>
      <c r="AH41" s="129"/>
      <c r="AI41" s="116"/>
      <c r="AJ41" s="116"/>
      <c r="AK41" s="124"/>
      <c r="AL41" s="115"/>
      <c r="AM41" s="115"/>
      <c r="AN41" s="115"/>
      <c r="AO41" s="118"/>
      <c r="AP41" s="59"/>
    </row>
    <row r="42" spans="1:82" ht="42" customHeight="1" x14ac:dyDescent="0.2">
      <c r="A42" s="631" t="s">
        <v>290</v>
      </c>
      <c r="B42" s="670" t="s">
        <v>225</v>
      </c>
      <c r="C42" s="625" t="s">
        <v>544</v>
      </c>
      <c r="D42" s="631" t="s">
        <v>272</v>
      </c>
      <c r="E42" s="604" t="s">
        <v>316</v>
      </c>
      <c r="F42" s="656">
        <v>2024130010113</v>
      </c>
      <c r="G42" s="604" t="s">
        <v>327</v>
      </c>
      <c r="H42" s="599" t="s">
        <v>328</v>
      </c>
      <c r="I42" s="599" t="s">
        <v>622</v>
      </c>
      <c r="J42" s="578">
        <v>0.19019644256936799</v>
      </c>
      <c r="K42" s="554">
        <v>0</v>
      </c>
      <c r="L42" s="565">
        <v>30</v>
      </c>
      <c r="M42" s="578"/>
      <c r="N42" s="103" t="s">
        <v>623</v>
      </c>
      <c r="O42" s="170"/>
      <c r="P42" s="602" t="s">
        <v>304</v>
      </c>
      <c r="Q42" s="106">
        <v>1</v>
      </c>
      <c r="R42" s="177">
        <v>0</v>
      </c>
      <c r="S42" s="175">
        <v>1</v>
      </c>
      <c r="T42" s="175"/>
      <c r="U42" s="175"/>
      <c r="V42" s="248">
        <f>+(R42+S42)/Q42</f>
        <v>1</v>
      </c>
      <c r="W42" s="176">
        <v>45505</v>
      </c>
      <c r="X42" s="139">
        <v>45657</v>
      </c>
      <c r="Y42" s="109">
        <f t="shared" ref="Y42:Y43" si="12">_xlfn.DAYS(X42,W42)</f>
        <v>152</v>
      </c>
      <c r="Z42" s="721">
        <v>1800</v>
      </c>
      <c r="AA42" s="599" t="s">
        <v>332</v>
      </c>
      <c r="AB42" s="599" t="s">
        <v>323</v>
      </c>
      <c r="AC42" s="604" t="s">
        <v>524</v>
      </c>
      <c r="AD42" s="688" t="s">
        <v>373</v>
      </c>
      <c r="AE42" s="109" t="s">
        <v>333</v>
      </c>
      <c r="AF42" s="109" t="s">
        <v>525</v>
      </c>
      <c r="AG42" s="161">
        <v>65000000</v>
      </c>
      <c r="AH42" s="109" t="s">
        <v>77</v>
      </c>
      <c r="AI42" s="109" t="s">
        <v>54</v>
      </c>
      <c r="AJ42" s="139">
        <v>45505</v>
      </c>
      <c r="AK42" s="588">
        <v>38000000</v>
      </c>
      <c r="AL42" s="588">
        <v>38000001</v>
      </c>
      <c r="AM42" s="588">
        <v>106250000</v>
      </c>
      <c r="AN42" s="147"/>
      <c r="AO42" s="654" t="s">
        <v>383</v>
      </c>
      <c r="AP42" s="652" t="s">
        <v>342</v>
      </c>
      <c r="AQ42" s="582">
        <v>965736164</v>
      </c>
      <c r="AR42" s="582">
        <v>304577636</v>
      </c>
      <c r="AS42" s="582"/>
    </row>
    <row r="43" spans="1:82" ht="30.6" customHeight="1" x14ac:dyDescent="0.2">
      <c r="A43" s="632"/>
      <c r="B43" s="671"/>
      <c r="C43" s="626"/>
      <c r="D43" s="632"/>
      <c r="E43" s="604"/>
      <c r="F43" s="656"/>
      <c r="G43" s="604"/>
      <c r="H43" s="600"/>
      <c r="I43" s="600"/>
      <c r="J43" s="579"/>
      <c r="K43" s="555"/>
      <c r="L43" s="566"/>
      <c r="M43" s="579"/>
      <c r="N43" s="103" t="s">
        <v>624</v>
      </c>
      <c r="O43" s="170"/>
      <c r="P43" s="602"/>
      <c r="Q43" s="307">
        <v>30</v>
      </c>
      <c r="R43" s="177">
        <v>0</v>
      </c>
      <c r="S43" s="175">
        <v>30</v>
      </c>
      <c r="T43" s="175"/>
      <c r="U43" s="175"/>
      <c r="V43" s="248">
        <f t="shared" ref="V43:V48" si="13">+(R43+S43)/Q43</f>
        <v>1</v>
      </c>
      <c r="W43" s="176">
        <v>45505</v>
      </c>
      <c r="X43" s="139">
        <v>45657</v>
      </c>
      <c r="Y43" s="109">
        <f t="shared" si="12"/>
        <v>152</v>
      </c>
      <c r="Z43" s="721"/>
      <c r="AA43" s="600"/>
      <c r="AB43" s="600"/>
      <c r="AC43" s="604"/>
      <c r="AD43" s="688"/>
      <c r="AE43" s="109" t="s">
        <v>333</v>
      </c>
      <c r="AF43" s="109" t="s">
        <v>529</v>
      </c>
      <c r="AG43" s="161">
        <v>60750000</v>
      </c>
      <c r="AH43" s="109" t="s">
        <v>55</v>
      </c>
      <c r="AI43" s="109" t="s">
        <v>54</v>
      </c>
      <c r="AJ43" s="139">
        <v>45505</v>
      </c>
      <c r="AK43" s="590"/>
      <c r="AL43" s="590"/>
      <c r="AM43" s="590"/>
      <c r="AN43" s="148"/>
      <c r="AO43" s="655"/>
      <c r="AP43" s="652"/>
      <c r="AQ43" s="582"/>
      <c r="AR43" s="582"/>
      <c r="AS43" s="582"/>
    </row>
    <row r="44" spans="1:82" ht="36" customHeight="1" x14ac:dyDescent="0.2">
      <c r="A44" s="632"/>
      <c r="B44" s="671"/>
      <c r="C44" s="626"/>
      <c r="D44" s="632"/>
      <c r="E44" s="604"/>
      <c r="F44" s="656"/>
      <c r="G44" s="604"/>
      <c r="H44" s="600"/>
      <c r="I44" s="600"/>
      <c r="J44" s="579"/>
      <c r="K44" s="555"/>
      <c r="L44" s="566"/>
      <c r="M44" s="579"/>
      <c r="N44" s="103" t="s">
        <v>625</v>
      </c>
      <c r="O44" s="170"/>
      <c r="P44" s="602"/>
      <c r="Q44" s="307">
        <v>1</v>
      </c>
      <c r="R44" s="177">
        <v>0</v>
      </c>
      <c r="S44" s="309">
        <v>1</v>
      </c>
      <c r="T44" s="175"/>
      <c r="U44" s="175"/>
      <c r="V44" s="248">
        <f t="shared" si="13"/>
        <v>1</v>
      </c>
      <c r="W44" s="176">
        <v>45505</v>
      </c>
      <c r="X44" s="139">
        <v>45657</v>
      </c>
      <c r="Y44" s="109">
        <f t="shared" ref="Y44:Y48" si="14">_xlfn.DAYS(X44,W44)</f>
        <v>152</v>
      </c>
      <c r="Z44" s="721"/>
      <c r="AA44" s="600"/>
      <c r="AB44" s="600"/>
      <c r="AC44" s="604"/>
      <c r="AD44" s="688"/>
      <c r="AE44" s="109" t="s">
        <v>530</v>
      </c>
      <c r="AF44" s="109" t="s">
        <v>64</v>
      </c>
      <c r="AG44" s="109">
        <v>0</v>
      </c>
      <c r="AH44" s="109"/>
      <c r="AI44" s="135"/>
      <c r="AJ44" s="135"/>
      <c r="AK44" s="588">
        <v>158606893</v>
      </c>
      <c r="AL44" s="588">
        <v>158606894</v>
      </c>
      <c r="AM44" s="588">
        <v>30611700</v>
      </c>
      <c r="AN44" s="147"/>
      <c r="AO44" s="654" t="s">
        <v>382</v>
      </c>
      <c r="AP44" s="652"/>
      <c r="AQ44" s="582"/>
      <c r="AR44" s="582"/>
      <c r="AS44" s="582"/>
    </row>
    <row r="45" spans="1:82" ht="51" customHeight="1" x14ac:dyDescent="0.2">
      <c r="A45" s="632"/>
      <c r="B45" s="671"/>
      <c r="C45" s="626"/>
      <c r="D45" s="633"/>
      <c r="E45" s="604"/>
      <c r="F45" s="656"/>
      <c r="G45" s="604"/>
      <c r="H45" s="601"/>
      <c r="I45" s="601"/>
      <c r="J45" s="580"/>
      <c r="K45" s="556"/>
      <c r="L45" s="567"/>
      <c r="M45" s="580"/>
      <c r="N45" s="103" t="s">
        <v>626</v>
      </c>
      <c r="O45" s="170"/>
      <c r="P45" s="602"/>
      <c r="Q45" s="109">
        <v>30</v>
      </c>
      <c r="R45" s="177">
        <v>0</v>
      </c>
      <c r="S45" s="175">
        <v>30</v>
      </c>
      <c r="T45" s="175"/>
      <c r="U45" s="175"/>
      <c r="V45" s="248">
        <f>+(R45+S45)/Q45</f>
        <v>1</v>
      </c>
      <c r="W45" s="176">
        <v>45505</v>
      </c>
      <c r="X45" s="139">
        <v>45657</v>
      </c>
      <c r="Y45" s="109">
        <f t="shared" si="14"/>
        <v>152</v>
      </c>
      <c r="Z45" s="721"/>
      <c r="AA45" s="600"/>
      <c r="AB45" s="600"/>
      <c r="AC45" s="604"/>
      <c r="AD45" s="688"/>
      <c r="AE45" s="109" t="s">
        <v>530</v>
      </c>
      <c r="AF45" s="109" t="s">
        <v>64</v>
      </c>
      <c r="AG45" s="109">
        <v>0</v>
      </c>
      <c r="AH45" s="109"/>
      <c r="AI45" s="135"/>
      <c r="AJ45" s="135"/>
      <c r="AK45" s="590"/>
      <c r="AL45" s="590"/>
      <c r="AM45" s="590"/>
      <c r="AN45" s="148"/>
      <c r="AO45" s="655"/>
      <c r="AP45" s="652"/>
      <c r="AQ45" s="582"/>
      <c r="AR45" s="582"/>
      <c r="AS45" s="582"/>
    </row>
    <row r="46" spans="1:82" ht="38.25" x14ac:dyDescent="0.2">
      <c r="A46" s="632"/>
      <c r="B46" s="671"/>
      <c r="C46" s="626"/>
      <c r="D46" s="599" t="s">
        <v>520</v>
      </c>
      <c r="E46" s="604"/>
      <c r="F46" s="656"/>
      <c r="G46" s="604"/>
      <c r="H46" s="599" t="s">
        <v>516</v>
      </c>
      <c r="I46" s="683" t="s">
        <v>627</v>
      </c>
      <c r="J46" s="578">
        <v>0.80980355743063204</v>
      </c>
      <c r="K46" s="554">
        <v>0</v>
      </c>
      <c r="L46" s="568">
        <v>0.3</v>
      </c>
      <c r="M46" s="578"/>
      <c r="N46" s="103" t="s">
        <v>628</v>
      </c>
      <c r="O46" s="170"/>
      <c r="P46" s="604" t="s">
        <v>305</v>
      </c>
      <c r="Q46" s="109">
        <v>1</v>
      </c>
      <c r="R46" s="177">
        <v>0</v>
      </c>
      <c r="S46" s="159">
        <v>1</v>
      </c>
      <c r="T46" s="159"/>
      <c r="U46" s="159"/>
      <c r="V46" s="248">
        <f t="shared" si="13"/>
        <v>1</v>
      </c>
      <c r="W46" s="176">
        <v>45505</v>
      </c>
      <c r="X46" s="139">
        <v>45657</v>
      </c>
      <c r="Y46" s="109">
        <f t="shared" si="14"/>
        <v>152</v>
      </c>
      <c r="Z46" s="721"/>
      <c r="AA46" s="600"/>
      <c r="AB46" s="600"/>
      <c r="AC46" s="604"/>
      <c r="AD46" s="688"/>
      <c r="AE46" s="109" t="s">
        <v>333</v>
      </c>
      <c r="AF46" s="109" t="s">
        <v>529</v>
      </c>
      <c r="AG46" s="161">
        <v>65000000</v>
      </c>
      <c r="AH46" s="109" t="s">
        <v>55</v>
      </c>
      <c r="AI46" s="109" t="s">
        <v>62</v>
      </c>
      <c r="AJ46" s="139">
        <v>45505</v>
      </c>
      <c r="AK46" s="588">
        <v>305155272</v>
      </c>
      <c r="AL46" s="588">
        <v>305155272</v>
      </c>
      <c r="AM46" s="588">
        <v>357732908</v>
      </c>
      <c r="AN46" s="147"/>
      <c r="AO46" s="654" t="s">
        <v>355</v>
      </c>
      <c r="AP46" s="652"/>
      <c r="AQ46" s="582"/>
      <c r="AR46" s="582"/>
      <c r="AS46" s="582"/>
    </row>
    <row r="47" spans="1:82" ht="25.5" x14ac:dyDescent="0.2">
      <c r="A47" s="632"/>
      <c r="B47" s="671"/>
      <c r="C47" s="626"/>
      <c r="D47" s="600"/>
      <c r="E47" s="604"/>
      <c r="F47" s="656"/>
      <c r="G47" s="604"/>
      <c r="H47" s="600"/>
      <c r="I47" s="684"/>
      <c r="J47" s="579"/>
      <c r="K47" s="555"/>
      <c r="L47" s="569"/>
      <c r="M47" s="579"/>
      <c r="N47" s="103" t="s">
        <v>629</v>
      </c>
      <c r="O47" s="170"/>
      <c r="P47" s="604"/>
      <c r="Q47" s="109">
        <v>1</v>
      </c>
      <c r="R47" s="177">
        <v>0</v>
      </c>
      <c r="S47" s="159">
        <v>1</v>
      </c>
      <c r="T47" s="159"/>
      <c r="U47" s="159"/>
      <c r="V47" s="248">
        <f>+(R47+S47)/Q47</f>
        <v>1</v>
      </c>
      <c r="W47" s="176">
        <v>45505</v>
      </c>
      <c r="X47" s="139">
        <v>45657</v>
      </c>
      <c r="Y47" s="109">
        <f t="shared" si="14"/>
        <v>152</v>
      </c>
      <c r="Z47" s="721"/>
      <c r="AA47" s="600"/>
      <c r="AB47" s="600"/>
      <c r="AC47" s="604"/>
      <c r="AD47" s="688"/>
      <c r="AE47" s="109" t="s">
        <v>333</v>
      </c>
      <c r="AF47" s="109" t="s">
        <v>529</v>
      </c>
      <c r="AG47" s="161">
        <v>326408528</v>
      </c>
      <c r="AH47" s="109" t="s">
        <v>55</v>
      </c>
      <c r="AI47" s="109" t="s">
        <v>62</v>
      </c>
      <c r="AJ47" s="139">
        <v>45505</v>
      </c>
      <c r="AK47" s="590"/>
      <c r="AL47" s="590"/>
      <c r="AM47" s="590"/>
      <c r="AN47" s="148"/>
      <c r="AO47" s="655"/>
      <c r="AP47" s="652"/>
      <c r="AQ47" s="582"/>
      <c r="AR47" s="582"/>
      <c r="AS47" s="582"/>
    </row>
    <row r="48" spans="1:82" ht="33.6" customHeight="1" x14ac:dyDescent="0.2">
      <c r="A48" s="633"/>
      <c r="B48" s="672"/>
      <c r="C48" s="627"/>
      <c r="D48" s="601"/>
      <c r="E48" s="604"/>
      <c r="F48" s="656"/>
      <c r="G48" s="604"/>
      <c r="H48" s="601"/>
      <c r="I48" s="685"/>
      <c r="J48" s="580"/>
      <c r="K48" s="556"/>
      <c r="L48" s="570"/>
      <c r="M48" s="580"/>
      <c r="N48" s="103" t="s">
        <v>630</v>
      </c>
      <c r="O48" s="170"/>
      <c r="P48" s="604"/>
      <c r="Q48" s="310">
        <v>6</v>
      </c>
      <c r="R48" s="177">
        <v>0</v>
      </c>
      <c r="S48" s="336">
        <v>4</v>
      </c>
      <c r="T48" s="159"/>
      <c r="U48" s="159"/>
      <c r="V48" s="248">
        <f t="shared" si="13"/>
        <v>0.66666666666666663</v>
      </c>
      <c r="W48" s="176">
        <v>45505</v>
      </c>
      <c r="X48" s="139">
        <v>45657</v>
      </c>
      <c r="Y48" s="109">
        <f t="shared" si="14"/>
        <v>152</v>
      </c>
      <c r="Z48" s="722"/>
      <c r="AA48" s="601"/>
      <c r="AB48" s="601"/>
      <c r="AC48" s="643"/>
      <c r="AD48" s="689"/>
      <c r="AE48" s="109" t="s">
        <v>333</v>
      </c>
      <c r="AF48" s="109" t="s">
        <v>529</v>
      </c>
      <c r="AG48" s="161">
        <v>144000000</v>
      </c>
      <c r="AH48" s="109" t="s">
        <v>55</v>
      </c>
      <c r="AI48" s="109" t="s">
        <v>62</v>
      </c>
      <c r="AJ48" s="139">
        <v>45505</v>
      </c>
      <c r="AK48" s="108">
        <v>159396363</v>
      </c>
      <c r="AL48" s="108">
        <v>159396363</v>
      </c>
      <c r="AM48" s="108">
        <v>137639393</v>
      </c>
      <c r="AN48" s="164"/>
      <c r="AO48" s="187" t="s">
        <v>531</v>
      </c>
      <c r="AP48" s="653"/>
      <c r="AQ48" s="582"/>
      <c r="AR48" s="582"/>
      <c r="AS48" s="582"/>
    </row>
    <row r="49" spans="1:45" ht="78" customHeight="1" x14ac:dyDescent="0.2">
      <c r="A49" s="145"/>
      <c r="B49" s="213"/>
      <c r="C49" s="214"/>
      <c r="D49" s="254"/>
      <c r="E49" s="562" t="s">
        <v>569</v>
      </c>
      <c r="F49" s="563"/>
      <c r="G49" s="563"/>
      <c r="H49" s="563"/>
      <c r="I49" s="563"/>
      <c r="J49" s="563"/>
      <c r="K49" s="563"/>
      <c r="L49" s="563"/>
      <c r="M49" s="563"/>
      <c r="N49" s="563"/>
      <c r="O49" s="563"/>
      <c r="P49" s="563"/>
      <c r="Q49" s="563"/>
      <c r="R49" s="563"/>
      <c r="S49" s="563"/>
      <c r="T49" s="563"/>
      <c r="U49" s="564"/>
      <c r="V49" s="255">
        <f>AVERAGE(V42:V48)</f>
        <v>0.95238095238095244</v>
      </c>
      <c r="W49" s="176"/>
      <c r="X49" s="139"/>
      <c r="Y49" s="109"/>
      <c r="Z49" s="106"/>
      <c r="AA49" s="205"/>
      <c r="AB49" s="205"/>
      <c r="AC49" s="109"/>
      <c r="AD49" s="206"/>
      <c r="AE49" s="109"/>
      <c r="AF49" s="109"/>
      <c r="AG49" s="161"/>
      <c r="AH49" s="109"/>
      <c r="AI49" s="109"/>
      <c r="AJ49" s="139"/>
      <c r="AK49" s="108"/>
      <c r="AL49" s="108">
        <f>SUM(AL42:AL48)</f>
        <v>661158530</v>
      </c>
      <c r="AM49" s="108">
        <f>SUM(AM42:AM48)</f>
        <v>632234001</v>
      </c>
      <c r="AN49" s="164"/>
      <c r="AO49" s="187"/>
      <c r="AP49" s="43"/>
      <c r="AQ49" s="287">
        <f>SUM(AQ42)</f>
        <v>965736164</v>
      </c>
      <c r="AR49" s="287">
        <f>SUM(AR42)</f>
        <v>304577636</v>
      </c>
      <c r="AS49" s="286">
        <f>+AR49/AQ49</f>
        <v>0.31538389816372248</v>
      </c>
    </row>
    <row r="50" spans="1:45" s="114" customFormat="1" ht="11.45" customHeight="1" x14ac:dyDescent="0.2">
      <c r="A50" s="59"/>
      <c r="B50" s="59"/>
      <c r="C50" s="111"/>
      <c r="D50" s="117"/>
      <c r="E50" s="59"/>
      <c r="F50" s="112"/>
      <c r="G50" s="59"/>
      <c r="H50" s="126"/>
      <c r="I50" s="127"/>
      <c r="J50" s="157"/>
      <c r="K50" s="157"/>
      <c r="L50" s="188"/>
      <c r="M50" s="157"/>
      <c r="N50" s="128"/>
      <c r="O50" s="116"/>
      <c r="P50" s="174"/>
      <c r="Q50" s="115"/>
      <c r="R50" s="177"/>
      <c r="S50" s="177"/>
      <c r="T50" s="177"/>
      <c r="U50" s="177"/>
      <c r="V50" s="177"/>
      <c r="W50" s="178"/>
      <c r="X50" s="115"/>
      <c r="Y50" s="116"/>
      <c r="Z50" s="115"/>
      <c r="AA50" s="59"/>
      <c r="AB50" s="59"/>
      <c r="AC50" s="129"/>
      <c r="AD50" s="130"/>
      <c r="AE50" s="115"/>
      <c r="AF50" s="116"/>
      <c r="AG50" s="116"/>
      <c r="AH50" s="129"/>
      <c r="AI50" s="116"/>
      <c r="AJ50" s="116"/>
      <c r="AK50" s="115"/>
      <c r="AL50" s="115"/>
      <c r="AM50" s="115"/>
      <c r="AN50" s="115"/>
      <c r="AO50" s="118"/>
      <c r="AP50" s="59"/>
    </row>
    <row r="51" spans="1:45" s="3" customFormat="1" ht="50.25" customHeight="1" x14ac:dyDescent="0.2">
      <c r="A51" s="631" t="s">
        <v>291</v>
      </c>
      <c r="B51" s="660" t="s">
        <v>226</v>
      </c>
      <c r="C51" s="631" t="s">
        <v>545</v>
      </c>
      <c r="D51" s="653" t="s">
        <v>274</v>
      </c>
      <c r="E51" s="599" t="s">
        <v>317</v>
      </c>
      <c r="F51" s="619">
        <v>2024130010105</v>
      </c>
      <c r="G51" s="599" t="s">
        <v>329</v>
      </c>
      <c r="H51" s="604" t="s">
        <v>330</v>
      </c>
      <c r="I51" s="604" t="s">
        <v>631</v>
      </c>
      <c r="J51" s="581">
        <v>0.35</v>
      </c>
      <c r="K51" s="608">
        <v>0.08</v>
      </c>
      <c r="L51" s="571">
        <v>0</v>
      </c>
      <c r="M51" s="581"/>
      <c r="N51" s="103" t="s">
        <v>632</v>
      </c>
      <c r="O51" s="603" t="s">
        <v>679</v>
      </c>
      <c r="P51" s="602" t="s">
        <v>300</v>
      </c>
      <c r="Q51" s="307">
        <v>12</v>
      </c>
      <c r="R51" s="308">
        <v>5</v>
      </c>
      <c r="S51" s="309">
        <v>4</v>
      </c>
      <c r="T51" s="175"/>
      <c r="U51" s="175"/>
      <c r="V51" s="248">
        <f t="shared" ref="V51:V57" si="15">+(R51+S51)/Q51</f>
        <v>0.75</v>
      </c>
      <c r="W51" s="176">
        <v>45505</v>
      </c>
      <c r="X51" s="139">
        <v>45657</v>
      </c>
      <c r="Y51" s="109">
        <f t="shared" ref="Y51:Y52" si="16">_xlfn.DAYS(X51,W51)</f>
        <v>152</v>
      </c>
      <c r="Z51" s="596">
        <v>1065570</v>
      </c>
      <c r="AA51" s="599" t="s">
        <v>332</v>
      </c>
      <c r="AB51" s="599" t="s">
        <v>323</v>
      </c>
      <c r="AC51" s="690" t="s">
        <v>375</v>
      </c>
      <c r="AD51" s="640" t="s">
        <v>378</v>
      </c>
      <c r="AE51" s="109" t="s">
        <v>333</v>
      </c>
      <c r="AF51" s="109" t="s">
        <v>525</v>
      </c>
      <c r="AG51" s="161">
        <v>137229739</v>
      </c>
      <c r="AH51" s="109" t="s">
        <v>77</v>
      </c>
      <c r="AI51" s="109" t="s">
        <v>54</v>
      </c>
      <c r="AJ51" s="139">
        <v>45505</v>
      </c>
      <c r="AK51" s="588">
        <v>86000000</v>
      </c>
      <c r="AL51" s="588">
        <v>86000000</v>
      </c>
      <c r="AM51" s="588">
        <v>96100000</v>
      </c>
      <c r="AN51" s="152"/>
      <c r="AO51" s="646" t="s">
        <v>356</v>
      </c>
      <c r="AP51" s="649" t="s">
        <v>344</v>
      </c>
      <c r="AQ51" s="582">
        <v>1075480437</v>
      </c>
      <c r="AR51" s="583">
        <v>431708928</v>
      </c>
      <c r="AS51" s="583"/>
    </row>
    <row r="52" spans="1:45" s="3" customFormat="1" ht="36.75" customHeight="1" x14ac:dyDescent="0.2">
      <c r="A52" s="632"/>
      <c r="B52" s="661"/>
      <c r="C52" s="641"/>
      <c r="D52" s="653"/>
      <c r="E52" s="600"/>
      <c r="F52" s="620"/>
      <c r="G52" s="600"/>
      <c r="H52" s="604"/>
      <c r="I52" s="604"/>
      <c r="J52" s="581"/>
      <c r="K52" s="608"/>
      <c r="L52" s="571"/>
      <c r="M52" s="581"/>
      <c r="N52" s="103" t="s">
        <v>633</v>
      </c>
      <c r="O52" s="611"/>
      <c r="P52" s="602"/>
      <c r="Q52" s="106">
        <v>1</v>
      </c>
      <c r="R52" s="177">
        <v>0</v>
      </c>
      <c r="S52" s="309">
        <v>0.3</v>
      </c>
      <c r="T52" s="175"/>
      <c r="U52" s="175"/>
      <c r="V52" s="248">
        <f t="shared" si="15"/>
        <v>0.3</v>
      </c>
      <c r="W52" s="176">
        <v>45505</v>
      </c>
      <c r="X52" s="139">
        <v>45657</v>
      </c>
      <c r="Y52" s="109">
        <f t="shared" si="16"/>
        <v>152</v>
      </c>
      <c r="Z52" s="597"/>
      <c r="AA52" s="600"/>
      <c r="AB52" s="600"/>
      <c r="AC52" s="691"/>
      <c r="AD52" s="642"/>
      <c r="AE52" s="109" t="s">
        <v>333</v>
      </c>
      <c r="AF52" s="109" t="s">
        <v>529</v>
      </c>
      <c r="AG52" s="161">
        <v>143467445</v>
      </c>
      <c r="AH52" s="109" t="s">
        <v>55</v>
      </c>
      <c r="AI52" s="109" t="s">
        <v>54</v>
      </c>
      <c r="AJ52" s="139">
        <v>45505</v>
      </c>
      <c r="AK52" s="590"/>
      <c r="AL52" s="590"/>
      <c r="AM52" s="590"/>
      <c r="AN52" s="153"/>
      <c r="AO52" s="648"/>
      <c r="AP52" s="650"/>
      <c r="AQ52" s="582"/>
      <c r="AR52" s="583"/>
      <c r="AS52" s="583"/>
    </row>
    <row r="53" spans="1:45" s="3" customFormat="1" ht="36.75" customHeight="1" x14ac:dyDescent="0.2">
      <c r="A53" s="632"/>
      <c r="B53" s="661"/>
      <c r="C53" s="641"/>
      <c r="D53" s="653"/>
      <c r="E53" s="600"/>
      <c r="F53" s="620"/>
      <c r="G53" s="600"/>
      <c r="H53" s="604"/>
      <c r="I53" s="604"/>
      <c r="J53" s="581"/>
      <c r="K53" s="608"/>
      <c r="L53" s="571"/>
      <c r="M53" s="581"/>
      <c r="N53" s="103" t="s">
        <v>634</v>
      </c>
      <c r="O53" s="611"/>
      <c r="P53" s="602"/>
      <c r="Q53" s="106">
        <v>2</v>
      </c>
      <c r="R53" s="177">
        <v>1</v>
      </c>
      <c r="S53" s="175">
        <v>1</v>
      </c>
      <c r="T53" s="175"/>
      <c r="U53" s="175"/>
      <c r="V53" s="248">
        <f t="shared" si="15"/>
        <v>1</v>
      </c>
      <c r="W53" s="176">
        <v>45505</v>
      </c>
      <c r="X53" s="139">
        <v>45657</v>
      </c>
      <c r="Y53" s="109">
        <f t="shared" ref="Y53:Y57" si="17">_xlfn.DAYS(X53,W53)</f>
        <v>152</v>
      </c>
      <c r="Z53" s="597"/>
      <c r="AA53" s="600"/>
      <c r="AB53" s="600"/>
      <c r="AC53" s="631" t="s">
        <v>376</v>
      </c>
      <c r="AD53" s="631" t="s">
        <v>379</v>
      </c>
      <c r="AE53" s="109" t="s">
        <v>333</v>
      </c>
      <c r="AF53" s="109" t="s">
        <v>525</v>
      </c>
      <c r="AG53" s="161">
        <v>62377150</v>
      </c>
      <c r="AH53" s="109" t="s">
        <v>77</v>
      </c>
      <c r="AI53" s="109" t="s">
        <v>54</v>
      </c>
      <c r="AJ53" s="139">
        <v>45505</v>
      </c>
      <c r="AK53" s="588">
        <v>322353640</v>
      </c>
      <c r="AL53" s="588">
        <v>322353640</v>
      </c>
      <c r="AM53" s="588">
        <v>0</v>
      </c>
      <c r="AN53" s="152"/>
      <c r="AO53" s="646" t="s">
        <v>382</v>
      </c>
      <c r="AP53" s="650"/>
      <c r="AQ53" s="582"/>
      <c r="AR53" s="583"/>
      <c r="AS53" s="583"/>
    </row>
    <row r="54" spans="1:45" s="3" customFormat="1" ht="36.75" customHeight="1" x14ac:dyDescent="0.2">
      <c r="A54" s="632"/>
      <c r="B54" s="661"/>
      <c r="C54" s="641"/>
      <c r="D54" s="653"/>
      <c r="E54" s="600"/>
      <c r="F54" s="620"/>
      <c r="G54" s="600"/>
      <c r="H54" s="604"/>
      <c r="I54" s="604"/>
      <c r="J54" s="581"/>
      <c r="K54" s="608"/>
      <c r="L54" s="571"/>
      <c r="M54" s="581"/>
      <c r="N54" s="103" t="s">
        <v>635</v>
      </c>
      <c r="O54" s="611"/>
      <c r="P54" s="602"/>
      <c r="Q54" s="307">
        <v>1</v>
      </c>
      <c r="R54" s="308">
        <v>0.5</v>
      </c>
      <c r="S54" s="309">
        <v>0.3</v>
      </c>
      <c r="T54" s="175"/>
      <c r="U54" s="175"/>
      <c r="V54" s="248">
        <f t="shared" si="15"/>
        <v>0.8</v>
      </c>
      <c r="W54" s="176">
        <v>45505</v>
      </c>
      <c r="X54" s="139">
        <v>45657</v>
      </c>
      <c r="Y54" s="109">
        <f t="shared" si="17"/>
        <v>152</v>
      </c>
      <c r="Z54" s="597"/>
      <c r="AA54" s="600"/>
      <c r="AB54" s="600"/>
      <c r="AC54" s="632"/>
      <c r="AD54" s="632"/>
      <c r="AE54" s="109" t="s">
        <v>333</v>
      </c>
      <c r="AF54" s="109" t="s">
        <v>527</v>
      </c>
      <c r="AG54" s="161">
        <v>62377150</v>
      </c>
      <c r="AH54" s="109" t="s">
        <v>77</v>
      </c>
      <c r="AI54" s="109" t="s">
        <v>54</v>
      </c>
      <c r="AJ54" s="139">
        <v>45505</v>
      </c>
      <c r="AK54" s="589"/>
      <c r="AL54" s="589"/>
      <c r="AM54" s="589"/>
      <c r="AN54" s="154"/>
      <c r="AO54" s="647"/>
      <c r="AP54" s="650"/>
      <c r="AQ54" s="582"/>
      <c r="AR54" s="583"/>
      <c r="AS54" s="583"/>
    </row>
    <row r="55" spans="1:45" s="3" customFormat="1" ht="42" customHeight="1" x14ac:dyDescent="0.2">
      <c r="A55" s="632"/>
      <c r="B55" s="661"/>
      <c r="C55" s="641"/>
      <c r="D55" s="653" t="s">
        <v>275</v>
      </c>
      <c r="E55" s="600"/>
      <c r="F55" s="620"/>
      <c r="G55" s="600"/>
      <c r="H55" s="604" t="s">
        <v>331</v>
      </c>
      <c r="I55" s="673" t="s">
        <v>636</v>
      </c>
      <c r="J55" s="581">
        <v>0.35</v>
      </c>
      <c r="K55" s="557">
        <v>0</v>
      </c>
      <c r="L55" s="572">
        <v>7.0000000000000007E-2</v>
      </c>
      <c r="M55" s="581"/>
      <c r="N55" s="103" t="s">
        <v>637</v>
      </c>
      <c r="O55" s="611"/>
      <c r="P55" s="602" t="s">
        <v>305</v>
      </c>
      <c r="Q55" s="106">
        <v>1</v>
      </c>
      <c r="R55" s="177">
        <v>0</v>
      </c>
      <c r="S55" s="309">
        <v>0.9</v>
      </c>
      <c r="T55" s="175"/>
      <c r="U55" s="175"/>
      <c r="V55" s="248">
        <f t="shared" si="15"/>
        <v>0.9</v>
      </c>
      <c r="W55" s="176">
        <v>45505</v>
      </c>
      <c r="X55" s="139">
        <v>45657</v>
      </c>
      <c r="Y55" s="109">
        <f t="shared" si="17"/>
        <v>152</v>
      </c>
      <c r="Z55" s="597"/>
      <c r="AA55" s="600"/>
      <c r="AB55" s="600"/>
      <c r="AC55" s="633"/>
      <c r="AD55" s="633"/>
      <c r="AE55" s="109" t="s">
        <v>333</v>
      </c>
      <c r="AF55" s="109" t="s">
        <v>525</v>
      </c>
      <c r="AG55" s="161">
        <v>62377150</v>
      </c>
      <c r="AH55" s="109" t="s">
        <v>77</v>
      </c>
      <c r="AI55" s="109" t="s">
        <v>54</v>
      </c>
      <c r="AJ55" s="139">
        <v>45505</v>
      </c>
      <c r="AK55" s="590"/>
      <c r="AL55" s="590"/>
      <c r="AM55" s="590"/>
      <c r="AN55" s="153"/>
      <c r="AO55" s="648"/>
      <c r="AP55" s="650"/>
      <c r="AQ55" s="582"/>
      <c r="AR55" s="583"/>
      <c r="AS55" s="583"/>
    </row>
    <row r="56" spans="1:45" ht="41.1" customHeight="1" x14ac:dyDescent="0.2">
      <c r="A56" s="632"/>
      <c r="B56" s="661"/>
      <c r="C56" s="641"/>
      <c r="D56" s="653"/>
      <c r="E56" s="600"/>
      <c r="F56" s="620"/>
      <c r="G56" s="600"/>
      <c r="H56" s="604"/>
      <c r="I56" s="673"/>
      <c r="J56" s="581"/>
      <c r="K56" s="557"/>
      <c r="L56" s="572"/>
      <c r="M56" s="581"/>
      <c r="N56" s="103" t="s">
        <v>638</v>
      </c>
      <c r="O56" s="611"/>
      <c r="P56" s="602"/>
      <c r="Q56" s="106">
        <v>1</v>
      </c>
      <c r="R56" s="177">
        <v>0</v>
      </c>
      <c r="S56" s="309">
        <v>0.9</v>
      </c>
      <c r="T56" s="175"/>
      <c r="U56" s="175"/>
      <c r="V56" s="248">
        <f t="shared" si="15"/>
        <v>0.9</v>
      </c>
      <c r="W56" s="176">
        <v>45505</v>
      </c>
      <c r="X56" s="139">
        <v>45657</v>
      </c>
      <c r="Y56" s="109">
        <f t="shared" si="17"/>
        <v>152</v>
      </c>
      <c r="Z56" s="597"/>
      <c r="AA56" s="600"/>
      <c r="AB56" s="600"/>
      <c r="AC56" s="604" t="s">
        <v>377</v>
      </c>
      <c r="AD56" s="688" t="s">
        <v>533</v>
      </c>
      <c r="AE56" s="109" t="s">
        <v>333</v>
      </c>
      <c r="AF56" s="109" t="s">
        <v>525</v>
      </c>
      <c r="AG56" s="161">
        <v>93565724</v>
      </c>
      <c r="AH56" s="109" t="s">
        <v>77</v>
      </c>
      <c r="AI56" s="109" t="s">
        <v>62</v>
      </c>
      <c r="AJ56" s="139">
        <v>45505</v>
      </c>
      <c r="AK56" s="649" t="s">
        <v>380</v>
      </c>
      <c r="AL56" s="649" t="s">
        <v>380</v>
      </c>
      <c r="AM56" s="588">
        <v>0</v>
      </c>
      <c r="AN56" s="147"/>
      <c r="AO56" s="686" t="s">
        <v>381</v>
      </c>
      <c r="AP56" s="650"/>
      <c r="AQ56" s="582"/>
      <c r="AR56" s="583"/>
      <c r="AS56" s="583"/>
    </row>
    <row r="57" spans="1:45" ht="48.75" customHeight="1" x14ac:dyDescent="0.2">
      <c r="A57" s="633"/>
      <c r="B57" s="662"/>
      <c r="C57" s="642"/>
      <c r="D57" s="653"/>
      <c r="E57" s="601"/>
      <c r="F57" s="621"/>
      <c r="G57" s="601"/>
      <c r="H57" s="604"/>
      <c r="I57" s="673"/>
      <c r="J57" s="581"/>
      <c r="K57" s="557"/>
      <c r="L57" s="572"/>
      <c r="M57" s="581"/>
      <c r="N57" s="103" t="s">
        <v>639</v>
      </c>
      <c r="O57" s="612"/>
      <c r="P57" s="602"/>
      <c r="Q57" s="106">
        <v>1</v>
      </c>
      <c r="R57" s="177">
        <v>0</v>
      </c>
      <c r="S57" s="309">
        <v>0.9</v>
      </c>
      <c r="T57" s="175"/>
      <c r="U57" s="175"/>
      <c r="V57" s="248">
        <f t="shared" si="15"/>
        <v>0.9</v>
      </c>
      <c r="W57" s="176">
        <v>45505</v>
      </c>
      <c r="X57" s="139">
        <v>45657</v>
      </c>
      <c r="Y57" s="109">
        <f t="shared" si="17"/>
        <v>152</v>
      </c>
      <c r="Z57" s="598"/>
      <c r="AA57" s="601"/>
      <c r="AB57" s="601"/>
      <c r="AC57" s="643"/>
      <c r="AD57" s="689"/>
      <c r="AE57" s="109" t="s">
        <v>333</v>
      </c>
      <c r="AF57" s="109" t="s">
        <v>525</v>
      </c>
      <c r="AG57" s="161">
        <v>62377150</v>
      </c>
      <c r="AH57" s="109" t="s">
        <v>77</v>
      </c>
      <c r="AI57" s="109" t="s">
        <v>62</v>
      </c>
      <c r="AJ57" s="139">
        <v>45505</v>
      </c>
      <c r="AK57" s="651"/>
      <c r="AL57" s="651"/>
      <c r="AM57" s="589"/>
      <c r="AN57" s="148"/>
      <c r="AO57" s="687"/>
      <c r="AP57" s="651"/>
      <c r="AQ57" s="582"/>
      <c r="AR57" s="583"/>
      <c r="AS57" s="583"/>
    </row>
    <row r="58" spans="1:45" ht="48.75" customHeight="1" x14ac:dyDescent="0.2">
      <c r="A58" s="145"/>
      <c r="B58" s="231"/>
      <c r="C58" s="141"/>
      <c r="D58" s="257"/>
      <c r="E58" s="562" t="s">
        <v>570</v>
      </c>
      <c r="F58" s="563"/>
      <c r="G58" s="563"/>
      <c r="H58" s="563"/>
      <c r="I58" s="563"/>
      <c r="J58" s="563"/>
      <c r="K58" s="563"/>
      <c r="L58" s="563"/>
      <c r="M58" s="563"/>
      <c r="N58" s="563"/>
      <c r="O58" s="563"/>
      <c r="P58" s="563"/>
      <c r="Q58" s="563"/>
      <c r="R58" s="563"/>
      <c r="S58" s="563"/>
      <c r="T58" s="563"/>
      <c r="U58" s="564"/>
      <c r="V58" s="255">
        <f>AVERAGE(V51:V57)</f>
        <v>0.79285714285714282</v>
      </c>
      <c r="W58" s="176"/>
      <c r="X58" s="139"/>
      <c r="Y58" s="109"/>
      <c r="Z58" s="151"/>
      <c r="AA58" s="205"/>
      <c r="AB58" s="205"/>
      <c r="AC58" s="109"/>
      <c r="AD58" s="206"/>
      <c r="AE58" s="109"/>
      <c r="AF58" s="109"/>
      <c r="AG58" s="161"/>
      <c r="AH58" s="109"/>
      <c r="AI58" s="109"/>
      <c r="AJ58" s="139"/>
      <c r="AK58" s="148">
        <f>SUM(AK51:AK57)</f>
        <v>408353640</v>
      </c>
      <c r="AL58" s="148">
        <f>SUM(AL51:AL57)</f>
        <v>408353640</v>
      </c>
      <c r="AM58" s="148">
        <f>SUM(AM51:AM57)</f>
        <v>96100000</v>
      </c>
      <c r="AN58" s="148"/>
      <c r="AO58" s="133"/>
      <c r="AP58" s="148"/>
      <c r="AQ58" s="582"/>
      <c r="AR58" s="583"/>
      <c r="AS58" s="583"/>
    </row>
    <row r="59" spans="1:45" s="114" customFormat="1" ht="8.4499999999999993" customHeight="1" x14ac:dyDescent="0.2">
      <c r="A59" s="59"/>
      <c r="B59" s="59"/>
      <c r="C59" s="115"/>
      <c r="D59" s="117"/>
      <c r="E59" s="59"/>
      <c r="F59" s="112"/>
      <c r="G59" s="59"/>
      <c r="H59" s="126"/>
      <c r="I59" s="127"/>
      <c r="J59" s="157"/>
      <c r="K59" s="157"/>
      <c r="L59" s="188"/>
      <c r="M59" s="157"/>
      <c r="N59" s="131"/>
      <c r="O59" s="116"/>
      <c r="P59" s="174"/>
      <c r="Q59" s="115"/>
      <c r="R59" s="177"/>
      <c r="S59" s="177"/>
      <c r="T59" s="177"/>
      <c r="U59" s="177"/>
      <c r="V59" s="177"/>
      <c r="W59" s="178"/>
      <c r="X59" s="115"/>
      <c r="Y59" s="116"/>
      <c r="Z59" s="115"/>
      <c r="AA59" s="59"/>
      <c r="AB59" s="59"/>
      <c r="AC59" s="115"/>
      <c r="AD59" s="117"/>
      <c r="AE59" s="115"/>
      <c r="AF59" s="116"/>
      <c r="AG59" s="116"/>
      <c r="AH59" s="129"/>
      <c r="AI59" s="116"/>
      <c r="AJ59" s="116"/>
      <c r="AK59" s="115"/>
      <c r="AL59" s="115"/>
      <c r="AM59" s="115"/>
      <c r="AN59" s="115"/>
      <c r="AO59" s="118"/>
      <c r="AP59" s="59"/>
      <c r="AQ59" s="582"/>
      <c r="AR59" s="583"/>
      <c r="AS59" s="583"/>
    </row>
    <row r="60" spans="1:45" ht="45.95" customHeight="1" x14ac:dyDescent="0.2">
      <c r="A60" s="599" t="s">
        <v>291</v>
      </c>
      <c r="B60" s="660" t="s">
        <v>226</v>
      </c>
      <c r="C60" s="631" t="s">
        <v>545</v>
      </c>
      <c r="D60" s="599" t="s">
        <v>276</v>
      </c>
      <c r="E60" s="604" t="s">
        <v>517</v>
      </c>
      <c r="F60" s="656">
        <v>2024130010111</v>
      </c>
      <c r="G60" s="604" t="s">
        <v>519</v>
      </c>
      <c r="H60" s="599" t="s">
        <v>518</v>
      </c>
      <c r="I60" s="599" t="s">
        <v>640</v>
      </c>
      <c r="J60" s="605">
        <v>0.3</v>
      </c>
      <c r="K60" s="609">
        <v>0</v>
      </c>
      <c r="L60" s="573">
        <v>0.2</v>
      </c>
      <c r="M60" s="605"/>
      <c r="N60" s="103" t="s">
        <v>641</v>
      </c>
      <c r="O60" s="170"/>
      <c r="P60" s="602" t="s">
        <v>306</v>
      </c>
      <c r="Q60" s="310">
        <v>1</v>
      </c>
      <c r="R60" s="308">
        <v>0</v>
      </c>
      <c r="S60" s="336">
        <v>0.5</v>
      </c>
      <c r="T60" s="159"/>
      <c r="U60" s="159"/>
      <c r="V60" s="248">
        <f>+(R60+S60)/Q60</f>
        <v>0.5</v>
      </c>
      <c r="W60" s="176">
        <v>45505</v>
      </c>
      <c r="X60" s="139">
        <v>45657</v>
      </c>
      <c r="Y60" s="109">
        <f t="shared" ref="Y60:Y61" si="18">_xlfn.DAYS(X60,W60)</f>
        <v>152</v>
      </c>
      <c r="Z60" s="721">
        <v>1065570</v>
      </c>
      <c r="AA60" s="599" t="s">
        <v>332</v>
      </c>
      <c r="AB60" s="599" t="s">
        <v>323</v>
      </c>
      <c r="AC60" s="614"/>
      <c r="AD60" s="614"/>
      <c r="AE60" s="109" t="s">
        <v>530</v>
      </c>
      <c r="AF60" s="109" t="s">
        <v>64</v>
      </c>
      <c r="AG60" s="109">
        <v>0.15</v>
      </c>
      <c r="AH60" s="156"/>
      <c r="AI60" s="109" t="s">
        <v>62</v>
      </c>
      <c r="AJ60" s="135"/>
      <c r="AK60" s="588">
        <v>1</v>
      </c>
      <c r="AL60" s="588">
        <v>1</v>
      </c>
      <c r="AM60" s="588">
        <v>0</v>
      </c>
      <c r="AN60" s="43"/>
      <c r="AO60" s="692" t="s">
        <v>340</v>
      </c>
      <c r="AP60" s="653" t="s">
        <v>339</v>
      </c>
      <c r="AQ60" s="582"/>
      <c r="AR60" s="583"/>
      <c r="AS60" s="583"/>
    </row>
    <row r="61" spans="1:45" ht="38.25" x14ac:dyDescent="0.2">
      <c r="A61" s="600"/>
      <c r="B61" s="661"/>
      <c r="C61" s="642"/>
      <c r="D61" s="601"/>
      <c r="E61" s="604"/>
      <c r="F61" s="656"/>
      <c r="G61" s="604"/>
      <c r="H61" s="600"/>
      <c r="I61" s="601"/>
      <c r="J61" s="606"/>
      <c r="K61" s="610"/>
      <c r="L61" s="574"/>
      <c r="M61" s="606"/>
      <c r="N61" s="103" t="s">
        <v>642</v>
      </c>
      <c r="O61" s="170"/>
      <c r="P61" s="602"/>
      <c r="Q61" s="310">
        <v>6</v>
      </c>
      <c r="R61" s="337">
        <v>0</v>
      </c>
      <c r="S61" s="310">
        <v>4</v>
      </c>
      <c r="T61" s="159"/>
      <c r="U61" s="159"/>
      <c r="V61" s="248">
        <f>+(R61+S61)/Q61</f>
        <v>0.66666666666666663</v>
      </c>
      <c r="W61" s="176">
        <v>45505</v>
      </c>
      <c r="X61" s="139">
        <v>45657</v>
      </c>
      <c r="Y61" s="109">
        <f t="shared" si="18"/>
        <v>152</v>
      </c>
      <c r="Z61" s="721"/>
      <c r="AA61" s="600"/>
      <c r="AB61" s="600"/>
      <c r="AC61" s="614"/>
      <c r="AD61" s="614"/>
      <c r="AE61" s="109" t="s">
        <v>530</v>
      </c>
      <c r="AF61" s="109" t="s">
        <v>64</v>
      </c>
      <c r="AG61" s="109">
        <v>0.16</v>
      </c>
      <c r="AH61" s="156"/>
      <c r="AI61" s="109" t="s">
        <v>62</v>
      </c>
      <c r="AJ61" s="135"/>
      <c r="AK61" s="589"/>
      <c r="AL61" s="589"/>
      <c r="AM61" s="589"/>
      <c r="AN61" s="43"/>
      <c r="AO61" s="692"/>
      <c r="AP61" s="653"/>
      <c r="AQ61" s="582"/>
      <c r="AR61" s="583"/>
      <c r="AS61" s="583"/>
    </row>
    <row r="62" spans="1:45" ht="50.1" customHeight="1" x14ac:dyDescent="0.2">
      <c r="A62" s="600"/>
      <c r="B62" s="661"/>
      <c r="C62" s="631" t="s">
        <v>545</v>
      </c>
      <c r="D62" s="599" t="s">
        <v>278</v>
      </c>
      <c r="E62" s="643"/>
      <c r="F62" s="657"/>
      <c r="G62" s="643"/>
      <c r="H62" s="600"/>
      <c r="I62" s="631" t="s">
        <v>600</v>
      </c>
      <c r="J62" s="605" t="s">
        <v>522</v>
      </c>
      <c r="K62" s="554" t="s">
        <v>522</v>
      </c>
      <c r="L62" s="575" t="s">
        <v>522</v>
      </c>
      <c r="M62" s="605"/>
      <c r="N62" s="103" t="s">
        <v>643</v>
      </c>
      <c r="O62" s="170"/>
      <c r="P62" s="602" t="s">
        <v>300</v>
      </c>
      <c r="Q62" s="109" t="s">
        <v>522</v>
      </c>
      <c r="R62" s="115" t="s">
        <v>522</v>
      </c>
      <c r="S62" s="109" t="s">
        <v>522</v>
      </c>
      <c r="T62" s="159"/>
      <c r="U62" s="159"/>
      <c r="V62" s="248" t="s">
        <v>532</v>
      </c>
      <c r="W62" s="176">
        <v>45505</v>
      </c>
      <c r="X62" s="139">
        <v>45657</v>
      </c>
      <c r="Y62" s="109">
        <f t="shared" ref="Y62:Y67" si="19">_xlfn.DAYS(X62,W62)</f>
        <v>152</v>
      </c>
      <c r="Z62" s="721"/>
      <c r="AA62" s="600"/>
      <c r="AB62" s="600"/>
      <c r="AC62" s="614"/>
      <c r="AD62" s="614"/>
      <c r="AE62" s="109" t="s">
        <v>530</v>
      </c>
      <c r="AF62" s="109" t="s">
        <v>64</v>
      </c>
      <c r="AG62" s="109">
        <v>0.12</v>
      </c>
      <c r="AH62" s="156"/>
      <c r="AI62" s="109" t="s">
        <v>62</v>
      </c>
      <c r="AJ62" s="135"/>
      <c r="AK62" s="589"/>
      <c r="AL62" s="589"/>
      <c r="AM62" s="589"/>
      <c r="AN62" s="43"/>
      <c r="AO62" s="692"/>
      <c r="AP62" s="653"/>
      <c r="AQ62" s="582"/>
      <c r="AR62" s="583"/>
      <c r="AS62" s="583"/>
    </row>
    <row r="63" spans="1:45" ht="50.1" customHeight="1" x14ac:dyDescent="0.2">
      <c r="A63" s="600"/>
      <c r="B63" s="661"/>
      <c r="C63" s="641"/>
      <c r="D63" s="600"/>
      <c r="E63" s="643"/>
      <c r="F63" s="657"/>
      <c r="G63" s="643"/>
      <c r="H63" s="600"/>
      <c r="I63" s="632"/>
      <c r="J63" s="615"/>
      <c r="K63" s="555"/>
      <c r="L63" s="576"/>
      <c r="M63" s="615"/>
      <c r="N63" s="103" t="s">
        <v>644</v>
      </c>
      <c r="O63" s="170"/>
      <c r="P63" s="602"/>
      <c r="Q63" s="109" t="s">
        <v>522</v>
      </c>
      <c r="R63" s="115" t="s">
        <v>522</v>
      </c>
      <c r="S63" s="109" t="s">
        <v>522</v>
      </c>
      <c r="T63" s="159"/>
      <c r="U63" s="159"/>
      <c r="V63" s="248" t="s">
        <v>532</v>
      </c>
      <c r="W63" s="176">
        <v>45505</v>
      </c>
      <c r="X63" s="139">
        <v>45657</v>
      </c>
      <c r="Y63" s="109">
        <f t="shared" si="19"/>
        <v>152</v>
      </c>
      <c r="Z63" s="721"/>
      <c r="AA63" s="600"/>
      <c r="AB63" s="600"/>
      <c r="AC63" s="614"/>
      <c r="AD63" s="614"/>
      <c r="AE63" s="109" t="s">
        <v>530</v>
      </c>
      <c r="AF63" s="109" t="s">
        <v>64</v>
      </c>
      <c r="AG63" s="109">
        <v>0.08</v>
      </c>
      <c r="AH63" s="156"/>
      <c r="AI63" s="109" t="s">
        <v>62</v>
      </c>
      <c r="AJ63" s="135"/>
      <c r="AK63" s="589"/>
      <c r="AL63" s="589"/>
      <c r="AM63" s="589"/>
      <c r="AN63" s="43"/>
      <c r="AO63" s="692"/>
      <c r="AP63" s="653"/>
      <c r="AQ63" s="582"/>
      <c r="AR63" s="583"/>
      <c r="AS63" s="583"/>
    </row>
    <row r="64" spans="1:45" ht="50.1" customHeight="1" x14ac:dyDescent="0.2">
      <c r="A64" s="600"/>
      <c r="B64" s="661"/>
      <c r="C64" s="641"/>
      <c r="D64" s="600"/>
      <c r="E64" s="643"/>
      <c r="F64" s="657"/>
      <c r="G64" s="643"/>
      <c r="H64" s="600"/>
      <c r="I64" s="632"/>
      <c r="J64" s="615"/>
      <c r="K64" s="555"/>
      <c r="L64" s="576"/>
      <c r="M64" s="615"/>
      <c r="N64" s="103" t="s">
        <v>645</v>
      </c>
      <c r="O64" s="170"/>
      <c r="P64" s="602"/>
      <c r="Q64" s="109" t="s">
        <v>522</v>
      </c>
      <c r="R64" s="115" t="s">
        <v>522</v>
      </c>
      <c r="S64" s="109" t="s">
        <v>522</v>
      </c>
      <c r="T64" s="159"/>
      <c r="U64" s="159"/>
      <c r="V64" s="248" t="s">
        <v>532</v>
      </c>
      <c r="W64" s="176">
        <v>45505</v>
      </c>
      <c r="X64" s="139">
        <v>45657</v>
      </c>
      <c r="Y64" s="109">
        <f t="shared" si="19"/>
        <v>152</v>
      </c>
      <c r="Z64" s="721"/>
      <c r="AA64" s="600"/>
      <c r="AB64" s="600"/>
      <c r="AC64" s="614"/>
      <c r="AD64" s="614"/>
      <c r="AE64" s="109" t="s">
        <v>530</v>
      </c>
      <c r="AF64" s="109" t="s">
        <v>64</v>
      </c>
      <c r="AG64" s="109">
        <v>0.08</v>
      </c>
      <c r="AH64" s="156"/>
      <c r="AI64" s="109" t="s">
        <v>62</v>
      </c>
      <c r="AJ64" s="135"/>
      <c r="AK64" s="589"/>
      <c r="AL64" s="589"/>
      <c r="AM64" s="589"/>
      <c r="AN64" s="43"/>
      <c r="AO64" s="692"/>
      <c r="AP64" s="653"/>
      <c r="AQ64" s="582"/>
      <c r="AR64" s="583"/>
      <c r="AS64" s="583"/>
    </row>
    <row r="65" spans="1:45" ht="50.1" customHeight="1" x14ac:dyDescent="0.2">
      <c r="A65" s="600"/>
      <c r="B65" s="661"/>
      <c r="C65" s="641"/>
      <c r="D65" s="600"/>
      <c r="E65" s="643"/>
      <c r="F65" s="657"/>
      <c r="G65" s="643"/>
      <c r="H65" s="600"/>
      <c r="I65" s="632"/>
      <c r="J65" s="615"/>
      <c r="K65" s="555"/>
      <c r="L65" s="576"/>
      <c r="M65" s="615"/>
      <c r="N65" s="103" t="s">
        <v>646</v>
      </c>
      <c r="O65" s="170"/>
      <c r="P65" s="602"/>
      <c r="Q65" s="109" t="s">
        <v>522</v>
      </c>
      <c r="R65" s="115" t="s">
        <v>522</v>
      </c>
      <c r="S65" s="109" t="s">
        <v>522</v>
      </c>
      <c r="T65" s="159"/>
      <c r="U65" s="159"/>
      <c r="V65" s="248" t="s">
        <v>532</v>
      </c>
      <c r="W65" s="176">
        <v>45505</v>
      </c>
      <c r="X65" s="139">
        <v>45657</v>
      </c>
      <c r="Y65" s="109">
        <f t="shared" si="19"/>
        <v>152</v>
      </c>
      <c r="Z65" s="721"/>
      <c r="AA65" s="600"/>
      <c r="AB65" s="600"/>
      <c r="AC65" s="614"/>
      <c r="AD65" s="614"/>
      <c r="AE65" s="109" t="s">
        <v>530</v>
      </c>
      <c r="AF65" s="109" t="s">
        <v>64</v>
      </c>
      <c r="AG65" s="109">
        <v>0.08</v>
      </c>
      <c r="AH65" s="156"/>
      <c r="AI65" s="109" t="s">
        <v>62</v>
      </c>
      <c r="AJ65" s="135"/>
      <c r="AK65" s="589"/>
      <c r="AL65" s="589"/>
      <c r="AM65" s="589"/>
      <c r="AN65" s="43"/>
      <c r="AO65" s="692"/>
      <c r="AP65" s="653"/>
      <c r="AQ65" s="582"/>
      <c r="AR65" s="583"/>
      <c r="AS65" s="583"/>
    </row>
    <row r="66" spans="1:45" ht="50.1" customHeight="1" x14ac:dyDescent="0.2">
      <c r="A66" s="600"/>
      <c r="B66" s="661"/>
      <c r="C66" s="641"/>
      <c r="D66" s="600"/>
      <c r="E66" s="643"/>
      <c r="F66" s="657"/>
      <c r="G66" s="643"/>
      <c r="H66" s="600"/>
      <c r="I66" s="632"/>
      <c r="J66" s="615"/>
      <c r="K66" s="555"/>
      <c r="L66" s="576"/>
      <c r="M66" s="615"/>
      <c r="N66" s="103" t="s">
        <v>647</v>
      </c>
      <c r="O66" s="170"/>
      <c r="P66" s="602"/>
      <c r="Q66" s="109" t="s">
        <v>522</v>
      </c>
      <c r="R66" s="115" t="s">
        <v>522</v>
      </c>
      <c r="S66" s="109" t="s">
        <v>522</v>
      </c>
      <c r="T66" s="159"/>
      <c r="U66" s="159"/>
      <c r="V66" s="248" t="s">
        <v>532</v>
      </c>
      <c r="W66" s="176">
        <v>45505</v>
      </c>
      <c r="X66" s="139">
        <v>45657</v>
      </c>
      <c r="Y66" s="109">
        <f t="shared" si="19"/>
        <v>152</v>
      </c>
      <c r="Z66" s="721"/>
      <c r="AA66" s="600"/>
      <c r="AB66" s="600"/>
      <c r="AC66" s="614"/>
      <c r="AD66" s="614"/>
      <c r="AE66" s="109" t="s">
        <v>530</v>
      </c>
      <c r="AF66" s="109" t="s">
        <v>64</v>
      </c>
      <c r="AG66" s="109">
        <v>0.08</v>
      </c>
      <c r="AH66" s="156"/>
      <c r="AI66" s="109" t="s">
        <v>62</v>
      </c>
      <c r="AJ66" s="135"/>
      <c r="AK66" s="589"/>
      <c r="AL66" s="589"/>
      <c r="AM66" s="589"/>
      <c r="AN66" s="43"/>
      <c r="AO66" s="692"/>
      <c r="AP66" s="653"/>
      <c r="AQ66" s="582"/>
      <c r="AR66" s="583"/>
      <c r="AS66" s="583"/>
    </row>
    <row r="67" spans="1:45" ht="45.6" customHeight="1" x14ac:dyDescent="0.2">
      <c r="A67" s="600"/>
      <c r="B67" s="661"/>
      <c r="C67" s="642"/>
      <c r="D67" s="601"/>
      <c r="E67" s="643"/>
      <c r="F67" s="657"/>
      <c r="G67" s="643"/>
      <c r="H67" s="601"/>
      <c r="I67" s="633"/>
      <c r="J67" s="606"/>
      <c r="K67" s="556"/>
      <c r="L67" s="577"/>
      <c r="M67" s="606"/>
      <c r="N67" s="103" t="s">
        <v>648</v>
      </c>
      <c r="O67" s="170"/>
      <c r="P67" s="602"/>
      <c r="Q67" s="109" t="s">
        <v>522</v>
      </c>
      <c r="R67" s="115" t="s">
        <v>522</v>
      </c>
      <c r="S67" s="109" t="s">
        <v>522</v>
      </c>
      <c r="T67" s="159"/>
      <c r="U67" s="159"/>
      <c r="V67" s="248" t="s">
        <v>532</v>
      </c>
      <c r="W67" s="176">
        <v>45505</v>
      </c>
      <c r="X67" s="139">
        <v>45657</v>
      </c>
      <c r="Y67" s="109">
        <f t="shared" si="19"/>
        <v>152</v>
      </c>
      <c r="Z67" s="721"/>
      <c r="AA67" s="600"/>
      <c r="AB67" s="600"/>
      <c r="AC67" s="614"/>
      <c r="AD67" s="614"/>
      <c r="AE67" s="109" t="s">
        <v>530</v>
      </c>
      <c r="AF67" s="109" t="s">
        <v>64</v>
      </c>
      <c r="AG67" s="109">
        <v>0.08</v>
      </c>
      <c r="AH67" s="156"/>
      <c r="AI67" s="109" t="s">
        <v>62</v>
      </c>
      <c r="AJ67" s="135"/>
      <c r="AK67" s="589"/>
      <c r="AL67" s="589"/>
      <c r="AM67" s="589"/>
      <c r="AN67" s="43"/>
      <c r="AO67" s="692"/>
      <c r="AP67" s="653"/>
      <c r="AQ67" s="582"/>
      <c r="AR67" s="583"/>
      <c r="AS67" s="583"/>
    </row>
    <row r="68" spans="1:45" ht="25.5" x14ac:dyDescent="0.2">
      <c r="A68" s="600"/>
      <c r="B68" s="661"/>
      <c r="C68" s="631" t="s">
        <v>545</v>
      </c>
      <c r="D68" s="599" t="s">
        <v>277</v>
      </c>
      <c r="E68" s="643"/>
      <c r="F68" s="657"/>
      <c r="G68" s="643"/>
      <c r="H68" s="599" t="s">
        <v>334</v>
      </c>
      <c r="I68" s="631" t="s">
        <v>649</v>
      </c>
      <c r="J68" s="605" t="s">
        <v>522</v>
      </c>
      <c r="K68" s="554" t="s">
        <v>522</v>
      </c>
      <c r="L68" s="575" t="s">
        <v>522</v>
      </c>
      <c r="M68" s="605"/>
      <c r="N68" s="103" t="s">
        <v>650</v>
      </c>
      <c r="O68" s="170"/>
      <c r="P68" s="607" t="s">
        <v>286</v>
      </c>
      <c r="Q68" s="109" t="s">
        <v>522</v>
      </c>
      <c r="R68" s="115" t="s">
        <v>522</v>
      </c>
      <c r="S68" s="109" t="s">
        <v>522</v>
      </c>
      <c r="T68" s="159"/>
      <c r="U68" s="159"/>
      <c r="V68" s="248" t="s">
        <v>532</v>
      </c>
      <c r="W68" s="176" t="s">
        <v>522</v>
      </c>
      <c r="X68" s="139" t="s">
        <v>522</v>
      </c>
      <c r="Y68" s="139" t="s">
        <v>522</v>
      </c>
      <c r="Z68" s="721"/>
      <c r="AA68" s="600"/>
      <c r="AB68" s="600"/>
      <c r="AC68" s="614"/>
      <c r="AD68" s="614"/>
      <c r="AE68" s="109" t="s">
        <v>530</v>
      </c>
      <c r="AF68" s="109" t="s">
        <v>64</v>
      </c>
      <c r="AG68" s="109">
        <v>0.08</v>
      </c>
      <c r="AH68" s="156"/>
      <c r="AI68" s="109" t="s">
        <v>62</v>
      </c>
      <c r="AJ68" s="135"/>
      <c r="AK68" s="589"/>
      <c r="AL68" s="589"/>
      <c r="AM68" s="589"/>
      <c r="AN68" s="43"/>
      <c r="AO68" s="692"/>
      <c r="AP68" s="653"/>
      <c r="AQ68" s="582"/>
      <c r="AR68" s="583"/>
      <c r="AS68" s="583"/>
    </row>
    <row r="69" spans="1:45" ht="25.5" x14ac:dyDescent="0.2">
      <c r="A69" s="600"/>
      <c r="B69" s="661"/>
      <c r="C69" s="641"/>
      <c r="D69" s="600"/>
      <c r="E69" s="643"/>
      <c r="F69" s="657"/>
      <c r="G69" s="643"/>
      <c r="H69" s="600"/>
      <c r="I69" s="632"/>
      <c r="J69" s="615"/>
      <c r="K69" s="555"/>
      <c r="L69" s="576"/>
      <c r="M69" s="615"/>
      <c r="N69" s="103" t="s">
        <v>651</v>
      </c>
      <c r="O69" s="170"/>
      <c r="P69" s="607"/>
      <c r="Q69" s="109" t="s">
        <v>522</v>
      </c>
      <c r="R69" s="115" t="s">
        <v>522</v>
      </c>
      <c r="S69" s="109" t="s">
        <v>522</v>
      </c>
      <c r="T69" s="159"/>
      <c r="U69" s="159"/>
      <c r="V69" s="248" t="s">
        <v>532</v>
      </c>
      <c r="W69" s="176" t="s">
        <v>522</v>
      </c>
      <c r="X69" s="139" t="s">
        <v>522</v>
      </c>
      <c r="Y69" s="139" t="s">
        <v>522</v>
      </c>
      <c r="Z69" s="721"/>
      <c r="AA69" s="600"/>
      <c r="AB69" s="600"/>
      <c r="AC69" s="614"/>
      <c r="AD69" s="614"/>
      <c r="AE69" s="109" t="s">
        <v>530</v>
      </c>
      <c r="AF69" s="109" t="s">
        <v>64</v>
      </c>
      <c r="AG69" s="109">
        <v>0.01</v>
      </c>
      <c r="AH69" s="156"/>
      <c r="AI69" s="109" t="s">
        <v>62</v>
      </c>
      <c r="AJ69" s="135"/>
      <c r="AK69" s="589"/>
      <c r="AL69" s="589"/>
      <c r="AM69" s="589"/>
      <c r="AN69" s="43"/>
      <c r="AO69" s="692"/>
      <c r="AP69" s="653"/>
      <c r="AQ69" s="582"/>
      <c r="AR69" s="583"/>
      <c r="AS69" s="583"/>
    </row>
    <row r="70" spans="1:45" ht="29.45" customHeight="1" x14ac:dyDescent="0.2">
      <c r="A70" s="600"/>
      <c r="B70" s="661"/>
      <c r="C70" s="641"/>
      <c r="D70" s="600"/>
      <c r="E70" s="643"/>
      <c r="F70" s="657"/>
      <c r="G70" s="643"/>
      <c r="H70" s="600"/>
      <c r="I70" s="632"/>
      <c r="J70" s="615"/>
      <c r="K70" s="555"/>
      <c r="L70" s="576"/>
      <c r="M70" s="615"/>
      <c r="N70" s="103" t="s">
        <v>652</v>
      </c>
      <c r="O70" s="170"/>
      <c r="P70" s="607"/>
      <c r="Q70" s="109" t="s">
        <v>522</v>
      </c>
      <c r="R70" s="115" t="s">
        <v>522</v>
      </c>
      <c r="S70" s="109" t="s">
        <v>522</v>
      </c>
      <c r="T70" s="159"/>
      <c r="U70" s="159"/>
      <c r="V70" s="248" t="s">
        <v>532</v>
      </c>
      <c r="W70" s="176" t="s">
        <v>522</v>
      </c>
      <c r="X70" s="139" t="s">
        <v>522</v>
      </c>
      <c r="Y70" s="139" t="s">
        <v>522</v>
      </c>
      <c r="Z70" s="721"/>
      <c r="AA70" s="600"/>
      <c r="AB70" s="600"/>
      <c r="AC70" s="614"/>
      <c r="AD70" s="614"/>
      <c r="AE70" s="109" t="s">
        <v>530</v>
      </c>
      <c r="AF70" s="109" t="s">
        <v>64</v>
      </c>
      <c r="AG70" s="109">
        <v>0.01</v>
      </c>
      <c r="AH70" s="156"/>
      <c r="AI70" s="109" t="s">
        <v>62</v>
      </c>
      <c r="AJ70" s="135"/>
      <c r="AK70" s="589"/>
      <c r="AL70" s="589"/>
      <c r="AM70" s="589"/>
      <c r="AN70" s="43"/>
      <c r="AO70" s="692"/>
      <c r="AP70" s="653"/>
      <c r="AQ70" s="582"/>
      <c r="AR70" s="583"/>
      <c r="AS70" s="583"/>
    </row>
    <row r="71" spans="1:45" ht="29.45" customHeight="1" x14ac:dyDescent="0.2">
      <c r="A71" s="601"/>
      <c r="B71" s="662"/>
      <c r="C71" s="642"/>
      <c r="D71" s="601"/>
      <c r="E71" s="643"/>
      <c r="F71" s="657"/>
      <c r="G71" s="643"/>
      <c r="H71" s="601"/>
      <c r="I71" s="633"/>
      <c r="J71" s="606"/>
      <c r="K71" s="556"/>
      <c r="L71" s="577"/>
      <c r="M71" s="606"/>
      <c r="N71" s="103" t="s">
        <v>653</v>
      </c>
      <c r="O71" s="170"/>
      <c r="P71" s="607"/>
      <c r="Q71" s="109" t="s">
        <v>522</v>
      </c>
      <c r="R71" s="115" t="s">
        <v>522</v>
      </c>
      <c r="S71" s="109" t="s">
        <v>522</v>
      </c>
      <c r="T71" s="159"/>
      <c r="U71" s="159"/>
      <c r="V71" s="248" t="s">
        <v>532</v>
      </c>
      <c r="W71" s="176" t="s">
        <v>522</v>
      </c>
      <c r="X71" s="139" t="s">
        <v>522</v>
      </c>
      <c r="Y71" s="139" t="s">
        <v>522</v>
      </c>
      <c r="Z71" s="721"/>
      <c r="AA71" s="601"/>
      <c r="AB71" s="601"/>
      <c r="AC71" s="614"/>
      <c r="AD71" s="614"/>
      <c r="AE71" s="109" t="s">
        <v>530</v>
      </c>
      <c r="AF71" s="109" t="s">
        <v>64</v>
      </c>
      <c r="AG71" s="109">
        <v>7.0000000000000007E-2</v>
      </c>
      <c r="AH71" s="156"/>
      <c r="AI71" s="109" t="s">
        <v>62</v>
      </c>
      <c r="AJ71" s="135"/>
      <c r="AK71" s="590"/>
      <c r="AL71" s="590"/>
      <c r="AM71" s="590"/>
      <c r="AN71" s="43"/>
      <c r="AO71" s="692"/>
      <c r="AP71" s="653"/>
      <c r="AQ71" s="582"/>
      <c r="AR71" s="584"/>
      <c r="AS71" s="584"/>
    </row>
    <row r="72" spans="1:45" ht="62.25" customHeight="1" x14ac:dyDescent="0.2">
      <c r="A72" s="205"/>
      <c r="B72" s="231"/>
      <c r="C72" s="141"/>
      <c r="D72" s="254"/>
      <c r="E72" s="562" t="s">
        <v>571</v>
      </c>
      <c r="F72" s="563"/>
      <c r="G72" s="563"/>
      <c r="H72" s="563"/>
      <c r="I72" s="563"/>
      <c r="J72" s="563"/>
      <c r="K72" s="563"/>
      <c r="L72" s="563"/>
      <c r="M72" s="563"/>
      <c r="N72" s="563"/>
      <c r="O72" s="563"/>
      <c r="P72" s="563"/>
      <c r="Q72" s="563"/>
      <c r="R72" s="563"/>
      <c r="S72" s="563"/>
      <c r="T72" s="563"/>
      <c r="U72" s="564"/>
      <c r="V72" s="255">
        <f>AVERAGE(V60:V71)</f>
        <v>0.58333333333333326</v>
      </c>
      <c r="W72" s="176"/>
      <c r="X72" s="139"/>
      <c r="Y72" s="139"/>
      <c r="Z72" s="146"/>
      <c r="AA72" s="205"/>
      <c r="AB72" s="205"/>
      <c r="AC72" s="156"/>
      <c r="AD72" s="259"/>
      <c r="AE72" s="109"/>
      <c r="AF72" s="109"/>
      <c r="AG72" s="109"/>
      <c r="AH72" s="156"/>
      <c r="AI72" s="109"/>
      <c r="AJ72" s="135"/>
      <c r="AK72" s="153"/>
      <c r="AL72" s="153"/>
      <c r="AM72" s="153"/>
      <c r="AN72" s="43"/>
      <c r="AO72" s="187"/>
      <c r="AP72" s="43"/>
      <c r="AQ72" s="287">
        <f>SUM(AQ51)</f>
        <v>1075480437</v>
      </c>
      <c r="AR72" s="287">
        <f>SUM(AR51)</f>
        <v>431708928</v>
      </c>
      <c r="AS72" s="288">
        <f>+AR72/AQ72</f>
        <v>0.40141030291934543</v>
      </c>
    </row>
    <row r="73" spans="1:45" s="114" customFormat="1" ht="15" customHeight="1" x14ac:dyDescent="0.2">
      <c r="A73" s="59"/>
      <c r="B73" s="59"/>
      <c r="C73" s="115"/>
      <c r="D73" s="117"/>
      <c r="E73" s="115"/>
      <c r="F73" s="132"/>
      <c r="G73" s="115"/>
      <c r="H73" s="59"/>
      <c r="I73" s="59"/>
      <c r="J73" s="157"/>
      <c r="K73" s="157"/>
      <c r="L73" s="188"/>
      <c r="M73" s="157"/>
      <c r="N73" s="113"/>
      <c r="O73" s="116"/>
      <c r="P73" s="174"/>
      <c r="Q73" s="115"/>
      <c r="R73" s="177"/>
      <c r="S73" s="177"/>
      <c r="T73" s="177"/>
      <c r="U73" s="177"/>
      <c r="V73" s="177"/>
      <c r="W73" s="178"/>
      <c r="X73" s="115"/>
      <c r="Y73" s="116"/>
      <c r="Z73" s="129"/>
      <c r="AA73" s="59"/>
      <c r="AB73" s="59"/>
      <c r="AC73" s="129"/>
      <c r="AD73" s="130"/>
      <c r="AE73" s="115"/>
      <c r="AF73" s="116"/>
      <c r="AG73" s="116"/>
      <c r="AH73" s="129"/>
      <c r="AI73" s="116"/>
      <c r="AJ73" s="116"/>
      <c r="AK73" s="59"/>
      <c r="AL73" s="59"/>
      <c r="AM73" s="59"/>
      <c r="AN73" s="59"/>
      <c r="AO73" s="119"/>
      <c r="AP73" s="59"/>
    </row>
    <row r="74" spans="1:45" ht="48.6" customHeight="1" x14ac:dyDescent="0.2">
      <c r="A74" s="631" t="s">
        <v>291</v>
      </c>
      <c r="B74" s="634" t="s">
        <v>227</v>
      </c>
      <c r="C74" s="625" t="s">
        <v>546</v>
      </c>
      <c r="D74" s="653" t="s">
        <v>279</v>
      </c>
      <c r="E74" s="599" t="s">
        <v>318</v>
      </c>
      <c r="F74" s="619">
        <v>2024130010114</v>
      </c>
      <c r="G74" s="599" t="s">
        <v>521</v>
      </c>
      <c r="H74" s="599" t="s">
        <v>335</v>
      </c>
      <c r="I74" s="599" t="s">
        <v>654</v>
      </c>
      <c r="J74" s="581">
        <v>0.45</v>
      </c>
      <c r="K74" s="557">
        <v>6</v>
      </c>
      <c r="L74" s="617">
        <v>0</v>
      </c>
      <c r="M74" s="581"/>
      <c r="N74" s="125" t="s">
        <v>655</v>
      </c>
      <c r="O74" s="170"/>
      <c r="P74" s="602" t="s">
        <v>301</v>
      </c>
      <c r="Q74" s="106">
        <v>4</v>
      </c>
      <c r="R74" s="177">
        <v>6</v>
      </c>
      <c r="S74" s="175">
        <v>0</v>
      </c>
      <c r="T74" s="175"/>
      <c r="U74" s="175"/>
      <c r="V74" s="248">
        <f>+(R74+S74)/Q74</f>
        <v>1.5</v>
      </c>
      <c r="W74" s="176">
        <v>45505</v>
      </c>
      <c r="X74" s="139">
        <v>45657</v>
      </c>
      <c r="Y74" s="109">
        <f t="shared" ref="Y74:Y75" si="20">_xlfn.DAYS(X74,W74)</f>
        <v>152</v>
      </c>
      <c r="Z74" s="596">
        <v>1017584</v>
      </c>
      <c r="AA74" s="599" t="s">
        <v>332</v>
      </c>
      <c r="AB74" s="599" t="s">
        <v>323</v>
      </c>
      <c r="AC74" s="599" t="s">
        <v>337</v>
      </c>
      <c r="AD74" s="599" t="s">
        <v>338</v>
      </c>
      <c r="AE74" s="109" t="s">
        <v>333</v>
      </c>
      <c r="AF74" s="109" t="s">
        <v>525</v>
      </c>
      <c r="AG74" s="161">
        <v>112079224.09999999</v>
      </c>
      <c r="AH74" s="109" t="s">
        <v>77</v>
      </c>
      <c r="AI74" s="109" t="s">
        <v>54</v>
      </c>
      <c r="AJ74" s="139">
        <v>45505</v>
      </c>
      <c r="AK74" s="108">
        <v>444000000</v>
      </c>
      <c r="AL74" s="108">
        <v>444000000</v>
      </c>
      <c r="AM74" s="108">
        <v>155800000</v>
      </c>
      <c r="AN74" s="107"/>
      <c r="AO74" s="185" t="s">
        <v>383</v>
      </c>
      <c r="AP74" s="649" t="s">
        <v>345</v>
      </c>
      <c r="AQ74" s="582">
        <v>5236033065.2999992</v>
      </c>
      <c r="AR74" s="582">
        <v>2050251552</v>
      </c>
      <c r="AS74" s="582"/>
    </row>
    <row r="75" spans="1:45" ht="63.6" customHeight="1" x14ac:dyDescent="0.2">
      <c r="A75" s="632"/>
      <c r="B75" s="635"/>
      <c r="C75" s="626"/>
      <c r="D75" s="653"/>
      <c r="E75" s="600"/>
      <c r="F75" s="620"/>
      <c r="G75" s="600"/>
      <c r="H75" s="600"/>
      <c r="I75" s="600"/>
      <c r="J75" s="581"/>
      <c r="K75" s="557"/>
      <c r="L75" s="617"/>
      <c r="M75" s="581"/>
      <c r="N75" s="125" t="s">
        <v>656</v>
      </c>
      <c r="O75" s="170"/>
      <c r="P75" s="602"/>
      <c r="Q75" s="106">
        <v>4</v>
      </c>
      <c r="R75" s="177">
        <v>6</v>
      </c>
      <c r="S75" s="175">
        <v>0</v>
      </c>
      <c r="T75" s="175"/>
      <c r="U75" s="175"/>
      <c r="V75" s="248">
        <f t="shared" ref="V75:V80" si="21">+(R75+S75)/Q75</f>
        <v>1.5</v>
      </c>
      <c r="W75" s="176">
        <v>45505</v>
      </c>
      <c r="X75" s="139">
        <v>45657</v>
      </c>
      <c r="Y75" s="109">
        <f t="shared" si="20"/>
        <v>152</v>
      </c>
      <c r="Z75" s="597"/>
      <c r="AA75" s="600"/>
      <c r="AB75" s="600"/>
      <c r="AC75" s="600"/>
      <c r="AD75" s="600"/>
      <c r="AE75" s="109" t="s">
        <v>333</v>
      </c>
      <c r="AF75" s="109" t="s">
        <v>528</v>
      </c>
      <c r="AG75" s="161">
        <v>1000000000</v>
      </c>
      <c r="AH75" s="109" t="s">
        <v>68</v>
      </c>
      <c r="AI75" s="109" t="s">
        <v>54</v>
      </c>
      <c r="AJ75" s="139">
        <v>45505</v>
      </c>
      <c r="AK75" s="588">
        <v>86793107</v>
      </c>
      <c r="AL75" s="588">
        <v>86793108</v>
      </c>
      <c r="AM75" s="588">
        <v>0</v>
      </c>
      <c r="AN75" s="143"/>
      <c r="AO75" s="637" t="s">
        <v>384</v>
      </c>
      <c r="AP75" s="650"/>
      <c r="AQ75" s="582"/>
      <c r="AR75" s="582"/>
      <c r="AS75" s="582"/>
    </row>
    <row r="76" spans="1:45" ht="63.6" customHeight="1" x14ac:dyDescent="0.2">
      <c r="A76" s="632"/>
      <c r="B76" s="635"/>
      <c r="C76" s="626"/>
      <c r="D76" s="653" t="s">
        <v>282</v>
      </c>
      <c r="E76" s="600"/>
      <c r="F76" s="620"/>
      <c r="G76" s="600"/>
      <c r="H76" s="600"/>
      <c r="I76" s="600"/>
      <c r="J76" s="581">
        <v>0.15</v>
      </c>
      <c r="K76" s="557">
        <v>0</v>
      </c>
      <c r="L76" s="617">
        <v>1</v>
      </c>
      <c r="M76" s="581"/>
      <c r="N76" s="125" t="s">
        <v>657</v>
      </c>
      <c r="O76" s="170"/>
      <c r="P76" s="602" t="s">
        <v>301</v>
      </c>
      <c r="Q76" s="109">
        <v>1</v>
      </c>
      <c r="R76" s="177">
        <v>0</v>
      </c>
      <c r="S76" s="309">
        <v>0.5</v>
      </c>
      <c r="T76" s="159"/>
      <c r="U76" s="159"/>
      <c r="V76" s="248">
        <f t="shared" si="21"/>
        <v>0.5</v>
      </c>
      <c r="W76" s="176">
        <v>45505</v>
      </c>
      <c r="X76" s="139">
        <v>45657</v>
      </c>
      <c r="Y76" s="109">
        <f t="shared" ref="Y76:Y85" si="22">_xlfn.DAYS(X76,W76)</f>
        <v>152</v>
      </c>
      <c r="Z76" s="597"/>
      <c r="AA76" s="600"/>
      <c r="AB76" s="600"/>
      <c r="AC76" s="600"/>
      <c r="AD76" s="600"/>
      <c r="AE76" s="109" t="s">
        <v>333</v>
      </c>
      <c r="AF76" s="109" t="s">
        <v>525</v>
      </c>
      <c r="AG76" s="161">
        <v>344950689.70999998</v>
      </c>
      <c r="AH76" s="109" t="s">
        <v>77</v>
      </c>
      <c r="AI76" s="109" t="s">
        <v>54</v>
      </c>
      <c r="AJ76" s="139">
        <v>45505</v>
      </c>
      <c r="AK76" s="590"/>
      <c r="AL76" s="590"/>
      <c r="AM76" s="589"/>
      <c r="AN76" s="145"/>
      <c r="AO76" s="639"/>
      <c r="AP76" s="650"/>
      <c r="AQ76" s="582"/>
      <c r="AR76" s="582"/>
      <c r="AS76" s="582"/>
    </row>
    <row r="77" spans="1:45" ht="88.5" customHeight="1" x14ac:dyDescent="0.2">
      <c r="A77" s="632"/>
      <c r="B77" s="635"/>
      <c r="C77" s="626"/>
      <c r="D77" s="653"/>
      <c r="E77" s="600"/>
      <c r="F77" s="620"/>
      <c r="G77" s="600"/>
      <c r="H77" s="600"/>
      <c r="I77" s="601"/>
      <c r="J77" s="581"/>
      <c r="K77" s="557"/>
      <c r="L77" s="617"/>
      <c r="M77" s="581"/>
      <c r="N77" s="125" t="s">
        <v>658</v>
      </c>
      <c r="O77" s="170"/>
      <c r="P77" s="603"/>
      <c r="Q77" s="109">
        <v>4</v>
      </c>
      <c r="R77" s="177">
        <v>0</v>
      </c>
      <c r="S77" s="309">
        <v>2</v>
      </c>
      <c r="T77" s="159"/>
      <c r="U77" s="159"/>
      <c r="V77" s="248">
        <f t="shared" si="21"/>
        <v>0.5</v>
      </c>
      <c r="W77" s="176">
        <v>45505</v>
      </c>
      <c r="X77" s="139">
        <v>45657</v>
      </c>
      <c r="Y77" s="109">
        <f t="shared" si="22"/>
        <v>152</v>
      </c>
      <c r="Z77" s="597"/>
      <c r="AA77" s="600"/>
      <c r="AB77" s="600"/>
      <c r="AC77" s="600"/>
      <c r="AD77" s="600"/>
      <c r="AE77" s="109" t="s">
        <v>333</v>
      </c>
      <c r="AF77" s="109" t="s">
        <v>525</v>
      </c>
      <c r="AG77" s="161">
        <v>112079224.15000001</v>
      </c>
      <c r="AH77" s="109" t="s">
        <v>77</v>
      </c>
      <c r="AI77" s="109" t="s">
        <v>54</v>
      </c>
      <c r="AJ77" s="139">
        <v>45505</v>
      </c>
      <c r="AK77" s="588">
        <v>53985000</v>
      </c>
      <c r="AL77" s="588">
        <v>53985001</v>
      </c>
      <c r="AM77" s="588">
        <v>0</v>
      </c>
      <c r="AN77" s="143"/>
      <c r="AO77" s="637" t="s">
        <v>385</v>
      </c>
      <c r="AP77" s="650"/>
      <c r="AQ77" s="582"/>
      <c r="AR77" s="582"/>
      <c r="AS77" s="582"/>
    </row>
    <row r="78" spans="1:45" ht="62.1" customHeight="1" x14ac:dyDescent="0.2">
      <c r="A78" s="632"/>
      <c r="B78" s="635"/>
      <c r="C78" s="626"/>
      <c r="D78" s="653" t="s">
        <v>280</v>
      </c>
      <c r="E78" s="600"/>
      <c r="F78" s="620"/>
      <c r="G78" s="600"/>
      <c r="H78" s="600"/>
      <c r="I78" s="599" t="s">
        <v>659</v>
      </c>
      <c r="J78" s="578">
        <v>0.3</v>
      </c>
      <c r="K78" s="554">
        <v>0</v>
      </c>
      <c r="L78" s="565">
        <v>0</v>
      </c>
      <c r="M78" s="578"/>
      <c r="N78" s="125" t="s">
        <v>660</v>
      </c>
      <c r="O78" s="170"/>
      <c r="P78" s="604" t="s">
        <v>302</v>
      </c>
      <c r="Q78" s="106">
        <v>1</v>
      </c>
      <c r="R78" s="177">
        <v>0</v>
      </c>
      <c r="S78" s="175">
        <v>0</v>
      </c>
      <c r="T78" s="175"/>
      <c r="U78" s="175"/>
      <c r="V78" s="248">
        <f>+(R78+S78)/Q78</f>
        <v>0</v>
      </c>
      <c r="W78" s="176">
        <v>45505</v>
      </c>
      <c r="X78" s="139">
        <v>45657</v>
      </c>
      <c r="Y78" s="109">
        <f t="shared" si="22"/>
        <v>152</v>
      </c>
      <c r="Z78" s="597"/>
      <c r="AA78" s="600"/>
      <c r="AB78" s="600"/>
      <c r="AC78" s="600"/>
      <c r="AD78" s="600"/>
      <c r="AE78" s="109" t="s">
        <v>333</v>
      </c>
      <c r="AF78" s="109" t="s">
        <v>528</v>
      </c>
      <c r="AG78" s="161">
        <v>112079224.15000001</v>
      </c>
      <c r="AH78" s="109" t="s">
        <v>68</v>
      </c>
      <c r="AI78" s="109" t="s">
        <v>54</v>
      </c>
      <c r="AJ78" s="139">
        <v>45505</v>
      </c>
      <c r="AK78" s="590"/>
      <c r="AL78" s="590"/>
      <c r="AM78" s="590"/>
      <c r="AN78" s="145"/>
      <c r="AO78" s="639"/>
      <c r="AP78" s="650"/>
      <c r="AQ78" s="582"/>
      <c r="AR78" s="582"/>
      <c r="AS78" s="582"/>
    </row>
    <row r="79" spans="1:45" ht="47.1" customHeight="1" x14ac:dyDescent="0.2">
      <c r="A79" s="632"/>
      <c r="B79" s="635"/>
      <c r="C79" s="626"/>
      <c r="D79" s="653"/>
      <c r="E79" s="600"/>
      <c r="F79" s="620"/>
      <c r="G79" s="600"/>
      <c r="H79" s="600"/>
      <c r="I79" s="601"/>
      <c r="J79" s="580"/>
      <c r="K79" s="556"/>
      <c r="L79" s="567"/>
      <c r="M79" s="580"/>
      <c r="N79" s="125" t="s">
        <v>661</v>
      </c>
      <c r="O79" s="170"/>
      <c r="P79" s="599"/>
      <c r="Q79" s="106">
        <v>1</v>
      </c>
      <c r="R79" s="177">
        <v>0</v>
      </c>
      <c r="S79" s="175">
        <v>0</v>
      </c>
      <c r="T79" s="175"/>
      <c r="U79" s="175"/>
      <c r="V79" s="248">
        <f t="shared" si="21"/>
        <v>0</v>
      </c>
      <c r="W79" s="176">
        <v>45505</v>
      </c>
      <c r="X79" s="139">
        <v>45657</v>
      </c>
      <c r="Y79" s="109">
        <f t="shared" si="22"/>
        <v>152</v>
      </c>
      <c r="Z79" s="597"/>
      <c r="AA79" s="600"/>
      <c r="AB79" s="600"/>
      <c r="AC79" s="600"/>
      <c r="AD79" s="600"/>
      <c r="AE79" s="109" t="s">
        <v>333</v>
      </c>
      <c r="AF79" s="109" t="s">
        <v>526</v>
      </c>
      <c r="AG79" s="161">
        <v>67247534.579999998</v>
      </c>
      <c r="AH79" s="109" t="s">
        <v>77</v>
      </c>
      <c r="AI79" s="109" t="s">
        <v>54</v>
      </c>
      <c r="AJ79" s="139">
        <v>45505</v>
      </c>
      <c r="AK79" s="588">
        <v>99171883</v>
      </c>
      <c r="AL79" s="588">
        <v>99171884</v>
      </c>
      <c r="AM79" s="588">
        <v>0</v>
      </c>
      <c r="AN79" s="143"/>
      <c r="AO79" s="637" t="s">
        <v>386</v>
      </c>
      <c r="AP79" s="650"/>
      <c r="AQ79" s="582"/>
      <c r="AR79" s="582"/>
      <c r="AS79" s="582"/>
    </row>
    <row r="80" spans="1:45" ht="54.6" customHeight="1" x14ac:dyDescent="0.2">
      <c r="A80" s="632"/>
      <c r="B80" s="635"/>
      <c r="C80" s="626"/>
      <c r="D80" s="599" t="s">
        <v>281</v>
      </c>
      <c r="E80" s="600"/>
      <c r="F80" s="620"/>
      <c r="G80" s="600"/>
      <c r="H80" s="601"/>
      <c r="I80" s="604" t="s">
        <v>662</v>
      </c>
      <c r="J80" s="581">
        <v>0.1</v>
      </c>
      <c r="K80" s="557">
        <v>0</v>
      </c>
      <c r="L80" s="617">
        <v>0</v>
      </c>
      <c r="M80" s="581"/>
      <c r="N80" s="125" t="s">
        <v>663</v>
      </c>
      <c r="O80" s="170"/>
      <c r="P80" s="604" t="s">
        <v>305</v>
      </c>
      <c r="Q80" s="109">
        <v>0.25</v>
      </c>
      <c r="R80" s="177">
        <v>0</v>
      </c>
      <c r="S80" s="175">
        <v>0</v>
      </c>
      <c r="T80" s="159"/>
      <c r="U80" s="159"/>
      <c r="V80" s="248">
        <f t="shared" si="21"/>
        <v>0</v>
      </c>
      <c r="W80" s="176">
        <v>45505</v>
      </c>
      <c r="X80" s="139">
        <v>45657</v>
      </c>
      <c r="Y80" s="109">
        <f t="shared" si="22"/>
        <v>152</v>
      </c>
      <c r="Z80" s="597"/>
      <c r="AA80" s="600"/>
      <c r="AB80" s="600"/>
      <c r="AC80" s="600"/>
      <c r="AD80" s="600"/>
      <c r="AE80" s="109" t="s">
        <v>333</v>
      </c>
      <c r="AF80" s="109" t="s">
        <v>529</v>
      </c>
      <c r="AG80" s="161">
        <v>112079224.15000001</v>
      </c>
      <c r="AH80" s="109" t="s">
        <v>55</v>
      </c>
      <c r="AI80" s="109" t="s">
        <v>54</v>
      </c>
      <c r="AJ80" s="139">
        <v>45505</v>
      </c>
      <c r="AK80" s="589"/>
      <c r="AL80" s="589"/>
      <c r="AM80" s="589"/>
      <c r="AN80" s="144"/>
      <c r="AO80" s="638"/>
      <c r="AP80" s="650"/>
      <c r="AQ80" s="582"/>
      <c r="AR80" s="582"/>
      <c r="AS80" s="582"/>
    </row>
    <row r="81" spans="1:45" ht="65.45" customHeight="1" x14ac:dyDescent="0.2">
      <c r="A81" s="632"/>
      <c r="B81" s="635"/>
      <c r="C81" s="626"/>
      <c r="D81" s="601"/>
      <c r="E81" s="600"/>
      <c r="F81" s="620"/>
      <c r="G81" s="600"/>
      <c r="H81" s="228" t="s">
        <v>539</v>
      </c>
      <c r="I81" s="604"/>
      <c r="J81" s="581"/>
      <c r="K81" s="557"/>
      <c r="L81" s="617"/>
      <c r="M81" s="581"/>
      <c r="N81" s="125" t="s">
        <v>664</v>
      </c>
      <c r="O81" s="170"/>
      <c r="P81" s="599"/>
      <c r="Q81" s="109">
        <v>1</v>
      </c>
      <c r="R81" s="308">
        <v>0</v>
      </c>
      <c r="S81" s="309">
        <v>0.5</v>
      </c>
      <c r="T81" s="159"/>
      <c r="U81" s="159"/>
      <c r="V81" s="248">
        <f>+(R81+S81)/Q81</f>
        <v>0.5</v>
      </c>
      <c r="W81" s="176">
        <v>45505</v>
      </c>
      <c r="X81" s="139">
        <v>45657</v>
      </c>
      <c r="Y81" s="109">
        <f t="shared" si="22"/>
        <v>152</v>
      </c>
      <c r="Z81" s="597"/>
      <c r="AA81" s="600"/>
      <c r="AB81" s="600"/>
      <c r="AC81" s="600"/>
      <c r="AD81" s="600"/>
      <c r="AE81" s="109" t="s">
        <v>333</v>
      </c>
      <c r="AF81" s="109" t="s">
        <v>525</v>
      </c>
      <c r="AG81" s="161">
        <v>44831689.659999996</v>
      </c>
      <c r="AH81" s="109" t="s">
        <v>77</v>
      </c>
      <c r="AI81" s="109" t="s">
        <v>54</v>
      </c>
      <c r="AJ81" s="139">
        <v>45505</v>
      </c>
      <c r="AK81" s="590"/>
      <c r="AL81" s="590"/>
      <c r="AM81" s="590"/>
      <c r="AN81" s="145"/>
      <c r="AO81" s="639"/>
      <c r="AP81" s="650"/>
      <c r="AQ81" s="582"/>
      <c r="AR81" s="582"/>
      <c r="AS81" s="582"/>
    </row>
    <row r="82" spans="1:45" ht="49.5" customHeight="1" x14ac:dyDescent="0.2">
      <c r="A82" s="632"/>
      <c r="B82" s="635"/>
      <c r="C82" s="626"/>
      <c r="D82" s="599" t="s">
        <v>283</v>
      </c>
      <c r="E82" s="600"/>
      <c r="F82" s="620"/>
      <c r="G82" s="600"/>
      <c r="H82" s="599" t="s">
        <v>336</v>
      </c>
      <c r="I82" s="599" t="s">
        <v>665</v>
      </c>
      <c r="J82" s="578" t="s">
        <v>522</v>
      </c>
      <c r="K82" s="554" t="s">
        <v>522</v>
      </c>
      <c r="L82" s="565" t="s">
        <v>522</v>
      </c>
      <c r="M82" s="578"/>
      <c r="N82" s="226" t="s">
        <v>666</v>
      </c>
      <c r="O82" s="170"/>
      <c r="P82" s="602" t="s">
        <v>300</v>
      </c>
      <c r="Q82" s="310" t="s">
        <v>522</v>
      </c>
      <c r="R82" s="308" t="s">
        <v>532</v>
      </c>
      <c r="S82" s="309" t="s">
        <v>532</v>
      </c>
      <c r="T82" s="159"/>
      <c r="U82" s="159"/>
      <c r="V82" s="248" t="s">
        <v>532</v>
      </c>
      <c r="W82" s="176">
        <v>45505</v>
      </c>
      <c r="X82" s="139">
        <v>45657</v>
      </c>
      <c r="Y82" s="109">
        <f t="shared" si="22"/>
        <v>152</v>
      </c>
      <c r="Z82" s="597"/>
      <c r="AA82" s="600"/>
      <c r="AB82" s="600"/>
      <c r="AC82" s="600"/>
      <c r="AD82" s="600"/>
      <c r="AE82" s="109" t="s">
        <v>333</v>
      </c>
      <c r="AF82" s="109" t="s">
        <v>529</v>
      </c>
      <c r="AG82" s="161">
        <v>67247534.489999995</v>
      </c>
      <c r="AH82" s="109" t="s">
        <v>55</v>
      </c>
      <c r="AI82" s="109" t="s">
        <v>62</v>
      </c>
      <c r="AJ82" s="139">
        <v>45505</v>
      </c>
      <c r="AK82" s="588">
        <v>628503132</v>
      </c>
      <c r="AL82" s="588">
        <v>628503133</v>
      </c>
      <c r="AM82" s="588">
        <v>76647000</v>
      </c>
      <c r="AN82" s="149"/>
      <c r="AO82" s="637" t="s">
        <v>387</v>
      </c>
      <c r="AP82" s="650"/>
      <c r="AQ82" s="582"/>
      <c r="AR82" s="582"/>
      <c r="AS82" s="582"/>
    </row>
    <row r="83" spans="1:45" ht="49.5" customHeight="1" x14ac:dyDescent="0.2">
      <c r="A83" s="632"/>
      <c r="B83" s="635"/>
      <c r="C83" s="626"/>
      <c r="D83" s="600"/>
      <c r="E83" s="600"/>
      <c r="F83" s="620"/>
      <c r="G83" s="600"/>
      <c r="H83" s="600"/>
      <c r="I83" s="600"/>
      <c r="J83" s="579"/>
      <c r="K83" s="555"/>
      <c r="L83" s="566"/>
      <c r="M83" s="579"/>
      <c r="N83" s="226" t="s">
        <v>667</v>
      </c>
      <c r="O83" s="170"/>
      <c r="P83" s="602"/>
      <c r="Q83" s="310">
        <v>6</v>
      </c>
      <c r="R83" s="177">
        <v>0</v>
      </c>
      <c r="S83" s="309">
        <v>4</v>
      </c>
      <c r="T83" s="159"/>
      <c r="U83" s="159"/>
      <c r="V83" s="248">
        <f>+(R83+S83)/Q83</f>
        <v>0.66666666666666663</v>
      </c>
      <c r="W83" s="176">
        <v>45505</v>
      </c>
      <c r="X83" s="139">
        <v>45657</v>
      </c>
      <c r="Y83" s="109">
        <f t="shared" si="22"/>
        <v>152</v>
      </c>
      <c r="Z83" s="597"/>
      <c r="AA83" s="600"/>
      <c r="AB83" s="600"/>
      <c r="AC83" s="600"/>
      <c r="AD83" s="600"/>
      <c r="AE83" s="109" t="s">
        <v>333</v>
      </c>
      <c r="AF83" s="109" t="s">
        <v>525</v>
      </c>
      <c r="AG83" s="161">
        <v>156910913.81</v>
      </c>
      <c r="AH83" s="109" t="s">
        <v>77</v>
      </c>
      <c r="AI83" s="109" t="s">
        <v>62</v>
      </c>
      <c r="AJ83" s="139">
        <v>45505</v>
      </c>
      <c r="AK83" s="589"/>
      <c r="AL83" s="589"/>
      <c r="AM83" s="589"/>
      <c r="AN83" s="150"/>
      <c r="AO83" s="638"/>
      <c r="AP83" s="650"/>
      <c r="AQ83" s="582"/>
      <c r="AR83" s="582"/>
      <c r="AS83" s="582"/>
    </row>
    <row r="84" spans="1:45" ht="49.5" customHeight="1" x14ac:dyDescent="0.2">
      <c r="A84" s="632"/>
      <c r="B84" s="635"/>
      <c r="C84" s="626"/>
      <c r="D84" s="600"/>
      <c r="E84" s="600"/>
      <c r="F84" s="620"/>
      <c r="G84" s="600"/>
      <c r="H84" s="600"/>
      <c r="I84" s="600"/>
      <c r="J84" s="579"/>
      <c r="K84" s="555"/>
      <c r="L84" s="566"/>
      <c r="M84" s="579"/>
      <c r="N84" s="226" t="s">
        <v>668</v>
      </c>
      <c r="O84" s="170"/>
      <c r="P84" s="602"/>
      <c r="Q84" s="109">
        <v>1</v>
      </c>
      <c r="R84" s="177">
        <v>0</v>
      </c>
      <c r="S84" s="175">
        <v>0</v>
      </c>
      <c r="T84" s="159"/>
      <c r="U84" s="159"/>
      <c r="V84" s="248">
        <f t="shared" ref="V84:V85" si="23">+(R84+S84)/Q84</f>
        <v>0</v>
      </c>
      <c r="W84" s="176">
        <v>45505</v>
      </c>
      <c r="X84" s="139">
        <v>45657</v>
      </c>
      <c r="Y84" s="109">
        <f t="shared" si="22"/>
        <v>152</v>
      </c>
      <c r="Z84" s="597"/>
      <c r="AA84" s="600"/>
      <c r="AB84" s="600"/>
      <c r="AC84" s="600"/>
      <c r="AD84" s="600"/>
      <c r="AE84" s="109" t="s">
        <v>530</v>
      </c>
      <c r="AF84" s="109"/>
      <c r="AG84" s="109">
        <v>0</v>
      </c>
      <c r="AH84" s="156"/>
      <c r="AI84" s="109" t="s">
        <v>62</v>
      </c>
      <c r="AJ84" s="135"/>
      <c r="AK84" s="590"/>
      <c r="AL84" s="590"/>
      <c r="AM84" s="590"/>
      <c r="AN84" s="151"/>
      <c r="AO84" s="639"/>
      <c r="AP84" s="650"/>
      <c r="AQ84" s="582"/>
      <c r="AR84" s="582"/>
      <c r="AS84" s="582"/>
    </row>
    <row r="85" spans="1:45" ht="62.1" customHeight="1" x14ac:dyDescent="0.2">
      <c r="A85" s="633"/>
      <c r="B85" s="636"/>
      <c r="C85" s="627"/>
      <c r="D85" s="601"/>
      <c r="E85" s="601"/>
      <c r="F85" s="621"/>
      <c r="G85" s="601"/>
      <c r="H85" s="601"/>
      <c r="I85" s="601"/>
      <c r="J85" s="580"/>
      <c r="K85" s="556"/>
      <c r="L85" s="567"/>
      <c r="M85" s="580"/>
      <c r="N85" s="227" t="s">
        <v>669</v>
      </c>
      <c r="O85" s="170"/>
      <c r="P85" s="602"/>
      <c r="Q85" s="109">
        <v>6</v>
      </c>
      <c r="R85" s="177">
        <v>0</v>
      </c>
      <c r="S85" s="159">
        <v>4</v>
      </c>
      <c r="T85" s="159"/>
      <c r="U85" s="159"/>
      <c r="V85" s="248">
        <f t="shared" si="23"/>
        <v>0.66666666666666663</v>
      </c>
      <c r="W85" s="176">
        <v>45505</v>
      </c>
      <c r="X85" s="139">
        <v>45657</v>
      </c>
      <c r="Y85" s="109">
        <f t="shared" si="22"/>
        <v>152</v>
      </c>
      <c r="Z85" s="598"/>
      <c r="AA85" s="601"/>
      <c r="AB85" s="601"/>
      <c r="AC85" s="601"/>
      <c r="AD85" s="601"/>
      <c r="AE85" s="109" t="s">
        <v>333</v>
      </c>
      <c r="AF85" s="109" t="s">
        <v>525</v>
      </c>
      <c r="AG85" s="161">
        <v>112079224.15000001</v>
      </c>
      <c r="AH85" s="109" t="s">
        <v>77</v>
      </c>
      <c r="AI85" s="109" t="s">
        <v>54</v>
      </c>
      <c r="AJ85" s="139">
        <v>45505</v>
      </c>
      <c r="AK85" s="108">
        <v>151131361</v>
      </c>
      <c r="AL85" s="108">
        <v>151131361</v>
      </c>
      <c r="AM85" s="108">
        <v>0</v>
      </c>
      <c r="AN85" s="146"/>
      <c r="AO85" s="133" t="s">
        <v>388</v>
      </c>
      <c r="AP85" s="651"/>
      <c r="AQ85" s="582"/>
      <c r="AR85" s="582"/>
      <c r="AS85" s="582"/>
    </row>
    <row r="86" spans="1:45" ht="62.1" customHeight="1" x14ac:dyDescent="0.2">
      <c r="A86" s="260"/>
      <c r="B86" s="230"/>
      <c r="C86" s="214"/>
      <c r="D86" s="254"/>
      <c r="E86" s="562" t="s">
        <v>572</v>
      </c>
      <c r="F86" s="563"/>
      <c r="G86" s="563"/>
      <c r="H86" s="563"/>
      <c r="I86" s="563"/>
      <c r="J86" s="563"/>
      <c r="K86" s="563"/>
      <c r="L86" s="563"/>
      <c r="M86" s="563"/>
      <c r="N86" s="563"/>
      <c r="O86" s="563"/>
      <c r="P86" s="563"/>
      <c r="Q86" s="563"/>
      <c r="R86" s="563"/>
      <c r="S86" s="563"/>
      <c r="T86" s="563"/>
      <c r="U86" s="564"/>
      <c r="V86" s="261">
        <f>AVERAGE(V74:V85)</f>
        <v>0.53030303030303039</v>
      </c>
      <c r="W86" s="176"/>
      <c r="X86" s="139"/>
      <c r="Y86" s="109"/>
      <c r="Z86" s="151"/>
      <c r="AA86" s="205"/>
      <c r="AB86" s="205"/>
      <c r="AC86" s="205"/>
      <c r="AD86" s="254"/>
      <c r="AE86" s="109"/>
      <c r="AF86" s="109"/>
      <c r="AG86" s="161"/>
      <c r="AH86" s="109"/>
      <c r="AI86" s="109"/>
      <c r="AJ86" s="139"/>
      <c r="AK86" s="108"/>
      <c r="AL86" s="108"/>
      <c r="AM86" s="108"/>
      <c r="AN86" s="146"/>
      <c r="AO86" s="133"/>
      <c r="AP86" s="148"/>
      <c r="AQ86" s="285">
        <f>SUM(AQ74)</f>
        <v>5236033065.2999992</v>
      </c>
      <c r="AR86" s="285">
        <f>SUM(AR74)</f>
        <v>2050251552</v>
      </c>
      <c r="AS86" s="289">
        <f>+AR86/AQ86</f>
        <v>0.39156581450704236</v>
      </c>
    </row>
    <row r="87" spans="1:45" s="114" customFormat="1" ht="8.4499999999999993" customHeight="1" x14ac:dyDescent="0.2">
      <c r="A87" s="134"/>
      <c r="B87" s="59"/>
      <c r="C87" s="111"/>
      <c r="D87" s="117"/>
      <c r="E87" s="59"/>
      <c r="F87" s="112"/>
      <c r="G87" s="59"/>
      <c r="H87" s="126"/>
      <c r="I87" s="59"/>
      <c r="J87" s="157"/>
      <c r="K87" s="157"/>
      <c r="L87" s="188"/>
      <c r="M87" s="157"/>
      <c r="N87" s="118"/>
      <c r="O87" s="116"/>
      <c r="P87" s="167"/>
      <c r="Q87" s="115"/>
      <c r="R87" s="177"/>
      <c r="S87" s="177"/>
      <c r="T87" s="177"/>
      <c r="U87" s="177"/>
      <c r="V87" s="177"/>
      <c r="W87" s="178"/>
      <c r="X87" s="115"/>
      <c r="Y87" s="116"/>
      <c r="Z87" s="115"/>
      <c r="AA87" s="59"/>
      <c r="AB87" s="59"/>
      <c r="AC87" s="115"/>
      <c r="AD87" s="117"/>
      <c r="AE87" s="115"/>
      <c r="AF87" s="116"/>
      <c r="AG87" s="116"/>
      <c r="AH87" s="129"/>
      <c r="AI87" s="116"/>
      <c r="AJ87" s="116"/>
      <c r="AK87" s="115"/>
      <c r="AL87" s="115"/>
      <c r="AM87" s="115"/>
      <c r="AN87" s="115"/>
      <c r="AO87" s="118"/>
      <c r="AP87" s="59"/>
    </row>
    <row r="88" spans="1:45" ht="57" customHeight="1" x14ac:dyDescent="0.2">
      <c r="A88" s="613"/>
      <c r="B88" s="622" t="s">
        <v>294</v>
      </c>
      <c r="C88" s="625" t="s">
        <v>547</v>
      </c>
      <c r="D88" s="599" t="s">
        <v>307</v>
      </c>
      <c r="E88" s="599" t="s">
        <v>346</v>
      </c>
      <c r="F88" s="628">
        <v>2024139910267</v>
      </c>
      <c r="G88" s="599" t="s">
        <v>348</v>
      </c>
      <c r="H88" s="599" t="s">
        <v>349</v>
      </c>
      <c r="I88" s="631" t="s">
        <v>631</v>
      </c>
      <c r="J88" s="605" t="s">
        <v>522</v>
      </c>
      <c r="K88" s="554" t="s">
        <v>522</v>
      </c>
      <c r="L88" s="575" t="s">
        <v>522</v>
      </c>
      <c r="M88" s="605"/>
      <c r="N88" s="102" t="s">
        <v>670</v>
      </c>
      <c r="O88" s="603" t="s">
        <v>681</v>
      </c>
      <c r="P88" s="603" t="s">
        <v>300</v>
      </c>
      <c r="Q88" s="109" t="s">
        <v>522</v>
      </c>
      <c r="R88" s="115" t="s">
        <v>522</v>
      </c>
      <c r="S88" s="109" t="s">
        <v>522</v>
      </c>
      <c r="T88" s="159"/>
      <c r="U88" s="159"/>
      <c r="V88" s="159" t="s">
        <v>532</v>
      </c>
      <c r="W88" s="159" t="s">
        <v>522</v>
      </c>
      <c r="X88" s="109" t="s">
        <v>522</v>
      </c>
      <c r="Y88" s="109" t="s">
        <v>522</v>
      </c>
      <c r="Z88" s="640" t="s">
        <v>522</v>
      </c>
      <c r="AA88" s="599" t="s">
        <v>332</v>
      </c>
      <c r="AB88" s="599" t="s">
        <v>323</v>
      </c>
      <c r="AC88" s="643" t="s">
        <v>532</v>
      </c>
      <c r="AD88" s="643" t="s">
        <v>532</v>
      </c>
      <c r="AE88" s="109" t="s">
        <v>530</v>
      </c>
      <c r="AF88" s="109" t="s">
        <v>64</v>
      </c>
      <c r="AG88" s="109" t="s">
        <v>64</v>
      </c>
      <c r="AH88" s="156"/>
      <c r="AI88" s="135"/>
      <c r="AJ88" s="135"/>
      <c r="AK88" s="640" t="s">
        <v>532</v>
      </c>
      <c r="AL88" s="640" t="s">
        <v>532</v>
      </c>
      <c r="AM88" s="640" t="s">
        <v>532</v>
      </c>
      <c r="AN88" s="140"/>
      <c r="AO88" s="646" t="s">
        <v>532</v>
      </c>
      <c r="AP88" s="640" t="s">
        <v>532</v>
      </c>
      <c r="AQ88" s="135"/>
      <c r="AR88" s="135"/>
      <c r="AS88" s="135"/>
    </row>
    <row r="89" spans="1:45" ht="71.25" x14ac:dyDescent="0.2">
      <c r="A89" s="613"/>
      <c r="B89" s="623"/>
      <c r="C89" s="626"/>
      <c r="D89" s="600"/>
      <c r="E89" s="600"/>
      <c r="F89" s="629"/>
      <c r="G89" s="600"/>
      <c r="H89" s="600"/>
      <c r="I89" s="632"/>
      <c r="J89" s="615"/>
      <c r="K89" s="555"/>
      <c r="L89" s="576"/>
      <c r="M89" s="615"/>
      <c r="N89" s="102" t="s">
        <v>671</v>
      </c>
      <c r="O89" s="611"/>
      <c r="P89" s="611"/>
      <c r="Q89" s="109" t="s">
        <v>522</v>
      </c>
      <c r="R89" s="115" t="s">
        <v>522</v>
      </c>
      <c r="S89" s="109" t="s">
        <v>522</v>
      </c>
      <c r="T89" s="159"/>
      <c r="U89" s="159"/>
      <c r="V89" s="159" t="s">
        <v>532</v>
      </c>
      <c r="W89" s="159" t="s">
        <v>522</v>
      </c>
      <c r="X89" s="109" t="s">
        <v>522</v>
      </c>
      <c r="Y89" s="109" t="s">
        <v>522</v>
      </c>
      <c r="Z89" s="641"/>
      <c r="AA89" s="600"/>
      <c r="AB89" s="600"/>
      <c r="AC89" s="643"/>
      <c r="AD89" s="643"/>
      <c r="AE89" s="109" t="s">
        <v>530</v>
      </c>
      <c r="AF89" s="109" t="s">
        <v>64</v>
      </c>
      <c r="AG89" s="109" t="s">
        <v>64</v>
      </c>
      <c r="AH89" s="156"/>
      <c r="AI89" s="135"/>
      <c r="AJ89" s="135"/>
      <c r="AK89" s="641"/>
      <c r="AL89" s="641"/>
      <c r="AM89" s="641"/>
      <c r="AN89" s="142"/>
      <c r="AO89" s="647"/>
      <c r="AP89" s="641"/>
      <c r="AQ89" s="135"/>
      <c r="AR89" s="135"/>
      <c r="AS89" s="135"/>
    </row>
    <row r="90" spans="1:45" ht="57" x14ac:dyDescent="0.2">
      <c r="A90" s="613"/>
      <c r="B90" s="623"/>
      <c r="C90" s="626"/>
      <c r="D90" s="600"/>
      <c r="E90" s="600"/>
      <c r="F90" s="629"/>
      <c r="G90" s="600"/>
      <c r="H90" s="600"/>
      <c r="I90" s="632"/>
      <c r="J90" s="615"/>
      <c r="K90" s="555"/>
      <c r="L90" s="576"/>
      <c r="M90" s="615"/>
      <c r="N90" s="102" t="s">
        <v>672</v>
      </c>
      <c r="O90" s="611"/>
      <c r="P90" s="611"/>
      <c r="Q90" s="109" t="s">
        <v>522</v>
      </c>
      <c r="R90" s="115" t="s">
        <v>522</v>
      </c>
      <c r="S90" s="109" t="s">
        <v>522</v>
      </c>
      <c r="T90" s="159"/>
      <c r="U90" s="159"/>
      <c r="V90" s="159" t="s">
        <v>532</v>
      </c>
      <c r="W90" s="159" t="s">
        <v>522</v>
      </c>
      <c r="X90" s="109" t="s">
        <v>522</v>
      </c>
      <c r="Y90" s="109" t="s">
        <v>522</v>
      </c>
      <c r="Z90" s="641"/>
      <c r="AA90" s="600"/>
      <c r="AB90" s="600"/>
      <c r="AC90" s="643"/>
      <c r="AD90" s="643"/>
      <c r="AE90" s="109" t="s">
        <v>530</v>
      </c>
      <c r="AF90" s="109" t="s">
        <v>64</v>
      </c>
      <c r="AG90" s="109" t="s">
        <v>64</v>
      </c>
      <c r="AH90" s="156"/>
      <c r="AI90" s="135"/>
      <c r="AJ90" s="135"/>
      <c r="AK90" s="641"/>
      <c r="AL90" s="641"/>
      <c r="AM90" s="641"/>
      <c r="AN90" s="142"/>
      <c r="AO90" s="647"/>
      <c r="AP90" s="641"/>
      <c r="AQ90" s="135"/>
      <c r="AR90" s="135"/>
      <c r="AS90" s="135"/>
    </row>
    <row r="91" spans="1:45" ht="71.25" x14ac:dyDescent="0.2">
      <c r="A91" s="613"/>
      <c r="B91" s="624"/>
      <c r="C91" s="627"/>
      <c r="D91" s="601"/>
      <c r="E91" s="601"/>
      <c r="F91" s="630"/>
      <c r="G91" s="601"/>
      <c r="H91" s="601"/>
      <c r="I91" s="633"/>
      <c r="J91" s="606"/>
      <c r="K91" s="556"/>
      <c r="L91" s="577"/>
      <c r="M91" s="606"/>
      <c r="N91" s="102" t="s">
        <v>673</v>
      </c>
      <c r="O91" s="612"/>
      <c r="P91" s="612"/>
      <c r="Q91" s="109" t="s">
        <v>522</v>
      </c>
      <c r="R91" s="115" t="s">
        <v>522</v>
      </c>
      <c r="S91" s="109" t="s">
        <v>522</v>
      </c>
      <c r="T91" s="159"/>
      <c r="U91" s="159"/>
      <c r="V91" s="159" t="s">
        <v>532</v>
      </c>
      <c r="W91" s="159" t="s">
        <v>522</v>
      </c>
      <c r="X91" s="109" t="s">
        <v>522</v>
      </c>
      <c r="Y91" s="109" t="s">
        <v>522</v>
      </c>
      <c r="Z91" s="642"/>
      <c r="AA91" s="601"/>
      <c r="AB91" s="601"/>
      <c r="AC91" s="643"/>
      <c r="AD91" s="643"/>
      <c r="AE91" s="109" t="s">
        <v>530</v>
      </c>
      <c r="AF91" s="109" t="s">
        <v>64</v>
      </c>
      <c r="AG91" s="109" t="s">
        <v>64</v>
      </c>
      <c r="AH91" s="156"/>
      <c r="AI91" s="135"/>
      <c r="AJ91" s="135"/>
      <c r="AK91" s="642"/>
      <c r="AL91" s="642"/>
      <c r="AM91" s="642"/>
      <c r="AN91" s="141"/>
      <c r="AO91" s="648"/>
      <c r="AP91" s="642"/>
      <c r="AQ91" s="135"/>
      <c r="AR91" s="135"/>
      <c r="AS91" s="135"/>
    </row>
    <row r="92" spans="1:45" ht="54.75" customHeight="1" x14ac:dyDescent="0.2">
      <c r="A92" s="105"/>
      <c r="B92" s="229"/>
      <c r="C92" s="214"/>
      <c r="D92" s="205"/>
      <c r="E92" s="562" t="s">
        <v>573</v>
      </c>
      <c r="F92" s="563"/>
      <c r="G92" s="563"/>
      <c r="H92" s="563"/>
      <c r="I92" s="563"/>
      <c r="J92" s="563"/>
      <c r="K92" s="563"/>
      <c r="L92" s="563"/>
      <c r="M92" s="563"/>
      <c r="N92" s="563"/>
      <c r="O92" s="563"/>
      <c r="P92" s="563"/>
      <c r="Q92" s="563"/>
      <c r="R92" s="563"/>
      <c r="S92" s="563"/>
      <c r="T92" s="563"/>
      <c r="U92" s="564"/>
      <c r="V92" s="159"/>
      <c r="W92" s="159"/>
      <c r="X92" s="109"/>
      <c r="Y92" s="109"/>
      <c r="Z92" s="141"/>
      <c r="AA92" s="205"/>
      <c r="AB92" s="254"/>
      <c r="AC92" s="109"/>
      <c r="AD92" s="109"/>
      <c r="AE92" s="109"/>
      <c r="AF92" s="109"/>
      <c r="AG92" s="109"/>
      <c r="AH92" s="156"/>
      <c r="AI92" s="135"/>
      <c r="AJ92" s="135"/>
      <c r="AK92" s="141"/>
      <c r="AL92" s="141"/>
      <c r="AM92" s="141"/>
      <c r="AN92" s="141"/>
      <c r="AO92" s="212"/>
      <c r="AP92" s="141"/>
      <c r="AQ92" s="135"/>
      <c r="AR92" s="135"/>
      <c r="AS92" s="135"/>
    </row>
    <row r="93" spans="1:45" s="114" customFormat="1" ht="49.5" customHeight="1" x14ac:dyDescent="0.2">
      <c r="B93" s="63"/>
      <c r="C93" s="165"/>
      <c r="D93" s="63"/>
      <c r="E93" s="63"/>
      <c r="F93" s="166"/>
      <c r="G93" s="63"/>
      <c r="H93" s="63"/>
      <c r="I93" s="63"/>
      <c r="J93" s="167"/>
      <c r="K93" s="167"/>
      <c r="L93" s="189"/>
      <c r="M93" s="167"/>
      <c r="N93" s="119"/>
      <c r="O93" s="116"/>
      <c r="P93" s="167"/>
      <c r="Q93" s="115"/>
      <c r="R93" s="177"/>
      <c r="S93" s="177"/>
      <c r="T93" s="177"/>
      <c r="U93" s="177"/>
      <c r="V93" s="177"/>
      <c r="W93" s="177"/>
      <c r="X93" s="115"/>
      <c r="Y93" s="115"/>
      <c r="Z93" s="116"/>
      <c r="AA93" s="59"/>
      <c r="AB93" s="168"/>
      <c r="AC93" s="129"/>
      <c r="AD93" s="129"/>
      <c r="AE93" s="115"/>
      <c r="AF93" s="115"/>
      <c r="AG93" s="115"/>
      <c r="AH93" s="129"/>
      <c r="AI93" s="116"/>
      <c r="AJ93" s="116"/>
      <c r="AK93" s="115"/>
      <c r="AL93" s="115"/>
      <c r="AM93" s="115"/>
      <c r="AN93" s="115"/>
      <c r="AO93" s="113"/>
      <c r="AP93" s="116"/>
    </row>
    <row r="94" spans="1:45" ht="75.599999999999994" customHeight="1" x14ac:dyDescent="0.2">
      <c r="A94" s="614"/>
      <c r="B94" s="604" t="s">
        <v>295</v>
      </c>
      <c r="C94" s="604" t="s">
        <v>548</v>
      </c>
      <c r="D94" s="604" t="s">
        <v>308</v>
      </c>
      <c r="E94" s="604" t="s">
        <v>347</v>
      </c>
      <c r="F94" s="656">
        <v>2024130010268</v>
      </c>
      <c r="G94" s="604" t="s">
        <v>350</v>
      </c>
      <c r="H94" s="604" t="s">
        <v>351</v>
      </c>
      <c r="I94" s="604" t="s">
        <v>654</v>
      </c>
      <c r="J94" s="616" t="s">
        <v>522</v>
      </c>
      <c r="K94" s="557" t="s">
        <v>522</v>
      </c>
      <c r="L94" s="618" t="s">
        <v>522</v>
      </c>
      <c r="M94" s="616"/>
      <c r="N94" s="125" t="s">
        <v>674</v>
      </c>
      <c r="O94" s="603" t="s">
        <v>681</v>
      </c>
      <c r="P94" s="645" t="s">
        <v>301</v>
      </c>
      <c r="Q94" s="109" t="s">
        <v>522</v>
      </c>
      <c r="R94" s="115" t="s">
        <v>522</v>
      </c>
      <c r="S94" s="109" t="s">
        <v>522</v>
      </c>
      <c r="T94" s="159"/>
      <c r="U94" s="159"/>
      <c r="V94" s="159" t="s">
        <v>532</v>
      </c>
      <c r="W94" s="159" t="s">
        <v>522</v>
      </c>
      <c r="X94" s="109" t="s">
        <v>522</v>
      </c>
      <c r="Y94" s="109" t="s">
        <v>522</v>
      </c>
      <c r="Z94" s="640" t="s">
        <v>522</v>
      </c>
      <c r="AA94" s="604" t="s">
        <v>332</v>
      </c>
      <c r="AB94" s="604" t="s">
        <v>323</v>
      </c>
      <c r="AC94" s="643" t="s">
        <v>532</v>
      </c>
      <c r="AD94" s="643" t="s">
        <v>532</v>
      </c>
      <c r="AE94" s="109" t="s">
        <v>530</v>
      </c>
      <c r="AF94" s="109" t="s">
        <v>64</v>
      </c>
      <c r="AG94" s="109" t="s">
        <v>64</v>
      </c>
      <c r="AH94" s="156"/>
      <c r="AI94" s="135"/>
      <c r="AJ94" s="135"/>
      <c r="AK94" s="640" t="s">
        <v>532</v>
      </c>
      <c r="AL94" s="640" t="s">
        <v>532</v>
      </c>
      <c r="AM94" s="640" t="s">
        <v>532</v>
      </c>
      <c r="AN94" s="140"/>
      <c r="AO94" s="646" t="s">
        <v>532</v>
      </c>
      <c r="AP94" s="640" t="s">
        <v>532</v>
      </c>
      <c r="AQ94" s="135"/>
      <c r="AR94" s="135"/>
      <c r="AS94" s="135"/>
    </row>
    <row r="95" spans="1:45" ht="71.25" x14ac:dyDescent="0.2">
      <c r="A95" s="614"/>
      <c r="B95" s="604"/>
      <c r="C95" s="604"/>
      <c r="D95" s="604"/>
      <c r="E95" s="604"/>
      <c r="F95" s="656"/>
      <c r="G95" s="604"/>
      <c r="H95" s="604"/>
      <c r="I95" s="604"/>
      <c r="J95" s="616"/>
      <c r="K95" s="557"/>
      <c r="L95" s="618"/>
      <c r="M95" s="616"/>
      <c r="N95" s="136" t="s">
        <v>675</v>
      </c>
      <c r="O95" s="611"/>
      <c r="P95" s="645" t="s">
        <v>190</v>
      </c>
      <c r="Q95" s="109" t="s">
        <v>522</v>
      </c>
      <c r="R95" s="115" t="s">
        <v>522</v>
      </c>
      <c r="S95" s="109" t="s">
        <v>522</v>
      </c>
      <c r="T95" s="159"/>
      <c r="U95" s="159"/>
      <c r="V95" s="159" t="s">
        <v>532</v>
      </c>
      <c r="W95" s="159" t="s">
        <v>522</v>
      </c>
      <c r="X95" s="109" t="s">
        <v>522</v>
      </c>
      <c r="Y95" s="109" t="s">
        <v>522</v>
      </c>
      <c r="Z95" s="641"/>
      <c r="AA95" s="604"/>
      <c r="AB95" s="604"/>
      <c r="AC95" s="643"/>
      <c r="AD95" s="643"/>
      <c r="AE95" s="109" t="s">
        <v>530</v>
      </c>
      <c r="AF95" s="109" t="s">
        <v>64</v>
      </c>
      <c r="AG95" s="109" t="s">
        <v>64</v>
      </c>
      <c r="AH95" s="156"/>
      <c r="AI95" s="135"/>
      <c r="AJ95" s="135"/>
      <c r="AK95" s="641"/>
      <c r="AL95" s="641"/>
      <c r="AM95" s="641"/>
      <c r="AN95" s="142"/>
      <c r="AO95" s="647"/>
      <c r="AP95" s="641"/>
      <c r="AQ95" s="135"/>
      <c r="AR95" s="135"/>
      <c r="AS95" s="135"/>
    </row>
    <row r="96" spans="1:45" ht="57" x14ac:dyDescent="0.2">
      <c r="A96" s="614"/>
      <c r="B96" s="604"/>
      <c r="C96" s="604"/>
      <c r="D96" s="604"/>
      <c r="E96" s="604"/>
      <c r="F96" s="656"/>
      <c r="G96" s="604"/>
      <c r="H96" s="604"/>
      <c r="I96" s="604"/>
      <c r="J96" s="616"/>
      <c r="K96" s="557"/>
      <c r="L96" s="618"/>
      <c r="M96" s="616"/>
      <c r="N96" s="136" t="s">
        <v>676</v>
      </c>
      <c r="O96" s="611"/>
      <c r="P96" s="645" t="s">
        <v>190</v>
      </c>
      <c r="Q96" s="109" t="s">
        <v>522</v>
      </c>
      <c r="R96" s="115" t="s">
        <v>522</v>
      </c>
      <c r="S96" s="109" t="s">
        <v>522</v>
      </c>
      <c r="T96" s="159"/>
      <c r="U96" s="159"/>
      <c r="V96" s="159" t="s">
        <v>532</v>
      </c>
      <c r="W96" s="159" t="s">
        <v>522</v>
      </c>
      <c r="X96" s="109" t="s">
        <v>522</v>
      </c>
      <c r="Y96" s="109" t="s">
        <v>522</v>
      </c>
      <c r="Z96" s="641"/>
      <c r="AA96" s="604"/>
      <c r="AB96" s="604"/>
      <c r="AC96" s="643"/>
      <c r="AD96" s="643"/>
      <c r="AE96" s="109" t="s">
        <v>530</v>
      </c>
      <c r="AF96" s="109" t="s">
        <v>64</v>
      </c>
      <c r="AG96" s="109" t="s">
        <v>64</v>
      </c>
      <c r="AH96" s="156"/>
      <c r="AI96" s="135"/>
      <c r="AJ96" s="135"/>
      <c r="AK96" s="641"/>
      <c r="AL96" s="641"/>
      <c r="AM96" s="641"/>
      <c r="AN96" s="142"/>
      <c r="AO96" s="647"/>
      <c r="AP96" s="641"/>
      <c r="AQ96" s="135"/>
      <c r="AR96" s="135"/>
      <c r="AS96" s="135"/>
    </row>
    <row r="97" spans="1:45" ht="71.25" x14ac:dyDescent="0.2">
      <c r="A97" s="614"/>
      <c r="B97" s="604"/>
      <c r="C97" s="604"/>
      <c r="D97" s="604"/>
      <c r="E97" s="604"/>
      <c r="F97" s="656"/>
      <c r="G97" s="604"/>
      <c r="H97" s="604"/>
      <c r="I97" s="604"/>
      <c r="J97" s="616"/>
      <c r="K97" s="557"/>
      <c r="L97" s="618"/>
      <c r="M97" s="616"/>
      <c r="N97" s="136" t="s">
        <v>677</v>
      </c>
      <c r="O97" s="612"/>
      <c r="P97" s="645" t="s">
        <v>190</v>
      </c>
      <c r="Q97" s="109" t="s">
        <v>522</v>
      </c>
      <c r="R97" s="115" t="s">
        <v>522</v>
      </c>
      <c r="S97" s="109" t="s">
        <v>522</v>
      </c>
      <c r="T97" s="159"/>
      <c r="U97" s="159"/>
      <c r="V97" s="159" t="s">
        <v>532</v>
      </c>
      <c r="W97" s="262" t="s">
        <v>522</v>
      </c>
      <c r="X97" s="263" t="s">
        <v>522</v>
      </c>
      <c r="Y97" s="263" t="s">
        <v>522</v>
      </c>
      <c r="Z97" s="641"/>
      <c r="AA97" s="599"/>
      <c r="AB97" s="599"/>
      <c r="AC97" s="644"/>
      <c r="AD97" s="644"/>
      <c r="AE97" s="263" t="s">
        <v>530</v>
      </c>
      <c r="AF97" s="263" t="s">
        <v>64</v>
      </c>
      <c r="AG97" s="263" t="s">
        <v>64</v>
      </c>
      <c r="AH97" s="264"/>
      <c r="AI97" s="265"/>
      <c r="AJ97" s="265"/>
      <c r="AK97" s="641"/>
      <c r="AL97" s="641"/>
      <c r="AM97" s="641"/>
      <c r="AN97" s="142"/>
      <c r="AO97" s="647"/>
      <c r="AP97" s="641"/>
      <c r="AQ97" s="135"/>
      <c r="AR97" s="135"/>
      <c r="AS97" s="135"/>
    </row>
    <row r="98" spans="1:45" ht="72" customHeight="1" x14ac:dyDescent="0.2">
      <c r="A98" s="135"/>
      <c r="B98" s="135"/>
      <c r="C98" s="135"/>
      <c r="D98" s="135"/>
      <c r="E98" s="562" t="s">
        <v>574</v>
      </c>
      <c r="F98" s="563"/>
      <c r="G98" s="563"/>
      <c r="H98" s="563"/>
      <c r="I98" s="563"/>
      <c r="J98" s="563"/>
      <c r="K98" s="563"/>
      <c r="L98" s="563"/>
      <c r="M98" s="563"/>
      <c r="N98" s="563"/>
      <c r="O98" s="563"/>
      <c r="P98" s="563"/>
      <c r="Q98" s="563"/>
      <c r="R98" s="563"/>
      <c r="S98" s="563"/>
      <c r="T98" s="563"/>
      <c r="U98" s="564"/>
      <c r="V98" s="135"/>
      <c r="W98" s="135"/>
      <c r="X98" s="135"/>
      <c r="Y98" s="135"/>
      <c r="Z98" s="258"/>
      <c r="AA98" s="135"/>
      <c r="AB98" s="135"/>
      <c r="AC98" s="135"/>
      <c r="AD98" s="135"/>
      <c r="AE98" s="135"/>
      <c r="AF98" s="135"/>
      <c r="AG98" s="135"/>
      <c r="AH98" s="156"/>
      <c r="AI98" s="135"/>
      <c r="AJ98" s="135"/>
      <c r="AK98" s="135"/>
      <c r="AL98" s="135"/>
      <c r="AM98" s="135"/>
      <c r="AN98" s="135"/>
      <c r="AO98" s="135"/>
      <c r="AP98" s="135"/>
      <c r="AQ98" s="135"/>
      <c r="AR98" s="135"/>
      <c r="AS98" s="135"/>
    </row>
    <row r="99" spans="1:45" x14ac:dyDescent="0.2">
      <c r="Z99" s="104"/>
    </row>
    <row r="100" spans="1:45" ht="46.5" customHeight="1" x14ac:dyDescent="0.2">
      <c r="Q100" s="594" t="s">
        <v>575</v>
      </c>
      <c r="R100" s="594"/>
      <c r="S100" s="594"/>
      <c r="T100" s="594"/>
      <c r="U100" s="594"/>
      <c r="V100" s="266">
        <f>+(V17+V30+V40+V49+V58+V72+V86+V92+V98)/7</f>
        <v>0.764854614573102</v>
      </c>
      <c r="Z100" s="104"/>
      <c r="AM100" s="595" t="s">
        <v>576</v>
      </c>
      <c r="AN100" s="595"/>
      <c r="AO100" s="595"/>
      <c r="AP100" s="267"/>
      <c r="AQ100" s="268">
        <f>SUM(AQ17+AQ30+AQ40+AQ58+AQ49+AQ72+AQ86+AQ92+AQ98)</f>
        <v>17516436923.139999</v>
      </c>
      <c r="AR100" s="268">
        <f>SUM(AR17+AR30+AR40+AR58+AR49+AR72+AR86+AR92+AR98)</f>
        <v>5620893524</v>
      </c>
      <c r="AS100" s="290">
        <f>+AR100/AQ100</f>
        <v>0.32089251647831113</v>
      </c>
    </row>
    <row r="101" spans="1:45" x14ac:dyDescent="0.2">
      <c r="Z101" s="104"/>
    </row>
    <row r="102" spans="1:45" x14ac:dyDescent="0.2">
      <c r="Z102" s="104"/>
    </row>
    <row r="103" spans="1:45" x14ac:dyDescent="0.2">
      <c r="Z103" s="104"/>
    </row>
    <row r="104" spans="1:45" x14ac:dyDescent="0.2">
      <c r="Z104" s="104"/>
    </row>
    <row r="105" spans="1:45" x14ac:dyDescent="0.2">
      <c r="Z105" s="104"/>
    </row>
    <row r="106" spans="1:45" x14ac:dyDescent="0.2">
      <c r="Z106" s="104"/>
    </row>
    <row r="107" spans="1:45" x14ac:dyDescent="0.2">
      <c r="Z107" s="104"/>
    </row>
    <row r="108" spans="1:45" x14ac:dyDescent="0.2">
      <c r="Z108" s="104"/>
    </row>
    <row r="109" spans="1:45" x14ac:dyDescent="0.2">
      <c r="Z109" s="104"/>
    </row>
    <row r="110" spans="1:45" x14ac:dyDescent="0.2">
      <c r="Z110" s="104"/>
    </row>
    <row r="111" spans="1:45" x14ac:dyDescent="0.2">
      <c r="Z111" s="104"/>
    </row>
    <row r="112" spans="1:45" x14ac:dyDescent="0.2">
      <c r="Z112" s="104"/>
    </row>
    <row r="113" spans="26:26" x14ac:dyDescent="0.2">
      <c r="Z113" s="104"/>
    </row>
    <row r="114" spans="26:26" x14ac:dyDescent="0.2">
      <c r="Z114" s="104"/>
    </row>
    <row r="115" spans="26:26" x14ac:dyDescent="0.2">
      <c r="Z115" s="104"/>
    </row>
    <row r="116" spans="26:26" x14ac:dyDescent="0.2">
      <c r="Z116" s="104"/>
    </row>
    <row r="117" spans="26:26" x14ac:dyDescent="0.2">
      <c r="Z117" s="104"/>
    </row>
    <row r="118" spans="26:26" x14ac:dyDescent="0.2">
      <c r="Z118" s="104"/>
    </row>
    <row r="119" spans="26:26" x14ac:dyDescent="0.2">
      <c r="Z119" s="104"/>
    </row>
    <row r="120" spans="26:26" x14ac:dyDescent="0.2">
      <c r="Z120" s="104"/>
    </row>
    <row r="121" spans="26:26" x14ac:dyDescent="0.2">
      <c r="Z121" s="104"/>
    </row>
    <row r="122" spans="26:26" x14ac:dyDescent="0.2">
      <c r="Z122" s="104"/>
    </row>
    <row r="123" spans="26:26" x14ac:dyDescent="0.2">
      <c r="Z123" s="104"/>
    </row>
    <row r="124" spans="26:26" x14ac:dyDescent="0.2">
      <c r="Z124" s="104"/>
    </row>
    <row r="125" spans="26:26" x14ac:dyDescent="0.2">
      <c r="Z125" s="104"/>
    </row>
    <row r="126" spans="26:26" x14ac:dyDescent="0.2">
      <c r="Z126" s="104"/>
    </row>
    <row r="127" spans="26:26" x14ac:dyDescent="0.2">
      <c r="Z127" s="104"/>
    </row>
    <row r="128" spans="26:26" x14ac:dyDescent="0.2">
      <c r="Z128" s="104"/>
    </row>
    <row r="129" spans="26:26" x14ac:dyDescent="0.2">
      <c r="Z129" s="104"/>
    </row>
    <row r="130" spans="26:26" x14ac:dyDescent="0.2">
      <c r="Z130" s="104"/>
    </row>
    <row r="131" spans="26:26" x14ac:dyDescent="0.2">
      <c r="Z131" s="104"/>
    </row>
    <row r="132" spans="26:26" x14ac:dyDescent="0.2">
      <c r="Z132" s="104"/>
    </row>
    <row r="133" spans="26:26" x14ac:dyDescent="0.2">
      <c r="Z133" s="104"/>
    </row>
    <row r="134" spans="26:26" x14ac:dyDescent="0.2">
      <c r="Z134" s="104"/>
    </row>
    <row r="135" spans="26:26" x14ac:dyDescent="0.2">
      <c r="Z135" s="104"/>
    </row>
    <row r="136" spans="26:26" x14ac:dyDescent="0.2">
      <c r="Z136" s="104"/>
    </row>
    <row r="137" spans="26:26" x14ac:dyDescent="0.2">
      <c r="Z137" s="104"/>
    </row>
    <row r="138" spans="26:26" x14ac:dyDescent="0.2">
      <c r="Z138" s="104"/>
    </row>
    <row r="139" spans="26:26" x14ac:dyDescent="0.2">
      <c r="Z139" s="104"/>
    </row>
    <row r="140" spans="26:26" x14ac:dyDescent="0.2">
      <c r="Z140" s="104"/>
    </row>
    <row r="141" spans="26:26" x14ac:dyDescent="0.2">
      <c r="Z141" s="104"/>
    </row>
    <row r="142" spans="26:26" x14ac:dyDescent="0.2">
      <c r="Z142" s="104"/>
    </row>
    <row r="143" spans="26:26" x14ac:dyDescent="0.2">
      <c r="Z143" s="104"/>
    </row>
    <row r="144" spans="26:26" x14ac:dyDescent="0.2">
      <c r="Z144" s="104"/>
    </row>
    <row r="145" spans="26:26" x14ac:dyDescent="0.2">
      <c r="Z145" s="104"/>
    </row>
    <row r="146" spans="26:26" x14ac:dyDescent="0.2">
      <c r="Z146" s="104"/>
    </row>
    <row r="147" spans="26:26" x14ac:dyDescent="0.2">
      <c r="Z147" s="104"/>
    </row>
    <row r="148" spans="26:26" x14ac:dyDescent="0.2">
      <c r="Z148" s="104"/>
    </row>
    <row r="149" spans="26:26" x14ac:dyDescent="0.2">
      <c r="Z149" s="104"/>
    </row>
    <row r="150" spans="26:26" x14ac:dyDescent="0.2">
      <c r="Z150" s="104"/>
    </row>
    <row r="151" spans="26:26" x14ac:dyDescent="0.2">
      <c r="Z151" s="104"/>
    </row>
    <row r="152" spans="26:26" x14ac:dyDescent="0.2">
      <c r="Z152" s="104"/>
    </row>
    <row r="153" spans="26:26" x14ac:dyDescent="0.2">
      <c r="Z153" s="104"/>
    </row>
    <row r="154" spans="26:26" x14ac:dyDescent="0.2">
      <c r="Z154" s="104"/>
    </row>
    <row r="155" spans="26:26" x14ac:dyDescent="0.2">
      <c r="Z155" s="104"/>
    </row>
    <row r="156" spans="26:26" x14ac:dyDescent="0.2">
      <c r="Z156" s="104"/>
    </row>
    <row r="157" spans="26:26" x14ac:dyDescent="0.2">
      <c r="Z157" s="104"/>
    </row>
    <row r="158" spans="26:26" x14ac:dyDescent="0.2">
      <c r="Z158" s="104"/>
    </row>
    <row r="159" spans="26:26" x14ac:dyDescent="0.2">
      <c r="Z159" s="104"/>
    </row>
    <row r="160" spans="26:26" x14ac:dyDescent="0.2">
      <c r="Z160" s="104"/>
    </row>
    <row r="161" spans="26:26" x14ac:dyDescent="0.2">
      <c r="Z161" s="104"/>
    </row>
    <row r="162" spans="26:26" x14ac:dyDescent="0.2">
      <c r="Z162" s="104"/>
    </row>
    <row r="163" spans="26:26" x14ac:dyDescent="0.2">
      <c r="Z163" s="104"/>
    </row>
    <row r="164" spans="26:26" x14ac:dyDescent="0.2">
      <c r="Z164" s="104"/>
    </row>
    <row r="165" spans="26:26" x14ac:dyDescent="0.2">
      <c r="Z165" s="104"/>
    </row>
    <row r="166" spans="26:26" x14ac:dyDescent="0.2">
      <c r="Z166" s="104"/>
    </row>
    <row r="167" spans="26:26" x14ac:dyDescent="0.2">
      <c r="Z167" s="104"/>
    </row>
    <row r="168" spans="26:26" x14ac:dyDescent="0.2">
      <c r="Z168" s="104"/>
    </row>
    <row r="169" spans="26:26" x14ac:dyDescent="0.2">
      <c r="Z169" s="104"/>
    </row>
    <row r="170" spans="26:26" x14ac:dyDescent="0.2">
      <c r="Z170" s="104"/>
    </row>
    <row r="171" spans="26:26" x14ac:dyDescent="0.2">
      <c r="Z171" s="104"/>
    </row>
    <row r="172" spans="26:26" x14ac:dyDescent="0.2">
      <c r="Z172" s="104"/>
    </row>
    <row r="173" spans="26:26" x14ac:dyDescent="0.2">
      <c r="Z173" s="104"/>
    </row>
    <row r="174" spans="26:26" x14ac:dyDescent="0.2">
      <c r="Z174" s="104"/>
    </row>
    <row r="175" spans="26:26" x14ac:dyDescent="0.2">
      <c r="Z175" s="104"/>
    </row>
    <row r="176" spans="26:26" x14ac:dyDescent="0.2">
      <c r="Z176" s="104"/>
    </row>
    <row r="177" spans="26:26" x14ac:dyDescent="0.2">
      <c r="Z177" s="104"/>
    </row>
    <row r="178" spans="26:26" x14ac:dyDescent="0.2">
      <c r="Z178" s="104"/>
    </row>
    <row r="179" spans="26:26" x14ac:dyDescent="0.2">
      <c r="Z179" s="104"/>
    </row>
    <row r="180" spans="26:26" x14ac:dyDescent="0.2">
      <c r="Z180" s="104"/>
    </row>
    <row r="181" spans="26:26" x14ac:dyDescent="0.2">
      <c r="Z181" s="104"/>
    </row>
    <row r="182" spans="26:26" x14ac:dyDescent="0.2">
      <c r="Z182" s="104"/>
    </row>
    <row r="183" spans="26:26" x14ac:dyDescent="0.2">
      <c r="Z183" s="104"/>
    </row>
    <row r="184" spans="26:26" x14ac:dyDescent="0.2">
      <c r="Z184" s="104"/>
    </row>
    <row r="185" spans="26:26" x14ac:dyDescent="0.2">
      <c r="Z185" s="104"/>
    </row>
    <row r="186" spans="26:26" x14ac:dyDescent="0.2">
      <c r="Z186" s="104"/>
    </row>
    <row r="187" spans="26:26" x14ac:dyDescent="0.2">
      <c r="Z187" s="104"/>
    </row>
    <row r="188" spans="26:26" x14ac:dyDescent="0.2">
      <c r="Z188" s="104"/>
    </row>
    <row r="189" spans="26:26" x14ac:dyDescent="0.2">
      <c r="Z189" s="104"/>
    </row>
    <row r="190" spans="26:26" x14ac:dyDescent="0.2">
      <c r="Z190" s="104"/>
    </row>
    <row r="191" spans="26:26" x14ac:dyDescent="0.2">
      <c r="Z191" s="104"/>
    </row>
    <row r="192" spans="26:26" x14ac:dyDescent="0.2">
      <c r="Z192" s="104"/>
    </row>
    <row r="193" spans="26:26" x14ac:dyDescent="0.2">
      <c r="Z193" s="104"/>
    </row>
    <row r="194" spans="26:26" x14ac:dyDescent="0.2">
      <c r="Z194" s="104"/>
    </row>
    <row r="195" spans="26:26" x14ac:dyDescent="0.2">
      <c r="Z195" s="104"/>
    </row>
    <row r="196" spans="26:26" x14ac:dyDescent="0.2">
      <c r="Z196" s="104"/>
    </row>
    <row r="197" spans="26:26" x14ac:dyDescent="0.2">
      <c r="Z197" s="104"/>
    </row>
    <row r="198" spans="26:26" x14ac:dyDescent="0.2">
      <c r="Z198" s="104"/>
    </row>
    <row r="199" spans="26:26" x14ac:dyDescent="0.2">
      <c r="Z199" s="104"/>
    </row>
    <row r="200" spans="26:26" x14ac:dyDescent="0.2">
      <c r="Z200" s="104"/>
    </row>
    <row r="201" spans="26:26" x14ac:dyDescent="0.2">
      <c r="Z201" s="104"/>
    </row>
    <row r="202" spans="26:26" x14ac:dyDescent="0.2">
      <c r="Z202" s="104"/>
    </row>
    <row r="203" spans="26:26" x14ac:dyDescent="0.2">
      <c r="Z203" s="104"/>
    </row>
    <row r="204" spans="26:26" x14ac:dyDescent="0.2">
      <c r="Z204" s="104"/>
    </row>
    <row r="205" spans="26:26" x14ac:dyDescent="0.2">
      <c r="Z205" s="104"/>
    </row>
    <row r="206" spans="26:26" x14ac:dyDescent="0.2">
      <c r="Z206" s="104"/>
    </row>
    <row r="207" spans="26:26" x14ac:dyDescent="0.2">
      <c r="Z207" s="104"/>
    </row>
    <row r="208" spans="26:26" x14ac:dyDescent="0.2">
      <c r="Z208" s="104"/>
    </row>
    <row r="209" spans="26:26" x14ac:dyDescent="0.2">
      <c r="Z209" s="104"/>
    </row>
    <row r="210" spans="26:26" x14ac:dyDescent="0.2">
      <c r="Z210" s="104"/>
    </row>
    <row r="211" spans="26:26" x14ac:dyDescent="0.2">
      <c r="Z211" s="104"/>
    </row>
    <row r="212" spans="26:26" x14ac:dyDescent="0.2">
      <c r="Z212" s="104"/>
    </row>
    <row r="213" spans="26:26" x14ac:dyDescent="0.2">
      <c r="Z213" s="104"/>
    </row>
  </sheetData>
  <mergeCells count="426">
    <mergeCell ref="O88:O91"/>
    <mergeCell ref="O94:O97"/>
    <mergeCell ref="O9:O16"/>
    <mergeCell ref="O18:O29"/>
    <mergeCell ref="O34:O35"/>
    <mergeCell ref="AC18:AC20"/>
    <mergeCell ref="AD15:AD20"/>
    <mergeCell ref="L36:L37"/>
    <mergeCell ref="L38:L39"/>
    <mergeCell ref="M13:M16"/>
    <mergeCell ref="M18:M19"/>
    <mergeCell ref="M21:M23"/>
    <mergeCell ref="M24:M27"/>
    <mergeCell ref="M28:M29"/>
    <mergeCell ref="M32:M33"/>
    <mergeCell ref="M34:M35"/>
    <mergeCell ref="AC21:AC29"/>
    <mergeCell ref="AD21:AD29"/>
    <mergeCell ref="P34:P35"/>
    <mergeCell ref="AC36:AC39"/>
    <mergeCell ref="AD36:AD39"/>
    <mergeCell ref="L28:L29"/>
    <mergeCell ref="AC32:AC35"/>
    <mergeCell ref="AD32:AD35"/>
    <mergeCell ref="AC9:AC12"/>
    <mergeCell ref="Z60:Z71"/>
    <mergeCell ref="Z42:Z48"/>
    <mergeCell ref="AA60:AA71"/>
    <mergeCell ref="AB60:AB71"/>
    <mergeCell ref="J55:J57"/>
    <mergeCell ref="J51:J54"/>
    <mergeCell ref="J60:J61"/>
    <mergeCell ref="J62:J67"/>
    <mergeCell ref="M36:M37"/>
    <mergeCell ref="P36:P37"/>
    <mergeCell ref="AA32:AA39"/>
    <mergeCell ref="AA42:AA48"/>
    <mergeCell ref="AA51:AA57"/>
    <mergeCell ref="Z51:Z57"/>
    <mergeCell ref="M38:M39"/>
    <mergeCell ref="K38:K39"/>
    <mergeCell ref="K68:K71"/>
    <mergeCell ref="J32:J33"/>
    <mergeCell ref="Z32:Z39"/>
    <mergeCell ref="M62:M67"/>
    <mergeCell ref="M68:M71"/>
    <mergeCell ref="P38:P39"/>
    <mergeCell ref="P42:P45"/>
    <mergeCell ref="AB9:AB29"/>
    <mergeCell ref="AB32:AB39"/>
    <mergeCell ref="AB42:AB48"/>
    <mergeCell ref="AB51:AB57"/>
    <mergeCell ref="P9:P12"/>
    <mergeCell ref="P13:P16"/>
    <mergeCell ref="P18:P19"/>
    <mergeCell ref="P21:P23"/>
    <mergeCell ref="P24:P27"/>
    <mergeCell ref="P28:P29"/>
    <mergeCell ref="P32:P33"/>
    <mergeCell ref="J94:J97"/>
    <mergeCell ref="J21:J23"/>
    <mergeCell ref="J24:J27"/>
    <mergeCell ref="J74:J75"/>
    <mergeCell ref="J76:J77"/>
    <mergeCell ref="J88:J91"/>
    <mergeCell ref="E32:E39"/>
    <mergeCell ref="F32:F39"/>
    <mergeCell ref="G32:G39"/>
    <mergeCell ref="E49:U49"/>
    <mergeCell ref="L32:L33"/>
    <mergeCell ref="L34:L35"/>
    <mergeCell ref="E30:U30"/>
    <mergeCell ref="E40:U40"/>
    <mergeCell ref="G88:G91"/>
    <mergeCell ref="H88:H91"/>
    <mergeCell ref="I88:I91"/>
    <mergeCell ref="I60:I61"/>
    <mergeCell ref="H60:H67"/>
    <mergeCell ref="I62:I67"/>
    <mergeCell ref="H68:H71"/>
    <mergeCell ref="I68:I71"/>
    <mergeCell ref="E60:E71"/>
    <mergeCell ref="G60:G71"/>
    <mergeCell ref="B94:B97"/>
    <mergeCell ref="C94:C97"/>
    <mergeCell ref="D94:D97"/>
    <mergeCell ref="E94:E97"/>
    <mergeCell ref="F94:F97"/>
    <mergeCell ref="G94:G97"/>
    <mergeCell ref="H94:H97"/>
    <mergeCell ref="I94:I97"/>
    <mergeCell ref="AC13:AC14"/>
    <mergeCell ref="AC15:AC16"/>
    <mergeCell ref="H36:H39"/>
    <mergeCell ref="I32:I35"/>
    <mergeCell ref="I36:I37"/>
    <mergeCell ref="I38:I39"/>
    <mergeCell ref="H32:H35"/>
    <mergeCell ref="I46:I48"/>
    <mergeCell ref="J46:J48"/>
    <mergeCell ref="J36:J37"/>
    <mergeCell ref="J38:J39"/>
    <mergeCell ref="J34:J35"/>
    <mergeCell ref="D60:D61"/>
    <mergeCell ref="D68:D71"/>
    <mergeCell ref="D62:D67"/>
    <mergeCell ref="C60:C61"/>
    <mergeCell ref="C3:AO3"/>
    <mergeCell ref="C4:AO4"/>
    <mergeCell ref="C5:AP5"/>
    <mergeCell ref="A6:AD7"/>
    <mergeCell ref="A5:B5"/>
    <mergeCell ref="A1:B4"/>
    <mergeCell ref="AE6:AJ7"/>
    <mergeCell ref="AK6:AP7"/>
    <mergeCell ref="C1:AO1"/>
    <mergeCell ref="C2:AO2"/>
    <mergeCell ref="AO15:AO16"/>
    <mergeCell ref="AK15:AK16"/>
    <mergeCell ref="AL15:AL16"/>
    <mergeCell ref="Z9:Z29"/>
    <mergeCell ref="AA9:AA29"/>
    <mergeCell ref="L9:L12"/>
    <mergeCell ref="L13:L16"/>
    <mergeCell ref="L18:L19"/>
    <mergeCell ref="L21:L23"/>
    <mergeCell ref="L24:L27"/>
    <mergeCell ref="M9:M12"/>
    <mergeCell ref="E17:U17"/>
    <mergeCell ref="J28:J29"/>
    <mergeCell ref="J18:J19"/>
    <mergeCell ref="AO19:AO21"/>
    <mergeCell ref="AO22:AO23"/>
    <mergeCell ref="AO24:AO25"/>
    <mergeCell ref="AO26:AO29"/>
    <mergeCell ref="AK22:AK23"/>
    <mergeCell ref="AK24:AK25"/>
    <mergeCell ref="AK26:AK29"/>
    <mergeCell ref="AL19:AL21"/>
    <mergeCell ref="AL22:AL23"/>
    <mergeCell ref="AL24:AL25"/>
    <mergeCell ref="AP42:AP48"/>
    <mergeCell ref="AL56:AL57"/>
    <mergeCell ref="AO56:AO57"/>
    <mergeCell ref="AC60:AC71"/>
    <mergeCell ref="AD60:AD71"/>
    <mergeCell ref="AK56:AK57"/>
    <mergeCell ref="AK60:AK71"/>
    <mergeCell ref="AC56:AC57"/>
    <mergeCell ref="AD56:AD57"/>
    <mergeCell ref="AC42:AC48"/>
    <mergeCell ref="AD42:AD48"/>
    <mergeCell ref="AL60:AL71"/>
    <mergeCell ref="AO51:AO52"/>
    <mergeCell ref="AO53:AO55"/>
    <mergeCell ref="AC51:AC52"/>
    <mergeCell ref="AC53:AC55"/>
    <mergeCell ref="AD51:AD52"/>
    <mergeCell ref="AD53:AD55"/>
    <mergeCell ref="AK51:AK52"/>
    <mergeCell ref="AO60:AO71"/>
    <mergeCell ref="AM60:AM71"/>
    <mergeCell ref="AK53:AK55"/>
    <mergeCell ref="AP51:AP57"/>
    <mergeCell ref="A9:A16"/>
    <mergeCell ref="B9:B16"/>
    <mergeCell ref="C9:C16"/>
    <mergeCell ref="D13:D16"/>
    <mergeCell ref="E9:E16"/>
    <mergeCell ref="H9:H12"/>
    <mergeCell ref="I9:I12"/>
    <mergeCell ref="J9:J12"/>
    <mergeCell ref="H13:H16"/>
    <mergeCell ref="I13:I16"/>
    <mergeCell ref="D9:D12"/>
    <mergeCell ref="G9:G16"/>
    <mergeCell ref="F9:F16"/>
    <mergeCell ref="J13:J16"/>
    <mergeCell ref="A18:A29"/>
    <mergeCell ref="B18:B29"/>
    <mergeCell ref="C18:C29"/>
    <mergeCell ref="H21:H27"/>
    <mergeCell ref="H28:H29"/>
    <mergeCell ref="I28:I29"/>
    <mergeCell ref="I21:I27"/>
    <mergeCell ref="H18:H20"/>
    <mergeCell ref="I18:I19"/>
    <mergeCell ref="D19:D20"/>
    <mergeCell ref="D21:D23"/>
    <mergeCell ref="D24:D27"/>
    <mergeCell ref="D28:D29"/>
    <mergeCell ref="E18:E29"/>
    <mergeCell ref="F18:F29"/>
    <mergeCell ref="G18:G29"/>
    <mergeCell ref="J42:J45"/>
    <mergeCell ref="H46:H48"/>
    <mergeCell ref="E51:E57"/>
    <mergeCell ref="H51:H54"/>
    <mergeCell ref="I51:I54"/>
    <mergeCell ref="H55:H57"/>
    <mergeCell ref="I55:I57"/>
    <mergeCell ref="E42:E48"/>
    <mergeCell ref="G42:G48"/>
    <mergeCell ref="F42:F48"/>
    <mergeCell ref="F51:F57"/>
    <mergeCell ref="G51:G57"/>
    <mergeCell ref="H42:H45"/>
    <mergeCell ref="I42:I45"/>
    <mergeCell ref="D32:D33"/>
    <mergeCell ref="B51:B57"/>
    <mergeCell ref="C51:C57"/>
    <mergeCell ref="B32:B39"/>
    <mergeCell ref="C32:C39"/>
    <mergeCell ref="A42:A48"/>
    <mergeCell ref="A51:A57"/>
    <mergeCell ref="A60:A71"/>
    <mergeCell ref="C68:C71"/>
    <mergeCell ref="D34:D35"/>
    <mergeCell ref="D36:D37"/>
    <mergeCell ref="D38:D39"/>
    <mergeCell ref="B60:B71"/>
    <mergeCell ref="A32:A39"/>
    <mergeCell ref="B42:B48"/>
    <mergeCell ref="C42:C48"/>
    <mergeCell ref="D42:D45"/>
    <mergeCell ref="D46:D48"/>
    <mergeCell ref="D51:D54"/>
    <mergeCell ref="D55:D57"/>
    <mergeCell ref="F60:F71"/>
    <mergeCell ref="J68:J71"/>
    <mergeCell ref="C74:C85"/>
    <mergeCell ref="D74:D75"/>
    <mergeCell ref="D76:D77"/>
    <mergeCell ref="D78:D79"/>
    <mergeCell ref="D80:D81"/>
    <mergeCell ref="D82:D85"/>
    <mergeCell ref="I74:I77"/>
    <mergeCell ref="I78:I79"/>
    <mergeCell ref="J78:J79"/>
    <mergeCell ref="I80:I81"/>
    <mergeCell ref="J80:J81"/>
    <mergeCell ref="E74:E85"/>
    <mergeCell ref="G74:G85"/>
    <mergeCell ref="H74:H80"/>
    <mergeCell ref="H82:H85"/>
    <mergeCell ref="I82:I85"/>
    <mergeCell ref="C62:C67"/>
    <mergeCell ref="AK32:AK34"/>
    <mergeCell ref="AK42:AK43"/>
    <mergeCell ref="AO42:AO43"/>
    <mergeCell ref="AK44:AK45"/>
    <mergeCell ref="AK46:AK47"/>
    <mergeCell ref="AL46:AL47"/>
    <mergeCell ref="AL44:AL45"/>
    <mergeCell ref="AO44:AO45"/>
    <mergeCell ref="AL26:AL29"/>
    <mergeCell ref="AK35:AK37"/>
    <mergeCell ref="AK38:AK39"/>
    <mergeCell ref="AM19:AM21"/>
    <mergeCell ref="AM22:AM23"/>
    <mergeCell ref="AM24:AM25"/>
    <mergeCell ref="AM26:AM29"/>
    <mergeCell ref="AO46:AO47"/>
    <mergeCell ref="AM42:AM43"/>
    <mergeCell ref="AM44:AM45"/>
    <mergeCell ref="AM46:AM47"/>
    <mergeCell ref="AL42:AL43"/>
    <mergeCell ref="AM32:AM34"/>
    <mergeCell ref="AM35:AM37"/>
    <mergeCell ref="AM38:AM39"/>
    <mergeCell ref="AL32:AL34"/>
    <mergeCell ref="AL35:AL37"/>
    <mergeCell ref="AP18:AP29"/>
    <mergeCell ref="AD13:AD14"/>
    <mergeCell ref="AD11:AD12"/>
    <mergeCell ref="AP74:AP85"/>
    <mergeCell ref="AP9:AP16"/>
    <mergeCell ref="AK19:AK21"/>
    <mergeCell ref="AD9:AD10"/>
    <mergeCell ref="AO75:AO76"/>
    <mergeCell ref="AL77:AL78"/>
    <mergeCell ref="AO77:AO78"/>
    <mergeCell ref="AK79:AK81"/>
    <mergeCell ref="AM51:AM52"/>
    <mergeCell ref="AM53:AM55"/>
    <mergeCell ref="AM56:AM57"/>
    <mergeCell ref="AL51:AL52"/>
    <mergeCell ref="AL53:AL55"/>
    <mergeCell ref="AP32:AP39"/>
    <mergeCell ref="AL38:AL39"/>
    <mergeCell ref="AO32:AO34"/>
    <mergeCell ref="AO38:AO39"/>
    <mergeCell ref="AO35:AO37"/>
    <mergeCell ref="AP60:AP71"/>
    <mergeCell ref="AL79:AL81"/>
    <mergeCell ref="AO79:AO81"/>
    <mergeCell ref="Z88:Z91"/>
    <mergeCell ref="P88:P91"/>
    <mergeCell ref="P94:P97"/>
    <mergeCell ref="AP88:AP91"/>
    <mergeCell ref="AK88:AK91"/>
    <mergeCell ref="AL88:AL91"/>
    <mergeCell ref="AO88:AO91"/>
    <mergeCell ref="AK94:AK97"/>
    <mergeCell ref="AL94:AL97"/>
    <mergeCell ref="AO94:AO97"/>
    <mergeCell ref="AP94:AP97"/>
    <mergeCell ref="Z94:Z97"/>
    <mergeCell ref="AA88:AA91"/>
    <mergeCell ref="AB88:AB91"/>
    <mergeCell ref="AA94:AA97"/>
    <mergeCell ref="AB94:AB97"/>
    <mergeCell ref="AK82:AK84"/>
    <mergeCell ref="AL82:AL84"/>
    <mergeCell ref="AO82:AO84"/>
    <mergeCell ref="AM88:AM91"/>
    <mergeCell ref="AM94:AM97"/>
    <mergeCell ref="AC88:AC91"/>
    <mergeCell ref="AD88:AD91"/>
    <mergeCell ref="AC94:AC97"/>
    <mergeCell ref="AD94:AD97"/>
    <mergeCell ref="AD74:AD85"/>
    <mergeCell ref="AC74:AC85"/>
    <mergeCell ref="A88:A91"/>
    <mergeCell ref="A94:A97"/>
    <mergeCell ref="M76:M77"/>
    <mergeCell ref="M78:M79"/>
    <mergeCell ref="M80:M81"/>
    <mergeCell ref="M82:M85"/>
    <mergeCell ref="M88:M91"/>
    <mergeCell ref="M94:M97"/>
    <mergeCell ref="L76:L77"/>
    <mergeCell ref="L78:L79"/>
    <mergeCell ref="L80:L81"/>
    <mergeCell ref="L82:L85"/>
    <mergeCell ref="L88:L91"/>
    <mergeCell ref="L94:L97"/>
    <mergeCell ref="F74:F85"/>
    <mergeCell ref="B88:B91"/>
    <mergeCell ref="C88:C91"/>
    <mergeCell ref="D88:D91"/>
    <mergeCell ref="E88:E91"/>
    <mergeCell ref="F88:F91"/>
    <mergeCell ref="L74:L75"/>
    <mergeCell ref="J82:J85"/>
    <mergeCell ref="A74:A85"/>
    <mergeCell ref="B74:B85"/>
    <mergeCell ref="M55:M57"/>
    <mergeCell ref="M60:M61"/>
    <mergeCell ref="P62:P67"/>
    <mergeCell ref="P68:P71"/>
    <mergeCell ref="M42:M45"/>
    <mergeCell ref="K42:K45"/>
    <mergeCell ref="K46:K48"/>
    <mergeCell ref="K51:K54"/>
    <mergeCell ref="K55:K57"/>
    <mergeCell ref="K60:K61"/>
    <mergeCell ref="K62:K67"/>
    <mergeCell ref="P51:P54"/>
    <mergeCell ref="P55:P57"/>
    <mergeCell ref="P60:P61"/>
    <mergeCell ref="O51:O57"/>
    <mergeCell ref="P46:P48"/>
    <mergeCell ref="E98:U98"/>
    <mergeCell ref="Q100:U100"/>
    <mergeCell ref="AM100:AO100"/>
    <mergeCell ref="Z74:Z85"/>
    <mergeCell ref="AA74:AA85"/>
    <mergeCell ref="AB74:AB85"/>
    <mergeCell ref="AM82:AM84"/>
    <mergeCell ref="AM75:AM76"/>
    <mergeCell ref="AM77:AM78"/>
    <mergeCell ref="AM79:AM81"/>
    <mergeCell ref="AK77:AK78"/>
    <mergeCell ref="AK75:AK76"/>
    <mergeCell ref="AL75:AL76"/>
    <mergeCell ref="P76:P77"/>
    <mergeCell ref="P78:P79"/>
    <mergeCell ref="P80:P81"/>
    <mergeCell ref="P82:P85"/>
    <mergeCell ref="K74:K75"/>
    <mergeCell ref="K76:K77"/>
    <mergeCell ref="K78:K79"/>
    <mergeCell ref="K80:K81"/>
    <mergeCell ref="K82:K85"/>
    <mergeCell ref="P74:P75"/>
    <mergeCell ref="M74:M75"/>
    <mergeCell ref="AQ42:AQ48"/>
    <mergeCell ref="AR42:AR48"/>
    <mergeCell ref="AQ51:AQ71"/>
    <mergeCell ref="AR51:AR71"/>
    <mergeCell ref="AQ74:AQ85"/>
    <mergeCell ref="AR74:AR85"/>
    <mergeCell ref="AQ9:AQ29"/>
    <mergeCell ref="AR9:AR29"/>
    <mergeCell ref="AS9:AS29"/>
    <mergeCell ref="AQ32:AQ39"/>
    <mergeCell ref="AR32:AR39"/>
    <mergeCell ref="AS34:AS39"/>
    <mergeCell ref="AS74:AS85"/>
    <mergeCell ref="AS42:AS48"/>
    <mergeCell ref="AS51:AS71"/>
    <mergeCell ref="K88:K91"/>
    <mergeCell ref="K94:K97"/>
    <mergeCell ref="K9:K12"/>
    <mergeCell ref="K13:K16"/>
    <mergeCell ref="K18:K19"/>
    <mergeCell ref="K21:K23"/>
    <mergeCell ref="K24:K27"/>
    <mergeCell ref="K28:K29"/>
    <mergeCell ref="K32:K33"/>
    <mergeCell ref="K34:K35"/>
    <mergeCell ref="K36:K37"/>
    <mergeCell ref="E86:U86"/>
    <mergeCell ref="E92:U92"/>
    <mergeCell ref="E58:U58"/>
    <mergeCell ref="E72:U72"/>
    <mergeCell ref="L42:L45"/>
    <mergeCell ref="L46:L48"/>
    <mergeCell ref="L51:L54"/>
    <mergeCell ref="L55:L57"/>
    <mergeCell ref="L60:L61"/>
    <mergeCell ref="L62:L67"/>
    <mergeCell ref="L68:L71"/>
    <mergeCell ref="M46:M48"/>
    <mergeCell ref="M51:M54"/>
  </mergeCells>
  <phoneticPr fontId="16" type="noConversion"/>
  <dataValidations count="2">
    <dataValidation type="list" allowBlank="1" showInputMessage="1" showErrorMessage="1" sqref="O99:O181 O8:O9 O18 O41:O48 O93 O59:O71 O73:O85 O50 O87 O31:O33 O36:O39" xr:uid="{00000000-0002-0000-0300-000000000000}">
      <formula1>$AW$9:$AW$36</formula1>
    </dataValidation>
    <dataValidation type="list" allowBlank="1" showInputMessage="1" showErrorMessage="1" sqref="P31 P93:P97 P87 P73 P59 P50 P41" xr:uid="{00000000-0002-0000-0300-000001000000}">
      <formula1>$AC$9:$AC$15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AH9:AH136</xm:sqref>
        </x14:dataValidation>
        <x14:dataValidation type="list" allowBlank="1" showInputMessage="1" showErrorMessage="1" xr:uid="{00000000-0002-0000-0300-000003000000}">
          <x14:formula1>
            <xm:f>ANEXO1!$F$2:$F$7</xm:f>
          </x14:formula1>
          <xm:sqref>AI9:AI145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733" t="s">
        <v>37</v>
      </c>
      <c r="B2" s="734"/>
      <c r="C2" s="734"/>
      <c r="D2" s="734"/>
      <c r="E2" s="734"/>
      <c r="F2" s="734"/>
      <c r="G2" s="735"/>
    </row>
    <row r="3" spans="1:7" s="7" customFormat="1" x14ac:dyDescent="0.25">
      <c r="A3" s="31" t="s">
        <v>38</v>
      </c>
      <c r="B3" s="730" t="s">
        <v>39</v>
      </c>
      <c r="C3" s="730"/>
      <c r="D3" s="730"/>
      <c r="E3" s="730"/>
      <c r="F3" s="730"/>
      <c r="G3" s="32" t="s">
        <v>40</v>
      </c>
    </row>
    <row r="4" spans="1:7" ht="12.75" customHeight="1" x14ac:dyDescent="0.25">
      <c r="A4" s="33">
        <v>45489</v>
      </c>
      <c r="B4" s="731" t="s">
        <v>219</v>
      </c>
      <c r="C4" s="731"/>
      <c r="D4" s="731"/>
      <c r="E4" s="731"/>
      <c r="F4" s="731"/>
      <c r="G4" s="34" t="s">
        <v>220</v>
      </c>
    </row>
    <row r="5" spans="1:7" ht="12.75" customHeight="1" x14ac:dyDescent="0.25">
      <c r="A5" s="35"/>
      <c r="B5" s="731"/>
      <c r="C5" s="731"/>
      <c r="D5" s="731"/>
      <c r="E5" s="731"/>
      <c r="F5" s="731"/>
      <c r="G5" s="34"/>
    </row>
    <row r="6" spans="1:7" x14ac:dyDescent="0.25">
      <c r="A6" s="35"/>
      <c r="B6" s="732"/>
      <c r="C6" s="732"/>
      <c r="D6" s="732"/>
      <c r="E6" s="732"/>
      <c r="F6" s="732"/>
      <c r="G6" s="36"/>
    </row>
    <row r="7" spans="1:7" x14ac:dyDescent="0.25">
      <c r="A7" s="35"/>
      <c r="B7" s="732"/>
      <c r="C7" s="732"/>
      <c r="D7" s="732"/>
      <c r="E7" s="732"/>
      <c r="F7" s="732"/>
      <c r="G7" s="36"/>
    </row>
    <row r="8" spans="1:7" x14ac:dyDescent="0.25">
      <c r="A8" s="35"/>
      <c r="B8" s="37"/>
      <c r="C8" s="37"/>
      <c r="D8" s="37"/>
      <c r="E8" s="37"/>
      <c r="F8" s="37"/>
      <c r="G8" s="36"/>
    </row>
    <row r="9" spans="1:7" x14ac:dyDescent="0.25">
      <c r="A9" s="726" t="s">
        <v>221</v>
      </c>
      <c r="B9" s="727"/>
      <c r="C9" s="727"/>
      <c r="D9" s="727"/>
      <c r="E9" s="727"/>
      <c r="F9" s="727"/>
      <c r="G9" s="728"/>
    </row>
    <row r="10" spans="1:7" s="7" customFormat="1" x14ac:dyDescent="0.25">
      <c r="A10" s="38"/>
      <c r="B10" s="730" t="s">
        <v>41</v>
      </c>
      <c r="C10" s="730"/>
      <c r="D10" s="730" t="s">
        <v>42</v>
      </c>
      <c r="E10" s="730"/>
      <c r="F10" s="38" t="s">
        <v>38</v>
      </c>
      <c r="G10" s="38" t="s">
        <v>43</v>
      </c>
    </row>
    <row r="11" spans="1:7" x14ac:dyDescent="0.25">
      <c r="A11" s="39" t="s">
        <v>44</v>
      </c>
      <c r="B11" s="731" t="s">
        <v>45</v>
      </c>
      <c r="C11" s="731"/>
      <c r="D11" s="729" t="s">
        <v>46</v>
      </c>
      <c r="E11" s="729"/>
      <c r="F11" s="35" t="s">
        <v>79</v>
      </c>
      <c r="G11" s="36"/>
    </row>
    <row r="12" spans="1:7" x14ac:dyDescent="0.25">
      <c r="A12" s="39" t="s">
        <v>47</v>
      </c>
      <c r="B12" s="729" t="s">
        <v>48</v>
      </c>
      <c r="C12" s="729"/>
      <c r="D12" s="729" t="s">
        <v>80</v>
      </c>
      <c r="E12" s="729"/>
      <c r="F12" s="35" t="s">
        <v>79</v>
      </c>
      <c r="G12" s="36"/>
    </row>
    <row r="13" spans="1:7" x14ac:dyDescent="0.25">
      <c r="A13" s="39" t="s">
        <v>49</v>
      </c>
      <c r="B13" s="729" t="s">
        <v>48</v>
      </c>
      <c r="C13" s="729"/>
      <c r="D13" s="729" t="s">
        <v>80</v>
      </c>
      <c r="E13" s="729"/>
      <c r="F13" s="35" t="s">
        <v>79</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22"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9" t="s">
        <v>50</v>
      </c>
      <c r="E1" s="8" t="s">
        <v>51</v>
      </c>
      <c r="F1" s="8" t="s">
        <v>52</v>
      </c>
    </row>
    <row r="2" spans="1:6" ht="25.5" customHeight="1" x14ac:dyDescent="0.25">
      <c r="A2" s="28" t="s">
        <v>53</v>
      </c>
      <c r="E2" s="9">
        <v>0</v>
      </c>
      <c r="F2" s="10" t="s">
        <v>54</v>
      </c>
    </row>
    <row r="3" spans="1:6" ht="45" customHeight="1" x14ac:dyDescent="0.25">
      <c r="A3" s="28" t="s">
        <v>55</v>
      </c>
      <c r="E3" s="9">
        <v>1</v>
      </c>
      <c r="F3" s="10" t="s">
        <v>56</v>
      </c>
    </row>
    <row r="4" spans="1:6" ht="45" customHeight="1" x14ac:dyDescent="0.25">
      <c r="A4" s="28" t="s">
        <v>57</v>
      </c>
      <c r="E4" s="9">
        <v>2</v>
      </c>
      <c r="F4" s="10" t="s">
        <v>58</v>
      </c>
    </row>
    <row r="5" spans="1:6" ht="45" customHeight="1" x14ac:dyDescent="0.25">
      <c r="A5" s="28" t="s">
        <v>59</v>
      </c>
      <c r="E5" s="9">
        <v>3</v>
      </c>
      <c r="F5" s="10" t="s">
        <v>60</v>
      </c>
    </row>
    <row r="6" spans="1:6" ht="45" customHeight="1" x14ac:dyDescent="0.25">
      <c r="A6" s="28" t="s">
        <v>61</v>
      </c>
      <c r="E6" s="9">
        <v>4</v>
      </c>
      <c r="F6" s="10" t="s">
        <v>62</v>
      </c>
    </row>
    <row r="7" spans="1:6" ht="45" customHeight="1" x14ac:dyDescent="0.25">
      <c r="A7" s="28" t="s">
        <v>63</v>
      </c>
      <c r="E7" s="9">
        <v>5</v>
      </c>
      <c r="F7" s="10" t="s">
        <v>64</v>
      </c>
    </row>
    <row r="8" spans="1:6" ht="45" customHeight="1" x14ac:dyDescent="0.25">
      <c r="A8" s="28" t="s">
        <v>65</v>
      </c>
    </row>
    <row r="9" spans="1:6" ht="45" customHeight="1" x14ac:dyDescent="0.25">
      <c r="A9" s="28" t="s">
        <v>66</v>
      </c>
    </row>
    <row r="10" spans="1:6" ht="45" customHeight="1" x14ac:dyDescent="0.25">
      <c r="A10" s="28" t="s">
        <v>67</v>
      </c>
    </row>
    <row r="11" spans="1:6" ht="45" customHeight="1" x14ac:dyDescent="0.25">
      <c r="A11" s="28" t="s">
        <v>68</v>
      </c>
    </row>
    <row r="12" spans="1:6" ht="45" customHeight="1" x14ac:dyDescent="0.25">
      <c r="A12" s="28" t="s">
        <v>69</v>
      </c>
    </row>
    <row r="13" spans="1:6" ht="45" customHeight="1" x14ac:dyDescent="0.25">
      <c r="A13" s="28" t="s">
        <v>70</v>
      </c>
    </row>
    <row r="14" spans="1:6" ht="45" customHeight="1" x14ac:dyDescent="0.25">
      <c r="A14" s="28" t="s">
        <v>71</v>
      </c>
    </row>
    <row r="15" spans="1:6" ht="45" customHeight="1" x14ac:dyDescent="0.25">
      <c r="A15" s="28" t="s">
        <v>72</v>
      </c>
    </row>
    <row r="16" spans="1:6" ht="45" customHeight="1" x14ac:dyDescent="0.25">
      <c r="A16" s="28" t="s">
        <v>73</v>
      </c>
    </row>
    <row r="17" spans="1:1" ht="45" customHeight="1" x14ac:dyDescent="0.25">
      <c r="A17" s="28" t="s">
        <v>74</v>
      </c>
    </row>
    <row r="18" spans="1:1" ht="45" customHeight="1" x14ac:dyDescent="0.25">
      <c r="A18" s="28" t="s">
        <v>75</v>
      </c>
    </row>
    <row r="19" spans="1:1" ht="45" customHeight="1" x14ac:dyDescent="0.25">
      <c r="A19" s="28" t="s">
        <v>76</v>
      </c>
    </row>
    <row r="20" spans="1:1" ht="45" customHeight="1" x14ac:dyDescent="0.25">
      <c r="A20" s="28" t="s">
        <v>77</v>
      </c>
    </row>
    <row r="21" spans="1:1" ht="45" customHeight="1" x14ac:dyDescent="0.25">
      <c r="A21" s="28"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2024-10-29T22:07:20Z</dcterms:modified>
</cp:coreProperties>
</file>