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PLAN DE ACCION INSTITUCIONAL 2024\DATT\SEGUIMIENTO SEPTIEMBRE\"/>
    </mc:Choice>
  </mc:AlternateContent>
  <xr:revisionPtr revIDLastSave="0" documentId="13_ncr:1_{EB04A7D6-ACF9-4E30-8F44-ECC2C6ED2FF2}"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1. ESTRATÉGICO" sheetId="1" r:id="rId2"/>
    <sheet name="2, GESTION -MIPG" sheetId="7"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ESTRATÉGICO'!$A$1:$Y$7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6" i="1" l="1"/>
  <c r="P26" i="1"/>
  <c r="O26" i="1"/>
  <c r="AR53" i="6"/>
  <c r="T9" i="6"/>
  <c r="T10" i="6"/>
  <c r="T17" i="6" s="1"/>
  <c r="T11" i="6"/>
  <c r="T12" i="6"/>
  <c r="T13" i="6"/>
  <c r="T14" i="6"/>
  <c r="T15" i="6"/>
  <c r="T16" i="6"/>
  <c r="T18" i="6"/>
  <c r="T19" i="6"/>
  <c r="T20" i="6"/>
  <c r="T21" i="6"/>
  <c r="T22" i="6"/>
  <c r="T23" i="6"/>
  <c r="T24" i="6"/>
  <c r="T25" i="6"/>
  <c r="T26" i="6"/>
  <c r="T27" i="6"/>
  <c r="T28" i="6"/>
  <c r="T29" i="6"/>
  <c r="T30" i="6"/>
  <c r="T31" i="6"/>
  <c r="T32" i="6"/>
  <c r="T37" i="6" s="1"/>
  <c r="T33" i="6"/>
  <c r="T35" i="6"/>
  <c r="T36" i="6"/>
  <c r="T38" i="6"/>
  <c r="T44" i="6" s="1"/>
  <c r="T41" i="6"/>
  <c r="T42" i="6"/>
  <c r="T45" i="6"/>
  <c r="T47" i="6" s="1"/>
  <c r="T48" i="6"/>
  <c r="T52" i="6" s="1"/>
  <c r="T50" i="6"/>
  <c r="T51" i="6"/>
  <c r="T53" i="6"/>
  <c r="T67" i="6" s="1"/>
  <c r="T69" i="6" s="1"/>
  <c r="T54" i="6"/>
  <c r="T55" i="6"/>
  <c r="T56" i="6"/>
  <c r="T57" i="6"/>
  <c r="T58" i="6"/>
  <c r="T59" i="6"/>
  <c r="T60" i="6"/>
  <c r="T61" i="6"/>
  <c r="T62" i="6"/>
  <c r="T63" i="6"/>
  <c r="T65" i="6"/>
  <c r="T66" i="6"/>
  <c r="T68" i="6"/>
  <c r="T73" i="6" l="1"/>
  <c r="V13" i="1" l="1"/>
  <c r="S8" i="1"/>
  <c r="AT9" i="6"/>
  <c r="AT17" i="6" s="1"/>
  <c r="AS69" i="6"/>
  <c r="AR69" i="6"/>
  <c r="AT68" i="6"/>
  <c r="AT69" i="6" s="1"/>
  <c r="AT48" i="6"/>
  <c r="AT52" i="6" s="1"/>
  <c r="AS52" i="6"/>
  <c r="AR52" i="6"/>
  <c r="AT45" i="6"/>
  <c r="AT47" i="6"/>
  <c r="AS47" i="6"/>
  <c r="AR47" i="6"/>
  <c r="AS17" i="6"/>
  <c r="AR17" i="6"/>
  <c r="S27" i="1"/>
  <c r="S26" i="1"/>
  <c r="S25" i="1"/>
  <c r="S22" i="1"/>
  <c r="S20" i="1"/>
  <c r="S19" i="1"/>
  <c r="S18" i="1"/>
  <c r="U18" i="1" s="1"/>
  <c r="S17" i="1"/>
  <c r="S16" i="1"/>
  <c r="S15" i="1"/>
  <c r="S14" i="1"/>
  <c r="S13" i="1"/>
  <c r="S11" i="1"/>
  <c r="S10" i="1"/>
  <c r="S9" i="1"/>
  <c r="W16" i="7"/>
  <c r="W10" i="7"/>
  <c r="W9" i="7"/>
  <c r="AS30" i="6" l="1"/>
  <c r="AT18" i="6"/>
  <c r="AT30" i="6" s="1"/>
  <c r="AT31" i="6"/>
  <c r="AT37" i="6" s="1"/>
  <c r="AS37" i="6"/>
  <c r="AS44" i="6"/>
  <c r="AS73" i="6" s="1"/>
  <c r="AT38" i="6"/>
  <c r="AT44" i="6" s="1"/>
  <c r="AT53" i="6"/>
  <c r="AT67" i="6" s="1"/>
  <c r="AS67" i="6"/>
  <c r="AR30" i="6"/>
  <c r="AR37" i="6"/>
  <c r="AR44" i="6"/>
  <c r="AR67" i="6"/>
  <c r="U26" i="1"/>
  <c r="U29" i="1" s="1"/>
  <c r="T26" i="1"/>
  <c r="V26" i="1" s="1"/>
  <c r="V29" i="1" s="1"/>
  <c r="U27" i="1"/>
  <c r="T27" i="1"/>
  <c r="V27" i="1" s="1"/>
  <c r="T28" i="1"/>
  <c r="U25" i="1"/>
  <c r="T25" i="1"/>
  <c r="V25" i="1" s="1"/>
  <c r="U20" i="1"/>
  <c r="T20" i="1"/>
  <c r="V20" i="1" s="1"/>
  <c r="T21" i="1"/>
  <c r="U22" i="1"/>
  <c r="T22" i="1"/>
  <c r="V22" i="1" s="1"/>
  <c r="T23" i="1"/>
  <c r="U13" i="1"/>
  <c r="T13" i="1"/>
  <c r="U14" i="1"/>
  <c r="T14" i="1"/>
  <c r="V14" i="1" s="1"/>
  <c r="U15" i="1"/>
  <c r="T15" i="1"/>
  <c r="V15" i="1" s="1"/>
  <c r="U16" i="1"/>
  <c r="T16" i="1"/>
  <c r="V16" i="1" s="1"/>
  <c r="U17" i="1"/>
  <c r="T17" i="1"/>
  <c r="V17" i="1" s="1"/>
  <c r="T18" i="1"/>
  <c r="V18" i="1" s="1"/>
  <c r="U19" i="1"/>
  <c r="T19" i="1"/>
  <c r="V19" i="1" s="1"/>
  <c r="U9" i="1"/>
  <c r="T9" i="1"/>
  <c r="V9" i="1" s="1"/>
  <c r="U10" i="1"/>
  <c r="T10" i="1"/>
  <c r="V10" i="1" s="1"/>
  <c r="U11" i="1"/>
  <c r="T11" i="1"/>
  <c r="V11" i="1" s="1"/>
  <c r="U8" i="1"/>
  <c r="U12" i="1" s="1"/>
  <c r="T8" i="1"/>
  <c r="V8" i="1" s="1"/>
  <c r="V12" i="1" s="1"/>
  <c r="AR73" i="6" l="1"/>
  <c r="U24" i="1"/>
  <c r="V31" i="1"/>
  <c r="V24" i="1"/>
  <c r="U31" i="1"/>
  <c r="AT7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Luz Marlene Andrade Hong</author>
    <author>KEYFER CORREA TORRES</author>
    <author>User</author>
  </authors>
  <commentList>
    <comment ref="O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AI8" authorId="2" shapeId="0" xr:uid="{19216BDC-9BB6-47DE-99F3-B78FC3058B9E}">
      <text>
        <r>
          <rPr>
            <sz val="11"/>
            <color theme="1"/>
            <rFont val="Aptos Narrow"/>
            <family val="2"/>
            <scheme val="minor"/>
          </rPr>
          <t>Luz Marlene Andrade Hong:
se solicitó reporte de estos enlaces por correo del 22 de septiembre</t>
        </r>
      </text>
    </comment>
    <comment ref="X9" authorId="3" shapeId="0" xr:uid="{00000000-0006-0000-0300-000004000000}">
      <text>
        <r>
          <rPr>
            <b/>
            <sz val="9"/>
            <color indexed="81"/>
            <rFont val="Tahoma"/>
            <family val="2"/>
          </rPr>
          <t>KEYFER CORREA TORRES:</t>
        </r>
        <r>
          <rPr>
            <sz val="9"/>
            <color indexed="81"/>
            <rFont val="Tahoma"/>
            <family val="2"/>
          </rPr>
          <t xml:space="preserve">
</t>
        </r>
        <r>
          <rPr>
            <sz val="12"/>
            <color indexed="81"/>
            <rFont val="Tahoma"/>
            <family val="2"/>
          </rPr>
          <t>Discriminar la poblacion</t>
        </r>
      </text>
    </comment>
    <comment ref="AE51" authorId="4" shapeId="0" xr:uid="{00000000-0006-0000-0300-000005000000}">
      <text>
        <r>
          <rPr>
            <b/>
            <sz val="9"/>
            <color indexed="81"/>
            <rFont val="Tahoma"/>
            <family val="2"/>
          </rPr>
          <t>User:</t>
        </r>
        <r>
          <rPr>
            <sz val="9"/>
            <color indexed="81"/>
            <rFont val="Tahoma"/>
            <family val="2"/>
          </rPr>
          <t xml:space="preserve">
</t>
        </r>
        <r>
          <rPr>
            <b/>
            <sz val="11"/>
            <color indexed="81"/>
            <rFont val="Tahoma"/>
            <family val="2"/>
          </rPr>
          <t>AIGNADO AL DESPACHO DEL ALCALDE UE #1 FUENTE 1.3.3.1.00-95-001-RB ICLD</t>
        </r>
      </text>
    </comment>
  </commentList>
</comments>
</file>

<file path=xl/sharedStrings.xml><?xml version="1.0" encoding="utf-8"?>
<sst xmlns="http://schemas.openxmlformats.org/spreadsheetml/2006/main" count="1247" uniqueCount="628">
  <si>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</si>
  <si>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</si>
  <si>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</si>
  <si>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</si>
  <si>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</si>
  <si>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</si>
  <si>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</si>
  <si>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</si>
  <si>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</si>
  <si>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</si>
  <si>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</si>
  <si>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</si>
  <si>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</si>
  <si>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</si>
  <si>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</si>
  <si>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</si>
  <si>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</si>
  <si>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</si>
  <si>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</si>
  <si>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</si>
  <si>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</si>
  <si>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</si>
  <si>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</si>
  <si>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</si>
  <si>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</si>
  <si>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</si>
  <si>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</si>
  <si>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</si>
  <si>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</si>
  <si>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</si>
  <si>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</si>
  <si>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</si>
  <si>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</si>
  <si>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</si>
  <si>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</si>
  <si>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</si>
  <si>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</si>
  <si>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</si>
  <si>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</si>
  <si>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</si>
  <si>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</si>
  <si>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</si>
  <si>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</si>
  <si>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</si>
  <si>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</si>
  <si>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</si>
  <si>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</si>
  <si>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</si>
  <si>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</si>
  <si>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</si>
  <si>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</si>
  <si>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</si>
  <si>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</si>
  <si>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</si>
  <si>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</si>
  <si>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</si>
  <si>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</si>
  <si>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</si>
  <si>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</si>
  <si>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</si>
  <si>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</si>
  <si>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</si>
  <si>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</si>
  <si>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</si>
  <si>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</si>
  <si>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</si>
  <si>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</si>
  <si>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</si>
  <si>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</si>
  <si>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</si>
  <si>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</si>
  <si>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</si>
  <si>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</si>
  <si>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</si>
  <si>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</si>
  <si>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</si>
  <si>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</si>
  <si>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</si>
  <si>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</si>
  <si>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</si>
  <si>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</si>
  <si>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</si>
  <si>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</si>
  <si>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</si>
  <si>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</si>
  <si>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</si>
  <si>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</si>
  <si>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</si>
  <si>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</si>
  <si>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</si>
  <si>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</si>
  <si>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</si>
  <si>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</si>
  <si>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</si>
  <si>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</si>
  <si>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</si>
  <si>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</si>
  <si>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</si>
  <si>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</si>
  <si>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</si>
  <si>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</si>
  <si>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</si>
  <si>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</si>
  <si>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</si>
  <si>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</si>
  <si>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</si>
  <si>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</si>
  <si>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</si>
  <si>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</si>
  <si>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</si>
  <si>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</si>
  <si>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</si>
  <si>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</si>
  <si>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</si>
  <si>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</si>
  <si>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</si>
  <si>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</si>
  <si>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</si>
  <si>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</si>
  <si>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</si>
  <si>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</si>
  <si>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</si>
  <si>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</si>
  <si>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</si>
  <si>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</si>
  <si>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</si>
  <si>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</si>
  <si>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</si>
  <si>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</si>
  <si>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</si>
  <si>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</si>
  <si>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</si>
  <si>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</si>
  <si>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</si>
  <si>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</si>
  <si>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</si>
  <si>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</si>
  <si>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</si>
  <si>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</si>
  <si>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</si>
  <si>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</si>
  <si>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</si>
  <si>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</si>
  <si>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</si>
  <si>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SEPTIEMBRE A DICIEMBRE 2024</t>
  </si>
  <si>
    <t>ACUMULADO META PRODUCTO AL AÑO 2024</t>
  </si>
  <si>
    <t>ACUMULADO AL CUATRIENIO</t>
  </si>
  <si>
    <t>AVANCE META PRODUCTO AL AÑO</t>
  </si>
  <si>
    <t>AVANCE META PRODUCTO AL CUATRIENIO</t>
  </si>
  <si>
    <t>PROGRAMACIÓN META PRODUCTO 2025</t>
  </si>
  <si>
    <t>PROGRAMACIÓN META PRODUCTO 2026</t>
  </si>
  <si>
    <t>PROGRAMACIÓN META PRODUCTO 2027</t>
  </si>
  <si>
    <t>Objetivo #16. paz,justicia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</si>
  <si>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t>
  </si>
  <si>
    <t>Seguridad Humana</t>
  </si>
  <si>
    <t>Seguridad Ciudadadna y orden público</t>
  </si>
  <si>
    <t>Disminuir la tasa de mortalidad en eventos de tránsito a 7.76 víctimas fatales por cada 100 mil habitantes</t>
  </si>
  <si>
    <t>Educación, cultura y seguridad vial para avanzar</t>
  </si>
  <si>
    <t>01-01-04</t>
  </si>
  <si>
    <t>Actores viales formados  en educación y cultura para la seguridad vial</t>
  </si>
  <si>
    <t>Número</t>
  </si>
  <si>
    <t>258.912 Actores Viales Formados</t>
  </si>
  <si>
    <t>Formar a 100.000 actores viales en educación y cultura para la seguridad vial</t>
  </si>
  <si>
    <t>Servicio</t>
  </si>
  <si>
    <t>Personas beneficiadas de estrategias de educación informal</t>
  </si>
  <si>
    <t>Disminuir la tasa de morbilidad en eventos de tránsito a 161 lesionados por cada 100 mil habitantes</t>
  </si>
  <si>
    <t>Mujeres formadas y vinculadas como gestoras de educación , cultura y seguridad vial</t>
  </si>
  <si>
    <t>Formar y vincular a 400 mujeres como gestoras de educación , cultura y seguridad vial</t>
  </si>
  <si>
    <t>Personas capacitadas</t>
  </si>
  <si>
    <t xml:space="preserve">Instituciones educativas vinculadas al programa rutas educativas seguras </t>
  </si>
  <si>
    <t>359 Instituciones Educativas</t>
  </si>
  <si>
    <t xml:space="preserve">Vincular a 180  instituciones educativas al programa rutas educativas seguras </t>
  </si>
  <si>
    <t>Entidades asistidas técnicamente</t>
  </si>
  <si>
    <t>Plan Local de Seguridad Vial actualizado e implementado</t>
  </si>
  <si>
    <t xml:space="preserve">1 Plan de Seguridad Vial </t>
  </si>
  <si>
    <t xml:space="preserve">Actualizar e implementar en su totalidad un (1) Plan Local de Seguridad Vial </t>
  </si>
  <si>
    <t>Estrategias implementadas</t>
  </si>
  <si>
    <t>0,25</t>
  </si>
  <si>
    <t>Avance Programa Educación, cultura y seguridad vial para avanzar</t>
  </si>
  <si>
    <t>objetivo 11: lograr que las ciudades sean mas inclusivas, seguras , resilientes y sostenibles</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</si>
  <si>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</si>
  <si>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</si>
  <si>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Infraestructura, movilidad sostenible y accesibilidad para todos</t>
  </si>
  <si>
    <t>Ampliar la señalización vial vertical y horizontal en un 30%</t>
  </si>
  <si>
    <t>Movilidad ordenada, sostenible y amigable con el medio ambiente</t>
  </si>
  <si>
    <t>04-01-01</t>
  </si>
  <si>
    <t>Señales verticales instaladas</t>
  </si>
  <si>
    <t xml:space="preserve">7.631 Señales Verticales </t>
  </si>
  <si>
    <t xml:space="preserve">Instalar 2.289 señales verticales </t>
  </si>
  <si>
    <t xml:space="preserve">Bien </t>
  </si>
  <si>
    <t xml:space="preserve">Señales verticales instaladas </t>
  </si>
  <si>
    <t>Marcas longitudinales demarcadas</t>
  </si>
  <si>
    <t>kilómetros</t>
  </si>
  <si>
    <t>635,27 Kilometros de Marcas Longitudinales</t>
  </si>
  <si>
    <t xml:space="preserve">Demarcar 190,58 kilómetros  de marcas longitudinales </t>
  </si>
  <si>
    <t>Demarcación horizontal longitudinal realizada</t>
  </si>
  <si>
    <t>190,58</t>
  </si>
  <si>
    <t>50,58</t>
  </si>
  <si>
    <t>Kilómetros de ciclorutas diseñadas y demarcadas</t>
  </si>
  <si>
    <t>23 Kilometros de Ciclorutas</t>
  </si>
  <si>
    <t>Diseñar y demarcar 20 kilómetros de ciclorutas</t>
  </si>
  <si>
    <t>Vías con obras complementarias de seguridad vial</t>
  </si>
  <si>
    <t xml:space="preserve">Red semafórica ampliada </t>
  </si>
  <si>
    <t xml:space="preserve">1 Red Semaforica </t>
  </si>
  <si>
    <t>Ampliar (1) red semafórica de la ciudad</t>
  </si>
  <si>
    <t>Semáforos actualizados</t>
  </si>
  <si>
    <t>Regular, controlar y normalizar en un 100% el servicio de transporte público colectivo e individual</t>
  </si>
  <si>
    <t>Rutas del Transporte Público Colectivo actualizadas y normalizadas</t>
  </si>
  <si>
    <t>14 Rutas de TPC</t>
  </si>
  <si>
    <t>Actualizar y normalizar 14 rutas del Transporte Público Colectivo</t>
  </si>
  <si>
    <t>Documentos de lineamientos técnicos realizados</t>
  </si>
  <si>
    <t>Estaciones satélites de transporte informal erradicadas</t>
  </si>
  <si>
    <t>ND</t>
  </si>
  <si>
    <t>Erradicar 10 estaciones satélites de transporte informal</t>
  </si>
  <si>
    <t>Operativos de control realizados</t>
  </si>
  <si>
    <t>Intervenir el 100% de los  puntos críticos de movilidad</t>
  </si>
  <si>
    <t>Puntos críticos de movilidad intervenidos</t>
  </si>
  <si>
    <t xml:space="preserve">18 Puntos Criticos de Movilidad </t>
  </si>
  <si>
    <t>Intervenir y mejorar  18 puntos críticos de movilidad</t>
  </si>
  <si>
    <t xml:space="preserve">Sitio crítico estabilizado en vía urbana </t>
  </si>
  <si>
    <t xml:space="preserve">Caracterización socioeconómica de Mototrabajadores
elaborada
</t>
  </si>
  <si>
    <t>Elaborar (1)  caracterización  socioeconómica  de mototrabajadores</t>
  </si>
  <si>
    <t>Documentos de estudios técnicos realizados</t>
  </si>
  <si>
    <t>Implementar en un 100% el sistema de zona  de estacionamiento regulado (ZER)</t>
  </si>
  <si>
    <t>Zonas  de estacionamiento regulado (ZER) diseñados y demarcados</t>
  </si>
  <si>
    <t>Diseñar y demarcar  20 zonas  de estacionamiento regulado (ZER)</t>
  </si>
  <si>
    <t>Celdas de estacionamiento regulado disponibles</t>
  </si>
  <si>
    <t>NP</t>
  </si>
  <si>
    <t>NA</t>
  </si>
  <si>
    <t>Sustituir el 100%  de los VTA dedicados al transporte de cargas livianas y al servicio turístico</t>
  </si>
  <si>
    <t>Vehículos de tracción animal  dedicados al transporte de cargas livianas sustituidos</t>
  </si>
  <si>
    <t xml:space="preserve">205 VTA Sustituidos </t>
  </si>
  <si>
    <t>Sustituir 119 VTA dedicados al transporte de cargas livianas</t>
  </si>
  <si>
    <t>Planes de negocios financiados</t>
  </si>
  <si>
    <t>Vehículos de tracción animal dedicados al servicio turístico sustituidos</t>
  </si>
  <si>
    <t xml:space="preserve">0 VTA - Coches Turististicos Sustituidos </t>
  </si>
  <si>
    <t>Sustituir 60 VTA dedicados al servicio turístico</t>
  </si>
  <si>
    <t>Unidades productivas creadas</t>
  </si>
  <si>
    <t>Avance Programa Movilidad ordenada, sostenible y amigable con el medio ambiente</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</si>
  <si>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</si>
  <si>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institucional, gobernanza y participación ciudadana</t>
  </si>
  <si>
    <t>Fortalecimiento institucional e innovación administrativa</t>
  </si>
  <si>
    <t xml:space="preserve">Aumentar en un 100% la capacidad administrativa y operativa del DATT </t>
  </si>
  <si>
    <t>Fortalecimiento de la gestión administrativa y operativa del Departamento Administrativo de Tránsito y Transporte DATT</t>
  </si>
  <si>
    <t>05-02-01</t>
  </si>
  <si>
    <t>Sedes del DATT dotadas con logística para mejorar  la gestión administrativa y operativa en  la prestación del servicio</t>
  </si>
  <si>
    <t>3 Sedes del DATT</t>
  </si>
  <si>
    <t>Dotar las 3 sedes del DATT con logística para mejorar  la gestión administrativa y operativa en la prestación del servicio</t>
  </si>
  <si>
    <t>Sedes dotadas</t>
  </si>
  <si>
    <t xml:space="preserve">Cartera del DATT recuperada </t>
  </si>
  <si>
    <t>Pesos</t>
  </si>
  <si>
    <t>$390.008 Millones Cartera del DATT</t>
  </si>
  <si>
    <t xml:space="preserve">Recuperar  $ 117.002 Millones de la cartera del DATT  </t>
  </si>
  <si>
    <t>Servicio de saneamiento fiscal y financiero</t>
  </si>
  <si>
    <t>Portafolio virtual  para oferta  de  trámites y servicios diseñado</t>
  </si>
  <si>
    <t xml:space="preserve">Diseñar un  portafolio virtual  para oferta  de  trámites y servicios </t>
  </si>
  <si>
    <t>Sistemas de información actualizados</t>
  </si>
  <si>
    <t xml:space="preserve">Puntos de la ciudad con   sistema de monitoreo, control y fiscalización electrónica del tránsito Instalados
</t>
  </si>
  <si>
    <t>Instalar 30 puntos de la ciudad con sistema de monitoreo, control y fiscalización electrónica del tránsito</t>
  </si>
  <si>
    <t>Vías con tecnología implementada para la seguridad ciudadana</t>
  </si>
  <si>
    <t>Avance Programa Fortalecimiento de la gestión administrativa y operativa del Departamento Administrativo de Tránsito y Transporte DATT</t>
  </si>
  <si>
    <t>Página: 2 de 3</t>
  </si>
  <si>
    <t xml:space="preserve">DEPENDENCIA : </t>
  </si>
  <si>
    <t>DEPARTAMENTO ADMINISTRATIVO DE TRANSITO Y TRANSPORTE DATT</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</si>
  <si>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</si>
  <si>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</si>
  <si>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</si>
  <si>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</si>
  <si>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</si>
  <si>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</si>
  <si>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</si>
  <si>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</si>
  <si>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</si>
  <si>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</si>
  <si>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</si>
  <si>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</si>
  <si>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</si>
  <si>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</si>
  <si>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</si>
  <si>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</si>
  <si>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</si>
  <si>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</si>
  <si>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Gestión con valores para resultados
Evaluación de resultados</t>
  </si>
  <si>
    <t>Politica de Fortalecimiento organizacional y simplificación de procesos
Politica Servicio al ciudadano</t>
  </si>
  <si>
    <t>GESTION OPERATIVA,  CONTROL DE TRÁNSITO Y TRANSPORTE</t>
  </si>
  <si>
    <t>Estadistica de Siniestralidad Vial</t>
  </si>
  <si>
    <t>Asegurar el cumplimiento de las normas de Tránsito en el Distrito de Cartagena de Indias, mediante la realizacion de las actividades de radicacion diaria de los comparendos e IPAT en la herramienta tecnologica y plataforma RUNT, para contar oportunamente con la informacion de la siniestralidad vial</t>
  </si>
  <si>
    <t>Indice de mortalidad por accidente vial</t>
  </si>
  <si>
    <t>Medir la tasa de mortalidad del distrito de Cartagena frente a la media nacional</t>
  </si>
  <si>
    <t>Mensual</t>
  </si>
  <si>
    <t>Eficacia</t>
  </si>
  <si>
    <t>Entrega no oportuna de la estadistica de siniestralidad vial</t>
  </si>
  <si>
    <t>Realizar seguimiento y control al debido diligenciamiento de los comparendos e IPAT</t>
  </si>
  <si>
    <t>Indice de morbilidad por accidente vial</t>
  </si>
  <si>
    <t>Medir la tasa de morbilidad  del distrito de Cartagena frente a la media nacional</t>
  </si>
  <si>
    <t>ENTIDADES</t>
  </si>
  <si>
    <t>GESTION TECNICA</t>
  </si>
  <si>
    <t>Señalizacion y Semaforizacion</t>
  </si>
  <si>
    <t>Identificar e implementar la señalización y semaforización para mejorar la movilidad y seguridad vial mediante el análisis, estudio de necesidades, mantenimiento de la señalizacion y de la semaforizacion en el Distrito de Cartagena</t>
  </si>
  <si>
    <t>Cumplimiento del numero de señalizaciones proyectadas</t>
  </si>
  <si>
    <t>Medir el cumplimiento de plan de señalizacion proyectado</t>
  </si>
  <si>
    <t>Anual</t>
  </si>
  <si>
    <t>Carencia o perdida de  señalizacion y semaforizacion del Distrito</t>
  </si>
  <si>
    <t>Elaborar el Anexo técnico de señalización y semaforización del Distrito de Cartagena, para solicitar la contratacion</t>
  </si>
  <si>
    <t>CIUDADANÍA</t>
  </si>
  <si>
    <t>Operativos, Regulacion y Control de Transito</t>
  </si>
  <si>
    <t>Garantizar el cumplimiento de las normas de Tránsito y Transporte en el Distrito de Cartagena, mediante la realización permanente de operativos, regulaciones, controles en las vias para reducir los accidentes de tránsito y mejorar la movilidad.</t>
  </si>
  <si>
    <t>Cumplimiento del numero de operativos de transito planificados</t>
  </si>
  <si>
    <t>Medir el cumplimiento de la planificacion de los operativos</t>
  </si>
  <si>
    <t>Plan Anticorrupción y de Atención al Ciudadano</t>
  </si>
  <si>
    <t>Incumplimiento en la planificacion de los operativos</t>
  </si>
  <si>
    <t>1. Solicitar al proceso de contratacion las gruas y patios requeridas
2. Elaborar y ejecutar el cronograma de operativos</t>
  </si>
  <si>
    <t>INTERNO</t>
  </si>
  <si>
    <t>Pendiente por implementar</t>
  </si>
  <si>
    <t>Pendiente por denifir</t>
  </si>
  <si>
    <t>Gestion de tramites</t>
  </si>
  <si>
    <t>Asegurar el cumplimiento de las normas de Tránsito y Transporte en el Distrito de Cartagena de Indias, mediante la realizacion de las actividades de gestion de tramites dando cumplimiento a los requisitos legales</t>
  </si>
  <si>
    <t>Cumplimiento del numero de tramites de transito proyectados.</t>
  </si>
  <si>
    <t>Medir el numero de tramites de transito realizado mensualmente</t>
  </si>
  <si>
    <t>Demoras en la gestion de los tramites de transito</t>
  </si>
  <si>
    <t>Verificar que la documentacion de los tramites presentada por el usuario cumpla con los requisitos legales</t>
  </si>
  <si>
    <t xml:space="preserve">Implementar en un 100% el sistema de monitoreo, control y  fiscalización electrónica del tránsito </t>
  </si>
  <si>
    <t xml:space="preserve">
</t>
  </si>
  <si>
    <t>Página: 3 de 3</t>
  </si>
  <si>
    <t>PROYECTOS DE INVERSIÓN</t>
  </si>
  <si>
    <t>PLAN ANUAL DE ADQUISICIONES</t>
  </si>
  <si>
    <t>PROGRAMACIÓN PRESUPUESTAL</t>
  </si>
  <si>
    <t xml:space="preserve"> META PRODUCTO PDD 2024</t>
  </si>
  <si>
    <t>OBJETIVO ESPECIFICO DEL PROYECTO</t>
  </si>
  <si>
    <t>REPORTE PRODUCTO DE  SEPTIEMBRE A 31 DE DICIEMBRE 2024</t>
  </si>
  <si>
    <t>PONDERACIÓN DE  PRODUCTO</t>
  </si>
  <si>
    <t>ACTIVIDADES DE PROYECTO DE INVERSIÓN 
( HITOS )</t>
  </si>
  <si>
    <t>PROGRAMACIÓN NUMÉRICA DE LA ACTIVIDAD PROYECTO (VIGENCIA)</t>
  </si>
  <si>
    <t>REPORTE ACTIVIDAD DE PROYECTO
EJECUTADO DE AGOSTO 1 A 30 DE SEPTIEMBRE 2024</t>
  </si>
  <si>
    <t>REPORTE ACTIVIDAD DE PROYECTO
EJECUTADO DE SEPTIEMBRE 1 A DICIEMBRE 31 DE 2024</t>
  </si>
  <si>
    <t>AVANCE EN LAS ACTIVIDADES DE LOS PROYECTOS AGOSTO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</si>
  <si>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</si>
  <si>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</si>
  <si>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</si>
  <si>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</si>
  <si>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</si>
  <si>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</si>
  <si>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</si>
  <si>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</si>
  <si>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</si>
  <si>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</si>
  <si>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</si>
  <si>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</si>
  <si>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Aplicación de estrategias para el fortalecimiento de la educación, cultura y seguridad vial en el Distrito de Cartagena de Indias</t>
  </si>
  <si>
    <t xml:space="preserve">Reducir las Tasas de la Accidentalidad Vial en el Distrito de Cartagena </t>
  </si>
  <si>
    <t xml:space="preserve">Aumentar el número de actores viales capacitados  en educación y cultura para la seguridad vial </t>
  </si>
  <si>
    <t>Servicio de educación informal en seguridad vial (Producto Principal)</t>
  </si>
  <si>
    <t xml:space="preserve">Capacitación de actores viales  en educación y cultura para la seguridad vial </t>
  </si>
  <si>
    <t>NO APLICA</t>
  </si>
  <si>
    <t>Actores viales capacitados en educación, cultura para la seguridad vial</t>
  </si>
  <si>
    <t>POR DEFINIR</t>
  </si>
  <si>
    <t>JHON PIERRE PAREJA MENA</t>
  </si>
  <si>
    <t>Resistencia de la comunidad 
para aplicar y cumplir las normas 
de tránsito</t>
  </si>
  <si>
    <t>Ejercer autoridad , capacitar y educar a la comunidad en normas de tránsito</t>
  </si>
  <si>
    <t>SI</t>
  </si>
  <si>
    <t>Prestación de servicios profesionales, tecnicos y de apoyo a la gestion, para las actividades que desarrolla el Departamento Administrativo de Transito y Transporte-DATT, en el marco del proyecto “Aplicación de estrategias para el fortalecimiento de la educación, cultura y seguridad vial en el Distrito de Cartagena de Indias”.</t>
  </si>
  <si>
    <t>Contratación directa.</t>
  </si>
  <si>
    <t xml:space="preserve">Recursos propios </t>
  </si>
  <si>
    <t>NO REPORTADO</t>
  </si>
  <si>
    <t>1,2,3,2,25-168 - MULTAS TRANSITO Y TRANSPORTE
1,3,3,4,19-95-168 RB MULTAS TRANSITO Y TRANSPORTE</t>
  </si>
  <si>
    <t>Diseño y realización de campañas educativas</t>
  </si>
  <si>
    <t>Campañas educativas diseñadas y realizadas</t>
  </si>
  <si>
    <t>Diseños de campañas no 
acordes con la pedagogía para 
la educación vial</t>
  </si>
  <si>
    <t>Revisar con antelación la pedagogía a utilizar en las campañas de educación vial</t>
  </si>
  <si>
    <t>Adquisición de elementos didacticos y logística para el diseño y realización de campañas educativas</t>
  </si>
  <si>
    <t>Implementar estrategias de formación y capacitación  de gestores de educación , cultura y seguridad vial</t>
  </si>
  <si>
    <t>Servicio de educación informal en seguridad en Servicio de transporte</t>
  </si>
  <si>
    <t>Estructuración del programa  mujeres gestoras de educación , cultura y seguridad vial</t>
  </si>
  <si>
    <t>EQUIDAD DE LA MUJER</t>
  </si>
  <si>
    <t>Programa de mujeres gestoras de educación , cultura y seguridad vial estructurado</t>
  </si>
  <si>
    <t>Prestación de servicios profesionales, tecnicos y de apoyo a la gestion, para las actividades que desarrolla el Departamento Administrativo de Transito y Transporte-DATT, en la estructuración del programa de mujeres gestoras de educación, cultura y seguridad vial</t>
  </si>
  <si>
    <t>Formación de  mujeres como gestoras de educación , cultura y seguridad vial</t>
  </si>
  <si>
    <t>Mujeres formadas  como gestoras de educación , cultura y seguridad vial</t>
  </si>
  <si>
    <t>Prestación de servicios profesionales, tecnicos y de apoyo a la gestion, para las actividades que desarrolla el Departamento Administrativo de Transito y Transporte-DATT, en  la formación de mujeres como gestoras de educación, cultura y seguridad vial</t>
  </si>
  <si>
    <t xml:space="preserve">Desarrollar eficientes programas de educación vial en las instituciones educativas </t>
  </si>
  <si>
    <t>Servicio de asistencia técnica en temas de seguridad de transporte</t>
  </si>
  <si>
    <t xml:space="preserve">Preparación, difusión y socialización del  programa rutas educativas seguras </t>
  </si>
  <si>
    <t xml:space="preserve">Programa de rutas educativas seguras preparado, difundido y socializado </t>
  </si>
  <si>
    <t>Prestación de servicios profesionales, tecnicos y de apoyo a la gestion, para las actividades que desarrolla el Departamento Administrativo de Transito y Transporte-DATT, en la preparación, difusión y socialización del programa ruta educativas seguras</t>
  </si>
  <si>
    <t xml:space="preserve">Vinculación de instituciones educativas al programa rutas educativas seguras </t>
  </si>
  <si>
    <t>Prestación de servicios profesionales, tecnicos y de apoyo a la gestion, para las actividades que desarrolla el Departamento Administrativo de Transito y Transporte-DATT, en la  vinculación de instituciones programa ruta educativas seguras</t>
  </si>
  <si>
    <t>Implementar estratégias de promoción y difusión  para la seguridad vial</t>
  </si>
  <si>
    <t>Servicio de promoción y difusión para la seguridad de transporte</t>
  </si>
  <si>
    <t xml:space="preserve">Actualización del documento base del Plan Local de Seguridad Vial </t>
  </si>
  <si>
    <t>Documento base del Plan Local de Seguridad Vial actualizado</t>
  </si>
  <si>
    <t>Prestación de servicios profesionales, técnicos y de apoyo a la gestión, para las actividades que desarrolla el Departamento Administrativo de Tránsito y Transporte-DATT, relacionadas con la actualización y ajustes al documento base del plan local de seguridad vial en el Distrito de Cartagena.</t>
  </si>
  <si>
    <t xml:space="preserve">Implementación y puesta en marcha del Plan Local de Seguridad Vial </t>
  </si>
  <si>
    <t>Plan Local de Seguridad Vial implementado y puesto en marcha</t>
  </si>
  <si>
    <t xml:space="preserve">Conductores y peatones se resisten en seguir los protocolos de seguridad vial
</t>
  </si>
  <si>
    <t>Capacitación y orientación a la población en comportamientos en las vías</t>
  </si>
  <si>
    <t>NO</t>
  </si>
  <si>
    <t>Avance Proyecto Aplicación de estrategias para el fortalecimiento de la educación, cultura y seguridad vial en el Distrito de Cartagena de Indias</t>
  </si>
  <si>
    <t>Ampliación y mantenimiento de la señalización vial y del sistema semafórico en el Distrito de Cartagena de Indias</t>
  </si>
  <si>
    <t>Ampliar y mantener la señalización vial  y el sistema semafórico en el Distrito de Cartagena</t>
  </si>
  <si>
    <t>Ejecutar obras de señalización  vertical para alertar, informar y orientar a conductores y peatones en las vias</t>
  </si>
  <si>
    <t>Infraestructura de transporte para la seguridad vial</t>
  </si>
  <si>
    <t>Diseños e instalación de señalización vertical</t>
  </si>
  <si>
    <t>Señales verticales diseñadas e instaladas</t>
  </si>
  <si>
    <t>ALEXANDER BARACALDO CARRILLO</t>
  </si>
  <si>
    <t xml:space="preserve">Falta de recursos financiero para la puesta en marcha del plan de señalización vial y de semaforización </t>
  </si>
  <si>
    <t>Gestión de recursos financieros para la contratación de obras de señalización vial y semaforización</t>
  </si>
  <si>
    <t>Prestación de servicios profesionales, técnicos y de apoyo a la gestión para las actividades que desarrolla la subdirección técnica y operativa del Departamento Administrativo de Tránsito y Transporte en el sistema de semaforización, ampliación y mantenimiento de la señalización vial en el Distrito de Cartagena.</t>
  </si>
  <si>
    <t>1.2.1.0.00-001 - ICLD
1.2.3.2.25-168 - MULTAS TRANSITO Y TRANSPORTE
1.3.3.1.00-93-001 RB ICLD</t>
  </si>
  <si>
    <t>Ejecución de obras de mantenimiento de señalización vertical</t>
  </si>
  <si>
    <t>Señales verticales mantenidas</t>
  </si>
  <si>
    <t>Implementar un esquema de demarcación horizontal como apoyo a la organización de la movilidad</t>
  </si>
  <si>
    <t>Vías con dispositivos de control y señalización</t>
  </si>
  <si>
    <t>Diseños y demarcación de  señalización horizontal</t>
  </si>
  <si>
    <t xml:space="preserve"> km de marcas longitudinales diseñadas y demarcadas</t>
  </si>
  <si>
    <t>Factores climáticos y del  tiempo impiden el normal desarrollo de las obras de señalización vial y de semaforización</t>
  </si>
  <si>
    <t>Se sugiere realizar la obras de señalización y de semaforización en épocas de sequias del año para su normal desarrollo y ejecución</t>
  </si>
  <si>
    <t>Contratación de servicios de diseños y demarcación de  señalización horizontal en el Distrito de Cartagena</t>
  </si>
  <si>
    <t>Mínima cuantía</t>
  </si>
  <si>
    <t>Pasos peatonales demarcados</t>
  </si>
  <si>
    <t>Zonas escolares demarcadas</t>
  </si>
  <si>
    <t>Ejecución de obras de mantenimiento de la señalización horizontal</t>
  </si>
  <si>
    <t>km de marcas longitudinales mantenidas</t>
  </si>
  <si>
    <t xml:space="preserve"> Pasos peatonales mantenidos</t>
  </si>
  <si>
    <t xml:space="preserve"> Zonas escolares mantenidas</t>
  </si>
  <si>
    <t>Demarcar señales de piso para la  conectividad de ciclorutas</t>
  </si>
  <si>
    <t>Vías con obras complementarias de seguridad vial (Producto principal)</t>
  </si>
  <si>
    <t>Diseños y demarcación de ciclorutas</t>
  </si>
  <si>
    <t xml:space="preserve"> km de ciclorutas diseñadas y demarcadas</t>
  </si>
  <si>
    <t>Contratación de servicios de diseños y demarcación de  ciclorutas en el Distrito de Cartagena</t>
  </si>
  <si>
    <t>Ejecución de obras de mantenimiento del sistema de ciclorutas</t>
  </si>
  <si>
    <t xml:space="preserve"> km del del sistema de ciclorutas mantenidas</t>
  </si>
  <si>
    <t xml:space="preserve">Ampliar y mantener el sistema semafórico de la ciudad priorizando aquellas  zonas de alto flujo vehícular y  peatonal </t>
  </si>
  <si>
    <t>Infraestructura de transporte para la seguridad vial mejorada</t>
  </si>
  <si>
    <t>Operación y mantenimiento del sistema semafórico</t>
  </si>
  <si>
    <t>Intersecciones semafóricas mantenidas y en servico</t>
  </si>
  <si>
    <t>Precios superficialmente elevados de los elementos, dispositivos e insumos de semaforización</t>
  </si>
  <si>
    <t>Recurrir a los estudios de mercados para adquirir los elementos, dispositivos e insumos de semaforización</t>
  </si>
  <si>
    <t>Interventoría técnica, administrativa, financiera, jurídica y contable de las obras del contrato cuyo objeto es: Obras de señalización y semaforización del Distrito Turístico y Cultural de Cartagena de Indias.</t>
  </si>
  <si>
    <t>Concurso de méritos abierto</t>
  </si>
  <si>
    <t>Central semafórica en operación y servicio</t>
  </si>
  <si>
    <t>Obras de señalización y semaforización del Distrito Turístico y Cultural de Cartagena de Indias.</t>
  </si>
  <si>
    <t>Licitación pública</t>
  </si>
  <si>
    <t>Avance Proyecto Ampliación y mantenimiento de la señalización vial y del sistema semafórico en el Distrito de Cartagena de Indias</t>
  </si>
  <si>
    <t>Mejoramiento y apoyo al transporte público colectivo e individual en el Distrito de Cartagena de Indias</t>
  </si>
  <si>
    <t>Mejorar la  prestación del servicio de transporte público colectivo e individual  en el Distrito de Cartagena</t>
  </si>
  <si>
    <t xml:space="preserve">Actualizar y normalizar  los  recorridos de las rutas  urbanas del transporte público colectivo </t>
  </si>
  <si>
    <t>Documentos normativos (Producto principal)</t>
  </si>
  <si>
    <t xml:space="preserve">Actualización y normalización de  los  recorridos de las rutas  urbanas del transporte público colectivo </t>
  </si>
  <si>
    <t xml:space="preserve">Recorridos de las rutas  urbanas del transporte público colectivo actualizados y normalizados </t>
  </si>
  <si>
    <t>DIGNA VARGAS ARROYO</t>
  </si>
  <si>
    <t>Falta de coordinación, cooperación entre la administración Distrital y las empresas prestadoras de servicios de transporte público 
para mejorar el servicio.</t>
  </si>
  <si>
    <t>Conformar un equipo técnico con la participación de la Administración Distrital, Gremio de Transporte y comunidad para coordinar las acciones a realizar para mejorar la 
prestación del servicio de transporte público en la ciudad</t>
  </si>
  <si>
    <t>Prestación de servicios profesionales, técnicos y de apoyo a la gestión para las actividades que desarrolla el Departamento Administrativo de Tránsito y Transporte en la actualización y normalización de los recorridos de las rutas urbanas del transporte público colectivo</t>
  </si>
  <si>
    <t>1.2.3.2.25-168 - MULTAS TRANSITO Y TRANSPORTE
1.2.1.0.00-001 - ICLD</t>
  </si>
  <si>
    <t xml:space="preserve">Ejecución y difusión de campañas de sensibilización  para el uso de transporte público </t>
  </si>
  <si>
    <t>Campañas de sensibilización  para el uso de transporte público ejecutadas y difundidas</t>
  </si>
  <si>
    <t xml:space="preserve">Servicios de educación informal no acordes con la pedagogía de sensibilización para el uso del transporte público legal
</t>
  </si>
  <si>
    <t>Implementar una pedagogía clara para orientar y sensibilizar a los usuarios al buen uso del transporte público legal</t>
  </si>
  <si>
    <t>Personas sensibilizadas para el uso de transporte público</t>
  </si>
  <si>
    <t>Erradicar las estaciones satélites de transporte ilegal de pasajeros</t>
  </si>
  <si>
    <t>Seguimiento y control a la operación de los sistemas de transporte</t>
  </si>
  <si>
    <t xml:space="preserve">Erradicación de las terminales  satélites de transporte ilegal </t>
  </si>
  <si>
    <t xml:space="preserve">Estaciones satélites de transporte ilegal erradicadas </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</si>
  <si>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</si>
  <si>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Selección abreviada menor cuantía</t>
  </si>
  <si>
    <t>Implementación de taximetro en el servicio de transporte público individual</t>
  </si>
  <si>
    <t>Sistema de  taximetro implementado</t>
  </si>
  <si>
    <t>Deficiencias en el diseño y estructuración de los estudios técnicos para implementación de taxímetro para servicio de Transporte Público Individual.</t>
  </si>
  <si>
    <t>Recolectar información primaria para el diseño y estructuración de estudios técnicos para la implementación del taximetro en la
ciudad.</t>
  </si>
  <si>
    <t>Prestación de servicios profesionales, técnicos y de apoyo a la gestión para las actividades que desarrolla el Departamento Administrativo de Tránsito y Transporte -DATT- para la implementación del taxímetro en el servicio de transporte publico individual.</t>
  </si>
  <si>
    <t>Taxistas capacitados en mecanismos de solución de conflictos, atención al cliente e historia de Cartagena</t>
  </si>
  <si>
    <t>Avance Proyecto Mejoramiento y apoyo al transporte público colectivo e individual en el Distrito de Cartagena de Indias</t>
  </si>
  <si>
    <t>Mejoramiento y control de la movilidad en el Distrito de Cartagena de Indias</t>
  </si>
  <si>
    <t>Intervenir y mejorar la  movilidad en el Distrito de Cartagena de Indias</t>
  </si>
  <si>
    <t xml:space="preserve">Intervenir y mejorar en su operación importantes  intersecciones viales </t>
  </si>
  <si>
    <t>Sitio crítico estabilizado en vía urbana ( Producto principal)</t>
  </si>
  <si>
    <t xml:space="preserve">Intervención y mejoramiento de la operación de intersecciones viales </t>
  </si>
  <si>
    <t>Intersecciones viales intervenidas y mejoradas en su operación</t>
  </si>
  <si>
    <t xml:space="preserve">BORIS BURGOS BURGOS </t>
  </si>
  <si>
    <t xml:space="preserve">Falta de  recursos y logística necesaria  para intervenir los puntos críticos de movilidad </t>
  </si>
  <si>
    <t xml:space="preserve">Gestionar los  recursos y logística necesaria  para intervenir los puntos críticos de movilidad </t>
  </si>
  <si>
    <t>Prestación de servicios profesionales, técnicos y de apoyo a la gestión, para las actividades que desarrolla el Departamento Administrativo de Tránsito y Transporte-DATT, en materia de mejoramiento y control de la movilidad sostenible en el Distrito de Cartagena de Indias</t>
  </si>
  <si>
    <t>1.2.1.0.00-001 - ICLD
1.3.2.3.11-079 - RF DATT
1.2.3.2.25-168 - MULTAS TRANSITO Y TRANSPORTE</t>
  </si>
  <si>
    <t>Implementación de herramientas y mecanismos  para el mejoramiento de la movilidad</t>
  </si>
  <si>
    <t>Planes de manejos de tráficos aprobados</t>
  </si>
  <si>
    <t>Incapacidad operativa de la entidad para intervenir y mejorar la  movilidad de la  ciudad</t>
  </si>
  <si>
    <t>Fortalecer  operativamente a  la entidad para intervenir y mejorar la  movilidad de la  ciudad</t>
  </si>
  <si>
    <t>Cambios viales implementados</t>
  </si>
  <si>
    <t>Elaborar un estudio y análisis de la situación social y económica del gremio de mototrabajadores</t>
  </si>
  <si>
    <t>Documentos de estudios técnicos</t>
  </si>
  <si>
    <t>Elaboración de la  caracterización  socioeconómica  de los  mototrabajadores</t>
  </si>
  <si>
    <t>Caracterización  socioeconómica  de los  mototrabajadores elaborada</t>
  </si>
  <si>
    <t xml:space="preserve">Resistencia y opoción por parte del gremio de mototrabajadores para la elaboración de la  caracterización  socioeconómica </t>
  </si>
  <si>
    <t xml:space="preserve">Desarrollar mesas de dialogos y concertación previacon el gremio de mototrabajadores para la elaboración de la  caracterización  socioeconómica </t>
  </si>
  <si>
    <t>Prestación de servicios de apoyo a la gestión, para las actividades que desarrolla el Departamento Administrativo de Tránsito y Transporte-DATT, relacionadas con la caracterización socioeconómica de los mototrabajadores</t>
  </si>
  <si>
    <t>Implementación de mecanismos  de vigilancia, control y regulación de la movilidad</t>
  </si>
  <si>
    <t xml:space="preserve">Operativos realizados  de control y regulación de circulación vehicular </t>
  </si>
  <si>
    <t>Avance Proyecto Mejoramiento y control de la movilidad en el Distrito de Cartagena de Indias</t>
  </si>
  <si>
    <t>Implementación de zonas de estacionamientos regulados (ZER) en el Distrito de Cartagena de Indias</t>
  </si>
  <si>
    <t xml:space="preserve">Aumentar la regulación, monitoreo  y control del mal parqueo en espacios públicos en el Distrito de Cartagena </t>
  </si>
  <si>
    <t>Implementar un sistema de estacionamiento en vías y fuera de vías  para la regulación, monitoreo y control de la movilidad</t>
  </si>
  <si>
    <t>Celdas de estacionamiento disponibles</t>
  </si>
  <si>
    <t>Implementación sistema de estacionamiento en vías y fuera de vías</t>
  </si>
  <si>
    <t>Revisión, ajuste y actualización  al documento técnico realizado</t>
  </si>
  <si>
    <t xml:space="preserve">JESÚS DURAN BARRETO </t>
  </si>
  <si>
    <t>1.2.3.2.25-168 - MULTAS TRANSITO Y TRANSPORTE</t>
  </si>
  <si>
    <t>Plan operativo contra el mal parqueo</t>
  </si>
  <si>
    <t>Operativos contra el mal parqueo realizados</t>
  </si>
  <si>
    <t>Avance Proyecto Implementación de zonas de estacionamientos regulados (ZER) en el Distrito de Cartagena de Indias</t>
  </si>
  <si>
    <t>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</si>
  <si>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</si>
  <si>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Sustituir los vehículos de tracción animal dedicados al transporte de cargas livianas  por el sistema de motocarros o  planes  de negocios productivos</t>
  </si>
  <si>
    <t>Servicios de apoyo financiero para la creación de empresas (Producto principal)</t>
  </si>
  <si>
    <t xml:space="preserve">Sustitución de vehículos de tracción animal dedicados al transporte de cargas livianas </t>
  </si>
  <si>
    <t>Vehículos de tracción animal dedicados al transporte de cargas livianas  sustituidos</t>
  </si>
  <si>
    <t xml:space="preserve">HEBER RICO ROYERO </t>
  </si>
  <si>
    <t>Escasos o insuficientes recursos financieros para apalancar los nuevos emprendimientos o planes de negocios, como altenativa  para la sustición de VTA dedicados al tansporte de cargas livianas</t>
  </si>
  <si>
    <t>Gestionar los  recursos financieros suficientes para apalancar los nuevos emprendimientos o planes de negocios, como altenativa  para la sustición de VTA dedicados al tansporte de cargas livianas</t>
  </si>
  <si>
    <t>Adquisición de Motocarros para promover e implementar alternativas de sustitución, a los conductores de vehiculos de tracción animal en el Distrito de Cartagena de Indias conforme a la Ley 2138 del 4 de agosto de 2021 y Decreto 0118 de 2022.</t>
  </si>
  <si>
    <t>1.2.1.0.00-001 - ICLD
1.2.3.2.25-168 - MULTAS TRANSITO Y TRANSPORTE
1.3.3.1.00-95-001-RB ICLD</t>
  </si>
  <si>
    <t xml:space="preserve">Control y regulación a la operación de vehículos de tracción animal dedicados al transporte de cargas livianas </t>
  </si>
  <si>
    <t xml:space="preserve">Operativos de control  regulación realizados a la circulación  de vehículos de tracción animal </t>
  </si>
  <si>
    <t xml:space="preserve">Demoras en los procesos para la adquisición de motocarros para sustituir los vehículos de tracción animal dedicados al transporte de cargas livianas
</t>
  </si>
  <si>
    <t>Implementar procesos menos rigurosos para facilitar la contratación en la adquisición de motocarros para sustituir los vehículos de tracción animal</t>
  </si>
  <si>
    <t>Implementar un proceso de sustitución de  coches turísticos por el sistema de vehículos  eléctricos</t>
  </si>
  <si>
    <t>Servicio de gestión para el emprendimiento</t>
  </si>
  <si>
    <t>Control y regulación a los vehículos de tracción animal dedicados al servicio turístico</t>
  </si>
  <si>
    <t>Operativos de control y regulación realizados a la circulación de coches turísticos</t>
  </si>
  <si>
    <t xml:space="preserve">Resistencia de los operadores  de coches turísticos al  cambio para el  nuevo sistema de vehículos o coches eléctricos 
</t>
  </si>
  <si>
    <t>Desarrollar mesas de trabajos para la  concertación  y socialización con el gremio de cocheros turísticos  para adoptar el nuevo sistema de vehículos o coches eléctricos</t>
  </si>
  <si>
    <t>Avance Proyecto Sustitución de vehículos de tracción animal dedicados al transporte de carga livianas y al servicio turístico en el Distrito de Cartagena de Indias</t>
  </si>
  <si>
    <t>Implementación de estrategias para el fortalecimiento institucional y financiero del Departamento Administrativo de Tránsito y Transporte en el Distrito de Cartagena de Indias</t>
  </si>
  <si>
    <t xml:space="preserve">Aumentar la  capacidad administrativa , financiera y operativa del DATT para atender los nuevos retos  que imponen el tránsito, el transporte y  la movilidad de la ciudad </t>
  </si>
  <si>
    <t>Dotar a la entidad de  logística necesaria para la prestación de servicio</t>
  </si>
  <si>
    <t>Sedes Dotadas ( Producto principal)</t>
  </si>
  <si>
    <t>Dotación de logística para la prestación de servicio de tránsito y transporte</t>
  </si>
  <si>
    <t>Vehículo adquirido para el servicio de la subdirección operativa</t>
  </si>
  <si>
    <t xml:space="preserve">OSCAR GONZALES PRENS </t>
  </si>
  <si>
    <t xml:space="preserve">Valores artificialmente altos para la adquisición de logística para la dotación de las sedes del DATT
</t>
  </si>
  <si>
    <t>Elaborar  estudios de mercado y del sector para la adquisición de logísticas ,bienes y servicios</t>
  </si>
  <si>
    <t>Adquisición de vehiculos con destino al Departamento Administrativo de Transito y Transporte DATT</t>
  </si>
  <si>
    <t>1.2.1.0.00-001 - ICLD
1.2.3.2.25-168 - MULTAS TRANSITO Y TRANSPORTE
1.3.2.3.11-079 - RF DATT
1.3.3.5.01-93-079 RB RF PARTICIPACION IMPUESTO DE VEHICULO AUTOMOTOR
1.3.3.5.01-95-079 RB RF PARTICIPACION IMPUESTO DE VEHICULO AUTOMOTOR</t>
  </si>
  <si>
    <t>Motocarros adquiridos para el servicio de la Subdirección Operativa</t>
  </si>
  <si>
    <t>Adquisición de Motocarros con destino al Departamento Administrativo de Transito y Transporte DATT</t>
  </si>
  <si>
    <t>Equipos de computos y oficina adquiridos</t>
  </si>
  <si>
    <t>Adquisición de equipos de computos y oficina con destino al Departamento Administrativo de Transito y Transporte DATT</t>
  </si>
  <si>
    <t>Sede de Manga adecuada y mantenida</t>
  </si>
  <si>
    <t>Mantenimiento y reparaciones locativas en la sede del DATT ubicada en el barrio manga de la ciudad de Cartagena, para mejoramiento de la gestión administrativa y operativa en la prestación del servicio del Departamento Administrativo de Transito y Transporte de cartagena de Indias.</t>
  </si>
  <si>
    <t>Implementación del sistema de gestión de calidad</t>
  </si>
  <si>
    <t>Motocicletas mantenidas y en servicio</t>
  </si>
  <si>
    <t>Incapacidad de la empresa para 
fortalecerse administrativa 
financiera y operativamente</t>
  </si>
  <si>
    <t xml:space="preserve">Conformar un equipo interdisciplinario con personal capacitado para liderar procesos de implementación de estrategias que fortalezcan la entidad administrativa, 
financiera y operativamente
</t>
  </si>
  <si>
    <t>Vehículos mantenidos y en servicio</t>
  </si>
  <si>
    <t>Cámara lasser mantenida y en servicio</t>
  </si>
  <si>
    <t>Servicio de mantenimiento preventivo, correctivo y calibración de los alcoholímetros marca intoximeters as v xl y as iv y de los dispositivos cámaras o radares láser marca kustom signals modelo laser cam 4 e insumos para su funcionamiento, de propiedad del Departamento Administrativo de Tránsito y Transporte de Cartagena DATT</t>
  </si>
  <si>
    <t>Alcohosensores mantenidos y en servicio</t>
  </si>
  <si>
    <t>Archivo general del DATT organizado</t>
  </si>
  <si>
    <t>Contratar el arrendamiento de un espacio para el almacenamiento, depósito y conservación de parte del archivo central del Distrito de Cartagena, que cumpla con las especificaciones técnicas del archivo general de la nación, ubicado en la ciudad de Cartagena, parque indsutrial blocK port, km 1 vía Mamonal identificado con matricula inmobiliaria No 060-256129</t>
  </si>
  <si>
    <t>Bloqueadores vehículares tipo CEPOS adquiridos</t>
  </si>
  <si>
    <t>Adquisición de bloqueadores vehiculares tipo CEPO para el bloqueo de vehículos ubicados en zonas con restricción de estacionamiento</t>
  </si>
  <si>
    <t>Recuperar la  cartera morosa por concepto de multas y derechos de tránsito</t>
  </si>
  <si>
    <t>Recuperación de la cartera morosa</t>
  </si>
  <si>
    <t>Millones de pesos de la cartera mora recuperada por concepto de multas y derechos de tránsito</t>
  </si>
  <si>
    <t>Cambios en la normatividad vigente que impida continuar con el proceso de recuperación  de la cartera morosa</t>
  </si>
  <si>
    <t>Ajustar  los lineamientos estratégicos de acuerdo a la normatividad para el proceso de recuperación de la cartera morosa</t>
  </si>
  <si>
    <t>Prestación de servicios de mensajería para las dependencias de la Alcaldía Mayor de Cartagena de Indias.</t>
  </si>
  <si>
    <t>Prestación de servicios profesionales para el desarrollo de las actividades del Departamento Administrativo de Tránsito y Transporte-DATT, en materia de cobro coactivo, de acuerdo con lo contemplado en el proyecto de inversión “implementación de reingeniería institucional y fortalecimiento financiero del Departamento Administrativo de Tránsito y Transporte de Cartagena de Indias</t>
  </si>
  <si>
    <t xml:space="preserve">Diseñar y actualizar un  portafolio virtual  para oferta, gestión y realización  de  trámites y servicios </t>
  </si>
  <si>
    <t xml:space="preserve">Diseño y actualización de portafolio virtual  </t>
  </si>
  <si>
    <t>Portafolio virtual de trámites y servicios diseñado y actualizado</t>
  </si>
  <si>
    <t>Equipos para la asignación de turnos para trámites y servicios instalados</t>
  </si>
  <si>
    <t>Adquisición de un sistema de turno digital para mejorar el proceso de asignación de turnos, registros y control de los usuarios que ingresan al DATT</t>
  </si>
  <si>
    <t>Avance Proyecto Implementación de estrategias para el fortalecimiento institucional y financiero del Departamento Administrativo de Tránsito y Transporte en el Distrito de Cartagena de Indias</t>
  </si>
  <si>
    <t>Implementación de un sistema de monitoreo, control y fiscalización electrónica del tránsito en el Distrito de Cartagena de Indias</t>
  </si>
  <si>
    <t>Aumentar la regulación, monitoreo  y control del tránsito en el Distrito de Cartagena de Indias</t>
  </si>
  <si>
    <t>Implementar un sistema de fiscalización electrónica para la regulación, monitoreo y control del tránsito</t>
  </si>
  <si>
    <t>Servicio de apoyo tecnológico para la seguridad ciudadana en las vías (producto principal)</t>
  </si>
  <si>
    <t xml:space="preserve">Actualización de los estudios y diseños para el sistema de fiscalización electrónica </t>
  </si>
  <si>
    <t xml:space="preserve">Estudios y diseños para el sistema de fiscalización electrónica revisados y actualizados </t>
  </si>
  <si>
    <t>Avance Proyecto Implementación de un sistema de monitoreo, control y fiscalización electrónica del tránsito en el Distrito de Cartagena de Indias</t>
  </si>
  <si>
    <t>Fecha de corte :31 de agosto de 2024</t>
  </si>
  <si>
    <t>AVANCE PROYECTOS DEL DEPARTAMENTO ADMINISTRATIVO DE TRANSITO Y TRANSPORTE A SEPTIEMBRE 15 DE  2024</t>
  </si>
  <si>
    <t>EJECUCIÓN PRESUPUESTAL DEL DEPARTAMENTO ADMINISTRATIVO DE TRANSITO Y TRANSPORTE</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</si>
  <si>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</si>
  <si>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</si>
  <si>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</si>
  <si>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</si>
  <si>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</si>
  <si>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</si>
  <si>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</si>
  <si>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</si>
  <si>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</si>
  <si>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</si>
  <si>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</si>
  <si>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</si>
  <si>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</si>
  <si>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</si>
  <si>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</si>
  <si>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</si>
  <si>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</si>
  <si>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</si>
  <si>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</si>
  <si>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</si>
  <si>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</si>
  <si>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</si>
  <si>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</si>
  <si>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</si>
  <si>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</si>
  <si>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</si>
  <si>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</si>
  <si>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</si>
  <si>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</si>
  <si>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</si>
  <si>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</si>
  <si>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</si>
  <si>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</si>
  <si>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</si>
  <si>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</si>
  <si>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</si>
  <si>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</si>
  <si>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</si>
  <si>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</si>
  <si>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</si>
  <si>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</si>
  <si>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REPORTE META PRODUCTO DE  JUNIO A 31 DE SEPTIEMBRE DE 2024</t>
  </si>
  <si>
    <t>AVANCE ESTRATÉGICO PLAN DE DESARROLLO DEPARTAMENTO ADMINISTRATIVO DE TRANSITO Y TRANSPORTE DATT A SEPTIEMBRE  DE 2024</t>
  </si>
  <si>
    <t>REPORTE PRODUCTO DE  JUNIO A SEPTIEMBRE DE 2024</t>
  </si>
  <si>
    <t>REPORTE ACTIVIDAD DE PROYECTO
EJECUTADO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</si>
</sst>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00"/>
    <numFmt numFmtId="167" formatCode="_-* #,##0_-;\-* #,##0_-;_-* &quot;-&quot;??_-;_-@_-"/>
  </numFmts>
  <fonts count="6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sz val="11"/>
      <color rgb="FF000000"/>
      <name val="&quot;Aptos Narrow&quot;"/>
    </font>
    <font>
      <sz val="11"/>
      <color rgb="FF000000"/>
      <name val="Arial"/>
      <family val="2"/>
    </font>
    <font>
      <sz val="11"/>
      <color theme="1" tint="4.9989318521683403E-2"/>
      <name val="Arial"/>
      <family val="2"/>
    </font>
    <font>
      <sz val="11"/>
      <name val="Arial"/>
      <family val="2"/>
    </font>
    <font>
      <b/>
      <sz val="11"/>
      <color indexed="81"/>
      <name val="Tahoma"/>
      <family val="2"/>
    </font>
    <font>
      <sz val="10"/>
      <color rgb="FF000000"/>
      <name val="Arial"/>
      <family val="2"/>
    </font>
    <font>
      <sz val="12"/>
      <color indexed="81"/>
      <name val="Tahoma"/>
      <family val="2"/>
    </font>
    <font>
      <b/>
      <sz val="14"/>
      <color theme="1"/>
      <name val="Arial"/>
      <family val="2"/>
    </font>
    <font>
      <b/>
      <sz val="14"/>
      <color theme="1"/>
      <name val="Aptos Narrow"/>
      <family val="2"/>
      <scheme val="minor"/>
    </font>
    <font>
      <sz val="10"/>
      <name val="Tahoma"/>
      <family val="2"/>
    </font>
    <font>
      <b/>
      <sz val="16"/>
      <color rgb="FFFF0000"/>
      <name val="Aptos Narrow"/>
      <family val="2"/>
      <scheme val="minor"/>
    </font>
    <font>
      <b/>
      <sz val="11"/>
      <color rgb="FFFF0000"/>
      <name val="Arial"/>
      <family val="2"/>
    </font>
    <font>
      <b/>
      <sz val="14"/>
      <color theme="1" tint="4.9989318521683403E-2"/>
      <name val="Aptos Narrow"/>
      <family val="2"/>
      <scheme val="minor"/>
    </font>
    <font>
      <sz val="14"/>
      <color theme="1"/>
      <name val="Aptos Narrow"/>
      <family val="2"/>
      <scheme val="minor"/>
    </font>
    <font>
      <b/>
      <sz val="14"/>
      <color rgb="FFFF0000"/>
      <name val="Aptos Narrow"/>
      <family val="2"/>
      <scheme val="minor"/>
    </font>
    <font>
      <sz val="11"/>
      <color rgb="FF000000"/>
      <name val="Aptos Narrow"/>
      <family val="2"/>
    </font>
    <font>
      <b/>
      <sz val="14"/>
      <color rgb="FFFF0000"/>
      <name val="Aptos Narrow"/>
      <family val="2"/>
      <scheme val="minor"/>
    </font>
  </fonts>
  <fills count="4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09">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7" fillId="0" borderId="28" xfId="0" applyFont="1" applyBorder="1" applyAlignment="1">
      <alignment horizont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9" fontId="7" fillId="0" borderId="28" xfId="303"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0" fillId="39" borderId="36" xfId="0" applyFont="1" applyFill="1" applyBorder="1" applyAlignment="1">
      <alignment horizontal="center" vertical="center" wrapText="1"/>
    </xf>
    <xf numFmtId="0" fontId="0" fillId="0" borderId="1" xfId="0" applyBorder="1"/>
    <xf numFmtId="0" fontId="48"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33" xfId="0" applyFont="1" applyBorder="1" applyAlignment="1">
      <alignment horizontal="center" vertical="center" wrapText="1"/>
    </xf>
    <xf numFmtId="9" fontId="0" fillId="0" borderId="1" xfId="0" applyNumberFormat="1" applyBorder="1" applyAlignment="1">
      <alignment horizontal="center" vertical="center"/>
    </xf>
    <xf numFmtId="9" fontId="37" fillId="0" borderId="1" xfId="0" applyNumberFormat="1" applyFont="1" applyBorder="1" applyAlignment="1">
      <alignment horizontal="center" vertical="center"/>
    </xf>
    <xf numFmtId="0" fontId="2" fillId="2" borderId="3" xfId="0" applyFont="1" applyFill="1" applyBorder="1" applyAlignment="1">
      <alignment vertical="center" wrapText="1"/>
    </xf>
    <xf numFmtId="0" fontId="7" fillId="0" borderId="33" xfId="0" applyFont="1" applyBorder="1" applyAlignment="1">
      <alignment vertical="center" wrapText="1"/>
    </xf>
    <xf numFmtId="0" fontId="52" fillId="2" borderId="5"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53" fillId="2" borderId="4" xfId="0" applyFont="1" applyFill="1" applyBorder="1" applyAlignment="1">
      <alignment vertical="center" wrapText="1"/>
    </xf>
    <xf numFmtId="0" fontId="46" fillId="0" borderId="28" xfId="0" applyFont="1" applyBorder="1" applyAlignment="1">
      <alignment horizontal="center" vertical="center"/>
    </xf>
    <xf numFmtId="0" fontId="45" fillId="0" borderId="28" xfId="0" applyFont="1" applyBorder="1" applyAlignment="1">
      <alignment horizontal="center" vertical="center"/>
    </xf>
    <xf numFmtId="0" fontId="7" fillId="2" borderId="0" xfId="0" applyFont="1" applyFill="1" applyAlignment="1">
      <alignment vertical="center" wrapText="1"/>
    </xf>
    <xf numFmtId="0" fontId="56" fillId="41" borderId="34" xfId="0" applyFont="1" applyFill="1" applyBorder="1" applyAlignment="1">
      <alignment horizontal="center" vertical="center" wrapText="1"/>
    </xf>
    <xf numFmtId="0" fontId="7" fillId="0" borderId="28" xfId="0" applyFont="1" applyBorder="1" applyAlignment="1">
      <alignment horizontal="center" vertical="center" wrapText="1"/>
    </xf>
    <xf numFmtId="0" fontId="47" fillId="2" borderId="28" xfId="0" applyFont="1" applyFill="1" applyBorder="1" applyAlignment="1">
      <alignment horizontal="center" vertical="center"/>
    </xf>
    <xf numFmtId="0" fontId="19" fillId="2" borderId="28" xfId="0" applyFont="1" applyFill="1" applyBorder="1" applyAlignment="1">
      <alignment horizontal="center" vertical="center"/>
    </xf>
    <xf numFmtId="0" fontId="5"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38" borderId="34" xfId="0" applyFont="1" applyFill="1" applyBorder="1" applyAlignment="1">
      <alignment horizontal="center" vertical="center" wrapText="1"/>
    </xf>
    <xf numFmtId="0" fontId="0" fillId="0" borderId="28" xfId="0" applyBorder="1"/>
    <xf numFmtId="0" fontId="7" fillId="0" borderId="31" xfId="0" applyFont="1" applyBorder="1" applyAlignment="1">
      <alignment horizontal="center" vertical="center" wrapText="1"/>
    </xf>
    <xf numFmtId="0" fontId="7" fillId="0" borderId="38" xfId="0" applyFont="1" applyBorder="1" applyAlignment="1">
      <alignment horizontal="center" vertical="center" wrapText="1"/>
    </xf>
    <xf numFmtId="9" fontId="7" fillId="0" borderId="38" xfId="303"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0" fontId="46" fillId="0" borderId="38" xfId="0" applyFont="1" applyBorder="1" applyAlignment="1">
      <alignment horizontal="center" vertical="center"/>
    </xf>
    <xf numFmtId="0" fontId="19" fillId="0" borderId="38" xfId="0" applyFont="1" applyBorder="1" applyAlignment="1">
      <alignment horizontal="center" vertical="center"/>
    </xf>
    <xf numFmtId="0" fontId="47" fillId="2" borderId="38" xfId="0" applyFont="1" applyFill="1" applyBorder="1" applyAlignment="1">
      <alignment horizontal="center" vertical="center"/>
    </xf>
    <xf numFmtId="0" fontId="45" fillId="0" borderId="38" xfId="0" applyFont="1" applyBorder="1" applyAlignment="1">
      <alignment horizontal="center" vertical="center"/>
    </xf>
    <xf numFmtId="0" fontId="45" fillId="0" borderId="39" xfId="0" applyFont="1" applyBorder="1" applyAlignment="1">
      <alignment horizontal="center" vertical="center"/>
    </xf>
    <xf numFmtId="0" fontId="45" fillId="0" borderId="41" xfId="0" applyFont="1" applyBorder="1" applyAlignment="1">
      <alignment horizontal="center" vertical="center"/>
    </xf>
    <xf numFmtId="0" fontId="54" fillId="2" borderId="42" xfId="0" applyFont="1" applyFill="1" applyBorder="1" applyAlignment="1">
      <alignment horizontal="center" vertical="center" wrapText="1"/>
    </xf>
    <xf numFmtId="0" fontId="0" fillId="2" borderId="43" xfId="0" applyFill="1" applyBorder="1" applyAlignment="1">
      <alignment horizontal="left" vertical="center" wrapText="1"/>
    </xf>
    <xf numFmtId="0" fontId="0" fillId="0" borderId="43" xfId="0" applyBorder="1"/>
    <xf numFmtId="0" fontId="54" fillId="2" borderId="43" xfId="0" applyFont="1" applyFill="1" applyBorder="1" applyAlignment="1">
      <alignment horizontal="center" vertical="center" wrapText="1"/>
    </xf>
    <xf numFmtId="9" fontId="54" fillId="2" borderId="43" xfId="0" applyNumberFormat="1" applyFont="1" applyFill="1" applyBorder="1" applyAlignment="1">
      <alignment horizontal="center" vertical="center" wrapText="1"/>
    </xf>
    <xf numFmtId="0" fontId="54" fillId="2" borderId="44" xfId="0" applyFont="1" applyFill="1" applyBorder="1" applyAlignment="1">
      <alignment horizontal="center" vertical="center" wrapText="1"/>
    </xf>
    <xf numFmtId="0" fontId="54" fillId="2" borderId="45" xfId="0" applyFont="1" applyFill="1" applyBorder="1" applyAlignment="1">
      <alignment horizontal="center" vertical="center" wrapText="1"/>
    </xf>
    <xf numFmtId="0" fontId="0" fillId="2" borderId="31" xfId="0" applyFill="1" applyBorder="1" applyAlignment="1">
      <alignment horizontal="left" vertical="center" wrapText="1"/>
    </xf>
    <xf numFmtId="0" fontId="0" fillId="0" borderId="31" xfId="0" applyBorder="1"/>
    <xf numFmtId="0" fontId="54" fillId="2" borderId="31" xfId="0" applyFont="1" applyFill="1" applyBorder="1" applyAlignment="1">
      <alignment horizontal="center" vertical="center" wrapText="1"/>
    </xf>
    <xf numFmtId="9" fontId="54" fillId="2" borderId="31" xfId="0" applyNumberFormat="1" applyFont="1" applyFill="1" applyBorder="1" applyAlignment="1">
      <alignment horizontal="center" vertical="center" wrapText="1"/>
    </xf>
    <xf numFmtId="0" fontId="54" fillId="2" borderId="46" xfId="0" applyFont="1" applyFill="1" applyBorder="1" applyAlignment="1">
      <alignment horizontal="center" vertical="center" wrapText="1"/>
    </xf>
    <xf numFmtId="0" fontId="19" fillId="2" borderId="38" xfId="0" applyFont="1" applyFill="1" applyBorder="1" applyAlignment="1">
      <alignment horizontal="center" vertical="center"/>
    </xf>
    <xf numFmtId="0" fontId="58" fillId="2" borderId="0" xfId="0" applyFont="1" applyFill="1" applyAlignment="1">
      <alignment horizontal="center" vertical="center"/>
    </xf>
    <xf numFmtId="0" fontId="48" fillId="0" borderId="28" xfId="0" applyFont="1" applyBorder="1" applyAlignment="1">
      <alignment horizontal="center" vertical="center" wrapText="1"/>
    </xf>
    <xf numFmtId="1" fontId="7" fillId="0" borderId="28" xfId="0" applyNumberFormat="1" applyFont="1" applyBorder="1" applyAlignment="1">
      <alignment horizontal="center" vertical="center"/>
    </xf>
    <xf numFmtId="0" fontId="7" fillId="0" borderId="28" xfId="0" applyFont="1" applyBorder="1" applyAlignment="1">
      <alignment horizontal="left" vertical="center" wrapText="1"/>
    </xf>
    <xf numFmtId="0" fontId="15" fillId="0" borderId="28" xfId="0" applyFont="1" applyBorder="1" applyAlignment="1">
      <alignment horizontal="center" vertical="center"/>
    </xf>
    <xf numFmtId="0" fontId="7" fillId="0" borderId="28" xfId="0" applyFont="1" applyBorder="1" applyAlignment="1">
      <alignment vertical="center" wrapText="1"/>
    </xf>
    <xf numFmtId="14" fontId="7" fillId="0" borderId="28" xfId="0" applyNumberFormat="1" applyFont="1" applyBorder="1" applyAlignment="1">
      <alignment horizontal="center" vertical="center"/>
    </xf>
    <xf numFmtId="3" fontId="48" fillId="0" borderId="28" xfId="0" applyNumberFormat="1" applyFont="1" applyBorder="1" applyAlignment="1">
      <alignment horizontal="center" vertical="center"/>
    </xf>
    <xf numFmtId="0" fontId="0" fillId="0" borderId="28" xfId="0" applyBorder="1" applyAlignment="1">
      <alignment horizontal="center" vertical="center"/>
    </xf>
    <xf numFmtId="166" fontId="7" fillId="0" borderId="28" xfId="0" applyNumberFormat="1" applyFont="1" applyBorder="1" applyAlignment="1">
      <alignment horizontal="center" vertical="center"/>
    </xf>
    <xf numFmtId="166" fontId="0" fillId="0" borderId="28" xfId="0" applyNumberFormat="1" applyBorder="1" applyAlignment="1">
      <alignment horizontal="center" vertical="center"/>
    </xf>
    <xf numFmtId="3" fontId="7" fillId="0" borderId="28" xfId="0" applyNumberFormat="1" applyFont="1" applyBorder="1" applyAlignment="1">
      <alignment horizontal="center" vertical="center"/>
    </xf>
    <xf numFmtId="0" fontId="7" fillId="0" borderId="28" xfId="0" applyFont="1" applyBorder="1" applyAlignment="1">
      <alignment wrapText="1"/>
    </xf>
    <xf numFmtId="0" fontId="48" fillId="0" borderId="28" xfId="0" applyFont="1" applyBorder="1" applyAlignment="1">
      <alignment horizontal="left" vertical="center" wrapText="1"/>
    </xf>
    <xf numFmtId="166" fontId="48" fillId="0" borderId="28" xfId="0" applyNumberFormat="1" applyFont="1" applyBorder="1" applyAlignment="1">
      <alignment horizontal="center" vertical="center"/>
    </xf>
    <xf numFmtId="3" fontId="7" fillId="0" borderId="28" xfId="0" applyNumberFormat="1" applyFont="1" applyBorder="1" applyAlignment="1">
      <alignment horizontal="center" vertical="center" wrapText="1"/>
    </xf>
    <xf numFmtId="166" fontId="7" fillId="0" borderId="28" xfId="0" applyNumberFormat="1" applyFont="1" applyBorder="1" applyAlignment="1">
      <alignment horizontal="center" vertical="center" wrapText="1"/>
    </xf>
    <xf numFmtId="1" fontId="7" fillId="0" borderId="28" xfId="0" applyNumberFormat="1" applyFont="1" applyBorder="1" applyAlignment="1">
      <alignment horizontal="center" vertical="center" wrapText="1"/>
    </xf>
    <xf numFmtId="9" fontId="7" fillId="0" borderId="28" xfId="303" applyFont="1" applyFill="1" applyBorder="1" applyAlignment="1">
      <alignment horizontal="center" vertical="center" wrapText="1"/>
    </xf>
    <xf numFmtId="0" fontId="48" fillId="0" borderId="28" xfId="0" applyFont="1" applyBorder="1" applyAlignment="1">
      <alignment horizontal="center" vertical="center"/>
    </xf>
    <xf numFmtId="0" fontId="52" fillId="2" borderId="0" xfId="0" applyFont="1" applyFill="1" applyAlignment="1">
      <alignment horizontal="center" vertical="center" wrapText="1"/>
    </xf>
    <xf numFmtId="0" fontId="48" fillId="0" borderId="38" xfId="0" applyFont="1" applyBorder="1" applyAlignment="1">
      <alignment horizontal="center" vertical="center" wrapText="1"/>
    </xf>
    <xf numFmtId="0" fontId="15" fillId="0" borderId="38" xfId="0" applyFont="1" applyBorder="1" applyAlignment="1">
      <alignment horizontal="center" vertical="center"/>
    </xf>
    <xf numFmtId="0" fontId="7" fillId="0" borderId="38" xfId="0" applyFont="1" applyBorder="1" applyAlignment="1">
      <alignment vertical="center" wrapText="1"/>
    </xf>
    <xf numFmtId="0" fontId="0" fillId="0" borderId="38" xfId="0" applyBorder="1"/>
    <xf numFmtId="14" fontId="7" fillId="0" borderId="38" xfId="0" applyNumberFormat="1" applyFont="1" applyBorder="1" applyAlignment="1">
      <alignment horizontal="center" vertical="center"/>
    </xf>
    <xf numFmtId="3" fontId="48" fillId="0" borderId="38" xfId="0" applyNumberFormat="1" applyFont="1" applyBorder="1" applyAlignment="1">
      <alignment horizontal="center" vertical="center"/>
    </xf>
    <xf numFmtId="0" fontId="0" fillId="0" borderId="38" xfId="0" applyBorder="1" applyAlignment="1">
      <alignment horizontal="center" vertical="center"/>
    </xf>
    <xf numFmtId="0" fontId="7" fillId="0" borderId="38" xfId="0" applyFont="1" applyBorder="1" applyAlignment="1">
      <alignment horizontal="center" wrapText="1"/>
    </xf>
    <xf numFmtId="166" fontId="7" fillId="0" borderId="38" xfId="0" applyNumberFormat="1" applyFont="1" applyBorder="1" applyAlignment="1">
      <alignment horizontal="center" vertical="center"/>
    </xf>
    <xf numFmtId="166" fontId="0" fillId="0" borderId="38" xfId="0" applyNumberFormat="1" applyBorder="1" applyAlignment="1">
      <alignment horizontal="center" vertical="center"/>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3" xfId="0" applyFont="1" applyFill="1" applyBorder="1" applyAlignment="1">
      <alignment horizontal="center" vertical="center"/>
    </xf>
    <xf numFmtId="14" fontId="8" fillId="2" borderId="43" xfId="0" applyNumberFormat="1" applyFont="1" applyFill="1" applyBorder="1" applyAlignment="1">
      <alignment horizontal="center" vertical="center"/>
    </xf>
    <xf numFmtId="44" fontId="8" fillId="2" borderId="43" xfId="304" applyFont="1" applyFill="1" applyBorder="1" applyAlignment="1">
      <alignment horizontal="center" vertical="center"/>
    </xf>
    <xf numFmtId="0" fontId="6" fillId="2" borderId="3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38" borderId="31" xfId="0" applyFont="1" applyFill="1" applyBorder="1" applyAlignment="1">
      <alignment horizontal="center" vertical="center" wrapText="1"/>
    </xf>
    <xf numFmtId="0" fontId="5" fillId="38" borderId="31"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38" borderId="31" xfId="0" applyFont="1" applyFill="1" applyBorder="1" applyAlignment="1">
      <alignment horizontal="center" vertical="center" wrapText="1"/>
    </xf>
    <xf numFmtId="0" fontId="6" fillId="40" borderId="3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48" fillId="0" borderId="27" xfId="0" applyFont="1" applyBorder="1" applyAlignment="1">
      <alignment horizontal="center" vertical="center" wrapText="1"/>
    </xf>
    <xf numFmtId="0" fontId="7" fillId="0" borderId="31" xfId="0" applyFont="1" applyBorder="1" applyAlignment="1">
      <alignment wrapText="1"/>
    </xf>
    <xf numFmtId="9" fontId="57" fillId="41" borderId="31" xfId="0" applyNumberFormat="1" applyFont="1" applyFill="1" applyBorder="1" applyAlignment="1">
      <alignment horizontal="center" vertical="center" wrapText="1"/>
    </xf>
    <xf numFmtId="9" fontId="0" fillId="0" borderId="0" xfId="0" applyNumberFormat="1"/>
    <xf numFmtId="0" fontId="0" fillId="0" borderId="29" xfId="0" applyBorder="1"/>
    <xf numFmtId="14" fontId="7" fillId="0" borderId="27" xfId="0" applyNumberFormat="1" applyFont="1" applyBorder="1" applyAlignment="1">
      <alignment horizontal="center" vertical="center"/>
    </xf>
    <xf numFmtId="14" fontId="7" fillId="0" borderId="47" xfId="0" applyNumberFormat="1" applyFont="1" applyBorder="1" applyAlignment="1">
      <alignment horizontal="center" vertical="center"/>
    </xf>
    <xf numFmtId="14" fontId="7" fillId="0" borderId="31" xfId="0" applyNumberFormat="1" applyFont="1" applyBorder="1" applyAlignment="1">
      <alignment horizontal="center" vertical="center"/>
    </xf>
    <xf numFmtId="0" fontId="0" fillId="2" borderId="0" xfId="0" applyFill="1" applyAlignment="1">
      <alignment vertical="center" wrapText="1"/>
    </xf>
    <xf numFmtId="0" fontId="0" fillId="2" borderId="0" xfId="0" applyFill="1" applyAlignment="1">
      <alignment horizontal="center" vertical="center" wrapText="1"/>
    </xf>
    <xf numFmtId="0" fontId="7" fillId="0" borderId="38" xfId="0" applyFont="1" applyBorder="1" applyAlignment="1">
      <alignment horizontal="right" vertical="center" wrapText="1"/>
    </xf>
    <xf numFmtId="0" fontId="7" fillId="0" borderId="28" xfId="0" applyFont="1" applyBorder="1" applyAlignment="1">
      <alignment horizontal="right" vertical="center" wrapText="1"/>
    </xf>
    <xf numFmtId="0" fontId="48" fillId="0" borderId="28" xfId="0" applyFont="1" applyBorder="1" applyAlignment="1">
      <alignment vertical="center" wrapText="1"/>
    </xf>
    <xf numFmtId="10" fontId="2" fillId="2" borderId="5" xfId="0" applyNumberFormat="1" applyFont="1" applyFill="1" applyBorder="1" applyAlignment="1">
      <alignment horizontal="center" vertical="center" wrapText="1"/>
    </xf>
    <xf numFmtId="10" fontId="56" fillId="41" borderId="34" xfId="0" applyNumberFormat="1" applyFont="1" applyFill="1" applyBorder="1" applyAlignment="1">
      <alignment horizontal="center" vertical="center" wrapText="1"/>
    </xf>
    <xf numFmtId="10" fontId="47" fillId="2" borderId="38" xfId="0" applyNumberFormat="1" applyFont="1" applyFill="1" applyBorder="1" applyAlignment="1">
      <alignment horizontal="center" vertical="center"/>
    </xf>
    <xf numFmtId="10" fontId="47" fillId="2" borderId="28" xfId="0" applyNumberFormat="1" applyFont="1" applyFill="1" applyBorder="1" applyAlignment="1">
      <alignment horizontal="center" vertical="center"/>
    </xf>
    <xf numFmtId="10" fontId="9" fillId="2" borderId="0" xfId="0" applyNumberFormat="1" applyFont="1" applyFill="1" applyAlignment="1">
      <alignment horizontal="center"/>
    </xf>
    <xf numFmtId="10" fontId="5" fillId="42" borderId="43" xfId="0" applyNumberFormat="1" applyFont="1" applyFill="1" applyBorder="1" applyAlignment="1">
      <alignment horizontal="center" vertical="center" wrapText="1"/>
    </xf>
    <xf numFmtId="10" fontId="5" fillId="42" borderId="43" xfId="303" applyNumberFormat="1" applyFont="1" applyFill="1" applyBorder="1" applyAlignment="1">
      <alignment horizontal="center" vertical="center" wrapText="1"/>
    </xf>
    <xf numFmtId="10" fontId="5" fillId="42" borderId="31" xfId="0" applyNumberFormat="1" applyFont="1" applyFill="1" applyBorder="1" applyAlignment="1">
      <alignment horizontal="center" vertical="center" wrapText="1"/>
    </xf>
    <xf numFmtId="10" fontId="56" fillId="42" borderId="43"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0" xfId="0" applyBorder="1" applyAlignment="1">
      <alignment horizontal="center" vertical="center"/>
    </xf>
    <xf numFmtId="0" fontId="53" fillId="2" borderId="43" xfId="0" applyFont="1" applyFill="1" applyBorder="1" applyAlignment="1">
      <alignment horizontal="center" vertical="center"/>
    </xf>
    <xf numFmtId="9" fontId="53" fillId="2" borderId="44" xfId="0" applyNumberFormat="1" applyFont="1" applyFill="1" applyBorder="1" applyAlignment="1">
      <alignment horizontal="center" vertical="center"/>
    </xf>
    <xf numFmtId="0" fontId="7" fillId="0" borderId="49"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8" fillId="0" borderId="30" xfId="0" applyFont="1" applyBorder="1" applyAlignment="1">
      <alignment horizontal="center" vertical="center" wrapText="1"/>
    </xf>
    <xf numFmtId="0" fontId="46" fillId="0" borderId="30" xfId="0" applyFont="1" applyBorder="1" applyAlignment="1">
      <alignment horizontal="center" vertical="center" wrapText="1"/>
    </xf>
    <xf numFmtId="1" fontId="7" fillId="0" borderId="30" xfId="0" applyNumberFormat="1" applyFont="1" applyBorder="1" applyAlignment="1">
      <alignment horizontal="center" vertical="center" wrapText="1"/>
    </xf>
    <xf numFmtId="0" fontId="15" fillId="0" borderId="30" xfId="0" applyFont="1" applyBorder="1" applyAlignment="1">
      <alignment horizontal="center" vertical="center"/>
    </xf>
    <xf numFmtId="9" fontId="7" fillId="0" borderId="30" xfId="303" applyFont="1" applyFill="1" applyBorder="1" applyAlignment="1">
      <alignment horizontal="center" vertical="center" wrapText="1"/>
    </xf>
    <xf numFmtId="0" fontId="7" fillId="0" borderId="30" xfId="0" applyFont="1" applyBorder="1" applyAlignment="1">
      <alignment horizontal="left" vertical="center" wrapText="1"/>
    </xf>
    <xf numFmtId="14"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3" fontId="7" fillId="0" borderId="30" xfId="0" applyNumberFormat="1" applyFont="1" applyBorder="1" applyAlignment="1">
      <alignment horizontal="center" vertical="center" wrapText="1"/>
    </xf>
    <xf numFmtId="166" fontId="7" fillId="0" borderId="30" xfId="0" applyNumberFormat="1" applyFont="1" applyBorder="1" applyAlignment="1">
      <alignment horizontal="center" vertical="center"/>
    </xf>
    <xf numFmtId="166" fontId="0" fillId="0" borderId="30" xfId="0" applyNumberFormat="1" applyBorder="1" applyAlignment="1">
      <alignment horizontal="center" vertical="center"/>
    </xf>
    <xf numFmtId="0" fontId="0" fillId="0" borderId="30" xfId="0" applyBorder="1"/>
    <xf numFmtId="14" fontId="8" fillId="2" borderId="50" xfId="0" applyNumberFormat="1" applyFont="1" applyFill="1" applyBorder="1" applyAlignment="1">
      <alignment horizontal="center" vertical="center"/>
    </xf>
    <xf numFmtId="43" fontId="53" fillId="2" borderId="43" xfId="0" applyNumberFormat="1" applyFont="1" applyFill="1" applyBorder="1" applyAlignment="1">
      <alignment vertical="center"/>
    </xf>
    <xf numFmtId="3" fontId="7" fillId="0" borderId="30" xfId="0" applyNumberFormat="1" applyFont="1" applyBorder="1" applyAlignment="1">
      <alignment horizontal="center" vertical="center"/>
    </xf>
    <xf numFmtId="0" fontId="7" fillId="0" borderId="30" xfId="0" applyFont="1" applyBorder="1" applyAlignment="1">
      <alignment vertical="center" wrapText="1"/>
    </xf>
    <xf numFmtId="8" fontId="53" fillId="2" borderId="43" xfId="0" applyNumberFormat="1" applyFont="1" applyFill="1" applyBorder="1" applyAlignment="1">
      <alignment horizontal="center" vertical="center"/>
    </xf>
    <xf numFmtId="43" fontId="53" fillId="2" borderId="43" xfId="0" applyNumberFormat="1" applyFont="1" applyFill="1" applyBorder="1" applyAlignment="1">
      <alignment horizontal="center" vertical="center"/>
    </xf>
    <xf numFmtId="166" fontId="7" fillId="0" borderId="30" xfId="0" applyNumberFormat="1" applyFont="1" applyBorder="1" applyAlignment="1">
      <alignment horizontal="center" vertical="center" wrapText="1"/>
    </xf>
    <xf numFmtId="0" fontId="7" fillId="0" borderId="30" xfId="0" applyFont="1" applyBorder="1" applyAlignment="1">
      <alignment horizontal="center"/>
    </xf>
    <xf numFmtId="0" fontId="48" fillId="0" borderId="30" xfId="0" applyFont="1" applyBorder="1" applyAlignment="1">
      <alignment horizontal="center" vertical="center"/>
    </xf>
    <xf numFmtId="0" fontId="53" fillId="2" borderId="44" xfId="0" applyFont="1" applyFill="1" applyBorder="1" applyAlignment="1">
      <alignment horizontal="center" vertical="center"/>
    </xf>
    <xf numFmtId="0" fontId="6" fillId="2" borderId="52" xfId="0" applyFont="1" applyFill="1" applyBorder="1" applyAlignment="1">
      <alignment horizontal="center" vertical="center" wrapText="1"/>
    </xf>
    <xf numFmtId="0" fontId="8" fillId="2" borderId="53" xfId="0" applyFont="1" applyFill="1" applyBorder="1" applyAlignment="1">
      <alignment horizontal="center" vertical="center"/>
    </xf>
    <xf numFmtId="0" fontId="46" fillId="0" borderId="30" xfId="0" applyFont="1" applyBorder="1" applyAlignment="1">
      <alignment horizontal="left" vertical="center" wrapText="1"/>
    </xf>
    <xf numFmtId="0" fontId="46" fillId="0" borderId="51" xfId="0" applyFont="1" applyBorder="1" applyAlignment="1">
      <alignment horizontal="center" vertical="center" wrapText="1"/>
    </xf>
    <xf numFmtId="0" fontId="0" fillId="0" borderId="48" xfId="0" applyBorder="1" applyAlignment="1">
      <alignment horizontal="center" vertical="center"/>
    </xf>
    <xf numFmtId="0" fontId="8" fillId="41" borderId="31" xfId="0" applyFont="1" applyFill="1" applyBorder="1" applyAlignment="1">
      <alignment horizontal="center" vertical="center" wrapText="1"/>
    </xf>
    <xf numFmtId="10" fontId="53" fillId="2" borderId="28"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8" fontId="59" fillId="2" borderId="1" xfId="0" applyNumberFormat="1" applyFont="1" applyFill="1" applyBorder="1" applyAlignment="1">
      <alignment horizontal="center" vertical="center"/>
    </xf>
    <xf numFmtId="10" fontId="61" fillId="41" borderId="54" xfId="0" applyNumberFormat="1" applyFont="1" applyFill="1" applyBorder="1" applyAlignment="1">
      <alignment horizontal="center" vertical="center"/>
    </xf>
    <xf numFmtId="10" fontId="47" fillId="43" borderId="28" xfId="0" applyNumberFormat="1" applyFont="1" applyFill="1" applyBorder="1" applyAlignment="1">
      <alignment horizontal="center" vertical="center"/>
    </xf>
    <xf numFmtId="167" fontId="0" fillId="0" borderId="0" xfId="305" applyNumberFormat="1" applyFont="1"/>
    <xf numFmtId="1" fontId="59" fillId="2" borderId="53" xfId="0" applyNumberFormat="1" applyFont="1" applyFill="1" applyBorder="1" applyAlignment="1">
      <alignment vertical="center"/>
    </xf>
    <xf numFmtId="1" fontId="59" fillId="2" borderId="56" xfId="0" applyNumberFormat="1" applyFont="1" applyFill="1" applyBorder="1" applyAlignment="1">
      <alignment vertical="center"/>
    </xf>
    <xf numFmtId="1" fontId="59" fillId="2" borderId="57" xfId="0" applyNumberFormat="1" applyFont="1" applyFill="1" applyBorder="1" applyAlignment="1">
      <alignment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1" fillId="2" borderId="1" xfId="0" applyFont="1" applyFill="1" applyBorder="1" applyAlignment="1">
      <alignment horizontal="center"/>
    </xf>
    <xf numFmtId="0" fontId="52" fillId="2" borderId="1" xfId="0" applyFont="1" applyFill="1" applyBorder="1" applyAlignment="1">
      <alignment horizontal="center" vertical="center" wrapText="1"/>
    </xf>
    <xf numFmtId="0" fontId="55" fillId="42" borderId="31" xfId="0" applyFont="1" applyFill="1" applyBorder="1" applyAlignment="1">
      <alignment horizontal="center" vertical="center" wrapText="1"/>
    </xf>
    <xf numFmtId="0" fontId="55" fillId="42" borderId="43"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49" fontId="7" fillId="0" borderId="38"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8" xfId="0" applyFont="1" applyBorder="1" applyAlignment="1">
      <alignment horizont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52" fillId="2" borderId="2"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1" fontId="7" fillId="0" borderId="47" xfId="0" applyNumberFormat="1" applyFont="1" applyBorder="1" applyAlignment="1">
      <alignment horizontal="center" vertical="center"/>
    </xf>
    <xf numFmtId="1" fontId="7" fillId="0" borderId="32" xfId="0" applyNumberFormat="1" applyFont="1" applyBorder="1" applyAlignment="1">
      <alignment horizontal="center" vertical="center"/>
    </xf>
    <xf numFmtId="1" fontId="7" fillId="0" borderId="30" xfId="0" applyNumberFormat="1" applyFont="1" applyBorder="1" applyAlignment="1">
      <alignment horizontal="center" vertical="center"/>
    </xf>
    <xf numFmtId="0" fontId="7" fillId="0" borderId="4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1" fontId="7" fillId="0" borderId="47"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30" xfId="0" applyNumberFormat="1" applyFont="1" applyBorder="1" applyAlignment="1">
      <alignment horizontal="center" vertical="center" wrapText="1"/>
    </xf>
    <xf numFmtId="8" fontId="60" fillId="0" borderId="30" xfId="0" applyNumberFormat="1" applyFont="1" applyBorder="1" applyAlignment="1">
      <alignment horizontal="center" vertical="center" wrapText="1"/>
    </xf>
    <xf numFmtId="0" fontId="0" fillId="0" borderId="28" xfId="0" applyBorder="1" applyAlignment="1">
      <alignment horizontal="center" vertical="center"/>
    </xf>
    <xf numFmtId="8" fontId="60" fillId="0" borderId="1" xfId="0" applyNumberFormat="1" applyFont="1" applyBorder="1" applyAlignment="1">
      <alignment horizontal="center" vertical="center" wrapText="1"/>
    </xf>
    <xf numFmtId="9" fontId="0" fillId="0" borderId="48" xfId="0" applyNumberFormat="1" applyBorder="1" applyAlignment="1">
      <alignment horizontal="center" vertical="center"/>
    </xf>
    <xf numFmtId="9" fontId="0" fillId="0" borderId="41" xfId="0" applyNumberFormat="1" applyBorder="1" applyAlignment="1">
      <alignment horizontal="center" vertical="center"/>
    </xf>
    <xf numFmtId="0" fontId="0" fillId="0" borderId="30" xfId="0" quotePrefix="1" applyBorder="1" applyAlignment="1">
      <alignment horizontal="center" vertical="center"/>
    </xf>
    <xf numFmtId="8" fontId="0" fillId="0" borderId="48" xfId="0" applyNumberFormat="1"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8" fontId="60" fillId="0" borderId="38" xfId="0" applyNumberFormat="1" applyFont="1" applyBorder="1" applyAlignment="1">
      <alignment horizontal="center" vertical="center" wrapText="1"/>
    </xf>
    <xf numFmtId="43" fontId="0" fillId="0" borderId="28" xfId="0" applyNumberFormat="1" applyBorder="1" applyAlignment="1">
      <alignment horizontal="center" vertical="center"/>
    </xf>
    <xf numFmtId="9" fontId="0" fillId="0" borderId="39" xfId="0" applyNumberFormat="1" applyBorder="1" applyAlignment="1">
      <alignment horizontal="center" vertical="center"/>
    </xf>
    <xf numFmtId="43" fontId="0" fillId="0" borderId="41" xfId="0" applyNumberFormat="1" applyBorder="1" applyAlignment="1">
      <alignment horizontal="center" vertical="center"/>
    </xf>
    <xf numFmtId="0" fontId="59" fillId="2" borderId="29" xfId="0" applyFont="1" applyFill="1" applyBorder="1" applyAlignment="1">
      <alignment horizontal="center" vertical="center"/>
    </xf>
    <xf numFmtId="0" fontId="59" fillId="2" borderId="55" xfId="0" applyFont="1" applyFill="1" applyBorder="1" applyAlignment="1">
      <alignment horizontal="center" vertical="center"/>
    </xf>
    <xf numFmtId="0" fontId="59" fillId="2" borderId="27" xfId="0" applyFont="1" applyFill="1" applyBorder="1" applyAlignment="1">
      <alignment horizontal="center" vertical="center"/>
    </xf>
    <xf numFmtId="0" fontId="59" fillId="2" borderId="2"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4" xfId="0" applyFont="1" applyFill="1" applyBorder="1" applyAlignment="1">
      <alignment horizontal="center" vertical="center" wrapText="1"/>
    </xf>
    <xf numFmtId="1" fontId="59" fillId="2" borderId="53" xfId="0" applyNumberFormat="1" applyFont="1" applyFill="1" applyBorder="1" applyAlignment="1">
      <alignment horizontal="center" vertical="center"/>
    </xf>
    <xf numFmtId="1" fontId="59" fillId="2" borderId="56" xfId="0" applyNumberFormat="1" applyFont="1" applyFill="1" applyBorder="1" applyAlignment="1">
      <alignment horizontal="center" vertical="center"/>
    </xf>
    <xf numFmtId="1" fontId="59" fillId="2" borderId="57" xfId="0" applyNumberFormat="1" applyFont="1" applyFill="1" applyBorder="1" applyAlignment="1">
      <alignment horizontal="center" vertical="center"/>
    </xf>
    <xf numFmtId="0" fontId="0" fillId="0" borderId="4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47" xfId="0" applyFont="1" applyBorder="1" applyAlignment="1">
      <alignment horizontal="center" vertical="center"/>
    </xf>
    <xf numFmtId="0" fontId="7" fillId="0" borderId="30" xfId="0" applyFont="1" applyBorder="1" applyAlignment="1">
      <alignment horizontal="center" vertical="center"/>
    </xf>
    <xf numFmtId="0" fontId="50" fillId="0" borderId="47" xfId="0" applyFont="1" applyBorder="1" applyAlignment="1">
      <alignment horizontal="center" vertical="center" wrapText="1" readingOrder="1"/>
    </xf>
    <xf numFmtId="0" fontId="50" fillId="0" borderId="32" xfId="0" applyFont="1" applyBorder="1" applyAlignment="1">
      <alignment horizontal="center" vertical="center" wrapText="1" readingOrder="1"/>
    </xf>
    <xf numFmtId="0" fontId="50" fillId="0" borderId="30" xfId="0" applyFont="1" applyBorder="1" applyAlignment="1">
      <alignment horizontal="center" vertical="center" wrapText="1" readingOrder="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51" xfId="0" applyFont="1" applyBorder="1" applyAlignment="1">
      <alignment horizontal="center" vertical="center" wrapText="1"/>
    </xf>
    <xf numFmtId="0" fontId="46" fillId="0" borderId="47" xfId="0" applyFont="1" applyBorder="1" applyAlignment="1">
      <alignment horizontal="center" vertical="center" wrapText="1" readingOrder="1"/>
    </xf>
    <xf numFmtId="0" fontId="46" fillId="0" borderId="32" xfId="0" applyFont="1" applyBorder="1" applyAlignment="1">
      <alignment horizontal="center" vertical="center" wrapText="1" readingOrder="1"/>
    </xf>
    <xf numFmtId="0" fontId="46" fillId="0" borderId="30" xfId="0" applyFont="1" applyBorder="1" applyAlignment="1">
      <alignment horizontal="center" vertical="center" wrapText="1" readingOrder="1"/>
    </xf>
    <xf numFmtId="3" fontId="7" fillId="0" borderId="31" xfId="0" applyNumberFormat="1" applyFont="1" applyBorder="1" applyAlignment="1">
      <alignment horizontal="center" vertical="center"/>
    </xf>
    <xf numFmtId="3" fontId="7" fillId="0" borderId="30" xfId="0" applyNumberFormat="1" applyFont="1" applyBorder="1" applyAlignment="1">
      <alignment horizontal="center" vertical="center"/>
    </xf>
    <xf numFmtId="14" fontId="7" fillId="0" borderId="47" xfId="0" applyNumberFormat="1" applyFont="1" applyBorder="1" applyAlignment="1">
      <alignment horizontal="center" vertical="center"/>
    </xf>
    <xf numFmtId="14" fontId="7" fillId="0" borderId="30" xfId="0" applyNumberFormat="1" applyFont="1" applyBorder="1" applyAlignment="1">
      <alignment horizontal="center" vertical="center"/>
    </xf>
    <xf numFmtId="3" fontId="7" fillId="0" borderId="47" xfId="0" applyNumberFormat="1" applyFont="1" applyBorder="1" applyAlignment="1">
      <alignment horizontal="center" vertical="center" wrapText="1"/>
    </xf>
    <xf numFmtId="3" fontId="7" fillId="0" borderId="30" xfId="0" applyNumberFormat="1" applyFont="1" applyBorder="1" applyAlignment="1">
      <alignment horizontal="center" vertical="center" wrapText="1"/>
    </xf>
    <xf numFmtId="0" fontId="0" fillId="0" borderId="47" xfId="0" applyBorder="1" applyAlignment="1">
      <alignment horizontal="center" vertical="center"/>
    </xf>
    <xf numFmtId="0" fontId="0" fillId="0" borderId="31" xfId="0" applyBorder="1" applyAlignment="1">
      <alignment horizontal="center" vertical="center"/>
    </xf>
    <xf numFmtId="0" fontId="15" fillId="0" borderId="47" xfId="0" applyFont="1" applyBorder="1" applyAlignment="1">
      <alignment horizontal="center" vertical="center"/>
    </xf>
    <xf numFmtId="0" fontId="15" fillId="0" borderId="30" xfId="0" applyFont="1" applyBorder="1" applyAlignment="1">
      <alignment horizontal="center" vertical="center"/>
    </xf>
    <xf numFmtId="3" fontId="15" fillId="0" borderId="31" xfId="0" applyNumberFormat="1" applyFont="1" applyBorder="1" applyAlignment="1">
      <alignment horizontal="center" vertical="center"/>
    </xf>
    <xf numFmtId="3" fontId="15" fillId="0" borderId="30" xfId="0" applyNumberFormat="1" applyFont="1" applyBorder="1" applyAlignment="1">
      <alignment horizontal="center" vertical="center"/>
    </xf>
    <xf numFmtId="14" fontId="7" fillId="0" borderId="31" xfId="0" applyNumberFormat="1" applyFont="1" applyBorder="1" applyAlignment="1">
      <alignment horizontal="center" vertical="center"/>
    </xf>
    <xf numFmtId="0" fontId="7" fillId="0" borderId="31" xfId="0" applyFont="1" applyBorder="1" applyAlignment="1">
      <alignment horizontal="center" vertical="center"/>
    </xf>
    <xf numFmtId="0" fontId="0" fillId="0" borderId="32" xfId="0" applyBorder="1" applyAlignment="1">
      <alignment horizontal="center"/>
    </xf>
    <xf numFmtId="0" fontId="15" fillId="0" borderId="31" xfId="0" applyFont="1" applyBorder="1" applyAlignment="1">
      <alignment horizontal="center" vertical="center"/>
    </xf>
    <xf numFmtId="0" fontId="48" fillId="0" borderId="29" xfId="0" applyFont="1" applyBorder="1" applyAlignment="1">
      <alignment horizontal="center" vertical="center" wrapText="1"/>
    </xf>
    <xf numFmtId="0" fontId="48" fillId="0" borderId="47" xfId="0" applyFont="1" applyBorder="1" applyAlignment="1">
      <alignment horizontal="center" vertical="center" wrapText="1"/>
    </xf>
    <xf numFmtId="0" fontId="48" fillId="0" borderId="30" xfId="0" applyFont="1" applyBorder="1" applyAlignment="1">
      <alignment horizontal="center" vertical="center" wrapText="1"/>
    </xf>
    <xf numFmtId="3" fontId="48" fillId="0" borderId="31" xfId="0" applyNumberFormat="1" applyFont="1" applyBorder="1" applyAlignment="1">
      <alignment horizontal="center" vertical="center" wrapText="1"/>
    </xf>
    <xf numFmtId="3" fontId="48" fillId="0" borderId="30" xfId="0" applyNumberFormat="1" applyFont="1" applyBorder="1" applyAlignment="1">
      <alignment horizontal="center" vertical="center" wrapText="1"/>
    </xf>
    <xf numFmtId="0" fontId="15" fillId="0" borderId="32" xfId="0" applyFont="1" applyBorder="1" applyAlignment="1">
      <alignment horizontal="center" vertical="center"/>
    </xf>
    <xf numFmtId="9" fontId="7" fillId="0" borderId="31" xfId="303" applyFont="1" applyFill="1" applyBorder="1" applyAlignment="1">
      <alignment horizontal="center" vertical="center" wrapText="1"/>
    </xf>
    <xf numFmtId="9" fontId="7" fillId="0" borderId="30" xfId="303" applyFont="1" applyFill="1" applyBorder="1" applyAlignment="1">
      <alignment horizontal="center" vertical="center" wrapText="1"/>
    </xf>
    <xf numFmtId="0" fontId="7" fillId="0" borderId="47" xfId="0" applyFont="1" applyBorder="1" applyAlignment="1">
      <alignment horizontal="left" vertical="center" wrapText="1"/>
    </xf>
    <xf numFmtId="0" fontId="48" fillId="0" borderId="31" xfId="0" applyFont="1" applyBorder="1" applyAlignment="1">
      <alignment horizontal="center" vertical="center" wrapText="1"/>
    </xf>
    <xf numFmtId="9" fontId="7" fillId="0" borderId="47" xfId="303" applyFont="1" applyFill="1" applyBorder="1" applyAlignment="1">
      <alignment horizontal="center" vertical="center"/>
    </xf>
    <xf numFmtId="9" fontId="7" fillId="0" borderId="32" xfId="303" applyFont="1" applyFill="1" applyBorder="1" applyAlignment="1">
      <alignment horizontal="center" vertical="center"/>
    </xf>
    <xf numFmtId="9" fontId="7" fillId="0" borderId="30" xfId="303" applyFont="1" applyFill="1" applyBorder="1" applyAlignment="1">
      <alignment horizontal="center" vertical="center"/>
    </xf>
    <xf numFmtId="9" fontId="7" fillId="0" borderId="47" xfId="303" applyFont="1" applyFill="1" applyBorder="1" applyAlignment="1">
      <alignment horizontal="center" vertical="center" wrapText="1"/>
    </xf>
    <xf numFmtId="9" fontId="7" fillId="0" borderId="32" xfId="303" applyFont="1" applyFill="1" applyBorder="1" applyAlignment="1">
      <alignment horizontal="center" vertical="center" wrapText="1"/>
    </xf>
    <xf numFmtId="0" fontId="7" fillId="0" borderId="32" xfId="0" applyFont="1" applyBorder="1" applyAlignment="1">
      <alignment horizontal="left" vertical="center" wrapText="1"/>
    </xf>
    <xf numFmtId="9" fontId="7" fillId="0" borderId="31" xfId="303" applyFont="1" applyFill="1" applyBorder="1" applyAlignment="1">
      <alignment horizontal="center" vertical="center"/>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7" fillId="0" borderId="32" xfId="0" applyFont="1" applyBorder="1" applyAlignment="1">
      <alignment horizontal="center" vertical="center"/>
    </xf>
    <xf numFmtId="0" fontId="7" fillId="0" borderId="49" xfId="0" applyFont="1" applyBorder="1" applyAlignment="1">
      <alignment horizontal="center" vertical="center" wrapText="1"/>
    </xf>
    <xf numFmtId="49" fontId="7" fillId="0" borderId="30" xfId="0" applyNumberFormat="1" applyFont="1" applyBorder="1" applyAlignment="1">
      <alignment horizontal="center" vertical="center"/>
    </xf>
    <xf numFmtId="49" fontId="7" fillId="0" borderId="28" xfId="0" applyNumberFormat="1" applyFont="1" applyBorder="1" applyAlignment="1">
      <alignment horizontal="center" vertical="center"/>
    </xf>
    <xf numFmtId="0" fontId="48" fillId="0" borderId="28"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28"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8" fillId="0" borderId="38" xfId="0" applyFont="1" applyBorder="1" applyAlignment="1">
      <alignment horizontal="center" vertical="center" wrapText="1"/>
    </xf>
    <xf numFmtId="0" fontId="46" fillId="0" borderId="38" xfId="0" applyFont="1" applyBorder="1" applyAlignment="1">
      <alignment horizontal="center" vertical="center" wrapText="1"/>
    </xf>
    <xf numFmtId="49" fontId="7" fillId="0" borderId="38" xfId="0" applyNumberFormat="1" applyFont="1" applyBorder="1" applyAlignment="1">
      <alignment horizontal="center" vertical="center"/>
    </xf>
    <xf numFmtId="0" fontId="48" fillId="0" borderId="51" xfId="0" applyFont="1" applyBorder="1" applyAlignment="1">
      <alignment horizontal="center" vertical="center" wrapText="1"/>
    </xf>
    <xf numFmtId="0" fontId="52" fillId="0" borderId="5" xfId="0" applyFont="1" applyBorder="1" applyAlignment="1">
      <alignment horizontal="center" vertical="center"/>
    </xf>
    <xf numFmtId="0" fontId="52" fillId="0" borderId="12" xfId="0" applyFont="1" applyBorder="1" applyAlignment="1">
      <alignment horizontal="center" vertical="center"/>
    </xf>
    <xf numFmtId="0" fontId="52" fillId="0" borderId="0" xfId="0" applyFont="1" applyAlignment="1">
      <alignment horizontal="center" vertical="center"/>
    </xf>
    <xf numFmtId="0" fontId="52" fillId="0" borderId="17" xfId="0" applyFont="1" applyBorder="1" applyAlignment="1">
      <alignment horizontal="center" vertical="center"/>
    </xf>
    <xf numFmtId="0" fontId="53" fillId="2" borderId="1" xfId="0" applyFont="1" applyFill="1" applyBorder="1" applyAlignment="1">
      <alignment horizontal="center" vertical="center" wrapText="1"/>
    </xf>
    <xf numFmtId="0" fontId="52" fillId="2" borderId="11"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0" xfId="0" applyFont="1" applyFill="1" applyBorder="1" applyAlignment="1">
      <alignment horizontal="center" vertical="center" wrapText="1"/>
    </xf>
    <xf numFmtId="0" fontId="52" fillId="2" borderId="61" xfId="0" applyFont="1" applyFill="1" applyBorder="1" applyAlignment="1">
      <alignment horizontal="center" vertical="center" wrapText="1"/>
    </xf>
    <xf numFmtId="0" fontId="52" fillId="2" borderId="11"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60" xfId="0" applyFont="1" applyFill="1" applyBorder="1" applyAlignment="1">
      <alignment horizontal="center" vertical="center"/>
    </xf>
    <xf numFmtId="0" fontId="52" fillId="2" borderId="61" xfId="0" applyFont="1" applyFill="1" applyBorder="1" applyAlignment="1">
      <alignment horizontal="center" vertical="center"/>
    </xf>
    <xf numFmtId="0" fontId="52" fillId="2" borderId="62" xfId="0"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44" fontId="46" fillId="0" borderId="28" xfId="304" applyFont="1" applyBorder="1" applyAlignment="1">
      <alignment horizontal="center" vertical="center"/>
    </xf>
    <xf numFmtId="44" fontId="19" fillId="2" borderId="28" xfId="304" applyFont="1" applyFill="1" applyBorder="1" applyAlignment="1">
      <alignment horizontal="center" vertical="center"/>
    </xf>
    <xf numFmtId="44" fontId="47" fillId="2" borderId="28" xfId="304" applyFont="1" applyFill="1" applyBorder="1" applyAlignment="1">
      <alignment horizontal="center" vertical="center"/>
    </xf>
    <xf numFmtId="10" fontId="0" fillId="0" borderId="47" xfId="0" applyNumberFormat="1" applyBorder="1" applyAlignment="1">
      <alignment horizontal="center" vertical="center"/>
    </xf>
    <xf numFmtId="10" fontId="0" fillId="0" borderId="28" xfId="0" applyNumberFormat="1" applyBorder="1" applyAlignment="1">
      <alignment horizontal="center" vertical="center"/>
    </xf>
    <xf numFmtId="10" fontId="0" fillId="0" borderId="31" xfId="0" applyNumberFormat="1" applyBorder="1" applyAlignment="1">
      <alignment horizontal="center" vertical="center"/>
    </xf>
    <xf numFmtId="10" fontId="53" fillId="2" borderId="50" xfId="303" applyNumberFormat="1" applyFont="1" applyFill="1" applyBorder="1" applyAlignment="1">
      <alignment horizontal="center" vertical="center"/>
    </xf>
    <xf numFmtId="10" fontId="0" fillId="0" borderId="30" xfId="0" applyNumberFormat="1" applyBorder="1" applyAlignment="1">
      <alignment horizontal="center" vertical="center"/>
    </xf>
    <xf numFmtId="10" fontId="53" fillId="2" borderId="43" xfId="303" applyNumberFormat="1" applyFont="1" applyFill="1" applyBorder="1" applyAlignment="1">
      <alignment horizontal="center" vertical="center"/>
    </xf>
    <xf numFmtId="10" fontId="0" fillId="0" borderId="32" xfId="0" applyNumberFormat="1" applyBorder="1" applyAlignment="1">
      <alignment horizontal="center" vertical="center"/>
    </xf>
    <xf numFmtId="10" fontId="0" fillId="0" borderId="47" xfId="0" applyNumberFormat="1" applyBorder="1" applyAlignment="1">
      <alignment horizontal="center" vertical="center"/>
    </xf>
    <xf numFmtId="10" fontId="0" fillId="0" borderId="30" xfId="0" applyNumberFormat="1" applyBorder="1" applyAlignment="1">
      <alignment horizontal="center" vertical="center"/>
    </xf>
    <xf numFmtId="10" fontId="0" fillId="0" borderId="31" xfId="0" applyNumberFormat="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5"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8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DATT%202024/PLAN%20DE%20ACCION%202024/Segundo%20semestre%202024/PLAN%20DE%20ACCI&#211;N%20INSTITUCIONAL%20DATT%202024%20Versi&#243;n%20aju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A19" sqref="A19:H19"/>
    </sheetView>
  </sheetViews>
  <sheetFormatPr baseColWidth="10" defaultColWidth="10.85546875" defaultRowHeight="15" x14ac:dyDescent="0.2"/>
  <cols>
    <col min="1" max="1" width="34.140625" style="18" customWidth="1"/>
    <col min="2" max="2" width="10.85546875" style="10"/>
    <col min="3" max="3" width="28.28515625" style="10" customWidth="1"/>
    <col min="4" max="4" width="21.28515625" style="10" customWidth="1"/>
    <col min="5" max="5" width="19.28515625" style="10" customWidth="1"/>
    <col min="6" max="6" width="27.28515625" style="10" customWidth="1"/>
    <col min="7" max="7" width="17.28515625" style="10" customWidth="1"/>
    <col min="8" max="8" width="27.28515625" style="10" customWidth="1"/>
    <col min="9" max="9" width="15.28515625" style="10" customWidth="1"/>
    <col min="10" max="10" width="17.85546875" style="10" customWidth="1"/>
    <col min="11" max="11" width="19.28515625" style="10" customWidth="1"/>
    <col min="12" max="12" width="25.28515625" style="10" customWidth="1"/>
    <col min="13" max="13" width="20.7109375" style="10" customWidth="1"/>
    <col min="14" max="15" width="10.85546875" style="10"/>
    <col min="16" max="16" width="16.7109375" style="10" customWidth="1"/>
    <col min="17" max="17" width="20.28515625" style="10" customWidth="1"/>
    <col min="18" max="18" width="18.7109375" style="10" customWidth="1"/>
    <col min="19" max="19" width="22.85546875" style="10" customWidth="1"/>
    <col min="20" max="20" width="22.140625" style="10" customWidth="1"/>
    <col min="21" max="21" width="25.28515625" style="10" customWidth="1"/>
    <col min="22" max="22" width="21.140625" style="10" customWidth="1"/>
    <col min="23" max="23" width="19.140625" style="10" customWidth="1"/>
    <col min="24" max="24" width="17.28515625" style="10" customWidth="1"/>
    <col min="25" max="26" width="16.28515625" style="10" customWidth="1"/>
    <col min="27" max="27" width="28.7109375" style="10" customWidth="1"/>
    <col min="28" max="28" width="19.28515625" style="10" customWidth="1"/>
    <col min="29" max="29" width="21.140625" style="10" customWidth="1"/>
    <col min="30" max="30" width="21.85546875" style="10" customWidth="1"/>
    <col min="31" max="31" width="25.285156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208" t="s">
        <v>0</v>
      </c>
      <c r="B1" s="208"/>
      <c r="C1" s="208"/>
      <c r="D1" s="208"/>
      <c r="E1" s="208"/>
      <c r="F1" s="208"/>
      <c r="G1" s="208"/>
      <c r="H1" s="208"/>
    </row>
    <row r="2" spans="1:50" ht="33" customHeight="1" x14ac:dyDescent="0.2">
      <c r="A2" s="212" t="s">
        <v>1</v>
      </c>
      <c r="B2" s="212"/>
      <c r="C2" s="212"/>
      <c r="D2" s="212"/>
      <c r="E2" s="212"/>
      <c r="F2" s="212"/>
      <c r="G2" s="212"/>
      <c r="H2" s="212"/>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2</v>
      </c>
      <c r="B3" s="207" t="s">
        <v>3</v>
      </c>
      <c r="C3" s="207"/>
      <c r="D3" s="207"/>
      <c r="E3" s="207"/>
      <c r="F3" s="207"/>
      <c r="G3" s="207"/>
      <c r="H3" s="207"/>
    </row>
    <row r="4" spans="1:50" ht="48" customHeight="1" x14ac:dyDescent="0.2">
      <c r="A4" s="14" t="s">
        <v>4</v>
      </c>
      <c r="B4" s="209" t="s">
        <v>5</v>
      </c>
      <c r="C4" s="210"/>
      <c r="D4" s="210"/>
      <c r="E4" s="210"/>
      <c r="F4" s="210"/>
      <c r="G4" s="210"/>
      <c r="H4" s="211"/>
    </row>
    <row r="5" spans="1:50" ht="31.5" customHeight="1" x14ac:dyDescent="0.2">
      <c r="A5" s="14" t="s">
        <v>6</v>
      </c>
      <c r="B5" s="207" t="s">
        <v>7</v>
      </c>
      <c r="C5" s="207"/>
      <c r="D5" s="207"/>
      <c r="E5" s="207"/>
      <c r="F5" s="207"/>
      <c r="G5" s="207"/>
      <c r="H5" s="207"/>
    </row>
    <row r="6" spans="1:50" ht="40.5" customHeight="1" x14ac:dyDescent="0.2">
      <c r="A6" s="14" t="s">
        <v>8</v>
      </c>
      <c r="B6" s="209" t="s">
        <v>9</v>
      </c>
      <c r="C6" s="210"/>
      <c r="D6" s="210"/>
      <c r="E6" s="210"/>
      <c r="F6" s="210"/>
      <c r="G6" s="210"/>
      <c r="H6" s="211"/>
    </row>
    <row r="7" spans="1:50" ht="41.1" customHeight="1" x14ac:dyDescent="0.2">
      <c r="A7" s="14" t="s">
        <v>10</v>
      </c>
      <c r="B7" s="207" t="s">
        <v>11</v>
      </c>
      <c r="C7" s="207"/>
      <c r="D7" s="207"/>
      <c r="E7" s="207"/>
      <c r="F7" s="207"/>
      <c r="G7" s="207"/>
      <c r="H7" s="207"/>
    </row>
    <row r="8" spans="1:50" ht="48.95" customHeight="1" x14ac:dyDescent="0.2">
      <c r="A8" s="14" t="s">
        <v>12</v>
      </c>
      <c r="B8" s="207" t="s">
        <v>13</v>
      </c>
      <c r="C8" s="207"/>
      <c r="D8" s="207"/>
      <c r="E8" s="207"/>
      <c r="F8" s="207"/>
      <c r="G8" s="207"/>
      <c r="H8" s="207"/>
    </row>
    <row r="9" spans="1:50" ht="48.95" customHeight="1" x14ac:dyDescent="0.2">
      <c r="A9" s="14" t="s">
        <v>14</v>
      </c>
      <c r="B9" s="209" t="s">
        <v>15</v>
      </c>
      <c r="C9" s="210"/>
      <c r="D9" s="210"/>
      <c r="E9" s="210"/>
      <c r="F9" s="210"/>
      <c r="G9" s="210"/>
      <c r="H9" s="211"/>
    </row>
    <row r="10" spans="1:50" ht="30" x14ac:dyDescent="0.2">
      <c r="A10" s="14" t="s">
        <v>16</v>
      </c>
      <c r="B10" s="207" t="s">
        <v>17</v>
      </c>
      <c r="C10" s="207"/>
      <c r="D10" s="207"/>
      <c r="E10" s="207"/>
      <c r="F10" s="207"/>
      <c r="G10" s="207"/>
      <c r="H10" s="207"/>
    </row>
    <row r="11" spans="1:50" ht="30" x14ac:dyDescent="0.2">
      <c r="A11" s="14" t="s">
        <v>18</v>
      </c>
      <c r="B11" s="207" t="s">
        <v>19</v>
      </c>
      <c r="C11" s="207"/>
      <c r="D11" s="207"/>
      <c r="E11" s="207"/>
      <c r="F11" s="207"/>
      <c r="G11" s="207"/>
      <c r="H11" s="207"/>
    </row>
    <row r="12" spans="1:50" ht="33.950000000000003" customHeight="1" x14ac:dyDescent="0.2">
      <c r="A12" s="14" t="s">
        <v>20</v>
      </c>
      <c r="B12" s="207" t="s">
        <v>21</v>
      </c>
      <c r="C12" s="207"/>
      <c r="D12" s="207"/>
      <c r="E12" s="207"/>
      <c r="F12" s="207"/>
      <c r="G12" s="207"/>
      <c r="H12" s="207"/>
    </row>
    <row r="13" spans="1:50" ht="30" x14ac:dyDescent="0.2">
      <c r="A13" s="14" t="s">
        <v>22</v>
      </c>
      <c r="B13" s="207" t="s">
        <v>23</v>
      </c>
      <c r="C13" s="207"/>
      <c r="D13" s="207"/>
      <c r="E13" s="207"/>
      <c r="F13" s="207"/>
      <c r="G13" s="207"/>
      <c r="H13" s="207"/>
    </row>
    <row r="14" spans="1:50" ht="30" x14ac:dyDescent="0.2">
      <c r="A14" s="14" t="s">
        <v>24</v>
      </c>
      <c r="B14" s="207" t="s">
        <v>25</v>
      </c>
      <c r="C14" s="207"/>
      <c r="D14" s="207"/>
      <c r="E14" s="207"/>
      <c r="F14" s="207"/>
      <c r="G14" s="207"/>
      <c r="H14" s="207"/>
    </row>
    <row r="15" spans="1:50" ht="44.1" customHeight="1" x14ac:dyDescent="0.2">
      <c r="A15" s="14" t="s">
        <v>26</v>
      </c>
      <c r="B15" s="207" t="s">
        <v>27</v>
      </c>
      <c r="C15" s="207"/>
      <c r="D15" s="207"/>
      <c r="E15" s="207"/>
      <c r="F15" s="207"/>
      <c r="G15" s="207"/>
      <c r="H15" s="207"/>
    </row>
    <row r="16" spans="1:50" ht="60" x14ac:dyDescent="0.2">
      <c r="A16" s="14" t="s">
        <v>28</v>
      </c>
      <c r="B16" s="207" t="s">
        <v>29</v>
      </c>
      <c r="C16" s="207"/>
      <c r="D16" s="207"/>
      <c r="E16" s="207"/>
      <c r="F16" s="207"/>
      <c r="G16" s="207"/>
      <c r="H16" s="207"/>
    </row>
    <row r="17" spans="1:8" ht="58.5" customHeight="1" x14ac:dyDescent="0.2">
      <c r="A17" s="14" t="s">
        <v>30</v>
      </c>
      <c r="B17" s="207" t="s">
        <v>31</v>
      </c>
      <c r="C17" s="207"/>
      <c r="D17" s="207"/>
      <c r="E17" s="207"/>
      <c r="F17" s="207"/>
      <c r="G17" s="207"/>
      <c r="H17" s="207"/>
    </row>
    <row r="18" spans="1:8" ht="30" x14ac:dyDescent="0.2">
      <c r="A18" s="14" t="s">
        <v>32</v>
      </c>
      <c r="B18" s="207" t="s">
        <v>33</v>
      </c>
      <c r="C18" s="207"/>
      <c r="D18" s="207"/>
      <c r="E18" s="207"/>
      <c r="F18" s="207"/>
      <c r="G18" s="207"/>
      <c r="H18" s="207"/>
    </row>
    <row r="19" spans="1:8" ht="30" customHeight="1" x14ac:dyDescent="0.2">
      <c r="A19" s="214"/>
      <c r="B19" s="215"/>
      <c r="C19" s="215"/>
      <c r="D19" s="215"/>
      <c r="E19" s="215"/>
      <c r="F19" s="215"/>
      <c r="G19" s="215"/>
      <c r="H19" s="216"/>
    </row>
    <row r="20" spans="1:8" ht="37.5" customHeight="1" x14ac:dyDescent="0.2">
      <c r="A20" s="212" t="s">
        <v>34</v>
      </c>
      <c r="B20" s="212"/>
      <c r="C20" s="212"/>
      <c r="D20" s="212"/>
      <c r="E20" s="212"/>
      <c r="F20" s="212"/>
      <c r="G20" s="212"/>
      <c r="H20" s="212"/>
    </row>
    <row r="21" spans="1:8" ht="117" customHeight="1" x14ac:dyDescent="0.2">
      <c r="A21" s="217" t="s">
        <v>35</v>
      </c>
      <c r="B21" s="217"/>
      <c r="C21" s="217"/>
      <c r="D21" s="217"/>
      <c r="E21" s="217"/>
      <c r="F21" s="217"/>
      <c r="G21" s="217"/>
      <c r="H21" s="217"/>
    </row>
    <row r="22" spans="1:8" ht="117" customHeight="1" x14ac:dyDescent="0.2">
      <c r="A22" s="14" t="s">
        <v>10</v>
      </c>
      <c r="B22" s="207" t="s">
        <v>11</v>
      </c>
      <c r="C22" s="207"/>
      <c r="D22" s="207"/>
      <c r="E22" s="207"/>
      <c r="F22" s="207"/>
      <c r="G22" s="207"/>
      <c r="H22" s="207"/>
    </row>
    <row r="23" spans="1:8" ht="167.1" customHeight="1" x14ac:dyDescent="0.2">
      <c r="A23" s="14" t="s">
        <v>36</v>
      </c>
      <c r="B23" s="217" t="s">
        <v>37</v>
      </c>
      <c r="C23" s="217"/>
      <c r="D23" s="217"/>
      <c r="E23" s="217"/>
      <c r="F23" s="217"/>
      <c r="G23" s="217"/>
      <c r="H23" s="217"/>
    </row>
    <row r="24" spans="1:8" ht="69.75" customHeight="1" x14ac:dyDescent="0.2">
      <c r="A24" s="14" t="s">
        <v>38</v>
      </c>
      <c r="B24" s="217" t="s">
        <v>39</v>
      </c>
      <c r="C24" s="217"/>
      <c r="D24" s="217"/>
      <c r="E24" s="217"/>
      <c r="F24" s="217"/>
      <c r="G24" s="217"/>
      <c r="H24" s="217"/>
    </row>
    <row r="25" spans="1:8" ht="60" customHeight="1" x14ac:dyDescent="0.2">
      <c r="A25" s="14" t="s">
        <v>40</v>
      </c>
      <c r="B25" s="217" t="s">
        <v>41</v>
      </c>
      <c r="C25" s="217"/>
      <c r="D25" s="217"/>
      <c r="E25" s="217"/>
      <c r="F25" s="217"/>
      <c r="G25" s="217"/>
      <c r="H25" s="217"/>
    </row>
    <row r="26" spans="1:8" ht="24.75" customHeight="1" x14ac:dyDescent="0.2">
      <c r="A26" s="15" t="s">
        <v>42</v>
      </c>
      <c r="B26" s="213" t="s">
        <v>43</v>
      </c>
      <c r="C26" s="213"/>
      <c r="D26" s="213"/>
      <c r="E26" s="213"/>
      <c r="F26" s="213"/>
      <c r="G26" s="213"/>
      <c r="H26" s="213"/>
    </row>
    <row r="27" spans="1:8" ht="26.25" customHeight="1" x14ac:dyDescent="0.2">
      <c r="A27" s="15" t="s">
        <v>44</v>
      </c>
      <c r="B27" s="213" t="s">
        <v>45</v>
      </c>
      <c r="C27" s="213"/>
      <c r="D27" s="213"/>
      <c r="E27" s="213"/>
      <c r="F27" s="213"/>
      <c r="G27" s="213"/>
      <c r="H27" s="213"/>
    </row>
    <row r="28" spans="1:8" ht="53.25" customHeight="1" x14ac:dyDescent="0.2">
      <c r="A28" s="14" t="s">
        <v>46</v>
      </c>
      <c r="B28" s="217" t="s">
        <v>47</v>
      </c>
      <c r="C28" s="217"/>
      <c r="D28" s="217"/>
      <c r="E28" s="217"/>
      <c r="F28" s="217"/>
      <c r="G28" s="217"/>
      <c r="H28" s="217"/>
    </row>
    <row r="29" spans="1:8" ht="45" customHeight="1" x14ac:dyDescent="0.2">
      <c r="A29" s="14" t="s">
        <v>48</v>
      </c>
      <c r="B29" s="233" t="s">
        <v>49</v>
      </c>
      <c r="C29" s="234"/>
      <c r="D29" s="234"/>
      <c r="E29" s="234"/>
      <c r="F29" s="234"/>
      <c r="G29" s="234"/>
      <c r="H29" s="235"/>
    </row>
    <row r="30" spans="1:8" ht="45" customHeight="1" x14ac:dyDescent="0.2">
      <c r="A30" s="14" t="s">
        <v>50</v>
      </c>
      <c r="B30" s="233" t="s">
        <v>51</v>
      </c>
      <c r="C30" s="234"/>
      <c r="D30" s="234"/>
      <c r="E30" s="234"/>
      <c r="F30" s="234"/>
      <c r="G30" s="234"/>
      <c r="H30" s="235"/>
    </row>
    <row r="31" spans="1:8" ht="45" customHeight="1" x14ac:dyDescent="0.2">
      <c r="A31" s="14" t="s">
        <v>52</v>
      </c>
      <c r="B31" s="233" t="s">
        <v>53</v>
      </c>
      <c r="C31" s="234"/>
      <c r="D31" s="234"/>
      <c r="E31" s="234"/>
      <c r="F31" s="234"/>
      <c r="G31" s="234"/>
      <c r="H31" s="235"/>
    </row>
    <row r="32" spans="1:8" ht="33" customHeight="1" x14ac:dyDescent="0.2">
      <c r="A32" s="15" t="s">
        <v>54</v>
      </c>
      <c r="B32" s="217" t="s">
        <v>55</v>
      </c>
      <c r="C32" s="217"/>
      <c r="D32" s="217"/>
      <c r="E32" s="217"/>
      <c r="F32" s="217"/>
      <c r="G32" s="217"/>
      <c r="H32" s="217"/>
    </row>
    <row r="33" spans="1:8" ht="39" customHeight="1" x14ac:dyDescent="0.2">
      <c r="A33" s="14" t="s">
        <v>56</v>
      </c>
      <c r="B33" s="213" t="s">
        <v>57</v>
      </c>
      <c r="C33" s="213"/>
      <c r="D33" s="213"/>
      <c r="E33" s="213"/>
      <c r="F33" s="213"/>
      <c r="G33" s="213"/>
      <c r="H33" s="213"/>
    </row>
    <row r="34" spans="1:8" ht="39" customHeight="1" x14ac:dyDescent="0.2">
      <c r="A34" s="212" t="s">
        <v>58</v>
      </c>
      <c r="B34" s="212"/>
      <c r="C34" s="212"/>
      <c r="D34" s="212"/>
      <c r="E34" s="212"/>
      <c r="F34" s="212"/>
      <c r="G34" s="212"/>
      <c r="H34" s="212"/>
    </row>
    <row r="35" spans="1:8" ht="79.5" customHeight="1" x14ac:dyDescent="0.2">
      <c r="A35" s="209" t="s">
        <v>59</v>
      </c>
      <c r="B35" s="210"/>
      <c r="C35" s="210"/>
      <c r="D35" s="210"/>
      <c r="E35" s="210"/>
      <c r="F35" s="210"/>
      <c r="G35" s="210"/>
      <c r="H35" s="211"/>
    </row>
    <row r="36" spans="1:8" ht="33" customHeight="1" x14ac:dyDescent="0.2">
      <c r="A36" s="14" t="s">
        <v>60</v>
      </c>
      <c r="B36" s="217" t="s">
        <v>61</v>
      </c>
      <c r="C36" s="217"/>
      <c r="D36" s="217"/>
      <c r="E36" s="217"/>
      <c r="F36" s="217"/>
      <c r="G36" s="217"/>
      <c r="H36" s="217"/>
    </row>
    <row r="37" spans="1:8" ht="33" customHeight="1" x14ac:dyDescent="0.2">
      <c r="A37" s="14" t="s">
        <v>62</v>
      </c>
      <c r="B37" s="217" t="s">
        <v>63</v>
      </c>
      <c r="C37" s="217"/>
      <c r="D37" s="217"/>
      <c r="E37" s="217"/>
      <c r="F37" s="217"/>
      <c r="G37" s="217"/>
      <c r="H37" s="217"/>
    </row>
    <row r="38" spans="1:8" ht="33" customHeight="1" x14ac:dyDescent="0.2">
      <c r="A38" s="23"/>
      <c r="B38" s="24"/>
      <c r="C38" s="24"/>
      <c r="D38" s="24"/>
      <c r="E38" s="24"/>
      <c r="F38" s="24"/>
      <c r="G38" s="24"/>
      <c r="H38" s="25"/>
    </row>
    <row r="39" spans="1:8" ht="34.5" customHeight="1" x14ac:dyDescent="0.2">
      <c r="A39" s="212" t="s">
        <v>64</v>
      </c>
      <c r="B39" s="212"/>
      <c r="C39" s="212"/>
      <c r="D39" s="212"/>
      <c r="E39" s="212"/>
      <c r="F39" s="212"/>
      <c r="G39" s="212"/>
      <c r="H39" s="212"/>
    </row>
    <row r="40" spans="1:8" ht="34.5" customHeight="1" x14ac:dyDescent="0.2">
      <c r="A40" s="14" t="s">
        <v>65</v>
      </c>
      <c r="B40" s="217" t="s">
        <v>66</v>
      </c>
      <c r="C40" s="217"/>
      <c r="D40" s="217"/>
      <c r="E40" s="217"/>
      <c r="F40" s="217"/>
      <c r="G40" s="217"/>
      <c r="H40" s="217"/>
    </row>
    <row r="41" spans="1:8" ht="29.25" customHeight="1" x14ac:dyDescent="0.2">
      <c r="A41" s="14" t="s">
        <v>67</v>
      </c>
      <c r="B41" s="217" t="s">
        <v>68</v>
      </c>
      <c r="C41" s="217"/>
      <c r="D41" s="217"/>
      <c r="E41" s="217"/>
      <c r="F41" s="217"/>
      <c r="G41" s="217"/>
      <c r="H41" s="217"/>
    </row>
    <row r="42" spans="1:8" ht="42" customHeight="1" x14ac:dyDescent="0.2">
      <c r="A42" s="14" t="s">
        <v>69</v>
      </c>
      <c r="B42" s="217" t="s">
        <v>70</v>
      </c>
      <c r="C42" s="217"/>
      <c r="D42" s="217"/>
      <c r="E42" s="217"/>
      <c r="F42" s="217"/>
      <c r="G42" s="217"/>
      <c r="H42" s="217"/>
    </row>
    <row r="43" spans="1:8" ht="42" customHeight="1" x14ac:dyDescent="0.2">
      <c r="A43" s="14" t="s">
        <v>71</v>
      </c>
      <c r="B43" s="233" t="s">
        <v>72</v>
      </c>
      <c r="C43" s="234"/>
      <c r="D43" s="234"/>
      <c r="E43" s="234"/>
      <c r="F43" s="234"/>
      <c r="G43" s="234"/>
      <c r="H43" s="235"/>
    </row>
    <row r="44" spans="1:8" ht="42" customHeight="1" x14ac:dyDescent="0.2">
      <c r="A44" s="14" t="s">
        <v>73</v>
      </c>
      <c r="B44" s="233" t="s">
        <v>74</v>
      </c>
      <c r="C44" s="234"/>
      <c r="D44" s="234"/>
      <c r="E44" s="234"/>
      <c r="F44" s="234"/>
      <c r="G44" s="234"/>
      <c r="H44" s="235"/>
    </row>
    <row r="45" spans="1:8" ht="42" customHeight="1" x14ac:dyDescent="0.2">
      <c r="A45" s="14" t="s">
        <v>75</v>
      </c>
      <c r="B45" s="233" t="s">
        <v>76</v>
      </c>
      <c r="C45" s="234"/>
      <c r="D45" s="234"/>
      <c r="E45" s="234"/>
      <c r="F45" s="234"/>
      <c r="G45" s="234"/>
      <c r="H45" s="235"/>
    </row>
    <row r="46" spans="1:8" ht="86.1" customHeight="1" x14ac:dyDescent="0.2">
      <c r="A46" s="16" t="s">
        <v>77</v>
      </c>
      <c r="B46" s="218" t="s">
        <v>78</v>
      </c>
      <c r="C46" s="218"/>
      <c r="D46" s="218"/>
      <c r="E46" s="218"/>
      <c r="F46" s="218"/>
      <c r="G46" s="218"/>
      <c r="H46" s="218"/>
    </row>
    <row r="47" spans="1:8" ht="39.75" customHeight="1" x14ac:dyDescent="0.2">
      <c r="A47" s="16" t="s">
        <v>79</v>
      </c>
      <c r="B47" s="220" t="s">
        <v>80</v>
      </c>
      <c r="C47" s="221"/>
      <c r="D47" s="221"/>
      <c r="E47" s="221"/>
      <c r="F47" s="221"/>
      <c r="G47" s="221"/>
      <c r="H47" s="222"/>
    </row>
    <row r="48" spans="1:8" ht="31.5" customHeight="1" x14ac:dyDescent="0.2">
      <c r="A48" s="16" t="s">
        <v>81</v>
      </c>
      <c r="B48" s="218" t="s">
        <v>82</v>
      </c>
      <c r="C48" s="218"/>
      <c r="D48" s="218"/>
      <c r="E48" s="218"/>
      <c r="F48" s="218"/>
      <c r="G48" s="218"/>
      <c r="H48" s="218"/>
    </row>
    <row r="49" spans="1:8" ht="45" x14ac:dyDescent="0.2">
      <c r="A49" s="16" t="s">
        <v>83</v>
      </c>
      <c r="B49" s="218" t="s">
        <v>84</v>
      </c>
      <c r="C49" s="218"/>
      <c r="D49" s="218"/>
      <c r="E49" s="218"/>
      <c r="F49" s="218"/>
      <c r="G49" s="218"/>
      <c r="H49" s="218"/>
    </row>
    <row r="50" spans="1:8" ht="43.5" customHeight="1" x14ac:dyDescent="0.2">
      <c r="A50" s="16" t="s">
        <v>85</v>
      </c>
      <c r="B50" s="218" t="s">
        <v>86</v>
      </c>
      <c r="C50" s="218"/>
      <c r="D50" s="218"/>
      <c r="E50" s="218"/>
      <c r="F50" s="218"/>
      <c r="G50" s="218"/>
      <c r="H50" s="218"/>
    </row>
    <row r="51" spans="1:8" ht="40.5" customHeight="1" x14ac:dyDescent="0.2">
      <c r="A51" s="16" t="s">
        <v>87</v>
      </c>
      <c r="B51" s="218" t="s">
        <v>88</v>
      </c>
      <c r="C51" s="218"/>
      <c r="D51" s="218"/>
      <c r="E51" s="218"/>
      <c r="F51" s="218"/>
      <c r="G51" s="218"/>
      <c r="H51" s="218"/>
    </row>
    <row r="52" spans="1:8" ht="75.75" customHeight="1" x14ac:dyDescent="0.2">
      <c r="A52" s="17" t="s">
        <v>89</v>
      </c>
      <c r="B52" s="219" t="s">
        <v>90</v>
      </c>
      <c r="C52" s="219"/>
      <c r="D52" s="219"/>
      <c r="E52" s="219"/>
      <c r="F52" s="219"/>
      <c r="G52" s="219"/>
      <c r="H52" s="219"/>
    </row>
    <row r="53" spans="1:8" ht="41.25" customHeight="1" x14ac:dyDescent="0.2">
      <c r="A53" s="17" t="s">
        <v>91</v>
      </c>
      <c r="B53" s="219" t="s">
        <v>92</v>
      </c>
      <c r="C53" s="219"/>
      <c r="D53" s="219"/>
      <c r="E53" s="219"/>
      <c r="F53" s="219"/>
      <c r="G53" s="219"/>
      <c r="H53" s="219"/>
    </row>
    <row r="54" spans="1:8" ht="47.45" customHeight="1" x14ac:dyDescent="0.2">
      <c r="A54" s="17" t="s">
        <v>93</v>
      </c>
      <c r="B54" s="219" t="s">
        <v>94</v>
      </c>
      <c r="C54" s="219"/>
      <c r="D54" s="219"/>
      <c r="E54" s="219"/>
      <c r="F54" s="219"/>
      <c r="G54" s="219"/>
      <c r="H54" s="219"/>
    </row>
    <row r="55" spans="1:8" ht="57.6" customHeight="1" x14ac:dyDescent="0.2">
      <c r="A55" s="17" t="s">
        <v>95</v>
      </c>
      <c r="B55" s="219" t="s">
        <v>96</v>
      </c>
      <c r="C55" s="219"/>
      <c r="D55" s="219"/>
      <c r="E55" s="219"/>
      <c r="F55" s="219"/>
      <c r="G55" s="219"/>
      <c r="H55" s="219"/>
    </row>
    <row r="56" spans="1:8" ht="31.5" customHeight="1" x14ac:dyDescent="0.2">
      <c r="A56" s="17" t="s">
        <v>97</v>
      </c>
      <c r="B56" s="219" t="s">
        <v>98</v>
      </c>
      <c r="C56" s="219"/>
      <c r="D56" s="219"/>
      <c r="E56" s="219"/>
      <c r="F56" s="219"/>
      <c r="G56" s="219"/>
      <c r="H56" s="219"/>
    </row>
    <row r="57" spans="1:8" ht="70.5" customHeight="1" x14ac:dyDescent="0.2">
      <c r="A57" s="17" t="s">
        <v>99</v>
      </c>
      <c r="B57" s="219" t="s">
        <v>100</v>
      </c>
      <c r="C57" s="219"/>
      <c r="D57" s="219"/>
      <c r="E57" s="219"/>
      <c r="F57" s="219"/>
      <c r="G57" s="219"/>
      <c r="H57" s="219"/>
    </row>
    <row r="58" spans="1:8" ht="33.75" customHeight="1" x14ac:dyDescent="0.2">
      <c r="A58" s="225"/>
      <c r="B58" s="225"/>
      <c r="C58" s="225"/>
      <c r="D58" s="225"/>
      <c r="E58" s="225"/>
      <c r="F58" s="225"/>
      <c r="G58" s="225"/>
      <c r="H58" s="226"/>
    </row>
    <row r="59" spans="1:8" ht="32.25" customHeight="1" x14ac:dyDescent="0.2">
      <c r="A59" s="228" t="s">
        <v>101</v>
      </c>
      <c r="B59" s="228"/>
      <c r="C59" s="228"/>
      <c r="D59" s="228"/>
      <c r="E59" s="228"/>
      <c r="F59" s="228"/>
      <c r="G59" s="228"/>
      <c r="H59" s="228"/>
    </row>
    <row r="60" spans="1:8" ht="34.5" customHeight="1" x14ac:dyDescent="0.2">
      <c r="A60" s="14" t="s">
        <v>102</v>
      </c>
      <c r="B60" s="223" t="s">
        <v>103</v>
      </c>
      <c r="C60" s="223"/>
      <c r="D60" s="223"/>
      <c r="E60" s="223"/>
      <c r="F60" s="223"/>
      <c r="G60" s="223"/>
      <c r="H60" s="223"/>
    </row>
    <row r="61" spans="1:8" ht="60" customHeight="1" x14ac:dyDescent="0.2">
      <c r="A61" s="14" t="s">
        <v>104</v>
      </c>
      <c r="B61" s="232" t="s">
        <v>105</v>
      </c>
      <c r="C61" s="232"/>
      <c r="D61" s="232"/>
      <c r="E61" s="232"/>
      <c r="F61" s="232"/>
      <c r="G61" s="232"/>
      <c r="H61" s="232"/>
    </row>
    <row r="62" spans="1:8" ht="41.25" customHeight="1" x14ac:dyDescent="0.2">
      <c r="A62" s="14" t="s">
        <v>106</v>
      </c>
      <c r="B62" s="229" t="s">
        <v>107</v>
      </c>
      <c r="C62" s="230"/>
      <c r="D62" s="230"/>
      <c r="E62" s="230"/>
      <c r="F62" s="230"/>
      <c r="G62" s="230"/>
      <c r="H62" s="231"/>
    </row>
    <row r="63" spans="1:8" ht="42" customHeight="1" x14ac:dyDescent="0.2">
      <c r="A63" s="14" t="s">
        <v>108</v>
      </c>
      <c r="B63" s="217" t="s">
        <v>109</v>
      </c>
      <c r="C63" s="217"/>
      <c r="D63" s="217"/>
      <c r="E63" s="217"/>
      <c r="F63" s="217"/>
      <c r="G63" s="217"/>
      <c r="H63" s="217"/>
    </row>
    <row r="64" spans="1:8" ht="31.5" customHeight="1" x14ac:dyDescent="0.2">
      <c r="A64" s="14" t="s">
        <v>110</v>
      </c>
      <c r="B64" s="223" t="s">
        <v>111</v>
      </c>
      <c r="C64" s="223"/>
      <c r="D64" s="223"/>
      <c r="E64" s="223"/>
      <c r="F64" s="223"/>
      <c r="G64" s="223"/>
      <c r="H64" s="223"/>
    </row>
    <row r="65" spans="1:8" ht="45.75" customHeight="1" x14ac:dyDescent="0.2">
      <c r="A65" s="14" t="s">
        <v>112</v>
      </c>
      <c r="B65" s="223" t="s">
        <v>113</v>
      </c>
      <c r="C65" s="223"/>
      <c r="D65" s="223"/>
      <c r="E65" s="223"/>
      <c r="F65" s="223"/>
      <c r="G65" s="223"/>
      <c r="H65" s="223"/>
    </row>
    <row r="66" spans="1:8" ht="30.75" customHeight="1" x14ac:dyDescent="0.2">
      <c r="A66" s="227"/>
      <c r="B66" s="227"/>
      <c r="C66" s="227"/>
      <c r="D66" s="227"/>
      <c r="E66" s="227"/>
      <c r="F66" s="227"/>
      <c r="G66" s="227"/>
      <c r="H66" s="227"/>
    </row>
    <row r="67" spans="1:8" ht="34.5" customHeight="1" x14ac:dyDescent="0.2">
      <c r="A67" s="228" t="s">
        <v>114</v>
      </c>
      <c r="B67" s="228"/>
      <c r="C67" s="228"/>
      <c r="D67" s="228"/>
      <c r="E67" s="228"/>
      <c r="F67" s="228"/>
      <c r="G67" s="228"/>
      <c r="H67" s="228"/>
    </row>
    <row r="68" spans="1:8" ht="39.75" customHeight="1" x14ac:dyDescent="0.2">
      <c r="A68" s="17" t="s">
        <v>115</v>
      </c>
      <c r="B68" s="223" t="s">
        <v>116</v>
      </c>
      <c r="C68" s="223"/>
      <c r="D68" s="223"/>
      <c r="E68" s="223"/>
      <c r="F68" s="223"/>
      <c r="G68" s="223"/>
      <c r="H68" s="223"/>
    </row>
    <row r="69" spans="1:8" ht="39.75" customHeight="1" x14ac:dyDescent="0.2">
      <c r="A69" s="17" t="s">
        <v>117</v>
      </c>
      <c r="B69" s="223" t="s">
        <v>118</v>
      </c>
      <c r="C69" s="223"/>
      <c r="D69" s="223"/>
      <c r="E69" s="223"/>
      <c r="F69" s="223"/>
      <c r="G69" s="223"/>
      <c r="H69" s="223"/>
    </row>
    <row r="70" spans="1:8" ht="42" customHeight="1" x14ac:dyDescent="0.2">
      <c r="A70" s="17" t="s">
        <v>119</v>
      </c>
      <c r="B70" s="219" t="s">
        <v>120</v>
      </c>
      <c r="C70" s="219"/>
      <c r="D70" s="219"/>
      <c r="E70" s="219"/>
      <c r="F70" s="219"/>
      <c r="G70" s="219"/>
      <c r="H70" s="219"/>
    </row>
    <row r="71" spans="1:8" ht="33.75" customHeight="1" x14ac:dyDescent="0.2">
      <c r="A71" s="17" t="s">
        <v>121</v>
      </c>
      <c r="B71" s="223" t="s">
        <v>122</v>
      </c>
      <c r="C71" s="223"/>
      <c r="D71" s="223"/>
      <c r="E71" s="223"/>
      <c r="F71" s="223"/>
      <c r="G71" s="223"/>
      <c r="H71" s="223"/>
    </row>
    <row r="72" spans="1:8" ht="33" customHeight="1" x14ac:dyDescent="0.2">
      <c r="A72" s="17" t="s">
        <v>123</v>
      </c>
      <c r="B72" s="223" t="s">
        <v>124</v>
      </c>
      <c r="C72" s="223"/>
      <c r="D72" s="223"/>
      <c r="E72" s="223"/>
      <c r="F72" s="223"/>
      <c r="G72" s="223"/>
      <c r="H72" s="223"/>
    </row>
    <row r="73" spans="1:8" ht="33.75" customHeight="1" x14ac:dyDescent="0.2">
      <c r="A73" s="224"/>
      <c r="B73" s="224"/>
      <c r="C73" s="224"/>
      <c r="D73" s="224"/>
      <c r="E73" s="224"/>
      <c r="F73" s="224"/>
      <c r="G73" s="224"/>
      <c r="H73" s="224"/>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1"/>
  <sheetViews>
    <sheetView topLeftCell="M21" zoomScale="70" zoomScaleNormal="70" workbookViewId="0">
      <selection activeCell="Q26" sqref="Q26"/>
    </sheetView>
  </sheetViews>
  <sheetFormatPr baseColWidth="10" defaultColWidth="11.28515625" defaultRowHeight="18.75" customHeight="1" x14ac:dyDescent="0.25"/>
  <cols>
    <col min="1" max="1" width="26.28515625" style="1" customWidth="1"/>
    <col min="2" max="2" width="49.140625" style="1" customWidth="1"/>
    <col min="3" max="4" width="22.28515625" style="1" customWidth="1"/>
    <col min="5" max="5" width="28.7109375" style="1" customWidth="1"/>
    <col min="6" max="6" width="26.85546875" style="1" customWidth="1"/>
    <col min="7" max="7" width="23.7109375" style="1" customWidth="1"/>
    <col min="8" max="8" width="27.140625" style="148" customWidth="1"/>
    <col min="9" max="9" width="27.7109375" style="148" customWidth="1"/>
    <col min="10" max="10" width="34.42578125" style="148" customWidth="1"/>
    <col min="11" max="11" width="36.28515625" style="149" customWidth="1"/>
    <col min="12" max="12" width="35.140625" style="3" customWidth="1"/>
    <col min="13" max="13" width="26.85546875" style="3" customWidth="1"/>
    <col min="14" max="14" width="64" style="3" customWidth="1"/>
    <col min="15" max="15" width="23.85546875" style="4" customWidth="1"/>
    <col min="16" max="16" width="28.140625" style="5" customWidth="1"/>
    <col min="17" max="17" width="27.28515625" style="5" customWidth="1"/>
    <col min="18" max="18" width="19.5703125" style="5" hidden="1" customWidth="1"/>
    <col min="19" max="19" width="25.7109375" style="5" customWidth="1"/>
    <col min="20" max="20" width="24.28515625" style="5" customWidth="1"/>
    <col min="21" max="22" width="19.5703125" style="157" customWidth="1"/>
    <col min="23" max="24" width="30.28515625" style="1" customWidth="1"/>
    <col min="25" max="25" width="32.28515625" style="1" customWidth="1"/>
    <col min="26" max="16384" width="11.28515625" style="1"/>
  </cols>
  <sheetData>
    <row r="1" spans="1:26" ht="21" customHeight="1" x14ac:dyDescent="0.25">
      <c r="A1" s="236"/>
      <c r="B1" s="236"/>
      <c r="C1" s="237" t="s">
        <v>125</v>
      </c>
      <c r="D1" s="237"/>
      <c r="E1" s="237"/>
      <c r="F1" s="237"/>
      <c r="G1" s="237"/>
      <c r="H1" s="237"/>
      <c r="I1" s="237"/>
      <c r="J1" s="237"/>
      <c r="K1" s="237"/>
      <c r="L1" s="237"/>
      <c r="M1" s="237"/>
      <c r="N1" s="237"/>
      <c r="O1" s="237"/>
      <c r="P1" s="237"/>
      <c r="Q1" s="237"/>
      <c r="R1" s="237"/>
      <c r="S1" s="237"/>
      <c r="T1" s="237"/>
      <c r="U1" s="237"/>
      <c r="V1" s="237"/>
      <c r="W1" s="237"/>
      <c r="X1" s="237"/>
      <c r="Y1" s="29" t="s">
        <v>126</v>
      </c>
    </row>
    <row r="2" spans="1:26" ht="21" customHeight="1" x14ac:dyDescent="0.25">
      <c r="A2" s="236"/>
      <c r="B2" s="236"/>
      <c r="C2" s="237" t="s">
        <v>127</v>
      </c>
      <c r="D2" s="237"/>
      <c r="E2" s="237"/>
      <c r="F2" s="237"/>
      <c r="G2" s="237"/>
      <c r="H2" s="237"/>
      <c r="I2" s="237"/>
      <c r="J2" s="237"/>
      <c r="K2" s="237"/>
      <c r="L2" s="237"/>
      <c r="M2" s="237"/>
      <c r="N2" s="237"/>
      <c r="O2" s="237"/>
      <c r="P2" s="237"/>
      <c r="Q2" s="237"/>
      <c r="R2" s="237"/>
      <c r="S2" s="237"/>
      <c r="T2" s="237"/>
      <c r="U2" s="237"/>
      <c r="V2" s="237"/>
      <c r="W2" s="237"/>
      <c r="X2" s="237"/>
      <c r="Y2" s="29" t="s">
        <v>128</v>
      </c>
    </row>
    <row r="3" spans="1:26" ht="21" customHeight="1" x14ac:dyDescent="0.25">
      <c r="A3" s="236"/>
      <c r="B3" s="236"/>
      <c r="C3" s="237" t="s">
        <v>129</v>
      </c>
      <c r="D3" s="237"/>
      <c r="E3" s="237"/>
      <c r="F3" s="237"/>
      <c r="G3" s="237"/>
      <c r="H3" s="237"/>
      <c r="I3" s="237"/>
      <c r="J3" s="237"/>
      <c r="K3" s="237"/>
      <c r="L3" s="237"/>
      <c r="M3" s="237"/>
      <c r="N3" s="237"/>
      <c r="O3" s="237"/>
      <c r="P3" s="237"/>
      <c r="Q3" s="237"/>
      <c r="R3" s="237"/>
      <c r="S3" s="237"/>
      <c r="T3" s="237"/>
      <c r="U3" s="237"/>
      <c r="V3" s="237"/>
      <c r="W3" s="237"/>
      <c r="X3" s="237"/>
      <c r="Y3" s="29" t="s">
        <v>130</v>
      </c>
    </row>
    <row r="4" spans="1:26" ht="18" customHeight="1" x14ac:dyDescent="0.25">
      <c r="A4" s="236"/>
      <c r="B4" s="236"/>
      <c r="C4" s="237" t="s">
        <v>131</v>
      </c>
      <c r="D4" s="237"/>
      <c r="E4" s="237"/>
      <c r="F4" s="237"/>
      <c r="G4" s="237"/>
      <c r="H4" s="237"/>
      <c r="I4" s="237"/>
      <c r="J4" s="237"/>
      <c r="K4" s="237"/>
      <c r="L4" s="237"/>
      <c r="M4" s="237"/>
      <c r="N4" s="237"/>
      <c r="O4" s="237"/>
      <c r="P4" s="237"/>
      <c r="Q4" s="237"/>
      <c r="R4" s="237"/>
      <c r="S4" s="237"/>
      <c r="T4" s="237"/>
      <c r="U4" s="237"/>
      <c r="V4" s="237"/>
      <c r="W4" s="237"/>
      <c r="X4" s="237"/>
      <c r="Y4" s="29" t="s">
        <v>132</v>
      </c>
    </row>
    <row r="5" spans="1:26" ht="17.25" customHeight="1" x14ac:dyDescent="0.25">
      <c r="A5" s="243" t="s">
        <v>133</v>
      </c>
      <c r="B5" s="243"/>
      <c r="C5" s="21"/>
      <c r="D5" s="19"/>
      <c r="E5" s="19"/>
      <c r="F5" s="19"/>
      <c r="G5" s="19"/>
      <c r="H5" s="19"/>
      <c r="I5" s="19"/>
      <c r="J5" s="19"/>
      <c r="K5" s="19"/>
      <c r="L5" s="19"/>
      <c r="M5" s="19"/>
      <c r="N5" s="19"/>
      <c r="O5" s="19"/>
      <c r="P5" s="19"/>
      <c r="Q5" s="19"/>
      <c r="R5" s="19"/>
      <c r="S5" s="19"/>
      <c r="T5" s="19"/>
      <c r="U5" s="153"/>
      <c r="V5" s="153"/>
      <c r="W5" s="19"/>
      <c r="X5" s="19"/>
      <c r="Y5" s="22"/>
    </row>
    <row r="6" spans="1:26" ht="26.25" customHeight="1" x14ac:dyDescent="0.25">
      <c r="A6" s="240" t="s">
        <v>134</v>
      </c>
      <c r="B6" s="241"/>
      <c r="C6" s="241"/>
      <c r="D6" s="241"/>
      <c r="E6" s="241"/>
      <c r="F6" s="241"/>
      <c r="G6" s="241"/>
      <c r="H6" s="241"/>
      <c r="I6" s="241"/>
      <c r="J6" s="241"/>
      <c r="K6" s="241"/>
      <c r="L6" s="241"/>
      <c r="M6" s="241"/>
      <c r="N6" s="241"/>
      <c r="O6" s="241"/>
      <c r="P6" s="241"/>
      <c r="Q6" s="241"/>
      <c r="R6" s="241"/>
      <c r="S6" s="241"/>
      <c r="T6" s="241"/>
      <c r="U6" s="241"/>
      <c r="V6" s="241"/>
      <c r="W6" s="241"/>
      <c r="X6" s="241"/>
      <c r="Y6" s="242"/>
    </row>
    <row r="7" spans="1:26" s="2" customFormat="1" ht="78.75" customHeight="1" x14ac:dyDescent="0.2">
      <c r="A7" s="68" t="s">
        <v>2</v>
      </c>
      <c r="B7" s="68" t="s">
        <v>4</v>
      </c>
      <c r="C7" s="68" t="s">
        <v>135</v>
      </c>
      <c r="D7" s="68" t="s">
        <v>136</v>
      </c>
      <c r="E7" s="68" t="s">
        <v>137</v>
      </c>
      <c r="F7" s="68" t="s">
        <v>138</v>
      </c>
      <c r="G7" s="68" t="s">
        <v>14</v>
      </c>
      <c r="H7" s="68" t="s">
        <v>16</v>
      </c>
      <c r="I7" s="68" t="s">
        <v>18</v>
      </c>
      <c r="J7" s="69" t="s">
        <v>139</v>
      </c>
      <c r="K7" s="68" t="s">
        <v>140</v>
      </c>
      <c r="L7" s="68" t="s">
        <v>141</v>
      </c>
      <c r="M7" s="68" t="s">
        <v>142</v>
      </c>
      <c r="N7" s="68" t="s">
        <v>28</v>
      </c>
      <c r="O7" s="68" t="s">
        <v>30</v>
      </c>
      <c r="P7" s="68" t="s">
        <v>143</v>
      </c>
      <c r="Q7" s="70" t="s">
        <v>624</v>
      </c>
      <c r="R7" s="70" t="s">
        <v>144</v>
      </c>
      <c r="S7" s="64" t="s">
        <v>145</v>
      </c>
      <c r="T7" s="64" t="s">
        <v>146</v>
      </c>
      <c r="U7" s="154" t="s">
        <v>147</v>
      </c>
      <c r="V7" s="154" t="s">
        <v>148</v>
      </c>
      <c r="W7" s="68" t="s">
        <v>149</v>
      </c>
      <c r="X7" s="68" t="s">
        <v>150</v>
      </c>
      <c r="Y7" s="68" t="s">
        <v>151</v>
      </c>
    </row>
    <row r="8" spans="1:26" s="2" customFormat="1" ht="75" customHeight="1" x14ac:dyDescent="0.2">
      <c r="A8" s="248" t="s">
        <v>152</v>
      </c>
      <c r="B8" s="246" t="s">
        <v>153</v>
      </c>
      <c r="C8" s="246" t="s">
        <v>154</v>
      </c>
      <c r="D8" s="246" t="s">
        <v>155</v>
      </c>
      <c r="E8" s="73" t="s">
        <v>156</v>
      </c>
      <c r="F8" s="246" t="s">
        <v>157</v>
      </c>
      <c r="G8" s="244" t="s">
        <v>158</v>
      </c>
      <c r="H8" s="119" t="s">
        <v>159</v>
      </c>
      <c r="I8" s="73" t="s">
        <v>160</v>
      </c>
      <c r="J8" s="150" t="s">
        <v>161</v>
      </c>
      <c r="K8" s="119" t="s">
        <v>162</v>
      </c>
      <c r="L8" s="74">
        <v>0.25</v>
      </c>
      <c r="M8" s="75" t="s">
        <v>163</v>
      </c>
      <c r="N8" s="76" t="s">
        <v>164</v>
      </c>
      <c r="O8" s="77">
        <v>100000</v>
      </c>
      <c r="P8" s="77">
        <v>20000</v>
      </c>
      <c r="Q8" s="78">
        <v>16768</v>
      </c>
      <c r="R8" s="79"/>
      <c r="S8" s="79">
        <f>+Q8+R8</f>
        <v>16768</v>
      </c>
      <c r="T8" s="79">
        <f>+S8</f>
        <v>16768</v>
      </c>
      <c r="U8" s="155">
        <f>+(S8/P8)*L8</f>
        <v>0.20960000000000001</v>
      </c>
      <c r="V8" s="155">
        <f>+(T8/O8)*L8</f>
        <v>4.1919999999999999E-2</v>
      </c>
      <c r="W8" s="80">
        <v>30000</v>
      </c>
      <c r="X8" s="80">
        <v>30000</v>
      </c>
      <c r="Y8" s="81">
        <v>20000</v>
      </c>
    </row>
    <row r="9" spans="1:26" s="2" customFormat="1" ht="72" customHeight="1" x14ac:dyDescent="0.2">
      <c r="A9" s="249"/>
      <c r="B9" s="247"/>
      <c r="C9" s="247"/>
      <c r="D9" s="247"/>
      <c r="E9" s="65" t="s">
        <v>165</v>
      </c>
      <c r="F9" s="247"/>
      <c r="G9" s="245"/>
      <c r="H9" s="101" t="s">
        <v>166</v>
      </c>
      <c r="I9" s="65" t="s">
        <v>160</v>
      </c>
      <c r="J9" s="151">
        <v>0</v>
      </c>
      <c r="K9" s="101" t="s">
        <v>167</v>
      </c>
      <c r="L9" s="42">
        <v>0.25</v>
      </c>
      <c r="M9" s="39" t="s">
        <v>163</v>
      </c>
      <c r="N9" s="41" t="s">
        <v>168</v>
      </c>
      <c r="O9" s="61">
        <v>400</v>
      </c>
      <c r="P9" s="61">
        <v>100</v>
      </c>
      <c r="Q9" s="67">
        <v>0</v>
      </c>
      <c r="R9" s="66"/>
      <c r="S9" s="66">
        <f t="shared" ref="S9:S11" si="0">+Q9+R9</f>
        <v>0</v>
      </c>
      <c r="T9" s="66">
        <f t="shared" ref="T9:T28" si="1">+S9</f>
        <v>0</v>
      </c>
      <c r="U9" s="156">
        <f t="shared" ref="U9:U11" si="2">+(S9/P9)*L9</f>
        <v>0</v>
      </c>
      <c r="V9" s="156">
        <f t="shared" ref="V9:V11" si="3">+(T9/O9)*L9</f>
        <v>0</v>
      </c>
      <c r="W9" s="62">
        <v>100</v>
      </c>
      <c r="X9" s="62">
        <v>100</v>
      </c>
      <c r="Y9" s="82">
        <v>100</v>
      </c>
    </row>
    <row r="10" spans="1:26" s="2" customFormat="1" ht="75" customHeight="1" x14ac:dyDescent="0.2">
      <c r="A10" s="249"/>
      <c r="B10" s="247"/>
      <c r="C10" s="247"/>
      <c r="D10" s="247"/>
      <c r="E10" s="65" t="s">
        <v>156</v>
      </c>
      <c r="F10" s="247"/>
      <c r="G10" s="245"/>
      <c r="H10" s="101" t="s">
        <v>169</v>
      </c>
      <c r="I10" s="65" t="s">
        <v>160</v>
      </c>
      <c r="J10" s="151" t="s">
        <v>170</v>
      </c>
      <c r="K10" s="101" t="s">
        <v>171</v>
      </c>
      <c r="L10" s="42">
        <v>0.25</v>
      </c>
      <c r="M10" s="40" t="s">
        <v>163</v>
      </c>
      <c r="N10" s="41" t="s">
        <v>172</v>
      </c>
      <c r="O10" s="61">
        <v>180</v>
      </c>
      <c r="P10" s="61">
        <v>20</v>
      </c>
      <c r="Q10" s="67">
        <v>20</v>
      </c>
      <c r="R10" s="66"/>
      <c r="S10" s="66">
        <f t="shared" si="0"/>
        <v>20</v>
      </c>
      <c r="T10" s="66">
        <f t="shared" si="1"/>
        <v>20</v>
      </c>
      <c r="U10" s="202">
        <f t="shared" si="2"/>
        <v>0.25</v>
      </c>
      <c r="V10" s="156">
        <f t="shared" si="3"/>
        <v>2.7777777777777776E-2</v>
      </c>
      <c r="W10" s="62">
        <v>50</v>
      </c>
      <c r="X10" s="62">
        <v>50</v>
      </c>
      <c r="Y10" s="82">
        <v>60</v>
      </c>
    </row>
    <row r="11" spans="1:26" s="2" customFormat="1" ht="69" customHeight="1" x14ac:dyDescent="0.2">
      <c r="A11" s="249"/>
      <c r="B11" s="247"/>
      <c r="C11" s="247"/>
      <c r="D11" s="247"/>
      <c r="E11" s="65" t="s">
        <v>165</v>
      </c>
      <c r="F11" s="247"/>
      <c r="G11" s="245"/>
      <c r="H11" s="101" t="s">
        <v>173</v>
      </c>
      <c r="I11" s="65" t="s">
        <v>160</v>
      </c>
      <c r="J11" s="151" t="s">
        <v>174</v>
      </c>
      <c r="K11" s="152" t="s">
        <v>175</v>
      </c>
      <c r="L11" s="42">
        <v>0.25</v>
      </c>
      <c r="M11" s="40" t="s">
        <v>163</v>
      </c>
      <c r="N11" s="41" t="s">
        <v>176</v>
      </c>
      <c r="O11" s="61">
        <v>1</v>
      </c>
      <c r="P11" s="61" t="s">
        <v>177</v>
      </c>
      <c r="Q11" s="67">
        <v>0.08</v>
      </c>
      <c r="R11" s="66"/>
      <c r="S11" s="66">
        <f t="shared" si="0"/>
        <v>0.08</v>
      </c>
      <c r="T11" s="66">
        <f t="shared" si="1"/>
        <v>0.08</v>
      </c>
      <c r="U11" s="156">
        <f t="shared" si="2"/>
        <v>0.08</v>
      </c>
      <c r="V11" s="156">
        <f t="shared" si="3"/>
        <v>0.02</v>
      </c>
      <c r="W11" s="62" t="s">
        <v>177</v>
      </c>
      <c r="X11" s="62" t="s">
        <v>177</v>
      </c>
      <c r="Y11" s="82" t="s">
        <v>177</v>
      </c>
    </row>
    <row r="12" spans="1:26" s="63" customFormat="1" ht="34.5" customHeight="1" x14ac:dyDescent="0.25">
      <c r="A12" s="89"/>
      <c r="B12" s="90"/>
      <c r="C12" s="91"/>
      <c r="D12" s="92"/>
      <c r="E12" s="93"/>
      <c r="F12" s="238" t="s">
        <v>178</v>
      </c>
      <c r="G12" s="238"/>
      <c r="H12" s="238"/>
      <c r="I12" s="238"/>
      <c r="J12" s="238"/>
      <c r="K12" s="238"/>
      <c r="L12" s="238"/>
      <c r="M12" s="238"/>
      <c r="N12" s="238"/>
      <c r="O12" s="238"/>
      <c r="P12" s="238"/>
      <c r="Q12" s="238"/>
      <c r="R12" s="238"/>
      <c r="S12" s="238"/>
      <c r="T12" s="238"/>
      <c r="U12" s="160">
        <f>+U8+U9+U10+U11</f>
        <v>0.53959999999999997</v>
      </c>
      <c r="V12" s="160">
        <f>+V8+V9+V10+V11</f>
        <v>8.9697777777777779E-2</v>
      </c>
      <c r="W12" s="92"/>
      <c r="X12" s="92"/>
      <c r="Y12" s="94"/>
      <c r="Z12" s="20"/>
    </row>
    <row r="13" spans="1:26" s="2" customFormat="1" ht="28.5" x14ac:dyDescent="0.2">
      <c r="A13" s="248" t="s">
        <v>179</v>
      </c>
      <c r="B13" s="246" t="s">
        <v>180</v>
      </c>
      <c r="C13" s="246" t="s">
        <v>181</v>
      </c>
      <c r="D13" s="246" t="s">
        <v>182</v>
      </c>
      <c r="E13" s="246" t="s">
        <v>183</v>
      </c>
      <c r="F13" s="246" t="s">
        <v>184</v>
      </c>
      <c r="G13" s="244" t="s">
        <v>185</v>
      </c>
      <c r="H13" s="119" t="s">
        <v>186</v>
      </c>
      <c r="I13" s="73" t="s">
        <v>160</v>
      </c>
      <c r="J13" s="150" t="s">
        <v>187</v>
      </c>
      <c r="K13" s="119" t="s">
        <v>188</v>
      </c>
      <c r="L13" s="74">
        <v>0.1</v>
      </c>
      <c r="M13" s="75" t="s">
        <v>189</v>
      </c>
      <c r="N13" s="76" t="s">
        <v>190</v>
      </c>
      <c r="O13" s="77">
        <v>2289</v>
      </c>
      <c r="P13" s="77">
        <v>570</v>
      </c>
      <c r="Q13" s="95">
        <v>275</v>
      </c>
      <c r="R13" s="79"/>
      <c r="S13" s="79">
        <f t="shared" ref="S13:S19" si="4">+Q13+R13</f>
        <v>275</v>
      </c>
      <c r="T13" s="79">
        <f t="shared" si="1"/>
        <v>275</v>
      </c>
      <c r="U13" s="155">
        <f t="shared" ref="U13:U19" si="5">+(S13/P13)*L13</f>
        <v>4.8245614035087724E-2</v>
      </c>
      <c r="V13" s="155">
        <f>+(T13/O13)*L13</f>
        <v>1.2013979903888162E-2</v>
      </c>
      <c r="W13" s="80">
        <v>570</v>
      </c>
      <c r="X13" s="80">
        <v>570</v>
      </c>
      <c r="Y13" s="81">
        <v>579</v>
      </c>
    </row>
    <row r="14" spans="1:26" s="2" customFormat="1" ht="28.5" x14ac:dyDescent="0.2">
      <c r="A14" s="249"/>
      <c r="B14" s="247"/>
      <c r="C14" s="247"/>
      <c r="D14" s="247"/>
      <c r="E14" s="247"/>
      <c r="F14" s="247"/>
      <c r="G14" s="245"/>
      <c r="H14" s="101" t="s">
        <v>191</v>
      </c>
      <c r="I14" s="65" t="s">
        <v>192</v>
      </c>
      <c r="J14" s="151" t="s">
        <v>193</v>
      </c>
      <c r="K14" s="101" t="s">
        <v>194</v>
      </c>
      <c r="L14" s="42">
        <v>0.1</v>
      </c>
      <c r="M14" s="40" t="s">
        <v>189</v>
      </c>
      <c r="N14" s="41" t="s">
        <v>195</v>
      </c>
      <c r="O14" s="61" t="s">
        <v>196</v>
      </c>
      <c r="P14" s="61">
        <v>30</v>
      </c>
      <c r="Q14" s="67">
        <v>0</v>
      </c>
      <c r="R14" s="66"/>
      <c r="S14" s="66">
        <f t="shared" si="4"/>
        <v>0</v>
      </c>
      <c r="T14" s="66">
        <f t="shared" si="1"/>
        <v>0</v>
      </c>
      <c r="U14" s="156">
        <f t="shared" si="5"/>
        <v>0</v>
      </c>
      <c r="V14" s="156">
        <f t="shared" ref="V14:V19" si="6">+(T14/O14)*L14</f>
        <v>0</v>
      </c>
      <c r="W14" s="62">
        <v>60</v>
      </c>
      <c r="X14" s="62">
        <v>50</v>
      </c>
      <c r="Y14" s="82" t="s">
        <v>197</v>
      </c>
    </row>
    <row r="15" spans="1:26" s="2" customFormat="1" ht="28.5" x14ac:dyDescent="0.2">
      <c r="A15" s="249"/>
      <c r="B15" s="247"/>
      <c r="C15" s="247"/>
      <c r="D15" s="247"/>
      <c r="E15" s="247"/>
      <c r="F15" s="247"/>
      <c r="G15" s="245"/>
      <c r="H15" s="101" t="s">
        <v>198</v>
      </c>
      <c r="I15" s="65" t="s">
        <v>192</v>
      </c>
      <c r="J15" s="151" t="s">
        <v>199</v>
      </c>
      <c r="K15" s="101" t="s">
        <v>200</v>
      </c>
      <c r="L15" s="42">
        <v>0.05</v>
      </c>
      <c r="M15" s="40" t="s">
        <v>189</v>
      </c>
      <c r="N15" s="41" t="s">
        <v>201</v>
      </c>
      <c r="O15" s="61">
        <v>20</v>
      </c>
      <c r="P15" s="61">
        <v>5</v>
      </c>
      <c r="Q15" s="67">
        <v>0</v>
      </c>
      <c r="R15" s="66"/>
      <c r="S15" s="66">
        <f t="shared" si="4"/>
        <v>0</v>
      </c>
      <c r="T15" s="66">
        <f t="shared" si="1"/>
        <v>0</v>
      </c>
      <c r="U15" s="156">
        <f t="shared" si="5"/>
        <v>0</v>
      </c>
      <c r="V15" s="156">
        <f t="shared" si="6"/>
        <v>0</v>
      </c>
      <c r="W15" s="62">
        <v>5</v>
      </c>
      <c r="X15" s="62">
        <v>5</v>
      </c>
      <c r="Y15" s="82">
        <v>5</v>
      </c>
    </row>
    <row r="16" spans="1:26" s="2" customFormat="1" ht="27" customHeight="1" x14ac:dyDescent="0.2">
      <c r="A16" s="249"/>
      <c r="B16" s="247"/>
      <c r="C16" s="247"/>
      <c r="D16" s="247"/>
      <c r="E16" s="247"/>
      <c r="F16" s="247"/>
      <c r="G16" s="245"/>
      <c r="H16" s="101" t="s">
        <v>202</v>
      </c>
      <c r="I16" s="65" t="s">
        <v>160</v>
      </c>
      <c r="J16" s="151" t="s">
        <v>203</v>
      </c>
      <c r="K16" s="101" t="s">
        <v>204</v>
      </c>
      <c r="L16" s="42">
        <v>0.2</v>
      </c>
      <c r="M16" s="40" t="s">
        <v>189</v>
      </c>
      <c r="N16" s="41" t="s">
        <v>205</v>
      </c>
      <c r="O16" s="61">
        <v>1</v>
      </c>
      <c r="P16" s="61" t="s">
        <v>177</v>
      </c>
      <c r="Q16" s="67">
        <v>0</v>
      </c>
      <c r="R16" s="66"/>
      <c r="S16" s="66">
        <f t="shared" si="4"/>
        <v>0</v>
      </c>
      <c r="T16" s="66">
        <f t="shared" si="1"/>
        <v>0</v>
      </c>
      <c r="U16" s="156">
        <f t="shared" si="5"/>
        <v>0</v>
      </c>
      <c r="V16" s="156">
        <f t="shared" si="6"/>
        <v>0</v>
      </c>
      <c r="W16" s="62" t="s">
        <v>177</v>
      </c>
      <c r="X16" s="62" t="s">
        <v>177</v>
      </c>
      <c r="Y16" s="82" t="s">
        <v>177</v>
      </c>
    </row>
    <row r="17" spans="1:31" s="2" customFormat="1" ht="41.25" customHeight="1" x14ac:dyDescent="0.2">
      <c r="A17" s="249"/>
      <c r="B17" s="247"/>
      <c r="C17" s="247"/>
      <c r="D17" s="247"/>
      <c r="E17" s="247" t="s">
        <v>206</v>
      </c>
      <c r="F17" s="247"/>
      <c r="G17" s="245"/>
      <c r="H17" s="101" t="s">
        <v>207</v>
      </c>
      <c r="I17" s="65" t="s">
        <v>160</v>
      </c>
      <c r="J17" s="151" t="s">
        <v>208</v>
      </c>
      <c r="K17" s="101" t="s">
        <v>209</v>
      </c>
      <c r="L17" s="42">
        <v>0.1</v>
      </c>
      <c r="M17" s="40" t="s">
        <v>163</v>
      </c>
      <c r="N17" s="41" t="s">
        <v>210</v>
      </c>
      <c r="O17" s="61">
        <v>14</v>
      </c>
      <c r="P17" s="61">
        <v>3</v>
      </c>
      <c r="Q17" s="67">
        <v>1</v>
      </c>
      <c r="R17" s="66"/>
      <c r="S17" s="66">
        <f t="shared" si="4"/>
        <v>1</v>
      </c>
      <c r="T17" s="66">
        <f t="shared" si="1"/>
        <v>1</v>
      </c>
      <c r="U17" s="156">
        <f t="shared" si="5"/>
        <v>3.3333333333333333E-2</v>
      </c>
      <c r="V17" s="156">
        <f t="shared" si="6"/>
        <v>7.1428571428571426E-3</v>
      </c>
      <c r="W17" s="62">
        <v>3</v>
      </c>
      <c r="X17" s="62">
        <v>3</v>
      </c>
      <c r="Y17" s="82">
        <v>5</v>
      </c>
    </row>
    <row r="18" spans="1:31" s="2" customFormat="1" ht="40.5" customHeight="1" x14ac:dyDescent="0.2">
      <c r="A18" s="249"/>
      <c r="B18" s="247"/>
      <c r="C18" s="247"/>
      <c r="D18" s="247"/>
      <c r="E18" s="247"/>
      <c r="F18" s="247"/>
      <c r="G18" s="245"/>
      <c r="H18" s="101" t="s">
        <v>211</v>
      </c>
      <c r="I18" s="65" t="s">
        <v>160</v>
      </c>
      <c r="J18" s="151" t="s">
        <v>212</v>
      </c>
      <c r="K18" s="101" t="s">
        <v>213</v>
      </c>
      <c r="L18" s="42">
        <v>0.05</v>
      </c>
      <c r="M18" s="40" t="s">
        <v>163</v>
      </c>
      <c r="N18" s="41" t="s">
        <v>214</v>
      </c>
      <c r="O18" s="61">
        <v>10</v>
      </c>
      <c r="P18" s="61">
        <v>2</v>
      </c>
      <c r="Q18" s="67">
        <v>2</v>
      </c>
      <c r="R18" s="66"/>
      <c r="S18" s="66">
        <f t="shared" si="4"/>
        <v>2</v>
      </c>
      <c r="T18" s="66">
        <f t="shared" si="1"/>
        <v>2</v>
      </c>
      <c r="U18" s="202">
        <f>+(S18/P18)*L18</f>
        <v>0.05</v>
      </c>
      <c r="V18" s="156">
        <f t="shared" si="6"/>
        <v>1.0000000000000002E-2</v>
      </c>
      <c r="W18" s="62">
        <v>2</v>
      </c>
      <c r="X18" s="62">
        <v>2</v>
      </c>
      <c r="Y18" s="82">
        <v>4</v>
      </c>
    </row>
    <row r="19" spans="1:31" s="2" customFormat="1" ht="45" customHeight="1" x14ac:dyDescent="0.2">
      <c r="A19" s="249"/>
      <c r="B19" s="247"/>
      <c r="C19" s="247"/>
      <c r="D19" s="247"/>
      <c r="E19" s="247" t="s">
        <v>215</v>
      </c>
      <c r="F19" s="247"/>
      <c r="G19" s="245"/>
      <c r="H19" s="101" t="s">
        <v>216</v>
      </c>
      <c r="I19" s="65" t="s">
        <v>160</v>
      </c>
      <c r="J19" s="151" t="s">
        <v>217</v>
      </c>
      <c r="K19" s="101" t="s">
        <v>218</v>
      </c>
      <c r="L19" s="42">
        <v>0.1</v>
      </c>
      <c r="M19" s="40" t="s">
        <v>163</v>
      </c>
      <c r="N19" s="41" t="s">
        <v>219</v>
      </c>
      <c r="O19" s="61">
        <v>18</v>
      </c>
      <c r="P19" s="61">
        <v>7</v>
      </c>
      <c r="Q19" s="67">
        <v>3</v>
      </c>
      <c r="R19" s="66"/>
      <c r="S19" s="66">
        <f t="shared" si="4"/>
        <v>3</v>
      </c>
      <c r="T19" s="66">
        <f t="shared" si="1"/>
        <v>3</v>
      </c>
      <c r="U19" s="156">
        <f t="shared" si="5"/>
        <v>4.2857142857142858E-2</v>
      </c>
      <c r="V19" s="156">
        <f t="shared" si="6"/>
        <v>1.6666666666666666E-2</v>
      </c>
      <c r="W19" s="62">
        <v>4</v>
      </c>
      <c r="X19" s="62">
        <v>4</v>
      </c>
      <c r="Y19" s="82">
        <v>3</v>
      </c>
    </row>
    <row r="20" spans="1:31" s="2" customFormat="1" ht="39" customHeight="1" x14ac:dyDescent="0.2">
      <c r="A20" s="249"/>
      <c r="B20" s="247"/>
      <c r="C20" s="247"/>
      <c r="D20" s="247"/>
      <c r="E20" s="247"/>
      <c r="F20" s="247"/>
      <c r="G20" s="245"/>
      <c r="H20" s="101" t="s">
        <v>220</v>
      </c>
      <c r="I20" s="65" t="s">
        <v>160</v>
      </c>
      <c r="J20" s="151">
        <v>0</v>
      </c>
      <c r="K20" s="101" t="s">
        <v>221</v>
      </c>
      <c r="L20" s="42">
        <v>0.05</v>
      </c>
      <c r="M20" s="40" t="s">
        <v>163</v>
      </c>
      <c r="N20" s="41" t="s">
        <v>222</v>
      </c>
      <c r="O20" s="61">
        <v>1</v>
      </c>
      <c r="P20" s="61">
        <v>1</v>
      </c>
      <c r="Q20" s="67">
        <v>0</v>
      </c>
      <c r="R20" s="66"/>
      <c r="S20" s="66">
        <f t="shared" ref="S20:S22" si="7">+Q20+R20</f>
        <v>0</v>
      </c>
      <c r="T20" s="66">
        <f t="shared" si="1"/>
        <v>0</v>
      </c>
      <c r="U20" s="156">
        <f t="shared" ref="U20:U22" si="8">+(S20/P20)*L20</f>
        <v>0</v>
      </c>
      <c r="V20" s="156">
        <f t="shared" ref="V20:V22" si="9">+(T20/O20)*L20</f>
        <v>0</v>
      </c>
      <c r="W20" s="62">
        <v>0</v>
      </c>
      <c r="X20" s="62">
        <v>0</v>
      </c>
      <c r="Y20" s="82">
        <v>0</v>
      </c>
    </row>
    <row r="21" spans="1:31" s="2" customFormat="1" ht="54.75" customHeight="1" x14ac:dyDescent="0.2">
      <c r="A21" s="249"/>
      <c r="B21" s="247"/>
      <c r="C21" s="247"/>
      <c r="D21" s="247"/>
      <c r="E21" s="65" t="s">
        <v>223</v>
      </c>
      <c r="F21" s="247"/>
      <c r="G21" s="245"/>
      <c r="H21" s="101" t="s">
        <v>224</v>
      </c>
      <c r="I21" s="65" t="s">
        <v>160</v>
      </c>
      <c r="J21" s="151">
        <v>0</v>
      </c>
      <c r="K21" s="101" t="s">
        <v>225</v>
      </c>
      <c r="L21" s="42">
        <v>0.05</v>
      </c>
      <c r="M21" s="40" t="s">
        <v>189</v>
      </c>
      <c r="N21" s="41" t="s">
        <v>226</v>
      </c>
      <c r="O21" s="61">
        <v>20</v>
      </c>
      <c r="P21" s="61" t="s">
        <v>227</v>
      </c>
      <c r="Q21" s="67" t="s">
        <v>227</v>
      </c>
      <c r="R21" s="66" t="s">
        <v>227</v>
      </c>
      <c r="S21" s="66" t="s">
        <v>228</v>
      </c>
      <c r="T21" s="66" t="str">
        <f t="shared" si="1"/>
        <v>NA</v>
      </c>
      <c r="U21" s="156" t="s">
        <v>228</v>
      </c>
      <c r="V21" s="156" t="s">
        <v>228</v>
      </c>
      <c r="W21" s="62">
        <v>5</v>
      </c>
      <c r="X21" s="62">
        <v>5</v>
      </c>
      <c r="Y21" s="82">
        <v>10</v>
      </c>
    </row>
    <row r="22" spans="1:31" s="2" customFormat="1" ht="33.75" customHeight="1" x14ac:dyDescent="0.2">
      <c r="A22" s="249"/>
      <c r="B22" s="247"/>
      <c r="C22" s="247"/>
      <c r="D22" s="247"/>
      <c r="E22" s="250" t="s">
        <v>229</v>
      </c>
      <c r="F22" s="247"/>
      <c r="G22" s="245"/>
      <c r="H22" s="101" t="s">
        <v>230</v>
      </c>
      <c r="I22" s="65" t="s">
        <v>160</v>
      </c>
      <c r="J22" s="151" t="s">
        <v>231</v>
      </c>
      <c r="K22" s="101" t="s">
        <v>232</v>
      </c>
      <c r="L22" s="42">
        <v>0.1</v>
      </c>
      <c r="M22" s="40" t="s">
        <v>189</v>
      </c>
      <c r="N22" s="41" t="s">
        <v>233</v>
      </c>
      <c r="O22" s="61">
        <v>119</v>
      </c>
      <c r="P22" s="61">
        <v>57</v>
      </c>
      <c r="Q22" s="67">
        <v>0</v>
      </c>
      <c r="R22" s="66"/>
      <c r="S22" s="66">
        <f t="shared" si="7"/>
        <v>0</v>
      </c>
      <c r="T22" s="66">
        <f t="shared" si="1"/>
        <v>0</v>
      </c>
      <c r="U22" s="156">
        <f t="shared" si="8"/>
        <v>0</v>
      </c>
      <c r="V22" s="156">
        <f t="shared" si="9"/>
        <v>0</v>
      </c>
      <c r="W22" s="62">
        <v>20</v>
      </c>
      <c r="X22" s="62">
        <v>20</v>
      </c>
      <c r="Y22" s="82">
        <v>22</v>
      </c>
    </row>
    <row r="23" spans="1:31" s="2" customFormat="1" ht="26.25" customHeight="1" x14ac:dyDescent="0.2">
      <c r="A23" s="249"/>
      <c r="B23" s="247"/>
      <c r="C23" s="247"/>
      <c r="D23" s="247"/>
      <c r="E23" s="250"/>
      <c r="F23" s="247"/>
      <c r="G23" s="245"/>
      <c r="H23" s="101" t="s">
        <v>234</v>
      </c>
      <c r="I23" s="65" t="s">
        <v>160</v>
      </c>
      <c r="J23" s="151" t="s">
        <v>235</v>
      </c>
      <c r="K23" s="101" t="s">
        <v>236</v>
      </c>
      <c r="L23" s="42">
        <v>0.1</v>
      </c>
      <c r="M23" s="40" t="s">
        <v>189</v>
      </c>
      <c r="N23" s="41" t="s">
        <v>237</v>
      </c>
      <c r="O23" s="61">
        <v>60</v>
      </c>
      <c r="P23" s="61" t="s">
        <v>227</v>
      </c>
      <c r="Q23" s="67" t="s">
        <v>227</v>
      </c>
      <c r="R23" s="66"/>
      <c r="S23" s="66" t="s">
        <v>228</v>
      </c>
      <c r="T23" s="66" t="str">
        <f t="shared" si="1"/>
        <v>NA</v>
      </c>
      <c r="U23" s="156" t="s">
        <v>228</v>
      </c>
      <c r="V23" s="156" t="s">
        <v>228</v>
      </c>
      <c r="W23" s="62">
        <v>20</v>
      </c>
      <c r="X23" s="62">
        <v>20</v>
      </c>
      <c r="Y23" s="82">
        <v>20</v>
      </c>
    </row>
    <row r="24" spans="1:31" s="2" customFormat="1" ht="26.25" customHeight="1" x14ac:dyDescent="0.25">
      <c r="A24" s="89"/>
      <c r="B24" s="90"/>
      <c r="C24" s="91"/>
      <c r="D24" s="92"/>
      <c r="E24" s="93"/>
      <c r="F24" s="238" t="s">
        <v>238</v>
      </c>
      <c r="G24" s="238"/>
      <c r="H24" s="238"/>
      <c r="I24" s="238"/>
      <c r="J24" s="238"/>
      <c r="K24" s="238"/>
      <c r="L24" s="238"/>
      <c r="M24" s="238"/>
      <c r="N24" s="238"/>
      <c r="O24" s="238"/>
      <c r="P24" s="238"/>
      <c r="Q24" s="238"/>
      <c r="R24" s="238"/>
      <c r="S24" s="238"/>
      <c r="T24" s="238"/>
      <c r="U24" s="160">
        <f>+U13+U14+U15+U16+U17+U18+U19+U20+U22</f>
        <v>0.17443609022556394</v>
      </c>
      <c r="V24" s="160">
        <f>+V13+V14+V15+V16+V17+V18+V19+V20+V22</f>
        <v>4.582350371341197E-2</v>
      </c>
      <c r="W24" s="92"/>
      <c r="X24" s="92"/>
      <c r="Y24" s="94"/>
      <c r="Z24" s="20"/>
      <c r="AA24" s="63"/>
      <c r="AB24" s="63"/>
      <c r="AC24" s="63"/>
      <c r="AD24" s="63"/>
      <c r="AE24" s="63"/>
    </row>
    <row r="25" spans="1:31" s="2" customFormat="1" ht="58.5" customHeight="1" x14ac:dyDescent="0.2">
      <c r="A25" s="248" t="s">
        <v>179</v>
      </c>
      <c r="B25" s="246" t="s">
        <v>239</v>
      </c>
      <c r="C25" s="246" t="s">
        <v>240</v>
      </c>
      <c r="D25" s="246" t="s">
        <v>241</v>
      </c>
      <c r="E25" s="246" t="s">
        <v>242</v>
      </c>
      <c r="F25" s="246" t="s">
        <v>243</v>
      </c>
      <c r="G25" s="244" t="s">
        <v>244</v>
      </c>
      <c r="H25" s="119" t="s">
        <v>245</v>
      </c>
      <c r="I25" s="73" t="s">
        <v>160</v>
      </c>
      <c r="J25" s="150" t="s">
        <v>246</v>
      </c>
      <c r="K25" s="119" t="s">
        <v>247</v>
      </c>
      <c r="L25" s="74">
        <v>0.4</v>
      </c>
      <c r="M25" s="75" t="s">
        <v>189</v>
      </c>
      <c r="N25" s="76" t="s">
        <v>248</v>
      </c>
      <c r="O25" s="77">
        <v>3</v>
      </c>
      <c r="P25" s="77">
        <v>1</v>
      </c>
      <c r="Q25" s="95">
        <v>0</v>
      </c>
      <c r="R25" s="79"/>
      <c r="S25" s="79">
        <f t="shared" ref="S25:S27" si="10">+Q25+R25</f>
        <v>0</v>
      </c>
      <c r="T25" s="79">
        <f t="shared" si="1"/>
        <v>0</v>
      </c>
      <c r="U25" s="155">
        <f t="shared" ref="U25:U27" si="11">+(S25/P25)*L25</f>
        <v>0</v>
      </c>
      <c r="V25" s="155">
        <f t="shared" ref="V25:V27" si="12">+(T25/O25)*L25</f>
        <v>0</v>
      </c>
      <c r="W25" s="80">
        <v>1</v>
      </c>
      <c r="X25" s="80">
        <v>1</v>
      </c>
      <c r="Y25" s="81">
        <v>0</v>
      </c>
    </row>
    <row r="26" spans="1:31" s="2" customFormat="1" ht="36" customHeight="1" x14ac:dyDescent="0.2">
      <c r="A26" s="249"/>
      <c r="B26" s="247"/>
      <c r="C26" s="247"/>
      <c r="D26" s="247"/>
      <c r="E26" s="247"/>
      <c r="F26" s="247"/>
      <c r="G26" s="245"/>
      <c r="H26" s="101" t="s">
        <v>249</v>
      </c>
      <c r="I26" s="65" t="s">
        <v>250</v>
      </c>
      <c r="J26" s="151" t="s">
        <v>251</v>
      </c>
      <c r="K26" s="101" t="s">
        <v>252</v>
      </c>
      <c r="L26" s="42">
        <v>0.3</v>
      </c>
      <c r="M26" s="40" t="s">
        <v>163</v>
      </c>
      <c r="N26" s="41" t="s">
        <v>253</v>
      </c>
      <c r="O26" s="396">
        <f>117002*1000000</f>
        <v>117002000000</v>
      </c>
      <c r="P26" s="396">
        <f>10000*1000000</f>
        <v>10000000000</v>
      </c>
      <c r="Q26" s="397">
        <f>6434*1000000</f>
        <v>6434000000</v>
      </c>
      <c r="R26" s="398"/>
      <c r="S26" s="398">
        <f t="shared" si="10"/>
        <v>6434000000</v>
      </c>
      <c r="T26" s="398">
        <f t="shared" si="1"/>
        <v>6434000000</v>
      </c>
      <c r="U26" s="156">
        <f t="shared" si="11"/>
        <v>0.19302</v>
      </c>
      <c r="V26" s="155">
        <f t="shared" si="12"/>
        <v>1.6497153894805217E-2</v>
      </c>
      <c r="W26" s="62">
        <v>40000</v>
      </c>
      <c r="X26" s="62">
        <v>40000</v>
      </c>
      <c r="Y26" s="82">
        <v>27002</v>
      </c>
    </row>
    <row r="27" spans="1:31" s="2" customFormat="1" ht="43.5" customHeight="1" x14ac:dyDescent="0.2">
      <c r="A27" s="249"/>
      <c r="B27" s="247"/>
      <c r="C27" s="247"/>
      <c r="D27" s="247"/>
      <c r="E27" s="247"/>
      <c r="F27" s="247"/>
      <c r="G27" s="245"/>
      <c r="H27" s="101" t="s">
        <v>254</v>
      </c>
      <c r="I27" s="65" t="s">
        <v>160</v>
      </c>
      <c r="J27" s="151">
        <v>0</v>
      </c>
      <c r="K27" s="101" t="s">
        <v>255</v>
      </c>
      <c r="L27" s="42">
        <v>0.2</v>
      </c>
      <c r="M27" s="40" t="s">
        <v>163</v>
      </c>
      <c r="N27" s="41" t="s">
        <v>256</v>
      </c>
      <c r="O27" s="61">
        <v>1</v>
      </c>
      <c r="P27" s="61" t="s">
        <v>177</v>
      </c>
      <c r="Q27" s="67">
        <v>0</v>
      </c>
      <c r="R27" s="66"/>
      <c r="S27" s="66">
        <f t="shared" si="10"/>
        <v>0</v>
      </c>
      <c r="T27" s="66">
        <f t="shared" si="1"/>
        <v>0</v>
      </c>
      <c r="U27" s="156">
        <f t="shared" si="11"/>
        <v>0</v>
      </c>
      <c r="V27" s="156">
        <f t="shared" si="12"/>
        <v>0</v>
      </c>
      <c r="W27" s="62" t="s">
        <v>177</v>
      </c>
      <c r="X27" s="62" t="s">
        <v>177</v>
      </c>
      <c r="Y27" s="82" t="s">
        <v>177</v>
      </c>
    </row>
    <row r="28" spans="1:31" s="2" customFormat="1" ht="45.75" customHeight="1" x14ac:dyDescent="0.2">
      <c r="A28" s="249"/>
      <c r="B28" s="247"/>
      <c r="C28" s="247"/>
      <c r="D28" s="247"/>
      <c r="E28" s="247"/>
      <c r="F28" s="247"/>
      <c r="G28" s="245"/>
      <c r="H28" s="101" t="s">
        <v>257</v>
      </c>
      <c r="I28" s="65" t="s">
        <v>160</v>
      </c>
      <c r="J28" s="151">
        <v>0</v>
      </c>
      <c r="K28" s="101" t="s">
        <v>258</v>
      </c>
      <c r="L28" s="42">
        <v>0.1</v>
      </c>
      <c r="M28" s="40" t="s">
        <v>163</v>
      </c>
      <c r="N28" s="41" t="s">
        <v>259</v>
      </c>
      <c r="O28" s="61">
        <v>30</v>
      </c>
      <c r="P28" s="61" t="s">
        <v>227</v>
      </c>
      <c r="Q28" s="67" t="s">
        <v>227</v>
      </c>
      <c r="R28" s="66"/>
      <c r="S28" s="66" t="s">
        <v>228</v>
      </c>
      <c r="T28" s="66" t="str">
        <f t="shared" si="1"/>
        <v>NA</v>
      </c>
      <c r="U28" s="156" t="s">
        <v>228</v>
      </c>
      <c r="V28" s="156" t="s">
        <v>228</v>
      </c>
      <c r="W28" s="62">
        <v>5</v>
      </c>
      <c r="X28" s="62">
        <v>10</v>
      </c>
      <c r="Y28" s="82">
        <v>15</v>
      </c>
    </row>
    <row r="29" spans="1:31" ht="35.25" customHeight="1" x14ac:dyDescent="0.25">
      <c r="A29" s="83"/>
      <c r="B29" s="84"/>
      <c r="C29" s="85"/>
      <c r="D29" s="86"/>
      <c r="E29" s="87"/>
      <c r="F29" s="239" t="s">
        <v>260</v>
      </c>
      <c r="G29" s="239"/>
      <c r="H29" s="239"/>
      <c r="I29" s="239"/>
      <c r="J29" s="239"/>
      <c r="K29" s="239"/>
      <c r="L29" s="239"/>
      <c r="M29" s="239"/>
      <c r="N29" s="239"/>
      <c r="O29" s="239"/>
      <c r="P29" s="239"/>
      <c r="Q29" s="239"/>
      <c r="R29" s="239"/>
      <c r="S29" s="239"/>
      <c r="T29" s="239"/>
      <c r="U29" s="158">
        <f>+U25+U26+U27</f>
        <v>0.19302</v>
      </c>
      <c r="V29" s="159">
        <f>+V25+V26+V27</f>
        <v>1.6497153894805217E-2</v>
      </c>
      <c r="W29" s="86"/>
      <c r="X29" s="86"/>
      <c r="Y29" s="88"/>
      <c r="Z29" s="20"/>
      <c r="AA29" s="63"/>
      <c r="AB29" s="63"/>
      <c r="AC29" s="63"/>
      <c r="AD29" s="63"/>
      <c r="AE29" s="63"/>
    </row>
    <row r="31" spans="1:31" ht="48.75" customHeight="1" thickBot="1" x14ac:dyDescent="0.3">
      <c r="F31" s="239" t="s">
        <v>625</v>
      </c>
      <c r="G31" s="239"/>
      <c r="H31" s="239"/>
      <c r="I31" s="239"/>
      <c r="J31" s="239"/>
      <c r="K31" s="239"/>
      <c r="L31" s="239"/>
      <c r="M31" s="239"/>
      <c r="N31" s="239"/>
      <c r="O31" s="239"/>
      <c r="P31" s="239"/>
      <c r="Q31" s="239"/>
      <c r="R31" s="239"/>
      <c r="S31" s="239"/>
      <c r="T31" s="239"/>
      <c r="U31" s="161">
        <f>AVERAGE(U12,U24,U29)</f>
        <v>0.30235203007518796</v>
      </c>
      <c r="V31" s="161">
        <f>AVERAGE(V12,V24,V29)</f>
        <v>5.0672811795331653E-2</v>
      </c>
    </row>
  </sheetData>
  <mergeCells count="34">
    <mergeCell ref="F31:T31"/>
    <mergeCell ref="C25:C28"/>
    <mergeCell ref="A8:A11"/>
    <mergeCell ref="F13:F23"/>
    <mergeCell ref="D13:D23"/>
    <mergeCell ref="C13:C23"/>
    <mergeCell ref="B13:B23"/>
    <mergeCell ref="A13:A23"/>
    <mergeCell ref="A25:A28"/>
    <mergeCell ref="B25:B28"/>
    <mergeCell ref="C8:C11"/>
    <mergeCell ref="B8:B11"/>
    <mergeCell ref="E19:E20"/>
    <mergeCell ref="E22:E23"/>
    <mergeCell ref="E25:E28"/>
    <mergeCell ref="D25:D28"/>
    <mergeCell ref="F12:T12"/>
    <mergeCell ref="F24:T24"/>
    <mergeCell ref="F29:T29"/>
    <mergeCell ref="A6:Y6"/>
    <mergeCell ref="A5:B5"/>
    <mergeCell ref="G25:G28"/>
    <mergeCell ref="F25:F28"/>
    <mergeCell ref="G8:G11"/>
    <mergeCell ref="F8:F11"/>
    <mergeCell ref="D8:D11"/>
    <mergeCell ref="G13:G23"/>
    <mergeCell ref="E13:E16"/>
    <mergeCell ref="E17:E18"/>
    <mergeCell ref="A1:B4"/>
    <mergeCell ref="C1:X1"/>
    <mergeCell ref="C2:X2"/>
    <mergeCell ref="C3:X3"/>
    <mergeCell ref="C4:X4"/>
  </mergeCells>
  <dataValidations count="3">
    <dataValidation type="list" allowBlank="1" showErrorMessage="1" sqref="M8:M11 M13:M23 M25:M28" xr:uid="{00000000-0002-0000-0100-000001000000}">
      <formula1>$Y$9:$Y$10</formula1>
    </dataValidation>
    <dataValidation type="list" allowBlank="1" showInputMessage="1" showErrorMessage="1" sqref="M30 M32:M290" xr:uid="{00000000-0002-0000-0100-000000000000}">
      <formula1>#REF!</formula1>
    </dataValidation>
    <dataValidation type="list" allowBlank="1" showInputMessage="1" showErrorMessage="1" sqref="M12 M24 M29 M31" xr:uid="{494563A0-5581-4D4F-AEF0-69D1F3F1465A}">
      <formula1>$Y$10:$Y$12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7"/>
  <sheetViews>
    <sheetView topLeftCell="G6" zoomScale="80" zoomScaleNormal="80" workbookViewId="0">
      <selection activeCell="K10" sqref="K10"/>
    </sheetView>
  </sheetViews>
  <sheetFormatPr baseColWidth="10" defaultColWidth="11.42578125" defaultRowHeight="15" x14ac:dyDescent="0.25"/>
  <cols>
    <col min="1" max="1" width="26.5703125" customWidth="1"/>
    <col min="2" max="2" width="30.7109375" customWidth="1"/>
    <col min="3" max="3" width="33.7109375" customWidth="1"/>
    <col min="4" max="4" width="32" customWidth="1"/>
    <col min="5" max="5" width="28.5703125" customWidth="1"/>
    <col min="6" max="6" width="32.42578125" customWidth="1"/>
    <col min="7" max="7" width="33.28515625" bestFit="1" customWidth="1"/>
    <col min="8" max="8" width="33.28515625" customWidth="1"/>
    <col min="9" max="9" width="34" bestFit="1" customWidth="1"/>
    <col min="10" max="10" width="30.28515625" customWidth="1"/>
    <col min="11" max="11" width="13.5703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3" width="12.42578125" customWidth="1"/>
    <col min="24" max="24" width="27.140625" customWidth="1"/>
    <col min="25" max="25" width="39.28515625" bestFit="1" customWidth="1"/>
    <col min="26" max="26" width="54.7109375" bestFit="1" customWidth="1"/>
    <col min="29" max="29" width="0" hidden="1" customWidth="1"/>
  </cols>
  <sheetData>
    <row r="1" spans="1:29" s="1" customFormat="1" ht="18" x14ac:dyDescent="0.25">
      <c r="A1" s="255"/>
      <c r="B1" s="256"/>
      <c r="C1" s="261" t="s">
        <v>125</v>
      </c>
      <c r="D1" s="262"/>
      <c r="E1" s="262"/>
      <c r="F1" s="262"/>
      <c r="G1" s="262"/>
      <c r="H1" s="262"/>
      <c r="I1" s="262"/>
      <c r="J1" s="262"/>
      <c r="K1" s="262"/>
      <c r="L1" s="262"/>
      <c r="M1" s="262"/>
      <c r="N1" s="262"/>
      <c r="O1" s="262"/>
      <c r="P1" s="262"/>
      <c r="Q1" s="262"/>
      <c r="R1" s="262"/>
      <c r="S1" s="262"/>
      <c r="T1" s="262"/>
      <c r="U1" s="262"/>
      <c r="V1" s="262"/>
      <c r="W1" s="262"/>
      <c r="X1" s="262"/>
      <c r="Y1" s="263"/>
      <c r="Z1" s="29" t="s">
        <v>126</v>
      </c>
    </row>
    <row r="2" spans="1:29" s="1" customFormat="1" ht="18" x14ac:dyDescent="0.25">
      <c r="A2" s="257"/>
      <c r="B2" s="258"/>
      <c r="C2" s="261" t="s">
        <v>127</v>
      </c>
      <c r="D2" s="262"/>
      <c r="E2" s="262"/>
      <c r="F2" s="262"/>
      <c r="G2" s="262"/>
      <c r="H2" s="262"/>
      <c r="I2" s="262"/>
      <c r="J2" s="262"/>
      <c r="K2" s="262"/>
      <c r="L2" s="262"/>
      <c r="M2" s="262"/>
      <c r="N2" s="262"/>
      <c r="O2" s="262"/>
      <c r="P2" s="262"/>
      <c r="Q2" s="262"/>
      <c r="R2" s="262"/>
      <c r="S2" s="262"/>
      <c r="T2" s="262"/>
      <c r="U2" s="262"/>
      <c r="V2" s="262"/>
      <c r="W2" s="262"/>
      <c r="X2" s="262"/>
      <c r="Y2" s="263"/>
      <c r="Z2" s="29" t="s">
        <v>128</v>
      </c>
    </row>
    <row r="3" spans="1:29" s="1" customFormat="1" ht="18" x14ac:dyDescent="0.25">
      <c r="A3" s="257"/>
      <c r="B3" s="258"/>
      <c r="C3" s="261" t="s">
        <v>129</v>
      </c>
      <c r="D3" s="262"/>
      <c r="E3" s="262"/>
      <c r="F3" s="262"/>
      <c r="G3" s="262"/>
      <c r="H3" s="262"/>
      <c r="I3" s="262"/>
      <c r="J3" s="262"/>
      <c r="K3" s="262"/>
      <c r="L3" s="262"/>
      <c r="M3" s="262"/>
      <c r="N3" s="262"/>
      <c r="O3" s="262"/>
      <c r="P3" s="262"/>
      <c r="Q3" s="262"/>
      <c r="R3" s="262"/>
      <c r="S3" s="262"/>
      <c r="T3" s="262"/>
      <c r="U3" s="262"/>
      <c r="V3" s="262"/>
      <c r="W3" s="262"/>
      <c r="X3" s="262"/>
      <c r="Y3" s="263"/>
      <c r="Z3" s="29" t="s">
        <v>130</v>
      </c>
    </row>
    <row r="4" spans="1:29" s="1" customFormat="1" ht="18" x14ac:dyDescent="0.25">
      <c r="A4" s="259"/>
      <c r="B4" s="260"/>
      <c r="C4" s="261" t="s">
        <v>131</v>
      </c>
      <c r="D4" s="262"/>
      <c r="E4" s="262"/>
      <c r="F4" s="262"/>
      <c r="G4" s="262"/>
      <c r="H4" s="262"/>
      <c r="I4" s="262"/>
      <c r="J4" s="262"/>
      <c r="K4" s="262"/>
      <c r="L4" s="262"/>
      <c r="M4" s="262"/>
      <c r="N4" s="262"/>
      <c r="O4" s="262"/>
      <c r="P4" s="262"/>
      <c r="Q4" s="262"/>
      <c r="R4" s="262"/>
      <c r="S4" s="262"/>
      <c r="T4" s="262"/>
      <c r="U4" s="262"/>
      <c r="V4" s="262"/>
      <c r="W4" s="262"/>
      <c r="X4" s="262"/>
      <c r="Y4" s="263"/>
      <c r="Z4" s="29" t="s">
        <v>261</v>
      </c>
    </row>
    <row r="5" spans="1:29" s="1" customFormat="1" ht="26.25" x14ac:dyDescent="0.25">
      <c r="A5" s="251" t="s">
        <v>262</v>
      </c>
      <c r="B5" s="252"/>
      <c r="C5" s="253" t="s">
        <v>263</v>
      </c>
      <c r="D5" s="254"/>
      <c r="E5" s="254"/>
      <c r="F5" s="254"/>
      <c r="G5" s="254"/>
      <c r="H5" s="254"/>
      <c r="I5" s="254"/>
      <c r="J5" s="254"/>
      <c r="K5" s="254"/>
      <c r="L5" s="254"/>
      <c r="M5" s="254"/>
      <c r="N5" s="254"/>
      <c r="O5" s="254"/>
      <c r="P5" s="254"/>
      <c r="Q5" s="254"/>
      <c r="R5" s="254"/>
      <c r="S5" s="254"/>
      <c r="T5" s="254"/>
      <c r="U5" s="254"/>
      <c r="V5" s="254"/>
      <c r="W5" s="254"/>
      <c r="X5" s="254"/>
      <c r="Y5" s="254"/>
      <c r="Z5" s="55"/>
    </row>
    <row r="6" spans="1:29" s="1" customFormat="1" ht="15" customHeight="1" x14ac:dyDescent="0.25">
      <c r="A6" s="264" t="s">
        <v>264</v>
      </c>
      <c r="B6" s="264"/>
      <c r="C6" s="264"/>
      <c r="D6" s="264"/>
      <c r="E6" s="264"/>
      <c r="F6" s="264"/>
      <c r="G6" s="264"/>
      <c r="H6" s="264"/>
      <c r="I6" s="264"/>
      <c r="J6" s="264"/>
      <c r="K6" s="264"/>
      <c r="L6" s="264"/>
      <c r="M6" s="264"/>
      <c r="N6" s="264"/>
      <c r="O6" s="264"/>
      <c r="P6" s="264"/>
      <c r="Q6" s="264"/>
      <c r="R6" s="264"/>
      <c r="S6" s="264"/>
      <c r="T6" s="264"/>
      <c r="U6" s="264"/>
      <c r="V6" s="264"/>
      <c r="W6" s="264"/>
      <c r="X6" s="265"/>
      <c r="Y6" s="268" t="s">
        <v>265</v>
      </c>
      <c r="Z6" s="269"/>
    </row>
    <row r="7" spans="1:29" s="1" customFormat="1" ht="15.75" thickBot="1" x14ac:dyDescent="0.3">
      <c r="A7" s="266"/>
      <c r="B7" s="266"/>
      <c r="C7" s="266"/>
      <c r="D7" s="266"/>
      <c r="E7" s="266"/>
      <c r="F7" s="266"/>
      <c r="G7" s="266"/>
      <c r="H7" s="266"/>
      <c r="I7" s="266"/>
      <c r="J7" s="266"/>
      <c r="K7" s="266"/>
      <c r="L7" s="266"/>
      <c r="M7" s="266"/>
      <c r="N7" s="266"/>
      <c r="O7" s="266"/>
      <c r="P7" s="266"/>
      <c r="Q7" s="266"/>
      <c r="R7" s="266"/>
      <c r="S7" s="266"/>
      <c r="T7" s="266"/>
      <c r="U7" s="266"/>
      <c r="V7" s="266"/>
      <c r="W7" s="266"/>
      <c r="X7" s="267"/>
      <c r="Y7" s="270"/>
      <c r="Z7" s="271"/>
    </row>
    <row r="8" spans="1:29" s="21" customFormat="1" ht="43.5" customHeight="1" x14ac:dyDescent="0.25">
      <c r="A8" s="51" t="s">
        <v>10</v>
      </c>
      <c r="B8" s="51" t="s">
        <v>266</v>
      </c>
      <c r="C8" s="51" t="s">
        <v>267</v>
      </c>
      <c r="D8" s="51" t="s">
        <v>268</v>
      </c>
      <c r="E8" s="51" t="s">
        <v>42</v>
      </c>
      <c r="F8" s="51" t="s">
        <v>44</v>
      </c>
      <c r="G8" s="51" t="s">
        <v>46</v>
      </c>
      <c r="H8" s="51" t="s">
        <v>48</v>
      </c>
      <c r="I8" s="51" t="s">
        <v>50</v>
      </c>
      <c r="J8" s="51" t="s">
        <v>52</v>
      </c>
      <c r="K8" s="48" t="s">
        <v>269</v>
      </c>
      <c r="L8" s="48" t="s">
        <v>270</v>
      </c>
      <c r="M8" s="48" t="s">
        <v>271</v>
      </c>
      <c r="N8" s="48" t="s">
        <v>272</v>
      </c>
      <c r="O8" s="48" t="s">
        <v>273</v>
      </c>
      <c r="P8" s="48" t="s">
        <v>274</v>
      </c>
      <c r="Q8" s="48" t="s">
        <v>275</v>
      </c>
      <c r="R8" s="48" t="s">
        <v>276</v>
      </c>
      <c r="S8" s="48" t="s">
        <v>277</v>
      </c>
      <c r="T8" s="48" t="s">
        <v>278</v>
      </c>
      <c r="U8" s="48" t="s">
        <v>279</v>
      </c>
      <c r="V8" s="48" t="s">
        <v>280</v>
      </c>
      <c r="W8" s="48" t="s">
        <v>281</v>
      </c>
      <c r="X8" s="51" t="s">
        <v>56</v>
      </c>
      <c r="Y8" s="51" t="s">
        <v>60</v>
      </c>
      <c r="Z8" s="51" t="s">
        <v>62</v>
      </c>
    </row>
    <row r="9" spans="1:29" ht="75" customHeight="1" x14ac:dyDescent="0.25">
      <c r="A9" s="43" t="s">
        <v>156</v>
      </c>
      <c r="B9" s="272" t="s">
        <v>282</v>
      </c>
      <c r="C9" s="272" t="s">
        <v>283</v>
      </c>
      <c r="D9" s="275" t="s">
        <v>284</v>
      </c>
      <c r="E9" s="272" t="s">
        <v>285</v>
      </c>
      <c r="F9" s="272" t="s">
        <v>286</v>
      </c>
      <c r="G9" s="44" t="s">
        <v>287</v>
      </c>
      <c r="H9" s="44" t="s">
        <v>288</v>
      </c>
      <c r="I9" s="45" t="s">
        <v>289</v>
      </c>
      <c r="J9" s="45" t="s">
        <v>290</v>
      </c>
      <c r="K9" s="53">
        <v>0.78</v>
      </c>
      <c r="L9" s="53">
        <v>7.0000000000000007E-2</v>
      </c>
      <c r="M9" s="53">
        <v>0.56000000000000005</v>
      </c>
      <c r="N9" s="53">
        <v>0.69</v>
      </c>
      <c r="O9" s="53">
        <v>0.55000000000000004</v>
      </c>
      <c r="P9" s="53">
        <v>0.49</v>
      </c>
      <c r="Q9" s="53"/>
      <c r="R9" s="53"/>
      <c r="S9" s="53"/>
      <c r="T9" s="53"/>
      <c r="U9" s="53"/>
      <c r="V9" s="53"/>
      <c r="W9" s="53">
        <f>AVERAGE(K9:V9)</f>
        <v>0.52333333333333343</v>
      </c>
      <c r="X9" s="46" t="s">
        <v>228</v>
      </c>
      <c r="Y9" s="44" t="s">
        <v>291</v>
      </c>
      <c r="Z9" s="44" t="s">
        <v>292</v>
      </c>
    </row>
    <row r="10" spans="1:29" ht="67.5" customHeight="1" x14ac:dyDescent="0.25">
      <c r="A10" s="43" t="s">
        <v>165</v>
      </c>
      <c r="B10" s="273"/>
      <c r="C10" s="273"/>
      <c r="D10" s="275"/>
      <c r="E10" s="274"/>
      <c r="F10" s="274"/>
      <c r="G10" s="44" t="s">
        <v>293</v>
      </c>
      <c r="H10" s="44" t="s">
        <v>294</v>
      </c>
      <c r="I10" s="45" t="s">
        <v>289</v>
      </c>
      <c r="J10" s="45" t="s">
        <v>290</v>
      </c>
      <c r="K10" s="54">
        <v>1.06</v>
      </c>
      <c r="L10" s="54">
        <v>1.66</v>
      </c>
      <c r="M10" s="54">
        <v>1.87</v>
      </c>
      <c r="N10" s="54">
        <v>3.03</v>
      </c>
      <c r="O10" s="54">
        <v>3.02</v>
      </c>
      <c r="P10" s="54">
        <v>2.36</v>
      </c>
      <c r="Q10" s="53"/>
      <c r="R10" s="53"/>
      <c r="S10" s="53"/>
      <c r="T10" s="53"/>
      <c r="U10" s="53"/>
      <c r="V10" s="53"/>
      <c r="W10" s="53">
        <f>AVERAGE(K10:V10)</f>
        <v>2.1666666666666665</v>
      </c>
      <c r="X10" s="50" t="s">
        <v>228</v>
      </c>
      <c r="Y10" s="44" t="s">
        <v>291</v>
      </c>
      <c r="Z10" s="44" t="s">
        <v>292</v>
      </c>
      <c r="AC10" t="s">
        <v>295</v>
      </c>
    </row>
    <row r="11" spans="1:29" ht="128.25" x14ac:dyDescent="0.25">
      <c r="A11" s="43" t="s">
        <v>183</v>
      </c>
      <c r="B11" s="273"/>
      <c r="C11" s="273"/>
      <c r="D11" s="44" t="s">
        <v>296</v>
      </c>
      <c r="E11" s="44" t="s">
        <v>297</v>
      </c>
      <c r="F11" s="44" t="s">
        <v>298</v>
      </c>
      <c r="G11" s="44" t="s">
        <v>299</v>
      </c>
      <c r="H11" s="44" t="s">
        <v>300</v>
      </c>
      <c r="I11" s="45" t="s">
        <v>301</v>
      </c>
      <c r="J11" s="45" t="s">
        <v>290</v>
      </c>
      <c r="K11" s="49"/>
      <c r="L11" s="49"/>
      <c r="M11" s="49"/>
      <c r="N11" s="49"/>
      <c r="O11" s="49"/>
      <c r="P11" s="49"/>
      <c r="Q11" s="49"/>
      <c r="R11" s="49"/>
      <c r="S11" s="49"/>
      <c r="T11" s="49"/>
      <c r="U11" s="49"/>
      <c r="V11" s="49"/>
      <c r="W11" s="49"/>
      <c r="X11" s="46" t="s">
        <v>228</v>
      </c>
      <c r="Y11" s="44" t="s">
        <v>302</v>
      </c>
      <c r="Z11" s="44" t="s">
        <v>303</v>
      </c>
      <c r="AC11" t="s">
        <v>304</v>
      </c>
    </row>
    <row r="12" spans="1:29" ht="71.25" x14ac:dyDescent="0.25">
      <c r="A12" s="43" t="s">
        <v>206</v>
      </c>
      <c r="B12" s="273"/>
      <c r="C12" s="273"/>
      <c r="D12" s="272" t="s">
        <v>284</v>
      </c>
      <c r="E12" s="272" t="s">
        <v>305</v>
      </c>
      <c r="F12" s="272" t="s">
        <v>306</v>
      </c>
      <c r="G12" s="44" t="s">
        <v>307</v>
      </c>
      <c r="H12" s="44" t="s">
        <v>308</v>
      </c>
      <c r="I12" s="45" t="s">
        <v>289</v>
      </c>
      <c r="J12" s="45" t="s">
        <v>290</v>
      </c>
      <c r="K12" s="53">
        <v>0</v>
      </c>
      <c r="L12" s="53">
        <v>0</v>
      </c>
      <c r="M12" s="53">
        <v>0</v>
      </c>
      <c r="N12" s="53">
        <v>1</v>
      </c>
      <c r="O12" s="53">
        <v>1</v>
      </c>
      <c r="P12" s="53">
        <v>0.91</v>
      </c>
      <c r="Q12" s="49"/>
      <c r="R12" s="49"/>
      <c r="S12" s="49"/>
      <c r="T12" s="49"/>
      <c r="U12" s="49"/>
      <c r="V12" s="49"/>
      <c r="W12" s="49"/>
      <c r="X12" s="46" t="s">
        <v>309</v>
      </c>
      <c r="Y12" s="44" t="s">
        <v>310</v>
      </c>
      <c r="Z12" s="44" t="s">
        <v>311</v>
      </c>
      <c r="AC12" t="s">
        <v>312</v>
      </c>
    </row>
    <row r="13" spans="1:29" ht="42.75" x14ac:dyDescent="0.25">
      <c r="A13" s="43" t="s">
        <v>215</v>
      </c>
      <c r="B13" s="273"/>
      <c r="C13" s="273"/>
      <c r="D13" s="273"/>
      <c r="E13" s="273"/>
      <c r="F13" s="273"/>
      <c r="G13" s="45" t="s">
        <v>313</v>
      </c>
      <c r="H13" s="45" t="s">
        <v>313</v>
      </c>
      <c r="I13" s="46" t="s">
        <v>314</v>
      </c>
      <c r="J13" s="45" t="s">
        <v>290</v>
      </c>
      <c r="K13" s="49"/>
      <c r="L13" s="49"/>
      <c r="M13" s="49"/>
      <c r="N13" s="49"/>
      <c r="O13" s="49"/>
      <c r="P13" s="49"/>
      <c r="Q13" s="49"/>
      <c r="R13" s="49"/>
      <c r="S13" s="49"/>
      <c r="T13" s="49"/>
      <c r="U13" s="49"/>
      <c r="V13" s="49"/>
      <c r="W13" s="49"/>
      <c r="X13" s="46" t="s">
        <v>228</v>
      </c>
      <c r="Y13" s="47" t="s">
        <v>313</v>
      </c>
      <c r="Z13" s="47" t="s">
        <v>313</v>
      </c>
    </row>
    <row r="14" spans="1:29" ht="57" x14ac:dyDescent="0.25">
      <c r="A14" s="43" t="s">
        <v>223</v>
      </c>
      <c r="B14" s="273"/>
      <c r="C14" s="273"/>
      <c r="D14" s="273"/>
      <c r="E14" s="273"/>
      <c r="F14" s="273"/>
      <c r="G14" s="45" t="s">
        <v>313</v>
      </c>
      <c r="H14" s="45" t="s">
        <v>313</v>
      </c>
      <c r="I14" s="46" t="s">
        <v>314</v>
      </c>
      <c r="J14" s="45" t="s">
        <v>290</v>
      </c>
      <c r="K14" s="49"/>
      <c r="L14" s="49"/>
      <c r="M14" s="49"/>
      <c r="N14" s="49"/>
      <c r="O14" s="49"/>
      <c r="P14" s="49"/>
      <c r="Q14" s="49"/>
      <c r="R14" s="49"/>
      <c r="S14" s="49"/>
      <c r="T14" s="49"/>
      <c r="U14" s="49"/>
      <c r="V14" s="49"/>
      <c r="W14" s="49"/>
      <c r="X14" s="46" t="s">
        <v>228</v>
      </c>
      <c r="Y14" s="47" t="s">
        <v>313</v>
      </c>
      <c r="Z14" s="47" t="s">
        <v>313</v>
      </c>
    </row>
    <row r="15" spans="1:29" ht="71.25" x14ac:dyDescent="0.25">
      <c r="A15" s="43" t="s">
        <v>229</v>
      </c>
      <c r="B15" s="273"/>
      <c r="C15" s="273"/>
      <c r="D15" s="273"/>
      <c r="E15" s="274"/>
      <c r="F15" s="274"/>
      <c r="G15" s="45" t="s">
        <v>313</v>
      </c>
      <c r="H15" s="45" t="s">
        <v>313</v>
      </c>
      <c r="I15" s="46" t="s">
        <v>314</v>
      </c>
      <c r="J15" s="45" t="s">
        <v>290</v>
      </c>
      <c r="K15" s="49"/>
      <c r="L15" s="49"/>
      <c r="M15" s="49"/>
      <c r="N15" s="49"/>
      <c r="O15" s="49"/>
      <c r="P15" s="49"/>
      <c r="Q15" s="49"/>
      <c r="R15" s="49"/>
      <c r="S15" s="49"/>
      <c r="T15" s="49"/>
      <c r="U15" s="49"/>
      <c r="V15" s="49"/>
      <c r="W15" s="49"/>
      <c r="X15" s="46" t="s">
        <v>228</v>
      </c>
      <c r="Y15" s="47" t="s">
        <v>313</v>
      </c>
      <c r="Z15" s="47" t="s">
        <v>313</v>
      </c>
    </row>
    <row r="16" spans="1:29" ht="114" x14ac:dyDescent="0.25">
      <c r="A16" s="43" t="s">
        <v>242</v>
      </c>
      <c r="B16" s="273"/>
      <c r="C16" s="273"/>
      <c r="D16" s="44" t="s">
        <v>284</v>
      </c>
      <c r="E16" s="44" t="s">
        <v>315</v>
      </c>
      <c r="F16" s="43" t="s">
        <v>316</v>
      </c>
      <c r="G16" s="44" t="s">
        <v>317</v>
      </c>
      <c r="H16" s="46" t="s">
        <v>318</v>
      </c>
      <c r="I16" s="47" t="s">
        <v>289</v>
      </c>
      <c r="J16" s="45" t="s">
        <v>290</v>
      </c>
      <c r="K16" s="53">
        <v>1.08</v>
      </c>
      <c r="L16" s="53">
        <v>1.0900000000000001</v>
      </c>
      <c r="M16" s="53">
        <v>1.05</v>
      </c>
      <c r="N16" s="53">
        <v>1.1000000000000001</v>
      </c>
      <c r="O16" s="53">
        <v>1.1499999999999999</v>
      </c>
      <c r="P16" s="53">
        <v>0.99</v>
      </c>
      <c r="Q16" s="53"/>
      <c r="R16" s="53"/>
      <c r="S16" s="53"/>
      <c r="T16" s="53"/>
      <c r="U16" s="53"/>
      <c r="V16" s="53"/>
      <c r="W16" s="53">
        <f>AVERAGE(K16:V16)</f>
        <v>1.0766666666666669</v>
      </c>
      <c r="X16" s="46" t="s">
        <v>309</v>
      </c>
      <c r="Y16" s="44" t="s">
        <v>319</v>
      </c>
      <c r="Z16" s="46" t="s">
        <v>320</v>
      </c>
    </row>
    <row r="17" spans="1:26" ht="128.25" x14ac:dyDescent="0.25">
      <c r="A17" s="43" t="s">
        <v>321</v>
      </c>
      <c r="B17" s="274"/>
      <c r="C17" s="274"/>
      <c r="D17" s="44" t="s">
        <v>284</v>
      </c>
      <c r="E17" s="52" t="s">
        <v>305</v>
      </c>
      <c r="F17" s="56" t="s">
        <v>306</v>
      </c>
      <c r="G17" s="45" t="s">
        <v>313</v>
      </c>
      <c r="H17" s="45" t="s">
        <v>313</v>
      </c>
      <c r="I17" s="47" t="s">
        <v>314</v>
      </c>
      <c r="J17" s="45" t="s">
        <v>290</v>
      </c>
      <c r="K17" s="49"/>
      <c r="L17" s="49"/>
      <c r="M17" s="49"/>
      <c r="N17" s="49"/>
      <c r="O17" s="49"/>
      <c r="P17" s="49"/>
      <c r="Q17" s="49"/>
      <c r="R17" s="49"/>
      <c r="S17" s="49"/>
      <c r="T17" s="49"/>
      <c r="U17" s="49"/>
      <c r="V17" s="49"/>
      <c r="W17" s="49"/>
      <c r="X17" s="46" t="s">
        <v>228</v>
      </c>
      <c r="Y17" s="47" t="s">
        <v>313</v>
      </c>
      <c r="Z17" s="47" t="s">
        <v>313</v>
      </c>
    </row>
  </sheetData>
  <mergeCells count="17">
    <mergeCell ref="A6:X7"/>
    <mergeCell ref="Y6:Z7"/>
    <mergeCell ref="B9:B17"/>
    <mergeCell ref="C9:C17"/>
    <mergeCell ref="D9:D10"/>
    <mergeCell ref="E9:E10"/>
    <mergeCell ref="F9:F10"/>
    <mergeCell ref="D12:D15"/>
    <mergeCell ref="E12:E15"/>
    <mergeCell ref="F12:F15"/>
    <mergeCell ref="A5:B5"/>
    <mergeCell ref="C5:Y5"/>
    <mergeCell ref="A1:B4"/>
    <mergeCell ref="C1:Y1"/>
    <mergeCell ref="C2:Y2"/>
    <mergeCell ref="C3:Y3"/>
    <mergeCell ref="C4: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81"/>
  <sheetViews>
    <sheetView tabSelected="1" topLeftCell="AJ68" zoomScale="60" zoomScaleNormal="60" workbookViewId="0">
      <selection activeCell="AS77" sqref="AS76:AS77"/>
    </sheetView>
  </sheetViews>
  <sheetFormatPr baseColWidth="10" defaultColWidth="13" defaultRowHeight="15" customHeight="1" x14ac:dyDescent="0.25"/>
  <cols>
    <col min="1" max="1" width="23.140625" customWidth="1"/>
    <col min="2" max="2" width="20.85546875" customWidth="1"/>
    <col min="3" max="3" width="18.85546875" customWidth="1"/>
    <col min="4" max="4" width="16.42578125" customWidth="1"/>
    <col min="5" max="5" width="21" customWidth="1"/>
    <col min="6" max="6" width="20.28515625" customWidth="1"/>
    <col min="7" max="7" width="24.7109375" customWidth="1"/>
    <col min="8" max="8" width="21.28515625" customWidth="1"/>
    <col min="9" max="9" width="21.85546875" customWidth="1"/>
    <col min="10" max="10" width="17.85546875" customWidth="1"/>
    <col min="11" max="11" width="16.42578125" hidden="1" customWidth="1"/>
    <col min="12" max="12" width="20.85546875" customWidth="1"/>
    <col min="13" max="13" width="34.85546875" customWidth="1"/>
    <col min="14" max="14" width="23.42578125" customWidth="1"/>
    <col min="15" max="15" width="30.140625" customWidth="1"/>
    <col min="16" max="16" width="22.85546875" customWidth="1"/>
    <col min="17" max="17" width="20.7109375" customWidth="1"/>
    <col min="18" max="18" width="16.85546875" hidden="1" customWidth="1"/>
    <col min="19" max="19" width="21" hidden="1" customWidth="1"/>
    <col min="20" max="20" width="21" style="143" customWidth="1"/>
    <col min="21" max="21" width="17.28515625" customWidth="1"/>
    <col min="22" max="22" width="19.140625" customWidth="1"/>
    <col min="23" max="23" width="17.7109375" customWidth="1"/>
    <col min="24" max="24" width="20.5703125" customWidth="1"/>
    <col min="25" max="25" width="21.28515625" customWidth="1"/>
    <col min="26" max="26" width="18.5703125" customWidth="1"/>
    <col min="27" max="27" width="25" customWidth="1"/>
    <col min="28" max="28" width="25.28515625" customWidth="1"/>
    <col min="29" max="29" width="22" customWidth="1"/>
    <col min="30" max="30" width="36.7109375" customWidth="1"/>
    <col min="31" max="31" width="22" customWidth="1"/>
    <col min="32" max="32" width="16.42578125" style="163" customWidth="1"/>
    <col min="33" max="33" width="15" style="162" customWidth="1"/>
    <col min="34" max="34" width="22.140625" customWidth="1"/>
    <col min="35" max="35" width="22.7109375" customWidth="1"/>
    <col min="36" max="36" width="20.7109375" customWidth="1"/>
    <col min="37" max="37" width="19.28515625" customWidth="1"/>
    <col min="38" max="38" width="26.140625" customWidth="1"/>
    <col min="39" max="39" width="21.42578125" customWidth="1"/>
    <col min="40" max="40" width="24.85546875" customWidth="1"/>
    <col min="41" max="41" width="20.85546875" customWidth="1"/>
    <col min="42" max="42" width="20.5703125" customWidth="1"/>
    <col min="43" max="43" width="20.140625" customWidth="1"/>
    <col min="44" max="44" width="27.42578125" bestFit="1" customWidth="1"/>
    <col min="45" max="45" width="24.85546875" bestFit="1" customWidth="1"/>
    <col min="46" max="46" width="25.42578125" customWidth="1"/>
    <col min="47" max="47" width="16.7109375" bestFit="1" customWidth="1"/>
    <col min="48" max="48" width="16.42578125" bestFit="1" customWidth="1"/>
  </cols>
  <sheetData>
    <row r="1" spans="1:46" s="1" customFormat="1" ht="23.25" customHeight="1" x14ac:dyDescent="0.25">
      <c r="A1" s="237" t="s">
        <v>322</v>
      </c>
      <c r="B1" s="237"/>
      <c r="C1" s="261" t="s">
        <v>125</v>
      </c>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3"/>
      <c r="AQ1" s="29" t="s">
        <v>126</v>
      </c>
    </row>
    <row r="2" spans="1:46" s="1" customFormat="1" ht="23.25" customHeight="1" x14ac:dyDescent="0.25">
      <c r="A2" s="237"/>
      <c r="B2" s="237"/>
      <c r="C2" s="261" t="s">
        <v>127</v>
      </c>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3"/>
      <c r="AQ2" s="29" t="s">
        <v>128</v>
      </c>
    </row>
    <row r="3" spans="1:46" s="1" customFormat="1" ht="23.25" customHeight="1" x14ac:dyDescent="0.25">
      <c r="A3" s="237"/>
      <c r="B3" s="237"/>
      <c r="C3" s="261" t="s">
        <v>129</v>
      </c>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3"/>
      <c r="AQ3" s="29" t="s">
        <v>130</v>
      </c>
    </row>
    <row r="4" spans="1:46" s="1" customFormat="1" ht="23.25" customHeight="1" x14ac:dyDescent="0.25">
      <c r="A4" s="237"/>
      <c r="B4" s="237"/>
      <c r="C4" s="261" t="s">
        <v>131</v>
      </c>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3"/>
      <c r="AQ4" s="29" t="s">
        <v>323</v>
      </c>
    </row>
    <row r="5" spans="1:46" s="1" customFormat="1" ht="26.25" customHeight="1" x14ac:dyDescent="0.25">
      <c r="A5" s="375" t="s">
        <v>262</v>
      </c>
      <c r="B5" s="375"/>
      <c r="C5" s="253" t="s">
        <v>263</v>
      </c>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60"/>
    </row>
    <row r="6" spans="1:46" ht="15" customHeight="1" x14ac:dyDescent="0.25">
      <c r="A6" s="371" t="s">
        <v>324</v>
      </c>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2"/>
      <c r="AC6" s="376" t="s">
        <v>325</v>
      </c>
      <c r="AD6" s="377"/>
      <c r="AE6" s="377"/>
      <c r="AF6" s="377"/>
      <c r="AG6" s="377"/>
      <c r="AH6" s="377"/>
      <c r="AI6" s="57"/>
      <c r="AJ6" s="380" t="s">
        <v>326</v>
      </c>
      <c r="AK6" s="381"/>
      <c r="AL6" s="381"/>
      <c r="AM6" s="381"/>
      <c r="AN6" s="381"/>
      <c r="AO6" s="381"/>
      <c r="AP6" s="381"/>
      <c r="AQ6" s="382"/>
    </row>
    <row r="7" spans="1:46" ht="15" customHeight="1" x14ac:dyDescent="0.25">
      <c r="A7" s="373"/>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4"/>
      <c r="AC7" s="378"/>
      <c r="AD7" s="379"/>
      <c r="AE7" s="379"/>
      <c r="AF7" s="379"/>
      <c r="AG7" s="379"/>
      <c r="AH7" s="379"/>
      <c r="AI7" s="116"/>
      <c r="AJ7" s="383"/>
      <c r="AK7" s="384"/>
      <c r="AL7" s="384"/>
      <c r="AM7" s="384"/>
      <c r="AN7" s="384"/>
      <c r="AO7" s="384"/>
      <c r="AP7" s="384"/>
      <c r="AQ7" s="385"/>
    </row>
    <row r="8" spans="1:46" s="26" customFormat="1" ht="108" customHeight="1" thickBot="1" x14ac:dyDescent="0.3">
      <c r="A8" s="132" t="s">
        <v>10</v>
      </c>
      <c r="B8" s="132" t="s">
        <v>138</v>
      </c>
      <c r="C8" s="132" t="s">
        <v>14</v>
      </c>
      <c r="D8" s="133" t="s">
        <v>327</v>
      </c>
      <c r="E8" s="133" t="s">
        <v>65</v>
      </c>
      <c r="F8" s="132" t="s">
        <v>67</v>
      </c>
      <c r="G8" s="133" t="s">
        <v>69</v>
      </c>
      <c r="H8" s="133" t="s">
        <v>328</v>
      </c>
      <c r="I8" s="133" t="s">
        <v>73</v>
      </c>
      <c r="J8" s="134" t="s">
        <v>626</v>
      </c>
      <c r="K8" s="135" t="s">
        <v>329</v>
      </c>
      <c r="L8" s="133" t="s">
        <v>330</v>
      </c>
      <c r="M8" s="136" t="s">
        <v>331</v>
      </c>
      <c r="N8" s="136" t="s">
        <v>79</v>
      </c>
      <c r="O8" s="136" t="s">
        <v>81</v>
      </c>
      <c r="P8" s="132" t="s">
        <v>332</v>
      </c>
      <c r="Q8" s="137" t="s">
        <v>627</v>
      </c>
      <c r="R8" s="137" t="s">
        <v>333</v>
      </c>
      <c r="S8" s="137" t="s">
        <v>334</v>
      </c>
      <c r="T8" s="142" t="s">
        <v>335</v>
      </c>
      <c r="U8" s="136" t="s">
        <v>336</v>
      </c>
      <c r="V8" s="136" t="s">
        <v>337</v>
      </c>
      <c r="W8" s="132" t="s">
        <v>89</v>
      </c>
      <c r="X8" s="132" t="s">
        <v>91</v>
      </c>
      <c r="Y8" s="132" t="s">
        <v>93</v>
      </c>
      <c r="Z8" s="132" t="s">
        <v>95</v>
      </c>
      <c r="AA8" s="132" t="s">
        <v>97</v>
      </c>
      <c r="AB8" s="132" t="s">
        <v>99</v>
      </c>
      <c r="AC8" s="133" t="s">
        <v>102</v>
      </c>
      <c r="AD8" s="133" t="s">
        <v>338</v>
      </c>
      <c r="AE8" s="133" t="s">
        <v>106</v>
      </c>
      <c r="AF8" s="133" t="s">
        <v>108</v>
      </c>
      <c r="AG8" s="133" t="s">
        <v>110</v>
      </c>
      <c r="AH8" s="133" t="s">
        <v>112</v>
      </c>
      <c r="AI8" s="138" t="s">
        <v>339</v>
      </c>
      <c r="AJ8" s="132" t="s">
        <v>115</v>
      </c>
      <c r="AK8" s="132" t="s">
        <v>340</v>
      </c>
      <c r="AL8" s="139" t="s">
        <v>341</v>
      </c>
      <c r="AM8" s="139" t="s">
        <v>342</v>
      </c>
      <c r="AN8" s="139" t="s">
        <v>343</v>
      </c>
      <c r="AO8" s="139" t="s">
        <v>344</v>
      </c>
      <c r="AP8" s="132" t="s">
        <v>119</v>
      </c>
      <c r="AQ8" s="192" t="s">
        <v>121</v>
      </c>
      <c r="AR8" s="197" t="s">
        <v>345</v>
      </c>
      <c r="AS8" s="197" t="s">
        <v>346</v>
      </c>
      <c r="AT8" s="197" t="s">
        <v>347</v>
      </c>
    </row>
    <row r="9" spans="1:46" ht="156.75" customHeight="1" x14ac:dyDescent="0.25">
      <c r="A9" s="248" t="s">
        <v>156</v>
      </c>
      <c r="B9" s="246" t="s">
        <v>157</v>
      </c>
      <c r="C9" s="369" t="s">
        <v>158</v>
      </c>
      <c r="D9" s="367">
        <v>20000</v>
      </c>
      <c r="E9" s="368" t="s">
        <v>348</v>
      </c>
      <c r="F9" s="278">
        <v>2024130010055</v>
      </c>
      <c r="G9" s="281" t="s">
        <v>349</v>
      </c>
      <c r="H9" s="348" t="s">
        <v>350</v>
      </c>
      <c r="I9" s="348" t="s">
        <v>351</v>
      </c>
      <c r="J9" s="332">
        <v>16768</v>
      </c>
      <c r="K9" s="310"/>
      <c r="L9" s="350">
        <v>0.25</v>
      </c>
      <c r="M9" s="119" t="s">
        <v>352</v>
      </c>
      <c r="N9" s="73" t="s">
        <v>353</v>
      </c>
      <c r="O9" s="117" t="s">
        <v>354</v>
      </c>
      <c r="P9" s="75">
        <v>20000</v>
      </c>
      <c r="Q9" s="118">
        <v>16768</v>
      </c>
      <c r="R9" s="120"/>
      <c r="S9" s="120"/>
      <c r="T9" s="399">
        <f>Q9/P9</f>
        <v>0.83840000000000003</v>
      </c>
      <c r="U9" s="146">
        <v>45505</v>
      </c>
      <c r="V9" s="121">
        <v>45646</v>
      </c>
      <c r="W9" s="75">
        <v>140</v>
      </c>
      <c r="X9" s="122">
        <v>20000</v>
      </c>
      <c r="Y9" s="123" t="s">
        <v>355</v>
      </c>
      <c r="Z9" s="73" t="s">
        <v>356</v>
      </c>
      <c r="AA9" s="73" t="s">
        <v>357</v>
      </c>
      <c r="AB9" s="73" t="s">
        <v>358</v>
      </c>
      <c r="AC9" s="75" t="s">
        <v>359</v>
      </c>
      <c r="AD9" s="124" t="s">
        <v>360</v>
      </c>
      <c r="AE9" s="125">
        <v>982000000</v>
      </c>
      <c r="AF9" s="73" t="s">
        <v>361</v>
      </c>
      <c r="AG9" s="73" t="s">
        <v>362</v>
      </c>
      <c r="AH9" s="121">
        <v>45517</v>
      </c>
      <c r="AI9" s="123" t="s">
        <v>363</v>
      </c>
      <c r="AJ9" s="125">
        <v>1200000000</v>
      </c>
      <c r="AK9" s="125">
        <v>1200000000</v>
      </c>
      <c r="AL9" s="126">
        <v>352000000</v>
      </c>
      <c r="AM9" s="126"/>
      <c r="AN9" s="126">
        <v>0</v>
      </c>
      <c r="AO9" s="120"/>
      <c r="AP9" s="281" t="s">
        <v>364</v>
      </c>
      <c r="AQ9" s="281" t="s">
        <v>348</v>
      </c>
      <c r="AR9" s="297">
        <v>2564589786.71</v>
      </c>
      <c r="AS9" s="290">
        <v>961733333</v>
      </c>
      <c r="AT9" s="299">
        <f>+AS9/AR9</f>
        <v>0.37500474266247685</v>
      </c>
    </row>
    <row r="10" spans="1:46" ht="81" customHeight="1" x14ac:dyDescent="0.25">
      <c r="A10" s="249"/>
      <c r="B10" s="247"/>
      <c r="C10" s="362"/>
      <c r="D10" s="363"/>
      <c r="E10" s="365"/>
      <c r="F10" s="279"/>
      <c r="G10" s="282"/>
      <c r="H10" s="277"/>
      <c r="I10" s="277"/>
      <c r="J10" s="333"/>
      <c r="K10" s="311"/>
      <c r="L10" s="352"/>
      <c r="M10" s="101" t="s">
        <v>365</v>
      </c>
      <c r="N10" s="65" t="s">
        <v>353</v>
      </c>
      <c r="O10" s="97" t="s">
        <v>366</v>
      </c>
      <c r="P10" s="40">
        <v>6</v>
      </c>
      <c r="Q10" s="100">
        <v>6</v>
      </c>
      <c r="R10" s="71"/>
      <c r="S10" s="144"/>
      <c r="T10" s="400">
        <f t="shared" ref="T10:T29" si="0">Q10/P10</f>
        <v>1</v>
      </c>
      <c r="U10" s="102">
        <v>45505</v>
      </c>
      <c r="V10" s="145">
        <v>45657</v>
      </c>
      <c r="W10" s="40">
        <v>150</v>
      </c>
      <c r="X10" s="103">
        <v>1059626</v>
      </c>
      <c r="Y10" s="104" t="s">
        <v>355</v>
      </c>
      <c r="Z10" s="65" t="s">
        <v>356</v>
      </c>
      <c r="AA10" s="65" t="s">
        <v>367</v>
      </c>
      <c r="AB10" s="65" t="s">
        <v>368</v>
      </c>
      <c r="AC10" s="40" t="s">
        <v>359</v>
      </c>
      <c r="AD10" s="65" t="s">
        <v>369</v>
      </c>
      <c r="AE10" s="105">
        <v>114733129.70999999</v>
      </c>
      <c r="AF10" s="65" t="s">
        <v>361</v>
      </c>
      <c r="AG10" s="65" t="s">
        <v>362</v>
      </c>
      <c r="AH10" s="102">
        <v>45555</v>
      </c>
      <c r="AI10" s="104" t="s">
        <v>363</v>
      </c>
      <c r="AJ10" s="105">
        <v>127683525</v>
      </c>
      <c r="AK10" s="105">
        <v>127683525</v>
      </c>
      <c r="AL10" s="106">
        <v>0</v>
      </c>
      <c r="AM10" s="106"/>
      <c r="AN10" s="106">
        <v>0</v>
      </c>
      <c r="AO10" s="71"/>
      <c r="AP10" s="282"/>
      <c r="AQ10" s="282"/>
      <c r="AR10" s="298"/>
      <c r="AS10" s="298"/>
      <c r="AT10" s="300"/>
    </row>
    <row r="11" spans="1:46" ht="102.75" customHeight="1" x14ac:dyDescent="0.25">
      <c r="A11" s="249" t="s">
        <v>165</v>
      </c>
      <c r="B11" s="247"/>
      <c r="C11" s="362"/>
      <c r="D11" s="363">
        <v>100</v>
      </c>
      <c r="E11" s="365"/>
      <c r="F11" s="279"/>
      <c r="G11" s="282"/>
      <c r="H11" s="276" t="s">
        <v>370</v>
      </c>
      <c r="I11" s="276" t="s">
        <v>371</v>
      </c>
      <c r="J11" s="339">
        <v>0</v>
      </c>
      <c r="K11" s="312"/>
      <c r="L11" s="356">
        <v>0.25</v>
      </c>
      <c r="M11" s="101" t="s">
        <v>372</v>
      </c>
      <c r="N11" s="40" t="s">
        <v>373</v>
      </c>
      <c r="O11" s="97" t="s">
        <v>374</v>
      </c>
      <c r="P11" s="40">
        <v>1</v>
      </c>
      <c r="Q11" s="100">
        <v>0</v>
      </c>
      <c r="R11" s="71"/>
      <c r="S11" s="144"/>
      <c r="T11" s="400">
        <f t="shared" si="0"/>
        <v>0</v>
      </c>
      <c r="U11" s="102">
        <v>45505</v>
      </c>
      <c r="V11" s="145">
        <v>45565</v>
      </c>
      <c r="W11" s="40">
        <v>60</v>
      </c>
      <c r="X11" s="107">
        <v>400</v>
      </c>
      <c r="Y11" s="104" t="s">
        <v>355</v>
      </c>
      <c r="Z11" s="65" t="s">
        <v>356</v>
      </c>
      <c r="AA11" s="40" t="s">
        <v>353</v>
      </c>
      <c r="AB11" s="40" t="s">
        <v>353</v>
      </c>
      <c r="AC11" s="40" t="s">
        <v>359</v>
      </c>
      <c r="AD11" s="99" t="s">
        <v>375</v>
      </c>
      <c r="AE11" s="105">
        <v>84000000</v>
      </c>
      <c r="AF11" s="65" t="s">
        <v>361</v>
      </c>
      <c r="AG11" s="65" t="s">
        <v>362</v>
      </c>
      <c r="AH11" s="102">
        <v>45534</v>
      </c>
      <c r="AI11" s="104" t="s">
        <v>363</v>
      </c>
      <c r="AJ11" s="105">
        <v>84000000</v>
      </c>
      <c r="AK11" s="105">
        <v>84000000</v>
      </c>
      <c r="AL11" s="106">
        <v>38400000</v>
      </c>
      <c r="AM11" s="106"/>
      <c r="AN11" s="106">
        <v>0</v>
      </c>
      <c r="AO11" s="71"/>
      <c r="AP11" s="282"/>
      <c r="AQ11" s="282"/>
      <c r="AR11" s="298"/>
      <c r="AS11" s="298"/>
      <c r="AT11" s="300"/>
    </row>
    <row r="12" spans="1:46" ht="120.75" customHeight="1" x14ac:dyDescent="0.25">
      <c r="A12" s="249"/>
      <c r="B12" s="247"/>
      <c r="C12" s="362"/>
      <c r="D12" s="363"/>
      <c r="E12" s="365"/>
      <c r="F12" s="279"/>
      <c r="G12" s="282"/>
      <c r="H12" s="277"/>
      <c r="I12" s="277"/>
      <c r="J12" s="333"/>
      <c r="K12" s="311"/>
      <c r="L12" s="352"/>
      <c r="M12" s="101" t="s">
        <v>376</v>
      </c>
      <c r="N12" s="40" t="s">
        <v>373</v>
      </c>
      <c r="O12" s="97" t="s">
        <v>377</v>
      </c>
      <c r="P12" s="40">
        <v>100</v>
      </c>
      <c r="Q12" s="100">
        <v>0</v>
      </c>
      <c r="R12" s="71"/>
      <c r="S12" s="144"/>
      <c r="T12" s="400">
        <f t="shared" si="0"/>
        <v>0</v>
      </c>
      <c r="U12" s="102">
        <v>45505</v>
      </c>
      <c r="V12" s="145">
        <v>45646</v>
      </c>
      <c r="W12" s="40">
        <v>140</v>
      </c>
      <c r="X12" s="107">
        <v>400</v>
      </c>
      <c r="Y12" s="104" t="s">
        <v>355</v>
      </c>
      <c r="Z12" s="65" t="s">
        <v>356</v>
      </c>
      <c r="AA12" s="40" t="s">
        <v>353</v>
      </c>
      <c r="AB12" s="40" t="s">
        <v>353</v>
      </c>
      <c r="AC12" s="40" t="s">
        <v>359</v>
      </c>
      <c r="AD12" s="108" t="s">
        <v>378</v>
      </c>
      <c r="AE12" s="105">
        <v>100000000</v>
      </c>
      <c r="AF12" s="65" t="s">
        <v>361</v>
      </c>
      <c r="AG12" s="65" t="s">
        <v>362</v>
      </c>
      <c r="AH12" s="102">
        <v>45534</v>
      </c>
      <c r="AI12" s="104" t="s">
        <v>363</v>
      </c>
      <c r="AJ12" s="105">
        <v>100000000</v>
      </c>
      <c r="AK12" s="105">
        <v>100000000</v>
      </c>
      <c r="AL12" s="106">
        <v>0</v>
      </c>
      <c r="AM12" s="106"/>
      <c r="AN12" s="106">
        <v>0</v>
      </c>
      <c r="AO12" s="71"/>
      <c r="AP12" s="282"/>
      <c r="AQ12" s="282"/>
      <c r="AR12" s="298"/>
      <c r="AS12" s="298"/>
      <c r="AT12" s="300"/>
    </row>
    <row r="13" spans="1:46" ht="93.75" customHeight="1" x14ac:dyDescent="0.25">
      <c r="A13" s="249" t="s">
        <v>156</v>
      </c>
      <c r="B13" s="247"/>
      <c r="C13" s="362"/>
      <c r="D13" s="363">
        <v>20</v>
      </c>
      <c r="E13" s="365"/>
      <c r="F13" s="279"/>
      <c r="G13" s="282"/>
      <c r="H13" s="276" t="s">
        <v>379</v>
      </c>
      <c r="I13" s="276" t="s">
        <v>380</v>
      </c>
      <c r="J13" s="339">
        <v>20</v>
      </c>
      <c r="K13" s="312"/>
      <c r="L13" s="356">
        <v>0.25</v>
      </c>
      <c r="M13" s="101" t="s">
        <v>381</v>
      </c>
      <c r="N13" s="65" t="s">
        <v>353</v>
      </c>
      <c r="O13" s="97" t="s">
        <v>382</v>
      </c>
      <c r="P13" s="40">
        <v>1</v>
      </c>
      <c r="Q13" s="100">
        <v>1</v>
      </c>
      <c r="R13" s="71"/>
      <c r="S13" s="144"/>
      <c r="T13" s="401">
        <f t="shared" si="0"/>
        <v>1</v>
      </c>
      <c r="U13" s="147">
        <v>45505</v>
      </c>
      <c r="V13" s="145">
        <v>45565</v>
      </c>
      <c r="W13" s="40">
        <v>60</v>
      </c>
      <c r="X13" s="107">
        <v>1059626</v>
      </c>
      <c r="Y13" s="104" t="s">
        <v>355</v>
      </c>
      <c r="Z13" s="65" t="s">
        <v>356</v>
      </c>
      <c r="AA13" s="40" t="s">
        <v>353</v>
      </c>
      <c r="AB13" s="40" t="s">
        <v>353</v>
      </c>
      <c r="AC13" s="40" t="s">
        <v>359</v>
      </c>
      <c r="AD13" s="108" t="s">
        <v>383</v>
      </c>
      <c r="AE13" s="105">
        <v>50000000</v>
      </c>
      <c r="AF13" s="65" t="s">
        <v>361</v>
      </c>
      <c r="AG13" s="65" t="s">
        <v>362</v>
      </c>
      <c r="AH13" s="102">
        <v>45536</v>
      </c>
      <c r="AI13" s="104" t="s">
        <v>363</v>
      </c>
      <c r="AJ13" s="105">
        <v>0</v>
      </c>
      <c r="AK13" s="105">
        <v>352906261.70999998</v>
      </c>
      <c r="AL13" s="106">
        <v>50000000</v>
      </c>
      <c r="AM13" s="106"/>
      <c r="AN13" s="106">
        <v>0</v>
      </c>
      <c r="AO13" s="71"/>
      <c r="AP13" s="282"/>
      <c r="AQ13" s="282"/>
      <c r="AR13" s="298"/>
      <c r="AS13" s="298"/>
      <c r="AT13" s="300"/>
    </row>
    <row r="14" spans="1:46" ht="101.25" customHeight="1" x14ac:dyDescent="0.25">
      <c r="A14" s="249"/>
      <c r="B14" s="247"/>
      <c r="C14" s="362"/>
      <c r="D14" s="363"/>
      <c r="E14" s="365"/>
      <c r="F14" s="279"/>
      <c r="G14" s="282"/>
      <c r="H14" s="277"/>
      <c r="I14" s="277"/>
      <c r="J14" s="333"/>
      <c r="K14" s="311"/>
      <c r="L14" s="352"/>
      <c r="M14" s="101" t="s">
        <v>384</v>
      </c>
      <c r="N14" s="65" t="s">
        <v>353</v>
      </c>
      <c r="O14" s="97" t="s">
        <v>169</v>
      </c>
      <c r="P14" s="40">
        <v>20</v>
      </c>
      <c r="Q14" s="100">
        <v>20</v>
      </c>
      <c r="R14" s="71"/>
      <c r="S14" s="144"/>
      <c r="T14" s="400">
        <f t="shared" si="0"/>
        <v>1</v>
      </c>
      <c r="U14" s="102">
        <v>45505</v>
      </c>
      <c r="V14" s="145">
        <v>45646</v>
      </c>
      <c r="W14" s="40">
        <v>140</v>
      </c>
      <c r="X14" s="107">
        <v>1059626</v>
      </c>
      <c r="Y14" s="104" t="s">
        <v>355</v>
      </c>
      <c r="Z14" s="65" t="s">
        <v>356</v>
      </c>
      <c r="AA14" s="40" t="s">
        <v>353</v>
      </c>
      <c r="AB14" s="40" t="s">
        <v>353</v>
      </c>
      <c r="AC14" s="40" t="s">
        <v>359</v>
      </c>
      <c r="AD14" s="108" t="s">
        <v>385</v>
      </c>
      <c r="AE14" s="105">
        <v>50000000</v>
      </c>
      <c r="AF14" s="65" t="s">
        <v>361</v>
      </c>
      <c r="AG14" s="65" t="s">
        <v>362</v>
      </c>
      <c r="AH14" s="102">
        <v>45555</v>
      </c>
      <c r="AI14" s="104" t="s">
        <v>363</v>
      </c>
      <c r="AJ14" s="105">
        <v>0</v>
      </c>
      <c r="AK14" s="105">
        <v>350000000</v>
      </c>
      <c r="AL14" s="106">
        <v>20000000</v>
      </c>
      <c r="AM14" s="106"/>
      <c r="AN14" s="106">
        <v>8000000</v>
      </c>
      <c r="AO14" s="71"/>
      <c r="AP14" s="282"/>
      <c r="AQ14" s="282"/>
      <c r="AR14" s="298"/>
      <c r="AS14" s="298"/>
      <c r="AT14" s="300"/>
    </row>
    <row r="15" spans="1:46" ht="117.75" customHeight="1" x14ac:dyDescent="0.25">
      <c r="A15" s="249" t="s">
        <v>165</v>
      </c>
      <c r="B15" s="247"/>
      <c r="C15" s="362"/>
      <c r="D15" s="363">
        <v>0.25</v>
      </c>
      <c r="E15" s="365"/>
      <c r="F15" s="279"/>
      <c r="G15" s="282"/>
      <c r="H15" s="276" t="s">
        <v>386</v>
      </c>
      <c r="I15" s="276" t="s">
        <v>387</v>
      </c>
      <c r="J15" s="339">
        <v>0.08</v>
      </c>
      <c r="K15" s="312"/>
      <c r="L15" s="356">
        <v>0.25</v>
      </c>
      <c r="M15" s="101" t="s">
        <v>388</v>
      </c>
      <c r="N15" s="65" t="s">
        <v>353</v>
      </c>
      <c r="O15" s="97" t="s">
        <v>389</v>
      </c>
      <c r="P15" s="40">
        <v>1</v>
      </c>
      <c r="Q15" s="100">
        <v>0</v>
      </c>
      <c r="R15" s="71"/>
      <c r="S15" s="144"/>
      <c r="T15" s="400">
        <f t="shared" si="0"/>
        <v>0</v>
      </c>
      <c r="U15" s="102">
        <v>45505</v>
      </c>
      <c r="V15" s="145">
        <v>45565</v>
      </c>
      <c r="W15" s="40">
        <v>60</v>
      </c>
      <c r="X15" s="107">
        <v>1059626</v>
      </c>
      <c r="Y15" s="104" t="s">
        <v>355</v>
      </c>
      <c r="Z15" s="65" t="s">
        <v>356</v>
      </c>
      <c r="AA15" s="40" t="s">
        <v>353</v>
      </c>
      <c r="AB15" s="40" t="s">
        <v>353</v>
      </c>
      <c r="AC15" s="40" t="s">
        <v>359</v>
      </c>
      <c r="AD15" s="101" t="s">
        <v>390</v>
      </c>
      <c r="AE15" s="105">
        <v>30000000</v>
      </c>
      <c r="AF15" s="65" t="s">
        <v>361</v>
      </c>
      <c r="AG15" s="65" t="s">
        <v>362</v>
      </c>
      <c r="AH15" s="102">
        <v>45597</v>
      </c>
      <c r="AI15" s="104" t="s">
        <v>363</v>
      </c>
      <c r="AJ15" s="105">
        <v>0</v>
      </c>
      <c r="AK15" s="105">
        <v>350000000</v>
      </c>
      <c r="AL15" s="106">
        <v>27000000</v>
      </c>
      <c r="AM15" s="106"/>
      <c r="AN15" s="106">
        <v>9000000</v>
      </c>
      <c r="AO15" s="71"/>
      <c r="AP15" s="282"/>
      <c r="AQ15" s="282"/>
      <c r="AR15" s="298"/>
      <c r="AS15" s="298"/>
      <c r="AT15" s="300"/>
    </row>
    <row r="16" spans="1:46" ht="80.25" customHeight="1" x14ac:dyDescent="0.25">
      <c r="A16" s="249"/>
      <c r="B16" s="247"/>
      <c r="C16" s="362"/>
      <c r="D16" s="363"/>
      <c r="E16" s="365"/>
      <c r="F16" s="280"/>
      <c r="G16" s="283"/>
      <c r="H16" s="277"/>
      <c r="I16" s="277"/>
      <c r="J16" s="333"/>
      <c r="K16" s="311"/>
      <c r="L16" s="352"/>
      <c r="M16" s="101" t="s">
        <v>391</v>
      </c>
      <c r="N16" s="65" t="s">
        <v>353</v>
      </c>
      <c r="O16" s="97" t="s">
        <v>392</v>
      </c>
      <c r="P16" s="40">
        <v>0.25</v>
      </c>
      <c r="Q16" s="100">
        <v>0.08</v>
      </c>
      <c r="R16" s="71"/>
      <c r="S16" s="144"/>
      <c r="T16" s="400">
        <f t="shared" si="0"/>
        <v>0.32</v>
      </c>
      <c r="U16" s="102">
        <v>45505</v>
      </c>
      <c r="V16" s="145">
        <v>45657</v>
      </c>
      <c r="W16" s="40">
        <v>150</v>
      </c>
      <c r="X16" s="107">
        <v>1059626</v>
      </c>
      <c r="Y16" s="104" t="s">
        <v>355</v>
      </c>
      <c r="Z16" s="65" t="s">
        <v>356</v>
      </c>
      <c r="AA16" s="101" t="s">
        <v>393</v>
      </c>
      <c r="AB16" s="99" t="s">
        <v>394</v>
      </c>
      <c r="AC16" s="40" t="s">
        <v>395</v>
      </c>
      <c r="AD16" s="65" t="s">
        <v>353</v>
      </c>
      <c r="AE16" s="105">
        <v>0</v>
      </c>
      <c r="AF16" s="65" t="s">
        <v>353</v>
      </c>
      <c r="AG16" s="65" t="s">
        <v>353</v>
      </c>
      <c r="AH16" s="102" t="s">
        <v>353</v>
      </c>
      <c r="AI16" s="104" t="s">
        <v>363</v>
      </c>
      <c r="AJ16" s="105">
        <v>0</v>
      </c>
      <c r="AK16" s="105">
        <v>0</v>
      </c>
      <c r="AL16" s="106">
        <v>0</v>
      </c>
      <c r="AM16" s="106"/>
      <c r="AN16" s="106">
        <v>0</v>
      </c>
      <c r="AO16" s="71"/>
      <c r="AP16" s="283"/>
      <c r="AQ16" s="283"/>
      <c r="AR16" s="298"/>
      <c r="AS16" s="298"/>
      <c r="AT16" s="300"/>
    </row>
    <row r="17" spans="1:50" s="96" customFormat="1" ht="42" customHeight="1" thickBot="1" x14ac:dyDescent="0.3">
      <c r="A17" s="127"/>
      <c r="B17" s="128"/>
      <c r="C17" s="128"/>
      <c r="D17" s="129"/>
      <c r="E17" s="204" t="s">
        <v>396</v>
      </c>
      <c r="F17" s="205"/>
      <c r="G17" s="205"/>
      <c r="H17" s="205"/>
      <c r="I17" s="205"/>
      <c r="J17" s="205"/>
      <c r="K17" s="205"/>
      <c r="L17" s="205"/>
      <c r="M17" s="205"/>
      <c r="N17" s="205"/>
      <c r="O17" s="205"/>
      <c r="P17" s="205"/>
      <c r="Q17" s="205"/>
      <c r="R17" s="205"/>
      <c r="S17" s="206"/>
      <c r="T17" s="402">
        <f>AVERAGE(T9:T16)</f>
        <v>0.51980000000000004</v>
      </c>
      <c r="U17" s="182"/>
      <c r="V17" s="130"/>
      <c r="W17" s="129"/>
      <c r="X17" s="129"/>
      <c r="Y17" s="128"/>
      <c r="Z17" s="129"/>
      <c r="AA17" s="129"/>
      <c r="AB17" s="129"/>
      <c r="AC17" s="129"/>
      <c r="AD17" s="128"/>
      <c r="AE17" s="131"/>
      <c r="AF17" s="128"/>
      <c r="AG17" s="128"/>
      <c r="AH17" s="130"/>
      <c r="AI17" s="129"/>
      <c r="AJ17" s="131"/>
      <c r="AK17" s="131"/>
      <c r="AL17" s="131"/>
      <c r="AM17" s="129"/>
      <c r="AN17" s="131"/>
      <c r="AO17" s="129"/>
      <c r="AP17" s="129"/>
      <c r="AQ17" s="193"/>
      <c r="AR17" s="183">
        <f>+AR9</f>
        <v>2564589786.71</v>
      </c>
      <c r="AS17" s="183">
        <f t="shared" ref="AS17:AT17" si="1">+AS9</f>
        <v>961733333</v>
      </c>
      <c r="AT17" s="166">
        <f t="shared" si="1"/>
        <v>0.37500474266247685</v>
      </c>
      <c r="AU17" s="4"/>
      <c r="AV17" s="4"/>
      <c r="AW17" s="4"/>
      <c r="AX17" s="4"/>
    </row>
    <row r="18" spans="1:50" ht="122.25" customHeight="1" x14ac:dyDescent="0.25">
      <c r="A18" s="360" t="s">
        <v>183</v>
      </c>
      <c r="B18" s="283" t="s">
        <v>184</v>
      </c>
      <c r="C18" s="361" t="s">
        <v>185</v>
      </c>
      <c r="D18" s="342">
        <v>570</v>
      </c>
      <c r="E18" s="364" t="s">
        <v>397</v>
      </c>
      <c r="F18" s="278">
        <v>2024130010049</v>
      </c>
      <c r="G18" s="281" t="s">
        <v>398</v>
      </c>
      <c r="H18" s="281" t="s">
        <v>399</v>
      </c>
      <c r="I18" s="281" t="s">
        <v>400</v>
      </c>
      <c r="J18" s="332">
        <v>275</v>
      </c>
      <c r="K18" s="310"/>
      <c r="L18" s="350">
        <v>0.1</v>
      </c>
      <c r="M18" s="175" t="s">
        <v>401</v>
      </c>
      <c r="N18" s="168" t="s">
        <v>353</v>
      </c>
      <c r="O18" s="170" t="s">
        <v>402</v>
      </c>
      <c r="P18" s="177">
        <v>570</v>
      </c>
      <c r="Q18" s="173">
        <v>275</v>
      </c>
      <c r="R18" s="181"/>
      <c r="S18" s="181"/>
      <c r="T18" s="403">
        <f>Q18/P18</f>
        <v>0.48245614035087719</v>
      </c>
      <c r="U18" s="176">
        <v>45566</v>
      </c>
      <c r="V18" s="176">
        <v>45657</v>
      </c>
      <c r="W18" s="177">
        <v>90</v>
      </c>
      <c r="X18" s="184">
        <v>1059626</v>
      </c>
      <c r="Y18" s="164" t="s">
        <v>355</v>
      </c>
      <c r="Z18" s="168" t="s">
        <v>403</v>
      </c>
      <c r="AA18" s="281" t="s">
        <v>404</v>
      </c>
      <c r="AB18" s="281" t="s">
        <v>405</v>
      </c>
      <c r="AC18" s="177" t="s">
        <v>359</v>
      </c>
      <c r="AD18" s="185" t="s">
        <v>406</v>
      </c>
      <c r="AE18" s="179">
        <v>45000000</v>
      </c>
      <c r="AF18" s="168" t="s">
        <v>361</v>
      </c>
      <c r="AG18" s="168" t="s">
        <v>362</v>
      </c>
      <c r="AH18" s="176">
        <v>45550</v>
      </c>
      <c r="AI18" s="164" t="s">
        <v>363</v>
      </c>
      <c r="AJ18" s="179">
        <v>368982232</v>
      </c>
      <c r="AK18" s="179">
        <v>368982232</v>
      </c>
      <c r="AL18" s="180">
        <v>0</v>
      </c>
      <c r="AM18" s="180"/>
      <c r="AN18" s="180">
        <v>0</v>
      </c>
      <c r="AO18" s="181"/>
      <c r="AP18" s="315" t="s">
        <v>407</v>
      </c>
      <c r="AQ18" s="318" t="s">
        <v>397</v>
      </c>
      <c r="AR18" s="290">
        <v>10047637053</v>
      </c>
      <c r="AS18" s="288">
        <v>273871273</v>
      </c>
      <c r="AT18" s="291">
        <f>+AS18/AR18</f>
        <v>2.7257281642973773E-2</v>
      </c>
    </row>
    <row r="19" spans="1:50" ht="50.25" customHeight="1" x14ac:dyDescent="0.25">
      <c r="A19" s="249"/>
      <c r="B19" s="247"/>
      <c r="C19" s="362"/>
      <c r="D19" s="363"/>
      <c r="E19" s="365"/>
      <c r="F19" s="279"/>
      <c r="G19" s="282"/>
      <c r="H19" s="283"/>
      <c r="I19" s="283"/>
      <c r="J19" s="333"/>
      <c r="K19" s="311"/>
      <c r="L19" s="352"/>
      <c r="M19" s="99" t="s">
        <v>408</v>
      </c>
      <c r="N19" s="65" t="s">
        <v>353</v>
      </c>
      <c r="O19" s="97" t="s">
        <v>409</v>
      </c>
      <c r="P19" s="40">
        <v>570</v>
      </c>
      <c r="Q19" s="100">
        <v>275</v>
      </c>
      <c r="R19" s="71"/>
      <c r="S19" s="71"/>
      <c r="T19" s="400">
        <f t="shared" si="0"/>
        <v>0.48245614035087719</v>
      </c>
      <c r="U19" s="102">
        <v>45566</v>
      </c>
      <c r="V19" s="102">
        <v>45657</v>
      </c>
      <c r="W19" s="40">
        <v>90</v>
      </c>
      <c r="X19" s="107">
        <v>1059626</v>
      </c>
      <c r="Y19" s="104" t="s">
        <v>355</v>
      </c>
      <c r="Z19" s="65" t="s">
        <v>403</v>
      </c>
      <c r="AA19" s="283"/>
      <c r="AB19" s="283"/>
      <c r="AC19" s="40" t="s">
        <v>395</v>
      </c>
      <c r="AD19" s="65" t="s">
        <v>353</v>
      </c>
      <c r="AE19" s="105">
        <v>0</v>
      </c>
      <c r="AF19" s="65" t="s">
        <v>353</v>
      </c>
      <c r="AG19" s="65" t="s">
        <v>353</v>
      </c>
      <c r="AH19" s="102" t="s">
        <v>353</v>
      </c>
      <c r="AI19" s="104" t="s">
        <v>363</v>
      </c>
      <c r="AJ19" s="105">
        <v>0</v>
      </c>
      <c r="AK19" s="105">
        <v>0</v>
      </c>
      <c r="AL19" s="106">
        <v>0</v>
      </c>
      <c r="AM19" s="106"/>
      <c r="AN19" s="106">
        <v>0</v>
      </c>
      <c r="AO19" s="71"/>
      <c r="AP19" s="316"/>
      <c r="AQ19" s="319"/>
      <c r="AR19" s="289"/>
      <c r="AS19" s="289"/>
      <c r="AT19" s="292"/>
    </row>
    <row r="20" spans="1:50" ht="54.75" customHeight="1" x14ac:dyDescent="0.25">
      <c r="A20" s="249"/>
      <c r="B20" s="247"/>
      <c r="C20" s="362"/>
      <c r="D20" s="363">
        <v>30</v>
      </c>
      <c r="E20" s="365"/>
      <c r="F20" s="279"/>
      <c r="G20" s="282"/>
      <c r="H20" s="284" t="s">
        <v>410</v>
      </c>
      <c r="I20" s="284" t="s">
        <v>411</v>
      </c>
      <c r="J20" s="339">
        <v>0</v>
      </c>
      <c r="K20" s="312"/>
      <c r="L20" s="356">
        <v>0.1</v>
      </c>
      <c r="M20" s="276" t="s">
        <v>412</v>
      </c>
      <c r="N20" s="337" t="s">
        <v>353</v>
      </c>
      <c r="O20" s="97" t="s">
        <v>413</v>
      </c>
      <c r="P20" s="40">
        <v>30</v>
      </c>
      <c r="Q20" s="100">
        <v>0</v>
      </c>
      <c r="R20" s="71"/>
      <c r="S20" s="71"/>
      <c r="T20" s="400">
        <f t="shared" si="0"/>
        <v>0</v>
      </c>
      <c r="U20" s="102">
        <v>45566</v>
      </c>
      <c r="V20" s="102">
        <v>45657</v>
      </c>
      <c r="W20" s="40">
        <v>90</v>
      </c>
      <c r="X20" s="107">
        <v>1059626</v>
      </c>
      <c r="Y20" s="104" t="s">
        <v>355</v>
      </c>
      <c r="Z20" s="65" t="s">
        <v>403</v>
      </c>
      <c r="AA20" s="284" t="s">
        <v>414</v>
      </c>
      <c r="AB20" s="284" t="s">
        <v>415</v>
      </c>
      <c r="AC20" s="40" t="s">
        <v>359</v>
      </c>
      <c r="AD20" s="101" t="s">
        <v>416</v>
      </c>
      <c r="AE20" s="105">
        <v>78000000</v>
      </c>
      <c r="AF20" s="65" t="s">
        <v>417</v>
      </c>
      <c r="AG20" s="65" t="s">
        <v>362</v>
      </c>
      <c r="AH20" s="102">
        <v>45565</v>
      </c>
      <c r="AI20" s="104" t="s">
        <v>363</v>
      </c>
      <c r="AJ20" s="105">
        <v>1100000000</v>
      </c>
      <c r="AK20" s="105">
        <v>1100000000</v>
      </c>
      <c r="AL20" s="106">
        <v>0</v>
      </c>
      <c r="AM20" s="106"/>
      <c r="AN20" s="106">
        <v>0</v>
      </c>
      <c r="AO20" s="71"/>
      <c r="AP20" s="316"/>
      <c r="AQ20" s="319"/>
      <c r="AR20" s="289"/>
      <c r="AS20" s="289"/>
      <c r="AT20" s="292"/>
      <c r="AU20" s="203"/>
    </row>
    <row r="21" spans="1:50" ht="49.5" customHeight="1" x14ac:dyDescent="0.25">
      <c r="A21" s="249"/>
      <c r="B21" s="247"/>
      <c r="C21" s="362"/>
      <c r="D21" s="363"/>
      <c r="E21" s="365"/>
      <c r="F21" s="279"/>
      <c r="G21" s="282"/>
      <c r="H21" s="282"/>
      <c r="I21" s="282"/>
      <c r="J21" s="345"/>
      <c r="K21" s="338"/>
      <c r="L21" s="351"/>
      <c r="M21" s="355"/>
      <c r="N21" s="359"/>
      <c r="O21" s="97" t="s">
        <v>418</v>
      </c>
      <c r="P21" s="40">
        <v>150</v>
      </c>
      <c r="Q21" s="100">
        <v>16</v>
      </c>
      <c r="R21" s="71"/>
      <c r="S21" s="71"/>
      <c r="T21" s="400">
        <f t="shared" si="0"/>
        <v>0.10666666666666667</v>
      </c>
      <c r="U21" s="102">
        <v>45566</v>
      </c>
      <c r="V21" s="102">
        <v>45657</v>
      </c>
      <c r="W21" s="40">
        <v>90</v>
      </c>
      <c r="X21" s="107">
        <v>1059626</v>
      </c>
      <c r="Y21" s="104" t="s">
        <v>355</v>
      </c>
      <c r="Z21" s="65" t="s">
        <v>403</v>
      </c>
      <c r="AA21" s="282"/>
      <c r="AB21" s="282"/>
      <c r="AC21" s="40" t="s">
        <v>359</v>
      </c>
      <c r="AD21" s="101" t="s">
        <v>416</v>
      </c>
      <c r="AE21" s="105">
        <v>78000000</v>
      </c>
      <c r="AF21" s="65" t="s">
        <v>417</v>
      </c>
      <c r="AG21" s="65" t="s">
        <v>362</v>
      </c>
      <c r="AH21" s="102">
        <v>45565</v>
      </c>
      <c r="AI21" s="104" t="s">
        <v>363</v>
      </c>
      <c r="AJ21" s="105">
        <v>1100000000</v>
      </c>
      <c r="AK21" s="105">
        <v>1100000000</v>
      </c>
      <c r="AL21" s="106">
        <v>0</v>
      </c>
      <c r="AM21" s="106"/>
      <c r="AN21" s="106">
        <v>0</v>
      </c>
      <c r="AO21" s="71"/>
      <c r="AP21" s="316"/>
      <c r="AQ21" s="319"/>
      <c r="AR21" s="289"/>
      <c r="AS21" s="289"/>
      <c r="AT21" s="292"/>
    </row>
    <row r="22" spans="1:50" ht="42" customHeight="1" x14ac:dyDescent="0.25">
      <c r="A22" s="249"/>
      <c r="B22" s="247"/>
      <c r="C22" s="362"/>
      <c r="D22" s="363"/>
      <c r="E22" s="365"/>
      <c r="F22" s="279"/>
      <c r="G22" s="282"/>
      <c r="H22" s="282"/>
      <c r="I22" s="282"/>
      <c r="J22" s="345"/>
      <c r="K22" s="338"/>
      <c r="L22" s="351"/>
      <c r="M22" s="277"/>
      <c r="N22" s="314"/>
      <c r="O22" s="97" t="s">
        <v>419</v>
      </c>
      <c r="P22" s="40">
        <v>60</v>
      </c>
      <c r="Q22" s="100">
        <v>1</v>
      </c>
      <c r="R22" s="71"/>
      <c r="S22" s="144"/>
      <c r="T22" s="400">
        <f t="shared" si="0"/>
        <v>1.6666666666666666E-2</v>
      </c>
      <c r="U22" s="145">
        <v>45566</v>
      </c>
      <c r="V22" s="102">
        <v>45657</v>
      </c>
      <c r="W22" s="40">
        <v>90</v>
      </c>
      <c r="X22" s="107">
        <v>1059626</v>
      </c>
      <c r="Y22" s="104" t="s">
        <v>355</v>
      </c>
      <c r="Z22" s="65" t="s">
        <v>403</v>
      </c>
      <c r="AA22" s="282"/>
      <c r="AB22" s="282"/>
      <c r="AC22" s="40" t="s">
        <v>359</v>
      </c>
      <c r="AD22" s="101" t="s">
        <v>416</v>
      </c>
      <c r="AE22" s="105">
        <v>78000000</v>
      </c>
      <c r="AF22" s="65" t="s">
        <v>417</v>
      </c>
      <c r="AG22" s="65" t="s">
        <v>362</v>
      </c>
      <c r="AH22" s="102">
        <v>45565</v>
      </c>
      <c r="AI22" s="104" t="s">
        <v>363</v>
      </c>
      <c r="AJ22" s="105">
        <v>1712654821</v>
      </c>
      <c r="AK22" s="105">
        <v>1712654821</v>
      </c>
      <c r="AL22" s="106">
        <v>0</v>
      </c>
      <c r="AM22" s="106"/>
      <c r="AN22" s="106">
        <v>0</v>
      </c>
      <c r="AO22" s="71"/>
      <c r="AP22" s="316"/>
      <c r="AQ22" s="319"/>
      <c r="AR22" s="289"/>
      <c r="AS22" s="289"/>
      <c r="AT22" s="292"/>
    </row>
    <row r="23" spans="1:50" ht="42.75" x14ac:dyDescent="0.25">
      <c r="A23" s="249"/>
      <c r="B23" s="247"/>
      <c r="C23" s="362"/>
      <c r="D23" s="363"/>
      <c r="E23" s="365"/>
      <c r="F23" s="279"/>
      <c r="G23" s="282"/>
      <c r="H23" s="282"/>
      <c r="I23" s="282"/>
      <c r="J23" s="345"/>
      <c r="K23" s="338"/>
      <c r="L23" s="351"/>
      <c r="M23" s="276" t="s">
        <v>420</v>
      </c>
      <c r="N23" s="337" t="s">
        <v>353</v>
      </c>
      <c r="O23" s="97" t="s">
        <v>421</v>
      </c>
      <c r="P23" s="40">
        <v>30</v>
      </c>
      <c r="Q23" s="100">
        <v>0</v>
      </c>
      <c r="R23" s="71"/>
      <c r="S23" s="71"/>
      <c r="T23" s="400">
        <f t="shared" si="0"/>
        <v>0</v>
      </c>
      <c r="U23" s="102">
        <v>45566</v>
      </c>
      <c r="V23" s="102">
        <v>45657</v>
      </c>
      <c r="W23" s="40">
        <v>90</v>
      </c>
      <c r="X23" s="107">
        <v>1059626</v>
      </c>
      <c r="Y23" s="104" t="s">
        <v>355</v>
      </c>
      <c r="Z23" s="65" t="s">
        <v>403</v>
      </c>
      <c r="AA23" s="282"/>
      <c r="AB23" s="282"/>
      <c r="AC23" s="40" t="s">
        <v>395</v>
      </c>
      <c r="AD23" s="65" t="s">
        <v>353</v>
      </c>
      <c r="AE23" s="105">
        <v>0</v>
      </c>
      <c r="AF23" s="65" t="s">
        <v>353</v>
      </c>
      <c r="AG23" s="65" t="s">
        <v>353</v>
      </c>
      <c r="AH23" s="102" t="s">
        <v>353</v>
      </c>
      <c r="AI23" s="104" t="s">
        <v>363</v>
      </c>
      <c r="AJ23" s="105">
        <v>0</v>
      </c>
      <c r="AK23" s="105">
        <v>0</v>
      </c>
      <c r="AL23" s="106">
        <v>0</v>
      </c>
      <c r="AM23" s="106"/>
      <c r="AN23" s="106">
        <v>0</v>
      </c>
      <c r="AO23" s="71"/>
      <c r="AP23" s="316"/>
      <c r="AQ23" s="319"/>
      <c r="AR23" s="289"/>
      <c r="AS23" s="289"/>
      <c r="AT23" s="292"/>
    </row>
    <row r="24" spans="1:50" ht="24" customHeight="1" x14ac:dyDescent="0.25">
      <c r="A24" s="249"/>
      <c r="B24" s="247"/>
      <c r="C24" s="362"/>
      <c r="D24" s="363"/>
      <c r="E24" s="365"/>
      <c r="F24" s="279"/>
      <c r="G24" s="282"/>
      <c r="H24" s="282"/>
      <c r="I24" s="282"/>
      <c r="J24" s="345"/>
      <c r="K24" s="338"/>
      <c r="L24" s="351"/>
      <c r="M24" s="355"/>
      <c r="N24" s="359"/>
      <c r="O24" s="97" t="s">
        <v>422</v>
      </c>
      <c r="P24" s="40">
        <v>150</v>
      </c>
      <c r="Q24" s="100">
        <v>16</v>
      </c>
      <c r="R24" s="71"/>
      <c r="S24" s="71"/>
      <c r="T24" s="400">
        <f t="shared" si="0"/>
        <v>0.10666666666666667</v>
      </c>
      <c r="U24" s="102">
        <v>45566</v>
      </c>
      <c r="V24" s="102">
        <v>45657</v>
      </c>
      <c r="W24" s="40">
        <v>90</v>
      </c>
      <c r="X24" s="107">
        <v>1059626</v>
      </c>
      <c r="Y24" s="104" t="s">
        <v>355</v>
      </c>
      <c r="Z24" s="65" t="s">
        <v>403</v>
      </c>
      <c r="AA24" s="282"/>
      <c r="AB24" s="282"/>
      <c r="AC24" s="40" t="s">
        <v>395</v>
      </c>
      <c r="AD24" s="65" t="s">
        <v>353</v>
      </c>
      <c r="AE24" s="105">
        <v>0</v>
      </c>
      <c r="AF24" s="65" t="s">
        <v>353</v>
      </c>
      <c r="AG24" s="65" t="s">
        <v>353</v>
      </c>
      <c r="AH24" s="102" t="s">
        <v>353</v>
      </c>
      <c r="AI24" s="104" t="s">
        <v>363</v>
      </c>
      <c r="AJ24" s="105">
        <v>0</v>
      </c>
      <c r="AK24" s="105">
        <v>0</v>
      </c>
      <c r="AL24" s="106">
        <v>0</v>
      </c>
      <c r="AM24" s="106"/>
      <c r="AN24" s="106">
        <v>0</v>
      </c>
      <c r="AO24" s="71"/>
      <c r="AP24" s="316"/>
      <c r="AQ24" s="319"/>
      <c r="AR24" s="289"/>
      <c r="AS24" s="289"/>
      <c r="AT24" s="292"/>
    </row>
    <row r="25" spans="1:50" ht="26.25" customHeight="1" x14ac:dyDescent="0.25">
      <c r="A25" s="249"/>
      <c r="B25" s="247"/>
      <c r="C25" s="362"/>
      <c r="D25" s="363"/>
      <c r="E25" s="365"/>
      <c r="F25" s="279"/>
      <c r="G25" s="282"/>
      <c r="H25" s="283"/>
      <c r="I25" s="283"/>
      <c r="J25" s="333"/>
      <c r="K25" s="311"/>
      <c r="L25" s="352"/>
      <c r="M25" s="277"/>
      <c r="N25" s="314"/>
      <c r="O25" s="97" t="s">
        <v>423</v>
      </c>
      <c r="P25" s="40">
        <v>60</v>
      </c>
      <c r="Q25" s="100">
        <v>1</v>
      </c>
      <c r="R25" s="71"/>
      <c r="S25" s="71"/>
      <c r="T25" s="400">
        <f t="shared" si="0"/>
        <v>1.6666666666666666E-2</v>
      </c>
      <c r="U25" s="102">
        <v>45566</v>
      </c>
      <c r="V25" s="102">
        <v>45657</v>
      </c>
      <c r="W25" s="40">
        <v>90</v>
      </c>
      <c r="X25" s="107">
        <v>1059626</v>
      </c>
      <c r="Y25" s="104" t="s">
        <v>355</v>
      </c>
      <c r="Z25" s="65" t="s">
        <v>403</v>
      </c>
      <c r="AA25" s="282"/>
      <c r="AB25" s="282"/>
      <c r="AC25" s="40" t="s">
        <v>395</v>
      </c>
      <c r="AD25" s="65" t="s">
        <v>353</v>
      </c>
      <c r="AE25" s="105">
        <v>0</v>
      </c>
      <c r="AF25" s="65" t="s">
        <v>353</v>
      </c>
      <c r="AG25" s="65" t="s">
        <v>353</v>
      </c>
      <c r="AH25" s="102" t="s">
        <v>353</v>
      </c>
      <c r="AI25" s="104" t="s">
        <v>363</v>
      </c>
      <c r="AJ25" s="105">
        <v>0</v>
      </c>
      <c r="AK25" s="105">
        <v>0</v>
      </c>
      <c r="AL25" s="106">
        <v>0</v>
      </c>
      <c r="AM25" s="106"/>
      <c r="AN25" s="106">
        <v>0</v>
      </c>
      <c r="AO25" s="71"/>
      <c r="AP25" s="316"/>
      <c r="AQ25" s="319"/>
      <c r="AR25" s="289"/>
      <c r="AS25" s="289"/>
      <c r="AT25" s="292"/>
    </row>
    <row r="26" spans="1:50" ht="48.75" customHeight="1" x14ac:dyDescent="0.25">
      <c r="A26" s="249"/>
      <c r="B26" s="247"/>
      <c r="C26" s="362"/>
      <c r="D26" s="363">
        <v>5</v>
      </c>
      <c r="E26" s="365"/>
      <c r="F26" s="279"/>
      <c r="G26" s="282"/>
      <c r="H26" s="284" t="s">
        <v>424</v>
      </c>
      <c r="I26" s="284" t="s">
        <v>425</v>
      </c>
      <c r="J26" s="339">
        <v>0</v>
      </c>
      <c r="K26" s="312"/>
      <c r="L26" s="356">
        <v>0.05</v>
      </c>
      <c r="M26" s="108" t="s">
        <v>426</v>
      </c>
      <c r="N26" s="65" t="s">
        <v>353</v>
      </c>
      <c r="O26" s="97" t="s">
        <v>427</v>
      </c>
      <c r="P26" s="40">
        <v>5</v>
      </c>
      <c r="Q26" s="100">
        <v>0</v>
      </c>
      <c r="R26" s="71"/>
      <c r="S26" s="71"/>
      <c r="T26" s="400">
        <f t="shared" si="0"/>
        <v>0</v>
      </c>
      <c r="U26" s="102">
        <v>45566</v>
      </c>
      <c r="V26" s="102">
        <v>45657</v>
      </c>
      <c r="W26" s="40">
        <v>90</v>
      </c>
      <c r="X26" s="107">
        <v>1059626</v>
      </c>
      <c r="Y26" s="104" t="s">
        <v>355</v>
      </c>
      <c r="Z26" s="65" t="s">
        <v>403</v>
      </c>
      <c r="AA26" s="282"/>
      <c r="AB26" s="282"/>
      <c r="AC26" s="40" t="s">
        <v>359</v>
      </c>
      <c r="AD26" s="101" t="s">
        <v>428</v>
      </c>
      <c r="AE26" s="105">
        <v>125346316.40000001</v>
      </c>
      <c r="AF26" s="65" t="s">
        <v>417</v>
      </c>
      <c r="AG26" s="65" t="s">
        <v>362</v>
      </c>
      <c r="AH26" s="102">
        <v>45565</v>
      </c>
      <c r="AI26" s="104" t="s">
        <v>363</v>
      </c>
      <c r="AJ26" s="105">
        <v>0</v>
      </c>
      <c r="AK26" s="105">
        <v>188700000</v>
      </c>
      <c r="AL26" s="106">
        <v>0</v>
      </c>
      <c r="AM26" s="106"/>
      <c r="AN26" s="106">
        <v>0</v>
      </c>
      <c r="AO26" s="71"/>
      <c r="AP26" s="316"/>
      <c r="AQ26" s="319"/>
      <c r="AR26" s="289"/>
      <c r="AS26" s="289"/>
      <c r="AT26" s="292"/>
    </row>
    <row r="27" spans="1:50" ht="63" customHeight="1" x14ac:dyDescent="0.25">
      <c r="A27" s="249"/>
      <c r="B27" s="247"/>
      <c r="C27" s="362"/>
      <c r="D27" s="363"/>
      <c r="E27" s="365"/>
      <c r="F27" s="279"/>
      <c r="G27" s="282"/>
      <c r="H27" s="283"/>
      <c r="I27" s="283"/>
      <c r="J27" s="333"/>
      <c r="K27" s="311"/>
      <c r="L27" s="352"/>
      <c r="M27" s="141" t="s">
        <v>429</v>
      </c>
      <c r="N27" s="72" t="s">
        <v>353</v>
      </c>
      <c r="O27" s="97" t="s">
        <v>430</v>
      </c>
      <c r="P27" s="40">
        <v>5</v>
      </c>
      <c r="Q27" s="100">
        <v>0</v>
      </c>
      <c r="R27" s="71"/>
      <c r="S27" s="71"/>
      <c r="T27" s="400">
        <f t="shared" si="0"/>
        <v>0</v>
      </c>
      <c r="U27" s="102">
        <v>45566</v>
      </c>
      <c r="V27" s="102">
        <v>45657</v>
      </c>
      <c r="W27" s="40">
        <v>90</v>
      </c>
      <c r="X27" s="107">
        <v>1059626</v>
      </c>
      <c r="Y27" s="104" t="s">
        <v>355</v>
      </c>
      <c r="Z27" s="65" t="s">
        <v>403</v>
      </c>
      <c r="AA27" s="283"/>
      <c r="AB27" s="283"/>
      <c r="AC27" s="40" t="s">
        <v>395</v>
      </c>
      <c r="AD27" s="65" t="s">
        <v>353</v>
      </c>
      <c r="AE27" s="105">
        <v>0</v>
      </c>
      <c r="AF27" s="65" t="s">
        <v>353</v>
      </c>
      <c r="AG27" s="65" t="s">
        <v>353</v>
      </c>
      <c r="AH27" s="102" t="s">
        <v>353</v>
      </c>
      <c r="AI27" s="104" t="s">
        <v>363</v>
      </c>
      <c r="AJ27" s="105">
        <v>0</v>
      </c>
      <c r="AK27" s="105">
        <v>0</v>
      </c>
      <c r="AL27" s="106">
        <v>0</v>
      </c>
      <c r="AM27" s="106"/>
      <c r="AN27" s="106">
        <v>0</v>
      </c>
      <c r="AO27" s="71"/>
      <c r="AP27" s="316"/>
      <c r="AQ27" s="319"/>
      <c r="AR27" s="289"/>
      <c r="AS27" s="289"/>
      <c r="AT27" s="292"/>
    </row>
    <row r="28" spans="1:50" ht="96" customHeight="1" x14ac:dyDescent="0.25">
      <c r="A28" s="249"/>
      <c r="B28" s="247"/>
      <c r="C28" s="362"/>
      <c r="D28" s="363">
        <v>0.25</v>
      </c>
      <c r="E28" s="365"/>
      <c r="F28" s="279"/>
      <c r="G28" s="282"/>
      <c r="H28" s="284" t="s">
        <v>431</v>
      </c>
      <c r="I28" s="284" t="s">
        <v>432</v>
      </c>
      <c r="J28" s="339">
        <v>0</v>
      </c>
      <c r="K28" s="312"/>
      <c r="L28" s="356">
        <v>0.2</v>
      </c>
      <c r="M28" s="357" t="s">
        <v>433</v>
      </c>
      <c r="N28" s="337" t="s">
        <v>353</v>
      </c>
      <c r="O28" s="140" t="s">
        <v>434</v>
      </c>
      <c r="P28" s="97">
        <v>90</v>
      </c>
      <c r="Q28" s="100">
        <v>0</v>
      </c>
      <c r="R28" s="71"/>
      <c r="S28" s="71"/>
      <c r="T28" s="400">
        <f t="shared" si="0"/>
        <v>0</v>
      </c>
      <c r="U28" s="102">
        <v>45566</v>
      </c>
      <c r="V28" s="102">
        <v>45657</v>
      </c>
      <c r="W28" s="40">
        <v>90</v>
      </c>
      <c r="X28" s="107">
        <v>1059626</v>
      </c>
      <c r="Y28" s="104" t="s">
        <v>355</v>
      </c>
      <c r="Z28" s="65" t="s">
        <v>403</v>
      </c>
      <c r="AA28" s="284" t="s">
        <v>435</v>
      </c>
      <c r="AB28" s="284" t="s">
        <v>436</v>
      </c>
      <c r="AC28" s="40" t="s">
        <v>359</v>
      </c>
      <c r="AD28" s="109" t="s">
        <v>437</v>
      </c>
      <c r="AE28" s="110">
        <v>840613670.60000002</v>
      </c>
      <c r="AF28" s="97" t="s">
        <v>438</v>
      </c>
      <c r="AG28" s="65" t="s">
        <v>362</v>
      </c>
      <c r="AH28" s="102">
        <v>45538</v>
      </c>
      <c r="AI28" s="104" t="s">
        <v>363</v>
      </c>
      <c r="AJ28" s="105">
        <v>0</v>
      </c>
      <c r="AK28" s="105">
        <v>528300000</v>
      </c>
      <c r="AL28" s="106">
        <v>528883600</v>
      </c>
      <c r="AM28" s="106"/>
      <c r="AN28" s="106">
        <v>0</v>
      </c>
      <c r="AO28" s="71"/>
      <c r="AP28" s="316"/>
      <c r="AQ28" s="319"/>
      <c r="AR28" s="289"/>
      <c r="AS28" s="289"/>
      <c r="AT28" s="292"/>
    </row>
    <row r="29" spans="1:50" ht="58.5" customHeight="1" x14ac:dyDescent="0.25">
      <c r="A29" s="249"/>
      <c r="B29" s="247"/>
      <c r="C29" s="362"/>
      <c r="D29" s="363"/>
      <c r="E29" s="365"/>
      <c r="F29" s="280"/>
      <c r="G29" s="283"/>
      <c r="H29" s="283"/>
      <c r="I29" s="283"/>
      <c r="J29" s="333"/>
      <c r="K29" s="311"/>
      <c r="L29" s="352"/>
      <c r="M29" s="358"/>
      <c r="N29" s="314"/>
      <c r="O29" s="140" t="s">
        <v>439</v>
      </c>
      <c r="P29" s="97">
        <v>1</v>
      </c>
      <c r="Q29" s="100">
        <v>0</v>
      </c>
      <c r="R29" s="71"/>
      <c r="S29" s="71"/>
      <c r="T29" s="400">
        <f t="shared" si="0"/>
        <v>0</v>
      </c>
      <c r="U29" s="102">
        <v>45566</v>
      </c>
      <c r="V29" s="102">
        <v>45657</v>
      </c>
      <c r="W29" s="40">
        <v>90</v>
      </c>
      <c r="X29" s="107">
        <v>1059626</v>
      </c>
      <c r="Y29" s="104" t="s">
        <v>355</v>
      </c>
      <c r="Z29" s="65" t="s">
        <v>403</v>
      </c>
      <c r="AA29" s="283"/>
      <c r="AB29" s="283"/>
      <c r="AC29" s="40" t="s">
        <v>359</v>
      </c>
      <c r="AD29" s="109" t="s">
        <v>440</v>
      </c>
      <c r="AE29" s="110">
        <v>8406136706</v>
      </c>
      <c r="AF29" s="97" t="s">
        <v>441</v>
      </c>
      <c r="AG29" s="65" t="s">
        <v>362</v>
      </c>
      <c r="AH29" s="102">
        <v>45538</v>
      </c>
      <c r="AI29" s="104" t="s">
        <v>363</v>
      </c>
      <c r="AJ29" s="105">
        <v>0</v>
      </c>
      <c r="AK29" s="105">
        <v>5283000000</v>
      </c>
      <c r="AL29" s="106">
        <v>7990960034</v>
      </c>
      <c r="AM29" s="106"/>
      <c r="AN29" s="106">
        <v>0</v>
      </c>
      <c r="AO29" s="71"/>
      <c r="AP29" s="317"/>
      <c r="AQ29" s="320"/>
      <c r="AR29" s="289"/>
      <c r="AS29" s="289"/>
      <c r="AT29" s="292"/>
    </row>
    <row r="30" spans="1:50" ht="58.5" customHeight="1" thickBot="1" x14ac:dyDescent="0.3">
      <c r="A30" s="127"/>
      <c r="B30" s="128"/>
      <c r="C30" s="128"/>
      <c r="D30" s="129"/>
      <c r="E30" s="307" t="s">
        <v>442</v>
      </c>
      <c r="F30" s="308"/>
      <c r="G30" s="308"/>
      <c r="H30" s="308"/>
      <c r="I30" s="308"/>
      <c r="J30" s="308"/>
      <c r="K30" s="308"/>
      <c r="L30" s="308"/>
      <c r="M30" s="308"/>
      <c r="N30" s="308"/>
      <c r="O30" s="308"/>
      <c r="P30" s="308"/>
      <c r="Q30" s="308"/>
      <c r="R30" s="308"/>
      <c r="S30" s="309"/>
      <c r="T30" s="404">
        <f>AVERAGE(T18:T29)</f>
        <v>0.10096491228070174</v>
      </c>
      <c r="U30" s="130"/>
      <c r="V30" s="130"/>
      <c r="W30" s="129"/>
      <c r="X30" s="129"/>
      <c r="Y30" s="128"/>
      <c r="Z30" s="129"/>
      <c r="AA30" s="129"/>
      <c r="AB30" s="129"/>
      <c r="AC30" s="129"/>
      <c r="AD30" s="128"/>
      <c r="AE30" s="131"/>
      <c r="AF30" s="128"/>
      <c r="AG30" s="128"/>
      <c r="AH30" s="130"/>
      <c r="AI30" s="129"/>
      <c r="AJ30" s="131"/>
      <c r="AK30" s="131"/>
      <c r="AL30" s="131"/>
      <c r="AM30" s="129"/>
      <c r="AN30" s="131"/>
      <c r="AO30" s="129"/>
      <c r="AP30" s="129"/>
      <c r="AQ30" s="193"/>
      <c r="AR30" s="186">
        <f>+AR18</f>
        <v>10047637053</v>
      </c>
      <c r="AS30" s="186">
        <f>+AS18</f>
        <v>273871273</v>
      </c>
      <c r="AT30" s="166">
        <f>+AT18</f>
        <v>2.7257281642973773E-2</v>
      </c>
      <c r="AU30" s="4"/>
    </row>
    <row r="31" spans="1:50" ht="140.25" customHeight="1" x14ac:dyDescent="0.25">
      <c r="A31" s="360" t="s">
        <v>206</v>
      </c>
      <c r="B31" s="283" t="s">
        <v>184</v>
      </c>
      <c r="C31" s="361" t="s">
        <v>185</v>
      </c>
      <c r="D31" s="342">
        <v>3</v>
      </c>
      <c r="E31" s="364" t="s">
        <v>443</v>
      </c>
      <c r="F31" s="278">
        <v>2024130010054</v>
      </c>
      <c r="G31" s="281" t="s">
        <v>444</v>
      </c>
      <c r="H31" s="281" t="s">
        <v>445</v>
      </c>
      <c r="I31" s="281" t="s">
        <v>446</v>
      </c>
      <c r="J31" s="332">
        <v>1</v>
      </c>
      <c r="K31" s="310"/>
      <c r="L31" s="350">
        <v>0.1</v>
      </c>
      <c r="M31" s="185" t="s">
        <v>447</v>
      </c>
      <c r="N31" s="168" t="s">
        <v>353</v>
      </c>
      <c r="O31" s="170" t="s">
        <v>448</v>
      </c>
      <c r="P31" s="170">
        <v>3</v>
      </c>
      <c r="Q31" s="173">
        <v>1</v>
      </c>
      <c r="R31" s="181"/>
      <c r="S31" s="181"/>
      <c r="T31" s="405">
        <f>Q31/P31</f>
        <v>0.33333333333333331</v>
      </c>
      <c r="U31" s="176">
        <v>45505</v>
      </c>
      <c r="V31" s="176">
        <v>45657</v>
      </c>
      <c r="W31" s="177">
        <v>150</v>
      </c>
      <c r="X31" s="184">
        <v>1059626</v>
      </c>
      <c r="Y31" s="164" t="s">
        <v>355</v>
      </c>
      <c r="Z31" s="168" t="s">
        <v>449</v>
      </c>
      <c r="AA31" s="168" t="s">
        <v>450</v>
      </c>
      <c r="AB31" s="168" t="s">
        <v>451</v>
      </c>
      <c r="AC31" s="177" t="s">
        <v>359</v>
      </c>
      <c r="AD31" s="175" t="s">
        <v>452</v>
      </c>
      <c r="AE31" s="179">
        <v>54016667</v>
      </c>
      <c r="AF31" s="168" t="s">
        <v>361</v>
      </c>
      <c r="AG31" s="168" t="s">
        <v>362</v>
      </c>
      <c r="AH31" s="176">
        <v>45555</v>
      </c>
      <c r="AI31" s="164" t="s">
        <v>363</v>
      </c>
      <c r="AJ31" s="179">
        <v>475200000</v>
      </c>
      <c r="AK31" s="179">
        <v>475200000</v>
      </c>
      <c r="AL31" s="180">
        <v>34400000</v>
      </c>
      <c r="AM31" s="180"/>
      <c r="AN31" s="180">
        <v>0</v>
      </c>
      <c r="AO31" s="181"/>
      <c r="AP31" s="321" t="s">
        <v>453</v>
      </c>
      <c r="AQ31" s="281" t="s">
        <v>443</v>
      </c>
      <c r="AR31" s="288">
        <v>1408000000</v>
      </c>
      <c r="AS31" s="288">
        <v>250802164</v>
      </c>
      <c r="AT31" s="291">
        <f>+AS31/AR31</f>
        <v>0.17812653693181818</v>
      </c>
    </row>
    <row r="32" spans="1:50" ht="48.75" customHeight="1" x14ac:dyDescent="0.25">
      <c r="A32" s="249"/>
      <c r="B32" s="247"/>
      <c r="C32" s="362"/>
      <c r="D32" s="363"/>
      <c r="E32" s="365"/>
      <c r="F32" s="279"/>
      <c r="G32" s="282"/>
      <c r="H32" s="282"/>
      <c r="I32" s="282"/>
      <c r="J32" s="345"/>
      <c r="K32" s="338"/>
      <c r="L32" s="351"/>
      <c r="M32" s="276" t="s">
        <v>454</v>
      </c>
      <c r="N32" s="337" t="s">
        <v>353</v>
      </c>
      <c r="O32" s="97" t="s">
        <v>455</v>
      </c>
      <c r="P32" s="97">
        <v>4</v>
      </c>
      <c r="Q32" s="100">
        <v>2</v>
      </c>
      <c r="R32" s="71"/>
      <c r="S32" s="144"/>
      <c r="T32" s="400">
        <f>Q32/P32</f>
        <v>0.5</v>
      </c>
      <c r="U32" s="145">
        <v>45536</v>
      </c>
      <c r="V32" s="102">
        <v>45646</v>
      </c>
      <c r="W32" s="40">
        <v>110</v>
      </c>
      <c r="X32" s="107">
        <v>1059626</v>
      </c>
      <c r="Y32" s="104" t="s">
        <v>355</v>
      </c>
      <c r="Z32" s="65" t="s">
        <v>449</v>
      </c>
      <c r="AA32" s="284" t="s">
        <v>456</v>
      </c>
      <c r="AB32" s="284" t="s">
        <v>457</v>
      </c>
      <c r="AC32" s="40" t="s">
        <v>395</v>
      </c>
      <c r="AD32" s="65" t="s">
        <v>353</v>
      </c>
      <c r="AE32" s="105">
        <v>0</v>
      </c>
      <c r="AF32" s="65" t="s">
        <v>353</v>
      </c>
      <c r="AG32" s="65" t="s">
        <v>353</v>
      </c>
      <c r="AH32" s="102" t="s">
        <v>353</v>
      </c>
      <c r="AI32" s="104" t="s">
        <v>363</v>
      </c>
      <c r="AJ32" s="105">
        <v>0</v>
      </c>
      <c r="AK32" s="105">
        <v>0</v>
      </c>
      <c r="AL32" s="106">
        <v>0</v>
      </c>
      <c r="AM32" s="106"/>
      <c r="AN32" s="106">
        <v>0</v>
      </c>
      <c r="AO32" s="71"/>
      <c r="AP32" s="322"/>
      <c r="AQ32" s="282"/>
      <c r="AR32" s="289"/>
      <c r="AS32" s="289"/>
      <c r="AT32" s="292"/>
    </row>
    <row r="33" spans="1:48" ht="50.25" customHeight="1" x14ac:dyDescent="0.25">
      <c r="A33" s="249"/>
      <c r="B33" s="247"/>
      <c r="C33" s="362"/>
      <c r="D33" s="363"/>
      <c r="E33" s="365"/>
      <c r="F33" s="279"/>
      <c r="G33" s="282"/>
      <c r="H33" s="283"/>
      <c r="I33" s="283"/>
      <c r="J33" s="333"/>
      <c r="K33" s="311"/>
      <c r="L33" s="352"/>
      <c r="M33" s="277"/>
      <c r="N33" s="314"/>
      <c r="O33" s="97" t="s">
        <v>458</v>
      </c>
      <c r="P33" s="97">
        <v>50000</v>
      </c>
      <c r="Q33" s="100">
        <v>0</v>
      </c>
      <c r="R33" s="71"/>
      <c r="S33" s="144"/>
      <c r="T33" s="400">
        <f>Q33/P33</f>
        <v>0</v>
      </c>
      <c r="U33" s="145">
        <v>45536</v>
      </c>
      <c r="V33" s="102">
        <v>45646</v>
      </c>
      <c r="W33" s="40">
        <v>110</v>
      </c>
      <c r="X33" s="107">
        <v>50000</v>
      </c>
      <c r="Y33" s="104" t="s">
        <v>355</v>
      </c>
      <c r="Z33" s="65" t="s">
        <v>449</v>
      </c>
      <c r="AA33" s="283"/>
      <c r="AB33" s="283"/>
      <c r="AC33" s="40" t="s">
        <v>395</v>
      </c>
      <c r="AD33" s="65" t="s">
        <v>353</v>
      </c>
      <c r="AE33" s="105">
        <v>0</v>
      </c>
      <c r="AF33" s="65" t="s">
        <v>353</v>
      </c>
      <c r="AG33" s="65" t="s">
        <v>353</v>
      </c>
      <c r="AH33" s="102" t="s">
        <v>353</v>
      </c>
      <c r="AI33" s="104" t="s">
        <v>363</v>
      </c>
      <c r="AJ33" s="105">
        <v>0</v>
      </c>
      <c r="AK33" s="105">
        <v>0</v>
      </c>
      <c r="AL33" s="106">
        <v>0</v>
      </c>
      <c r="AM33" s="106"/>
      <c r="AN33" s="106">
        <v>0</v>
      </c>
      <c r="AO33" s="71"/>
      <c r="AP33" s="322"/>
      <c r="AQ33" s="282"/>
      <c r="AR33" s="289"/>
      <c r="AS33" s="289"/>
      <c r="AT33" s="292"/>
      <c r="AV33" s="203"/>
    </row>
    <row r="34" spans="1:48" ht="174.75" customHeight="1" x14ac:dyDescent="0.25">
      <c r="A34" s="249"/>
      <c r="B34" s="247"/>
      <c r="C34" s="362"/>
      <c r="D34" s="363">
        <v>2</v>
      </c>
      <c r="E34" s="365"/>
      <c r="F34" s="279"/>
      <c r="G34" s="282"/>
      <c r="H34" s="284" t="s">
        <v>459</v>
      </c>
      <c r="I34" s="284" t="s">
        <v>460</v>
      </c>
      <c r="J34" s="339">
        <v>6</v>
      </c>
      <c r="K34" s="312"/>
      <c r="L34" s="356">
        <v>0.05</v>
      </c>
      <c r="M34" s="99" t="s">
        <v>461</v>
      </c>
      <c r="N34" s="65" t="s">
        <v>353</v>
      </c>
      <c r="O34" s="97" t="s">
        <v>462</v>
      </c>
      <c r="P34" s="97">
        <v>2</v>
      </c>
      <c r="Q34" s="100">
        <v>6</v>
      </c>
      <c r="R34" s="71"/>
      <c r="S34" s="144"/>
      <c r="T34" s="400">
        <v>1</v>
      </c>
      <c r="U34" s="145">
        <v>45505</v>
      </c>
      <c r="V34" s="102">
        <v>45657</v>
      </c>
      <c r="W34" s="40">
        <v>150</v>
      </c>
      <c r="X34" s="111">
        <v>1059626</v>
      </c>
      <c r="Y34" s="104" t="s">
        <v>355</v>
      </c>
      <c r="Z34" s="65" t="s">
        <v>449</v>
      </c>
      <c r="AA34" s="40" t="s">
        <v>353</v>
      </c>
      <c r="AB34" s="40" t="s">
        <v>353</v>
      </c>
      <c r="AC34" s="40" t="s">
        <v>359</v>
      </c>
      <c r="AD34" s="101" t="s">
        <v>463</v>
      </c>
      <c r="AE34" s="105">
        <v>983000000</v>
      </c>
      <c r="AF34" s="65" t="s">
        <v>464</v>
      </c>
      <c r="AG34" s="65" t="s">
        <v>362</v>
      </c>
      <c r="AH34" s="102">
        <v>45496</v>
      </c>
      <c r="AI34" s="104" t="s">
        <v>363</v>
      </c>
      <c r="AJ34" s="105">
        <v>900000000</v>
      </c>
      <c r="AK34" s="105">
        <v>900000000</v>
      </c>
      <c r="AL34" s="106">
        <v>982363875</v>
      </c>
      <c r="AM34" s="106"/>
      <c r="AN34" s="106">
        <v>0</v>
      </c>
      <c r="AO34" s="71"/>
      <c r="AP34" s="322"/>
      <c r="AQ34" s="282"/>
      <c r="AR34" s="289"/>
      <c r="AS34" s="289"/>
      <c r="AT34" s="292"/>
    </row>
    <row r="35" spans="1:48" ht="120" customHeight="1" x14ac:dyDescent="0.25">
      <c r="A35" s="249"/>
      <c r="B35" s="247"/>
      <c r="C35" s="362"/>
      <c r="D35" s="363"/>
      <c r="E35" s="365"/>
      <c r="F35" s="279"/>
      <c r="G35" s="282"/>
      <c r="H35" s="282"/>
      <c r="I35" s="282"/>
      <c r="J35" s="345"/>
      <c r="K35" s="338"/>
      <c r="L35" s="351"/>
      <c r="M35" s="276" t="s">
        <v>465</v>
      </c>
      <c r="N35" s="65" t="s">
        <v>353</v>
      </c>
      <c r="O35" s="97" t="s">
        <v>466</v>
      </c>
      <c r="P35" s="97">
        <v>1</v>
      </c>
      <c r="Q35" s="100">
        <v>0</v>
      </c>
      <c r="R35" s="71"/>
      <c r="S35" s="71"/>
      <c r="T35" s="400">
        <f t="shared" ref="T35:T36" si="2">Q35/P35</f>
        <v>0</v>
      </c>
      <c r="U35" s="102">
        <v>45505</v>
      </c>
      <c r="V35" s="102">
        <v>45657</v>
      </c>
      <c r="W35" s="40">
        <v>150</v>
      </c>
      <c r="X35" s="111">
        <v>1059626</v>
      </c>
      <c r="Y35" s="104" t="s">
        <v>355</v>
      </c>
      <c r="Z35" s="65" t="s">
        <v>449</v>
      </c>
      <c r="AA35" s="284" t="s">
        <v>467</v>
      </c>
      <c r="AB35" s="284" t="s">
        <v>468</v>
      </c>
      <c r="AC35" s="40" t="s">
        <v>359</v>
      </c>
      <c r="AD35" s="101" t="s">
        <v>469</v>
      </c>
      <c r="AE35" s="105">
        <v>64000000</v>
      </c>
      <c r="AF35" s="65" t="s">
        <v>361</v>
      </c>
      <c r="AG35" s="65" t="s">
        <v>362</v>
      </c>
      <c r="AH35" s="102">
        <v>45531</v>
      </c>
      <c r="AI35" s="104" t="s">
        <v>363</v>
      </c>
      <c r="AJ35" s="105">
        <v>32800000</v>
      </c>
      <c r="AK35" s="105">
        <v>32800000</v>
      </c>
      <c r="AL35" s="106">
        <v>0</v>
      </c>
      <c r="AM35" s="106"/>
      <c r="AN35" s="106">
        <v>0</v>
      </c>
      <c r="AO35" s="71"/>
      <c r="AP35" s="322"/>
      <c r="AQ35" s="282"/>
      <c r="AR35" s="289"/>
      <c r="AS35" s="289"/>
      <c r="AT35" s="292"/>
    </row>
    <row r="36" spans="1:48" ht="48" customHeight="1" x14ac:dyDescent="0.25">
      <c r="A36" s="249"/>
      <c r="B36" s="247"/>
      <c r="C36" s="362"/>
      <c r="D36" s="363"/>
      <c r="E36" s="365"/>
      <c r="F36" s="280"/>
      <c r="G36" s="283"/>
      <c r="H36" s="283"/>
      <c r="I36" s="283"/>
      <c r="J36" s="333"/>
      <c r="K36" s="311"/>
      <c r="L36" s="352"/>
      <c r="M36" s="277"/>
      <c r="N36" s="65" t="s">
        <v>353</v>
      </c>
      <c r="O36" s="97" t="s">
        <v>470</v>
      </c>
      <c r="P36" s="97">
        <v>330</v>
      </c>
      <c r="Q36" s="100">
        <v>240</v>
      </c>
      <c r="R36" s="71"/>
      <c r="S36" s="71"/>
      <c r="T36" s="400">
        <f t="shared" si="2"/>
        <v>0.72727272727272729</v>
      </c>
      <c r="U36" s="102">
        <v>45536</v>
      </c>
      <c r="V36" s="102">
        <v>45646</v>
      </c>
      <c r="W36" s="40">
        <v>110</v>
      </c>
      <c r="X36" s="111">
        <v>1059626</v>
      </c>
      <c r="Y36" s="104" t="s">
        <v>355</v>
      </c>
      <c r="Z36" s="65" t="s">
        <v>449</v>
      </c>
      <c r="AA36" s="283"/>
      <c r="AB36" s="283"/>
      <c r="AC36" s="40" t="s">
        <v>395</v>
      </c>
      <c r="AD36" s="65" t="s">
        <v>353</v>
      </c>
      <c r="AE36" s="105">
        <v>0</v>
      </c>
      <c r="AF36" s="65" t="s">
        <v>353</v>
      </c>
      <c r="AG36" s="65" t="s">
        <v>353</v>
      </c>
      <c r="AH36" s="102" t="s">
        <v>353</v>
      </c>
      <c r="AI36" s="104" t="s">
        <v>363</v>
      </c>
      <c r="AJ36" s="105">
        <v>0</v>
      </c>
      <c r="AK36" s="105">
        <v>0</v>
      </c>
      <c r="AL36" s="106">
        <v>0</v>
      </c>
      <c r="AM36" s="106"/>
      <c r="AN36" s="106">
        <v>0</v>
      </c>
      <c r="AO36" s="71"/>
      <c r="AP36" s="323"/>
      <c r="AQ36" s="283"/>
      <c r="AR36" s="289"/>
      <c r="AS36" s="289"/>
      <c r="AT36" s="292"/>
    </row>
    <row r="37" spans="1:48" ht="48" customHeight="1" thickBot="1" x14ac:dyDescent="0.3">
      <c r="A37" s="127"/>
      <c r="B37" s="128"/>
      <c r="C37" s="128"/>
      <c r="D37" s="129"/>
      <c r="E37" s="307" t="s">
        <v>471</v>
      </c>
      <c r="F37" s="308"/>
      <c r="G37" s="308"/>
      <c r="H37" s="308"/>
      <c r="I37" s="308"/>
      <c r="J37" s="308"/>
      <c r="K37" s="308"/>
      <c r="L37" s="308"/>
      <c r="M37" s="308"/>
      <c r="N37" s="308"/>
      <c r="O37" s="308"/>
      <c r="P37" s="308"/>
      <c r="Q37" s="308"/>
      <c r="R37" s="308"/>
      <c r="S37" s="309"/>
      <c r="T37" s="404">
        <f>AVERAGE(T31:T36)</f>
        <v>0.42676767676767674</v>
      </c>
      <c r="U37" s="130"/>
      <c r="V37" s="130"/>
      <c r="W37" s="129"/>
      <c r="X37" s="129"/>
      <c r="Y37" s="128"/>
      <c r="Z37" s="129"/>
      <c r="AA37" s="129"/>
      <c r="AB37" s="129"/>
      <c r="AC37" s="129"/>
      <c r="AD37" s="128"/>
      <c r="AE37" s="131"/>
      <c r="AF37" s="128"/>
      <c r="AG37" s="128"/>
      <c r="AH37" s="130"/>
      <c r="AI37" s="129"/>
      <c r="AJ37" s="131"/>
      <c r="AK37" s="131"/>
      <c r="AL37" s="131"/>
      <c r="AM37" s="129"/>
      <c r="AN37" s="131"/>
      <c r="AO37" s="129"/>
      <c r="AP37" s="129"/>
      <c r="AQ37" s="193"/>
      <c r="AR37" s="187">
        <f>+AR31</f>
        <v>1408000000</v>
      </c>
      <c r="AS37" s="187">
        <f>+AS31</f>
        <v>250802164</v>
      </c>
      <c r="AT37" s="166">
        <f>+AT31</f>
        <v>0.17812653693181818</v>
      </c>
      <c r="AU37" s="4"/>
    </row>
    <row r="38" spans="1:48" ht="54" customHeight="1" x14ac:dyDescent="0.25">
      <c r="A38" s="360" t="s">
        <v>215</v>
      </c>
      <c r="B38" s="283" t="s">
        <v>184</v>
      </c>
      <c r="C38" s="361" t="s">
        <v>185</v>
      </c>
      <c r="D38" s="342">
        <v>7</v>
      </c>
      <c r="E38" s="364" t="s">
        <v>472</v>
      </c>
      <c r="F38" s="278">
        <v>2024130010053</v>
      </c>
      <c r="G38" s="281" t="s">
        <v>473</v>
      </c>
      <c r="H38" s="281" t="s">
        <v>474</v>
      </c>
      <c r="I38" s="281" t="s">
        <v>475</v>
      </c>
      <c r="J38" s="332">
        <v>3</v>
      </c>
      <c r="K38" s="310"/>
      <c r="L38" s="350">
        <v>0.1</v>
      </c>
      <c r="M38" s="348" t="s">
        <v>476</v>
      </c>
      <c r="N38" s="281" t="s">
        <v>353</v>
      </c>
      <c r="O38" s="341" t="s">
        <v>477</v>
      </c>
      <c r="P38" s="313">
        <v>7</v>
      </c>
      <c r="Q38" s="332">
        <v>3</v>
      </c>
      <c r="R38" s="310"/>
      <c r="S38" s="310"/>
      <c r="T38" s="406">
        <f>+Q38/P38</f>
        <v>0.42857142857142855</v>
      </c>
      <c r="U38" s="326">
        <v>45536</v>
      </c>
      <c r="V38" s="326">
        <v>45646</v>
      </c>
      <c r="W38" s="313">
        <v>110</v>
      </c>
      <c r="X38" s="328">
        <v>1059626</v>
      </c>
      <c r="Y38" s="330" t="s">
        <v>355</v>
      </c>
      <c r="Z38" s="281" t="s">
        <v>478</v>
      </c>
      <c r="AA38" s="281" t="s">
        <v>479</v>
      </c>
      <c r="AB38" s="281" t="s">
        <v>480</v>
      </c>
      <c r="AC38" s="313" t="s">
        <v>359</v>
      </c>
      <c r="AD38" s="281" t="s">
        <v>481</v>
      </c>
      <c r="AE38" s="179">
        <v>50000000</v>
      </c>
      <c r="AF38" s="168" t="s">
        <v>361</v>
      </c>
      <c r="AG38" s="168" t="s">
        <v>362</v>
      </c>
      <c r="AH38" s="176">
        <v>45545</v>
      </c>
      <c r="AI38" s="164" t="s">
        <v>363</v>
      </c>
      <c r="AJ38" s="188">
        <v>269626665</v>
      </c>
      <c r="AK38" s="188">
        <v>269626665</v>
      </c>
      <c r="AL38" s="180">
        <v>0</v>
      </c>
      <c r="AM38" s="180"/>
      <c r="AN38" s="180">
        <v>0</v>
      </c>
      <c r="AO38" s="181"/>
      <c r="AP38" s="315" t="s">
        <v>482</v>
      </c>
      <c r="AQ38" s="281" t="s">
        <v>472</v>
      </c>
      <c r="AR38" s="288">
        <v>338102697</v>
      </c>
      <c r="AS38" s="293">
        <v>102300000</v>
      </c>
      <c r="AT38" s="294">
        <f>+AS38/AR38</f>
        <v>0.30257078960834199</v>
      </c>
    </row>
    <row r="39" spans="1:48" ht="56.25" customHeight="1" x14ac:dyDescent="0.25">
      <c r="A39" s="249"/>
      <c r="B39" s="247"/>
      <c r="C39" s="362"/>
      <c r="D39" s="363"/>
      <c r="E39" s="365"/>
      <c r="F39" s="279"/>
      <c r="G39" s="282"/>
      <c r="H39" s="282"/>
      <c r="I39" s="282"/>
      <c r="J39" s="345"/>
      <c r="K39" s="338"/>
      <c r="L39" s="351"/>
      <c r="M39" s="277"/>
      <c r="N39" s="283"/>
      <c r="O39" s="342"/>
      <c r="P39" s="314"/>
      <c r="Q39" s="333"/>
      <c r="R39" s="311"/>
      <c r="S39" s="311"/>
      <c r="T39" s="407"/>
      <c r="U39" s="327"/>
      <c r="V39" s="327"/>
      <c r="W39" s="314"/>
      <c r="X39" s="329"/>
      <c r="Y39" s="296"/>
      <c r="Z39" s="283"/>
      <c r="AA39" s="283"/>
      <c r="AB39" s="283"/>
      <c r="AC39" s="314"/>
      <c r="AD39" s="283"/>
      <c r="AE39" s="105">
        <v>0</v>
      </c>
      <c r="AF39" s="65" t="s">
        <v>353</v>
      </c>
      <c r="AG39" s="65" t="s">
        <v>353</v>
      </c>
      <c r="AH39" s="102" t="s">
        <v>353</v>
      </c>
      <c r="AI39" s="104" t="s">
        <v>363</v>
      </c>
      <c r="AJ39" s="112">
        <v>70668023</v>
      </c>
      <c r="AK39" s="112">
        <v>70668023</v>
      </c>
      <c r="AL39" s="106">
        <v>0</v>
      </c>
      <c r="AM39" s="106"/>
      <c r="AN39" s="106">
        <v>0</v>
      </c>
      <c r="AO39" s="71"/>
      <c r="AP39" s="316"/>
      <c r="AQ39" s="282"/>
      <c r="AR39" s="289"/>
      <c r="AS39" s="289"/>
      <c r="AT39" s="295"/>
    </row>
    <row r="40" spans="1:48" ht="36" customHeight="1" x14ac:dyDescent="0.25">
      <c r="A40" s="249"/>
      <c r="B40" s="247"/>
      <c r="C40" s="362"/>
      <c r="D40" s="363"/>
      <c r="E40" s="365"/>
      <c r="F40" s="279"/>
      <c r="G40" s="282"/>
      <c r="H40" s="282"/>
      <c r="I40" s="282"/>
      <c r="J40" s="345"/>
      <c r="K40" s="338"/>
      <c r="L40" s="351"/>
      <c r="M40" s="276" t="s">
        <v>483</v>
      </c>
      <c r="N40" s="337" t="s">
        <v>353</v>
      </c>
      <c r="O40" s="97" t="s">
        <v>484</v>
      </c>
      <c r="P40" s="40">
        <v>20</v>
      </c>
      <c r="Q40" s="100">
        <v>29</v>
      </c>
      <c r="R40" s="71"/>
      <c r="S40" s="71"/>
      <c r="T40" s="400">
        <v>1</v>
      </c>
      <c r="U40" s="102">
        <v>45536</v>
      </c>
      <c r="V40" s="102">
        <v>45646</v>
      </c>
      <c r="W40" s="40">
        <v>110</v>
      </c>
      <c r="X40" s="111">
        <v>1059626</v>
      </c>
      <c r="Y40" s="104" t="s">
        <v>355</v>
      </c>
      <c r="Z40" s="65" t="s">
        <v>478</v>
      </c>
      <c r="AA40" s="65" t="s">
        <v>485</v>
      </c>
      <c r="AB40" s="65" t="s">
        <v>486</v>
      </c>
      <c r="AC40" s="40" t="s">
        <v>395</v>
      </c>
      <c r="AD40" s="65" t="s">
        <v>353</v>
      </c>
      <c r="AE40" s="105">
        <v>0</v>
      </c>
      <c r="AF40" s="65" t="s">
        <v>353</v>
      </c>
      <c r="AG40" s="65" t="s">
        <v>353</v>
      </c>
      <c r="AH40" s="102" t="s">
        <v>353</v>
      </c>
      <c r="AI40" s="104" t="s">
        <v>363</v>
      </c>
      <c r="AJ40" s="112">
        <v>0</v>
      </c>
      <c r="AK40" s="112">
        <v>0</v>
      </c>
      <c r="AL40" s="106">
        <v>0</v>
      </c>
      <c r="AM40" s="106"/>
      <c r="AN40" s="106">
        <v>0</v>
      </c>
      <c r="AO40" s="71"/>
      <c r="AP40" s="316"/>
      <c r="AQ40" s="282"/>
      <c r="AR40" s="289"/>
      <c r="AS40" s="289"/>
      <c r="AT40" s="295"/>
    </row>
    <row r="41" spans="1:48" ht="43.5" customHeight="1" x14ac:dyDescent="0.25">
      <c r="A41" s="249"/>
      <c r="B41" s="247"/>
      <c r="C41" s="362"/>
      <c r="D41" s="363"/>
      <c r="E41" s="365"/>
      <c r="F41" s="279"/>
      <c r="G41" s="282"/>
      <c r="H41" s="283"/>
      <c r="I41" s="283"/>
      <c r="J41" s="333"/>
      <c r="K41" s="311"/>
      <c r="L41" s="352"/>
      <c r="M41" s="277"/>
      <c r="N41" s="314"/>
      <c r="O41" s="97" t="s">
        <v>487</v>
      </c>
      <c r="P41" s="40">
        <v>3</v>
      </c>
      <c r="Q41" s="100">
        <v>3</v>
      </c>
      <c r="R41" s="71"/>
      <c r="S41" s="71"/>
      <c r="T41" s="400">
        <f>+Q41/P41</f>
        <v>1</v>
      </c>
      <c r="U41" s="102">
        <v>45536</v>
      </c>
      <c r="V41" s="102">
        <v>45646</v>
      </c>
      <c r="W41" s="40">
        <v>110</v>
      </c>
      <c r="X41" s="111">
        <v>1059626</v>
      </c>
      <c r="Y41" s="104" t="s">
        <v>355</v>
      </c>
      <c r="Z41" s="65" t="s">
        <v>478</v>
      </c>
      <c r="AA41" s="65" t="s">
        <v>353</v>
      </c>
      <c r="AB41" s="65" t="s">
        <v>353</v>
      </c>
      <c r="AC41" s="40" t="s">
        <v>395</v>
      </c>
      <c r="AD41" s="65" t="s">
        <v>353</v>
      </c>
      <c r="AE41" s="105">
        <v>0</v>
      </c>
      <c r="AF41" s="65" t="s">
        <v>353</v>
      </c>
      <c r="AG41" s="65" t="s">
        <v>353</v>
      </c>
      <c r="AH41" s="102" t="s">
        <v>353</v>
      </c>
      <c r="AI41" s="104" t="s">
        <v>363</v>
      </c>
      <c r="AJ41" s="112">
        <v>0</v>
      </c>
      <c r="AK41" s="112">
        <v>0</v>
      </c>
      <c r="AL41" s="106">
        <v>0</v>
      </c>
      <c r="AM41" s="106"/>
      <c r="AN41" s="106">
        <v>0</v>
      </c>
      <c r="AO41" s="71"/>
      <c r="AP41" s="316"/>
      <c r="AQ41" s="282"/>
      <c r="AR41" s="289"/>
      <c r="AS41" s="289"/>
      <c r="AT41" s="295"/>
    </row>
    <row r="42" spans="1:48" ht="105" customHeight="1" x14ac:dyDescent="0.25">
      <c r="A42" s="249"/>
      <c r="B42" s="247"/>
      <c r="C42" s="362"/>
      <c r="D42" s="363">
        <v>1</v>
      </c>
      <c r="E42" s="365"/>
      <c r="F42" s="279"/>
      <c r="G42" s="282"/>
      <c r="H42" s="284" t="s">
        <v>488</v>
      </c>
      <c r="I42" s="284" t="s">
        <v>489</v>
      </c>
      <c r="J42" s="339">
        <v>0</v>
      </c>
      <c r="K42" s="312"/>
      <c r="L42" s="356">
        <v>0.05</v>
      </c>
      <c r="M42" s="99" t="s">
        <v>490</v>
      </c>
      <c r="N42" s="65" t="s">
        <v>353</v>
      </c>
      <c r="O42" s="97" t="s">
        <v>491</v>
      </c>
      <c r="P42" s="98">
        <v>1</v>
      </c>
      <c r="Q42" s="100">
        <v>0</v>
      </c>
      <c r="R42" s="71"/>
      <c r="S42" s="71"/>
      <c r="T42" s="400">
        <f>+Q42/P42</f>
        <v>0</v>
      </c>
      <c r="U42" s="102">
        <v>45536</v>
      </c>
      <c r="V42" s="102">
        <v>45646</v>
      </c>
      <c r="W42" s="40">
        <v>110</v>
      </c>
      <c r="X42" s="111">
        <v>1059626</v>
      </c>
      <c r="Y42" s="104" t="s">
        <v>355</v>
      </c>
      <c r="Z42" s="65" t="s">
        <v>478</v>
      </c>
      <c r="AA42" s="65" t="s">
        <v>492</v>
      </c>
      <c r="AB42" s="65" t="s">
        <v>493</v>
      </c>
      <c r="AC42" s="40" t="s">
        <v>359</v>
      </c>
      <c r="AD42" s="101" t="s">
        <v>494</v>
      </c>
      <c r="AE42" s="105">
        <v>115302697</v>
      </c>
      <c r="AF42" s="65" t="s">
        <v>361</v>
      </c>
      <c r="AG42" s="65" t="s">
        <v>362</v>
      </c>
      <c r="AH42" s="102">
        <v>45555</v>
      </c>
      <c r="AI42" s="104" t="s">
        <v>363</v>
      </c>
      <c r="AJ42" s="112">
        <v>226486399</v>
      </c>
      <c r="AK42" s="112">
        <v>226486399</v>
      </c>
      <c r="AL42" s="106">
        <v>0</v>
      </c>
      <c r="AM42" s="106"/>
      <c r="AN42" s="106">
        <v>0</v>
      </c>
      <c r="AO42" s="71"/>
      <c r="AP42" s="316"/>
      <c r="AQ42" s="282"/>
      <c r="AR42" s="289"/>
      <c r="AS42" s="289"/>
      <c r="AT42" s="295"/>
    </row>
    <row r="43" spans="1:48" ht="58.5" customHeight="1" x14ac:dyDescent="0.25">
      <c r="A43" s="249"/>
      <c r="B43" s="247"/>
      <c r="C43" s="362"/>
      <c r="D43" s="363"/>
      <c r="E43" s="365"/>
      <c r="F43" s="280"/>
      <c r="G43" s="283"/>
      <c r="H43" s="283"/>
      <c r="I43" s="283"/>
      <c r="J43" s="333"/>
      <c r="K43" s="311"/>
      <c r="L43" s="352"/>
      <c r="M43" s="99" t="s">
        <v>495</v>
      </c>
      <c r="N43" s="65" t="s">
        <v>353</v>
      </c>
      <c r="O43" s="97" t="s">
        <v>496</v>
      </c>
      <c r="P43" s="98">
        <v>40</v>
      </c>
      <c r="Q43" s="100">
        <v>60</v>
      </c>
      <c r="R43" s="71"/>
      <c r="S43" s="71"/>
      <c r="T43" s="400">
        <v>1</v>
      </c>
      <c r="U43" s="102">
        <v>45536</v>
      </c>
      <c r="V43" s="102">
        <v>45646</v>
      </c>
      <c r="W43" s="40">
        <v>110</v>
      </c>
      <c r="X43" s="111">
        <v>1059626</v>
      </c>
      <c r="Y43" s="104" t="s">
        <v>355</v>
      </c>
      <c r="Z43" s="65" t="s">
        <v>478</v>
      </c>
      <c r="AA43" s="65" t="s">
        <v>353</v>
      </c>
      <c r="AB43" s="65" t="s">
        <v>353</v>
      </c>
      <c r="AC43" s="40" t="s">
        <v>395</v>
      </c>
      <c r="AD43" s="65" t="s">
        <v>353</v>
      </c>
      <c r="AE43" s="105">
        <v>0</v>
      </c>
      <c r="AF43" s="65" t="s">
        <v>353</v>
      </c>
      <c r="AG43" s="65" t="s">
        <v>353</v>
      </c>
      <c r="AH43" s="102" t="s">
        <v>353</v>
      </c>
      <c r="AI43" s="104" t="s">
        <v>363</v>
      </c>
      <c r="AJ43" s="112">
        <v>0</v>
      </c>
      <c r="AK43" s="112">
        <v>0</v>
      </c>
      <c r="AL43" s="106">
        <v>0</v>
      </c>
      <c r="AM43" s="106"/>
      <c r="AN43" s="106">
        <v>0</v>
      </c>
      <c r="AO43" s="71"/>
      <c r="AP43" s="317"/>
      <c r="AQ43" s="283"/>
      <c r="AR43" s="289"/>
      <c r="AS43" s="289"/>
      <c r="AT43" s="295"/>
    </row>
    <row r="44" spans="1:48" ht="58.5" customHeight="1" thickBot="1" x14ac:dyDescent="0.3">
      <c r="A44" s="127"/>
      <c r="B44" s="128"/>
      <c r="C44" s="128"/>
      <c r="D44" s="129"/>
      <c r="E44" s="307" t="s">
        <v>497</v>
      </c>
      <c r="F44" s="308"/>
      <c r="G44" s="308"/>
      <c r="H44" s="308"/>
      <c r="I44" s="308"/>
      <c r="J44" s="308"/>
      <c r="K44" s="308"/>
      <c r="L44" s="308"/>
      <c r="M44" s="308"/>
      <c r="N44" s="308"/>
      <c r="O44" s="308"/>
      <c r="P44" s="308"/>
      <c r="Q44" s="308"/>
      <c r="R44" s="308"/>
      <c r="S44" s="309"/>
      <c r="T44" s="404">
        <f>AVERAGE(T38:T43)</f>
        <v>0.68571428571428572</v>
      </c>
      <c r="U44" s="130"/>
      <c r="V44" s="130"/>
      <c r="W44" s="129"/>
      <c r="X44" s="129"/>
      <c r="Y44" s="128"/>
      <c r="Z44" s="129"/>
      <c r="AA44" s="129"/>
      <c r="AB44" s="129"/>
      <c r="AC44" s="129"/>
      <c r="AD44" s="128"/>
      <c r="AE44" s="131"/>
      <c r="AF44" s="128"/>
      <c r="AG44" s="128"/>
      <c r="AH44" s="130"/>
      <c r="AI44" s="129"/>
      <c r="AJ44" s="131"/>
      <c r="AK44" s="131"/>
      <c r="AL44" s="131"/>
      <c r="AM44" s="129"/>
      <c r="AN44" s="131"/>
      <c r="AO44" s="129"/>
      <c r="AP44" s="129"/>
      <c r="AQ44" s="193"/>
      <c r="AR44" s="186">
        <f>+AR38</f>
        <v>338102697</v>
      </c>
      <c r="AS44" s="186">
        <f>+AS38</f>
        <v>102300000</v>
      </c>
      <c r="AT44" s="166">
        <f>+AT38</f>
        <v>0.30257078960834199</v>
      </c>
      <c r="AU44" s="4"/>
    </row>
    <row r="45" spans="1:48" ht="48.75" customHeight="1" x14ac:dyDescent="0.25">
      <c r="A45" s="360" t="s">
        <v>223</v>
      </c>
      <c r="B45" s="283" t="s">
        <v>184</v>
      </c>
      <c r="C45" s="361" t="s">
        <v>185</v>
      </c>
      <c r="D45" s="342">
        <v>0</v>
      </c>
      <c r="E45" s="364" t="s">
        <v>498</v>
      </c>
      <c r="F45" s="278">
        <v>2024130010069</v>
      </c>
      <c r="G45" s="281" t="s">
        <v>499</v>
      </c>
      <c r="H45" s="281" t="s">
        <v>500</v>
      </c>
      <c r="I45" s="281" t="s">
        <v>501</v>
      </c>
      <c r="J45" s="332" t="s">
        <v>227</v>
      </c>
      <c r="K45" s="310"/>
      <c r="L45" s="350">
        <v>0.05</v>
      </c>
      <c r="M45" s="175" t="s">
        <v>502</v>
      </c>
      <c r="N45" s="168" t="s">
        <v>353</v>
      </c>
      <c r="O45" s="170" t="s">
        <v>503</v>
      </c>
      <c r="P45" s="170">
        <v>1</v>
      </c>
      <c r="Q45" s="173">
        <v>0</v>
      </c>
      <c r="R45" s="181"/>
      <c r="S45" s="181"/>
      <c r="T45" s="403">
        <f>+Q45/P45</f>
        <v>0</v>
      </c>
      <c r="U45" s="176">
        <v>45536</v>
      </c>
      <c r="V45" s="176">
        <v>45646</v>
      </c>
      <c r="W45" s="177">
        <v>110</v>
      </c>
      <c r="X45" s="178">
        <v>1059626</v>
      </c>
      <c r="Y45" s="164" t="s">
        <v>355</v>
      </c>
      <c r="Z45" s="168" t="s">
        <v>504</v>
      </c>
      <c r="AA45" s="189" t="s">
        <v>353</v>
      </c>
      <c r="AB45" s="189" t="s">
        <v>353</v>
      </c>
      <c r="AC45" s="177" t="s">
        <v>395</v>
      </c>
      <c r="AD45" s="168" t="s">
        <v>353</v>
      </c>
      <c r="AE45" s="179">
        <v>1</v>
      </c>
      <c r="AF45" s="168" t="s">
        <v>353</v>
      </c>
      <c r="AG45" s="168" t="s">
        <v>362</v>
      </c>
      <c r="AH45" s="176" t="s">
        <v>353</v>
      </c>
      <c r="AI45" s="164" t="s">
        <v>363</v>
      </c>
      <c r="AJ45" s="179">
        <v>0</v>
      </c>
      <c r="AK45" s="179">
        <v>0</v>
      </c>
      <c r="AL45" s="180">
        <v>0</v>
      </c>
      <c r="AM45" s="180"/>
      <c r="AN45" s="180">
        <v>0</v>
      </c>
      <c r="AO45" s="181"/>
      <c r="AP45" s="281" t="s">
        <v>505</v>
      </c>
      <c r="AQ45" s="281" t="s">
        <v>498</v>
      </c>
      <c r="AR45" s="296">
        <v>1</v>
      </c>
      <c r="AS45" s="296">
        <v>0</v>
      </c>
      <c r="AT45" s="291">
        <f>+AS45/AR45</f>
        <v>0</v>
      </c>
    </row>
    <row r="46" spans="1:48" ht="66" customHeight="1" x14ac:dyDescent="0.25">
      <c r="A46" s="249"/>
      <c r="B46" s="247"/>
      <c r="C46" s="362"/>
      <c r="D46" s="363"/>
      <c r="E46" s="365"/>
      <c r="F46" s="280"/>
      <c r="G46" s="283"/>
      <c r="H46" s="283"/>
      <c r="I46" s="283"/>
      <c r="J46" s="333"/>
      <c r="K46" s="311"/>
      <c r="L46" s="352"/>
      <c r="M46" s="41" t="s">
        <v>506</v>
      </c>
      <c r="N46" s="65" t="s">
        <v>353</v>
      </c>
      <c r="O46" s="97" t="s">
        <v>507</v>
      </c>
      <c r="P46" s="97">
        <v>20</v>
      </c>
      <c r="Q46" s="100">
        <v>60</v>
      </c>
      <c r="R46" s="71"/>
      <c r="S46" s="71"/>
      <c r="T46" s="400">
        <v>1</v>
      </c>
      <c r="U46" s="102">
        <v>45536</v>
      </c>
      <c r="V46" s="102">
        <v>45646</v>
      </c>
      <c r="W46" s="40">
        <v>110</v>
      </c>
      <c r="X46" s="111">
        <v>1059626</v>
      </c>
      <c r="Y46" s="104" t="s">
        <v>355</v>
      </c>
      <c r="Z46" s="65" t="s">
        <v>504</v>
      </c>
      <c r="AA46" s="40" t="s">
        <v>353</v>
      </c>
      <c r="AB46" s="40" t="s">
        <v>353</v>
      </c>
      <c r="AC46" s="40" t="s">
        <v>395</v>
      </c>
      <c r="AD46" s="65" t="s">
        <v>353</v>
      </c>
      <c r="AE46" s="105">
        <v>0</v>
      </c>
      <c r="AF46" s="65" t="s">
        <v>353</v>
      </c>
      <c r="AG46" s="65" t="s">
        <v>353</v>
      </c>
      <c r="AH46" s="102" t="s">
        <v>353</v>
      </c>
      <c r="AI46" s="104" t="s">
        <v>363</v>
      </c>
      <c r="AJ46" s="105">
        <v>0</v>
      </c>
      <c r="AK46" s="105">
        <v>0</v>
      </c>
      <c r="AL46" s="106">
        <v>0</v>
      </c>
      <c r="AM46" s="106"/>
      <c r="AN46" s="106">
        <v>0</v>
      </c>
      <c r="AO46" s="71"/>
      <c r="AP46" s="283"/>
      <c r="AQ46" s="283"/>
      <c r="AR46" s="289"/>
      <c r="AS46" s="289"/>
      <c r="AT46" s="292"/>
    </row>
    <row r="47" spans="1:48" ht="66" customHeight="1" thickBot="1" x14ac:dyDescent="0.3">
      <c r="A47" s="127"/>
      <c r="B47" s="128"/>
      <c r="C47" s="128"/>
      <c r="D47" s="129"/>
      <c r="E47" s="307" t="s">
        <v>508</v>
      </c>
      <c r="F47" s="308"/>
      <c r="G47" s="308"/>
      <c r="H47" s="308"/>
      <c r="I47" s="308"/>
      <c r="J47" s="308"/>
      <c r="K47" s="308"/>
      <c r="L47" s="308"/>
      <c r="M47" s="308"/>
      <c r="N47" s="308"/>
      <c r="O47" s="308"/>
      <c r="P47" s="308"/>
      <c r="Q47" s="308"/>
      <c r="R47" s="308"/>
      <c r="S47" s="309"/>
      <c r="T47" s="404">
        <f>AVERAGE(T45:T46)</f>
        <v>0.5</v>
      </c>
      <c r="U47" s="130"/>
      <c r="V47" s="130"/>
      <c r="W47" s="129"/>
      <c r="X47" s="129"/>
      <c r="Y47" s="128"/>
      <c r="Z47" s="128"/>
      <c r="AA47" s="129"/>
      <c r="AB47" s="129"/>
      <c r="AC47" s="129"/>
      <c r="AD47" s="128"/>
      <c r="AE47" s="131"/>
      <c r="AF47" s="128"/>
      <c r="AG47" s="128"/>
      <c r="AH47" s="130"/>
      <c r="AI47" s="129"/>
      <c r="AJ47" s="131"/>
      <c r="AK47" s="131"/>
      <c r="AL47" s="131"/>
      <c r="AM47" s="129"/>
      <c r="AN47" s="131"/>
      <c r="AO47" s="129"/>
      <c r="AP47" s="129"/>
      <c r="AQ47" s="193"/>
      <c r="AR47" s="165">
        <f>+AR45</f>
        <v>1</v>
      </c>
      <c r="AS47" s="165">
        <f>+AS45</f>
        <v>0</v>
      </c>
      <c r="AT47" s="166">
        <f>+AT45</f>
        <v>0</v>
      </c>
      <c r="AU47" s="4"/>
    </row>
    <row r="48" spans="1:48" ht="49.5" customHeight="1" x14ac:dyDescent="0.25">
      <c r="A48" s="360" t="s">
        <v>229</v>
      </c>
      <c r="B48" s="283" t="s">
        <v>184</v>
      </c>
      <c r="C48" s="366" t="s">
        <v>185</v>
      </c>
      <c r="D48" s="342">
        <v>57</v>
      </c>
      <c r="E48" s="364" t="s">
        <v>509</v>
      </c>
      <c r="F48" s="285">
        <v>2024130010051</v>
      </c>
      <c r="G48" s="281" t="s">
        <v>510</v>
      </c>
      <c r="H48" s="281" t="s">
        <v>511</v>
      </c>
      <c r="I48" s="281" t="s">
        <v>512</v>
      </c>
      <c r="J48" s="332">
        <v>0</v>
      </c>
      <c r="K48" s="310"/>
      <c r="L48" s="353">
        <v>0.1</v>
      </c>
      <c r="M48" s="348" t="s">
        <v>513</v>
      </c>
      <c r="N48" s="281" t="s">
        <v>353</v>
      </c>
      <c r="O48" s="341" t="s">
        <v>514</v>
      </c>
      <c r="P48" s="341">
        <v>57</v>
      </c>
      <c r="Q48" s="332">
        <v>0</v>
      </c>
      <c r="R48" s="310"/>
      <c r="S48" s="310"/>
      <c r="T48" s="406">
        <f>+Q48/P48</f>
        <v>0</v>
      </c>
      <c r="U48" s="326">
        <v>45505</v>
      </c>
      <c r="V48" s="326">
        <v>45626</v>
      </c>
      <c r="W48" s="313">
        <v>120</v>
      </c>
      <c r="X48" s="328">
        <v>57</v>
      </c>
      <c r="Y48" s="330" t="s">
        <v>355</v>
      </c>
      <c r="Z48" s="281" t="s">
        <v>515</v>
      </c>
      <c r="AA48" s="281" t="s">
        <v>516</v>
      </c>
      <c r="AB48" s="281" t="s">
        <v>517</v>
      </c>
      <c r="AC48" s="313" t="s">
        <v>359</v>
      </c>
      <c r="AD48" s="281" t="s">
        <v>518</v>
      </c>
      <c r="AE48" s="179">
        <v>227126665</v>
      </c>
      <c r="AF48" s="168" t="s">
        <v>464</v>
      </c>
      <c r="AG48" s="168" t="s">
        <v>362</v>
      </c>
      <c r="AH48" s="176">
        <v>45601</v>
      </c>
      <c r="AI48" s="164" t="s">
        <v>363</v>
      </c>
      <c r="AJ48" s="179">
        <v>0</v>
      </c>
      <c r="AK48" s="179">
        <v>0</v>
      </c>
      <c r="AL48" s="180">
        <v>0</v>
      </c>
      <c r="AM48" s="180"/>
      <c r="AN48" s="180">
        <v>0</v>
      </c>
      <c r="AO48" s="181"/>
      <c r="AP48" s="281" t="s">
        <v>519</v>
      </c>
      <c r="AQ48" s="281" t="s">
        <v>509</v>
      </c>
      <c r="AR48" s="288">
        <v>1260000000</v>
      </c>
      <c r="AS48" s="296">
        <v>0</v>
      </c>
      <c r="AT48" s="291">
        <f>+AS48/AR48</f>
        <v>0</v>
      </c>
    </row>
    <row r="49" spans="1:47" ht="70.5" customHeight="1" x14ac:dyDescent="0.25">
      <c r="A49" s="249"/>
      <c r="B49" s="247"/>
      <c r="C49" s="245"/>
      <c r="D49" s="363"/>
      <c r="E49" s="365"/>
      <c r="F49" s="286"/>
      <c r="G49" s="282"/>
      <c r="H49" s="282"/>
      <c r="I49" s="282"/>
      <c r="J49" s="345"/>
      <c r="K49" s="338"/>
      <c r="L49" s="354"/>
      <c r="M49" s="277"/>
      <c r="N49" s="283"/>
      <c r="O49" s="342"/>
      <c r="P49" s="342"/>
      <c r="Q49" s="333"/>
      <c r="R49" s="311"/>
      <c r="S49" s="311"/>
      <c r="T49" s="407"/>
      <c r="U49" s="327"/>
      <c r="V49" s="327"/>
      <c r="W49" s="314"/>
      <c r="X49" s="329"/>
      <c r="Y49" s="296"/>
      <c r="Z49" s="283"/>
      <c r="AA49" s="283"/>
      <c r="AB49" s="283"/>
      <c r="AC49" s="314"/>
      <c r="AD49" s="283"/>
      <c r="AE49" s="105">
        <v>1032873335</v>
      </c>
      <c r="AF49" s="65" t="s">
        <v>464</v>
      </c>
      <c r="AG49" s="65" t="s">
        <v>362</v>
      </c>
      <c r="AH49" s="102">
        <v>45601</v>
      </c>
      <c r="AI49" s="104" t="s">
        <v>363</v>
      </c>
      <c r="AJ49" s="105">
        <v>663321612</v>
      </c>
      <c r="AK49" s="105">
        <v>663321612</v>
      </c>
      <c r="AL49" s="106">
        <v>0</v>
      </c>
      <c r="AM49" s="106"/>
      <c r="AN49" s="106">
        <v>0</v>
      </c>
      <c r="AO49" s="71"/>
      <c r="AP49" s="282"/>
      <c r="AQ49" s="282"/>
      <c r="AR49" s="289"/>
      <c r="AS49" s="289"/>
      <c r="AT49" s="292"/>
    </row>
    <row r="50" spans="1:47" ht="52.5" customHeight="1" x14ac:dyDescent="0.25">
      <c r="A50" s="249"/>
      <c r="B50" s="247"/>
      <c r="C50" s="245"/>
      <c r="D50" s="363"/>
      <c r="E50" s="365"/>
      <c r="F50" s="286"/>
      <c r="G50" s="282"/>
      <c r="H50" s="283"/>
      <c r="I50" s="283"/>
      <c r="J50" s="333"/>
      <c r="K50" s="311"/>
      <c r="L50" s="347"/>
      <c r="M50" s="99" t="s">
        <v>520</v>
      </c>
      <c r="N50" s="65" t="s">
        <v>353</v>
      </c>
      <c r="O50" s="97" t="s">
        <v>521</v>
      </c>
      <c r="P50" s="97">
        <v>10</v>
      </c>
      <c r="Q50" s="100">
        <v>0</v>
      </c>
      <c r="R50" s="71"/>
      <c r="S50" s="71"/>
      <c r="T50" s="400">
        <f>+Q50/P50</f>
        <v>0</v>
      </c>
      <c r="U50" s="102">
        <v>45505</v>
      </c>
      <c r="V50" s="102">
        <v>45646</v>
      </c>
      <c r="W50" s="40">
        <v>140</v>
      </c>
      <c r="X50" s="111">
        <v>1059626</v>
      </c>
      <c r="Y50" s="104" t="s">
        <v>355</v>
      </c>
      <c r="Z50" s="65" t="s">
        <v>515</v>
      </c>
      <c r="AA50" s="65" t="s">
        <v>522</v>
      </c>
      <c r="AB50" s="65" t="s">
        <v>523</v>
      </c>
      <c r="AC50" s="40" t="s">
        <v>395</v>
      </c>
      <c r="AD50" s="65" t="s">
        <v>353</v>
      </c>
      <c r="AE50" s="105">
        <v>0</v>
      </c>
      <c r="AF50" s="65" t="s">
        <v>353</v>
      </c>
      <c r="AG50" s="65" t="s">
        <v>353</v>
      </c>
      <c r="AH50" s="102" t="s">
        <v>353</v>
      </c>
      <c r="AI50" s="104" t="s">
        <v>363</v>
      </c>
      <c r="AJ50" s="105">
        <v>0</v>
      </c>
      <c r="AK50" s="105">
        <v>0</v>
      </c>
      <c r="AL50" s="106">
        <v>0</v>
      </c>
      <c r="AM50" s="106"/>
      <c r="AN50" s="106">
        <v>0</v>
      </c>
      <c r="AO50" s="71"/>
      <c r="AP50" s="282"/>
      <c r="AQ50" s="282"/>
      <c r="AR50" s="289"/>
      <c r="AS50" s="289"/>
      <c r="AT50" s="292"/>
    </row>
    <row r="51" spans="1:47" ht="136.5" customHeight="1" x14ac:dyDescent="0.25">
      <c r="A51" s="249"/>
      <c r="B51" s="247"/>
      <c r="C51" s="245"/>
      <c r="D51" s="97">
        <v>0</v>
      </c>
      <c r="E51" s="365"/>
      <c r="F51" s="287"/>
      <c r="G51" s="283"/>
      <c r="H51" s="65" t="s">
        <v>524</v>
      </c>
      <c r="I51" s="65" t="s">
        <v>525</v>
      </c>
      <c r="J51" s="100" t="s">
        <v>227</v>
      </c>
      <c r="K51" s="71"/>
      <c r="L51" s="114">
        <v>0.1</v>
      </c>
      <c r="M51" s="99" t="s">
        <v>526</v>
      </c>
      <c r="N51" s="65" t="s">
        <v>353</v>
      </c>
      <c r="O51" s="97" t="s">
        <v>527</v>
      </c>
      <c r="P51" s="97">
        <v>20</v>
      </c>
      <c r="Q51" s="100">
        <v>0</v>
      </c>
      <c r="R51" s="71"/>
      <c r="S51" s="71"/>
      <c r="T51" s="400">
        <f>+Q51/P51</f>
        <v>0</v>
      </c>
      <c r="U51" s="102">
        <v>45505</v>
      </c>
      <c r="V51" s="102">
        <v>45646</v>
      </c>
      <c r="W51" s="40">
        <v>140</v>
      </c>
      <c r="X51" s="111">
        <v>1059626</v>
      </c>
      <c r="Y51" s="104" t="s">
        <v>355</v>
      </c>
      <c r="Z51" s="65" t="s">
        <v>515</v>
      </c>
      <c r="AA51" s="65" t="s">
        <v>528</v>
      </c>
      <c r="AB51" s="65" t="s">
        <v>529</v>
      </c>
      <c r="AC51" s="40" t="s">
        <v>395</v>
      </c>
      <c r="AD51" s="65" t="s">
        <v>353</v>
      </c>
      <c r="AE51" s="110">
        <v>6090000000</v>
      </c>
      <c r="AF51" s="65" t="s">
        <v>353</v>
      </c>
      <c r="AG51" s="65" t="s">
        <v>353</v>
      </c>
      <c r="AH51" s="102" t="s">
        <v>353</v>
      </c>
      <c r="AI51" s="104" t="s">
        <v>363</v>
      </c>
      <c r="AJ51" s="110">
        <v>0</v>
      </c>
      <c r="AK51" s="110">
        <v>0</v>
      </c>
      <c r="AL51" s="106">
        <v>0</v>
      </c>
      <c r="AM51" s="106"/>
      <c r="AN51" s="106">
        <v>0</v>
      </c>
      <c r="AO51" s="71"/>
      <c r="AP51" s="283"/>
      <c r="AQ51" s="283"/>
      <c r="AR51" s="289"/>
      <c r="AS51" s="289"/>
      <c r="AT51" s="292"/>
    </row>
    <row r="52" spans="1:47" ht="67.5" customHeight="1" thickBot="1" x14ac:dyDescent="0.3">
      <c r="A52" s="127"/>
      <c r="B52" s="128"/>
      <c r="C52" s="128"/>
      <c r="D52" s="129"/>
      <c r="E52" s="307" t="s">
        <v>530</v>
      </c>
      <c r="F52" s="308"/>
      <c r="G52" s="308"/>
      <c r="H52" s="308"/>
      <c r="I52" s="308"/>
      <c r="J52" s="308"/>
      <c r="K52" s="308"/>
      <c r="L52" s="308"/>
      <c r="M52" s="308"/>
      <c r="N52" s="308"/>
      <c r="O52" s="308"/>
      <c r="P52" s="308"/>
      <c r="Q52" s="308"/>
      <c r="R52" s="308"/>
      <c r="S52" s="309"/>
      <c r="T52" s="404">
        <f>AVERAGE(T48:T51)</f>
        <v>0</v>
      </c>
      <c r="U52" s="130"/>
      <c r="V52" s="130"/>
      <c r="W52" s="129"/>
      <c r="X52" s="129"/>
      <c r="Y52" s="128"/>
      <c r="Z52" s="128"/>
      <c r="AA52" s="129"/>
      <c r="AB52" s="129"/>
      <c r="AC52" s="129"/>
      <c r="AD52" s="128"/>
      <c r="AE52" s="131"/>
      <c r="AF52" s="128"/>
      <c r="AG52" s="128"/>
      <c r="AH52" s="130"/>
      <c r="AI52" s="129"/>
      <c r="AJ52" s="131"/>
      <c r="AK52" s="131"/>
      <c r="AL52" s="131"/>
      <c r="AM52" s="129"/>
      <c r="AN52" s="131"/>
      <c r="AO52" s="129"/>
      <c r="AP52" s="129"/>
      <c r="AQ52" s="193"/>
      <c r="AR52" s="187">
        <f>+AR48</f>
        <v>1260000000</v>
      </c>
      <c r="AS52" s="165">
        <f>+AS48</f>
        <v>0</v>
      </c>
      <c r="AT52" s="166">
        <f>+AT48</f>
        <v>0</v>
      </c>
      <c r="AU52" s="4"/>
    </row>
    <row r="53" spans="1:47" ht="59.25" customHeight="1" x14ac:dyDescent="0.25">
      <c r="A53" s="360" t="s">
        <v>242</v>
      </c>
      <c r="B53" s="283" t="s">
        <v>243</v>
      </c>
      <c r="C53" s="366" t="s">
        <v>244</v>
      </c>
      <c r="D53" s="370">
        <v>1</v>
      </c>
      <c r="E53" s="364" t="s">
        <v>531</v>
      </c>
      <c r="F53" s="285">
        <v>2024130010052</v>
      </c>
      <c r="G53" s="281" t="s">
        <v>532</v>
      </c>
      <c r="H53" s="281" t="s">
        <v>533</v>
      </c>
      <c r="I53" s="281" t="s">
        <v>534</v>
      </c>
      <c r="J53" s="332">
        <v>0</v>
      </c>
      <c r="K53" s="310"/>
      <c r="L53" s="353">
        <v>0.4</v>
      </c>
      <c r="M53" s="348" t="s">
        <v>535</v>
      </c>
      <c r="N53" s="281" t="s">
        <v>353</v>
      </c>
      <c r="O53" s="170" t="s">
        <v>536</v>
      </c>
      <c r="P53" s="190">
        <v>1</v>
      </c>
      <c r="Q53" s="173">
        <v>0</v>
      </c>
      <c r="R53" s="181"/>
      <c r="S53" s="181"/>
      <c r="T53" s="403">
        <f>+Q53/P53</f>
        <v>0</v>
      </c>
      <c r="U53" s="176">
        <v>45536</v>
      </c>
      <c r="V53" s="176">
        <v>45646</v>
      </c>
      <c r="W53" s="177">
        <v>110</v>
      </c>
      <c r="X53" s="178">
        <v>1059626</v>
      </c>
      <c r="Y53" s="164" t="s">
        <v>355</v>
      </c>
      <c r="Z53" s="168" t="s">
        <v>537</v>
      </c>
      <c r="AA53" s="281" t="s">
        <v>538</v>
      </c>
      <c r="AB53" s="281" t="s">
        <v>539</v>
      </c>
      <c r="AC53" s="177" t="s">
        <v>359</v>
      </c>
      <c r="AD53" s="185" t="s">
        <v>540</v>
      </c>
      <c r="AE53" s="188">
        <v>200000000</v>
      </c>
      <c r="AF53" s="168" t="s">
        <v>464</v>
      </c>
      <c r="AG53" s="168" t="s">
        <v>362</v>
      </c>
      <c r="AH53" s="176">
        <v>45593</v>
      </c>
      <c r="AI53" s="164" t="s">
        <v>363</v>
      </c>
      <c r="AJ53" s="179">
        <v>396270763</v>
      </c>
      <c r="AK53" s="179">
        <v>396270763</v>
      </c>
      <c r="AL53" s="180">
        <v>0</v>
      </c>
      <c r="AM53" s="180"/>
      <c r="AN53" s="180">
        <v>0</v>
      </c>
      <c r="AO53" s="181"/>
      <c r="AP53" s="315" t="s">
        <v>541</v>
      </c>
      <c r="AQ53" s="281" t="s">
        <v>531</v>
      </c>
      <c r="AR53" s="288">
        <f>2267083805.7+1114553333</f>
        <v>3381637138.6999998</v>
      </c>
      <c r="AS53" s="290">
        <v>689600000</v>
      </c>
      <c r="AT53" s="291">
        <f>+AS53/AR53</f>
        <v>0.20392489546205492</v>
      </c>
    </row>
    <row r="54" spans="1:47" ht="58.5" customHeight="1" x14ac:dyDescent="0.25">
      <c r="A54" s="249"/>
      <c r="B54" s="247"/>
      <c r="C54" s="245"/>
      <c r="D54" s="340"/>
      <c r="E54" s="365"/>
      <c r="F54" s="286"/>
      <c r="G54" s="282"/>
      <c r="H54" s="282"/>
      <c r="I54" s="282"/>
      <c r="J54" s="345"/>
      <c r="K54" s="338"/>
      <c r="L54" s="354"/>
      <c r="M54" s="355"/>
      <c r="N54" s="282"/>
      <c r="O54" s="97" t="s">
        <v>542</v>
      </c>
      <c r="P54" s="115">
        <v>3</v>
      </c>
      <c r="Q54" s="100">
        <v>0</v>
      </c>
      <c r="R54" s="71"/>
      <c r="S54" s="71"/>
      <c r="T54" s="400">
        <f>+Q54/P54</f>
        <v>0</v>
      </c>
      <c r="U54" s="102">
        <v>45536</v>
      </c>
      <c r="V54" s="102">
        <v>45646</v>
      </c>
      <c r="W54" s="40">
        <v>110</v>
      </c>
      <c r="X54" s="111">
        <v>1059626</v>
      </c>
      <c r="Y54" s="104" t="s">
        <v>355</v>
      </c>
      <c r="Z54" s="65" t="s">
        <v>537</v>
      </c>
      <c r="AA54" s="282"/>
      <c r="AB54" s="282"/>
      <c r="AC54" s="40" t="s">
        <v>359</v>
      </c>
      <c r="AD54" s="101" t="s">
        <v>543</v>
      </c>
      <c r="AE54" s="112">
        <v>50000000</v>
      </c>
      <c r="AF54" s="65" t="s">
        <v>417</v>
      </c>
      <c r="AG54" s="65" t="s">
        <v>362</v>
      </c>
      <c r="AH54" s="102">
        <v>45593</v>
      </c>
      <c r="AI54" s="104" t="s">
        <v>363</v>
      </c>
      <c r="AJ54" s="105">
        <v>200000000</v>
      </c>
      <c r="AK54" s="105">
        <v>200000000</v>
      </c>
      <c r="AL54" s="106">
        <v>0</v>
      </c>
      <c r="AM54" s="106"/>
      <c r="AN54" s="106">
        <v>0</v>
      </c>
      <c r="AO54" s="71"/>
      <c r="AP54" s="316"/>
      <c r="AQ54" s="282"/>
      <c r="AR54" s="289"/>
      <c r="AS54" s="289"/>
      <c r="AT54" s="292"/>
    </row>
    <row r="55" spans="1:47" ht="60" customHeight="1" x14ac:dyDescent="0.25">
      <c r="A55" s="249"/>
      <c r="B55" s="247"/>
      <c r="C55" s="245"/>
      <c r="D55" s="340"/>
      <c r="E55" s="365"/>
      <c r="F55" s="286"/>
      <c r="G55" s="282"/>
      <c r="H55" s="282"/>
      <c r="I55" s="282"/>
      <c r="J55" s="345"/>
      <c r="K55" s="338"/>
      <c r="L55" s="354"/>
      <c r="M55" s="355"/>
      <c r="N55" s="282"/>
      <c r="O55" s="97" t="s">
        <v>544</v>
      </c>
      <c r="P55" s="115">
        <v>13</v>
      </c>
      <c r="Q55" s="100">
        <v>0</v>
      </c>
      <c r="R55" s="71"/>
      <c r="S55" s="71"/>
      <c r="T55" s="400">
        <f t="shared" ref="T55:T62" si="3">+Q55/P55</f>
        <v>0</v>
      </c>
      <c r="U55" s="102">
        <v>45536</v>
      </c>
      <c r="V55" s="102">
        <v>45646</v>
      </c>
      <c r="W55" s="40">
        <v>110</v>
      </c>
      <c r="X55" s="111">
        <v>1059626</v>
      </c>
      <c r="Y55" s="104" t="s">
        <v>355</v>
      </c>
      <c r="Z55" s="65" t="s">
        <v>537</v>
      </c>
      <c r="AA55" s="282"/>
      <c r="AB55" s="282"/>
      <c r="AC55" s="40" t="s">
        <v>359</v>
      </c>
      <c r="AD55" s="101" t="s">
        <v>545</v>
      </c>
      <c r="AE55" s="112">
        <v>87887905.700000003</v>
      </c>
      <c r="AF55" s="65" t="s">
        <v>417</v>
      </c>
      <c r="AG55" s="65" t="s">
        <v>362</v>
      </c>
      <c r="AH55" s="102">
        <v>45593</v>
      </c>
      <c r="AI55" s="104" t="s">
        <v>363</v>
      </c>
      <c r="AJ55" s="105">
        <v>200000000</v>
      </c>
      <c r="AK55" s="105">
        <v>200000000</v>
      </c>
      <c r="AL55" s="106">
        <v>0</v>
      </c>
      <c r="AM55" s="106"/>
      <c r="AN55" s="106">
        <v>0</v>
      </c>
      <c r="AO55" s="71"/>
      <c r="AP55" s="316"/>
      <c r="AQ55" s="282"/>
      <c r="AR55" s="289"/>
      <c r="AS55" s="289"/>
      <c r="AT55" s="292"/>
    </row>
    <row r="56" spans="1:47" ht="39" customHeight="1" x14ac:dyDescent="0.25">
      <c r="A56" s="249"/>
      <c r="B56" s="247"/>
      <c r="C56" s="245"/>
      <c r="D56" s="340"/>
      <c r="E56" s="365"/>
      <c r="F56" s="286"/>
      <c r="G56" s="282"/>
      <c r="H56" s="282"/>
      <c r="I56" s="282"/>
      <c r="J56" s="345"/>
      <c r="K56" s="338"/>
      <c r="L56" s="354"/>
      <c r="M56" s="277"/>
      <c r="N56" s="283"/>
      <c r="O56" s="65" t="s">
        <v>546</v>
      </c>
      <c r="P56" s="40">
        <v>1</v>
      </c>
      <c r="Q56" s="100">
        <v>0</v>
      </c>
      <c r="R56" s="71"/>
      <c r="S56" s="71"/>
      <c r="T56" s="400">
        <f t="shared" si="3"/>
        <v>0</v>
      </c>
      <c r="U56" s="102">
        <v>45536</v>
      </c>
      <c r="V56" s="102">
        <v>45646</v>
      </c>
      <c r="W56" s="40">
        <v>110</v>
      </c>
      <c r="X56" s="111">
        <v>1059626</v>
      </c>
      <c r="Y56" s="104" t="s">
        <v>355</v>
      </c>
      <c r="Z56" s="65" t="s">
        <v>537</v>
      </c>
      <c r="AA56" s="283"/>
      <c r="AB56" s="283"/>
      <c r="AC56" s="40" t="s">
        <v>359</v>
      </c>
      <c r="AD56" s="108" t="s">
        <v>547</v>
      </c>
      <c r="AE56" s="112">
        <v>1200000000</v>
      </c>
      <c r="AF56" s="65" t="s">
        <v>464</v>
      </c>
      <c r="AG56" s="65" t="s">
        <v>362</v>
      </c>
      <c r="AH56" s="102">
        <v>45593</v>
      </c>
      <c r="AI56" s="104" t="s">
        <v>363</v>
      </c>
      <c r="AJ56" s="105">
        <v>1200000000</v>
      </c>
      <c r="AK56" s="105">
        <v>1200000000</v>
      </c>
      <c r="AL56" s="106">
        <v>0</v>
      </c>
      <c r="AM56" s="106"/>
      <c r="AN56" s="106">
        <v>0</v>
      </c>
      <c r="AO56" s="71"/>
      <c r="AP56" s="316"/>
      <c r="AQ56" s="282"/>
      <c r="AR56" s="289"/>
      <c r="AS56" s="289"/>
      <c r="AT56" s="292"/>
    </row>
    <row r="57" spans="1:47" ht="43.5" customHeight="1" x14ac:dyDescent="0.25">
      <c r="A57" s="249"/>
      <c r="B57" s="247"/>
      <c r="C57" s="245"/>
      <c r="D57" s="340"/>
      <c r="E57" s="365"/>
      <c r="F57" s="286"/>
      <c r="G57" s="282"/>
      <c r="H57" s="282"/>
      <c r="I57" s="282"/>
      <c r="J57" s="345"/>
      <c r="K57" s="338"/>
      <c r="L57" s="354"/>
      <c r="M57" s="276" t="s">
        <v>548</v>
      </c>
      <c r="N57" s="284" t="s">
        <v>353</v>
      </c>
      <c r="O57" s="65" t="s">
        <v>549</v>
      </c>
      <c r="P57" s="40">
        <v>25</v>
      </c>
      <c r="Q57" s="100">
        <v>23</v>
      </c>
      <c r="R57" s="71"/>
      <c r="S57" s="71"/>
      <c r="T57" s="400">
        <f t="shared" si="3"/>
        <v>0.92</v>
      </c>
      <c r="U57" s="102">
        <v>45505</v>
      </c>
      <c r="V57" s="102">
        <v>45646</v>
      </c>
      <c r="W57" s="40">
        <v>140</v>
      </c>
      <c r="X57" s="111">
        <v>1059626</v>
      </c>
      <c r="Y57" s="104" t="s">
        <v>355</v>
      </c>
      <c r="Z57" s="65" t="s">
        <v>537</v>
      </c>
      <c r="AA57" s="284" t="s">
        <v>550</v>
      </c>
      <c r="AB57" s="284" t="s">
        <v>551</v>
      </c>
      <c r="AC57" s="40" t="s">
        <v>395</v>
      </c>
      <c r="AD57" s="65" t="s">
        <v>353</v>
      </c>
      <c r="AE57" s="105">
        <v>0</v>
      </c>
      <c r="AF57" s="65" t="s">
        <v>353</v>
      </c>
      <c r="AG57" s="65" t="s">
        <v>353</v>
      </c>
      <c r="AH57" s="102" t="s">
        <v>353</v>
      </c>
      <c r="AI57" s="104" t="s">
        <v>363</v>
      </c>
      <c r="AJ57" s="105">
        <v>0</v>
      </c>
      <c r="AK57" s="105">
        <v>0</v>
      </c>
      <c r="AL57" s="106">
        <v>0</v>
      </c>
      <c r="AM57" s="106"/>
      <c r="AN57" s="106">
        <v>0</v>
      </c>
      <c r="AO57" s="71"/>
      <c r="AP57" s="316"/>
      <c r="AQ57" s="282"/>
      <c r="AR57" s="289"/>
      <c r="AS57" s="289"/>
      <c r="AT57" s="292"/>
    </row>
    <row r="58" spans="1:47" ht="37.5" customHeight="1" x14ac:dyDescent="0.25">
      <c r="A58" s="249"/>
      <c r="B58" s="247"/>
      <c r="C58" s="245"/>
      <c r="D58" s="340"/>
      <c r="E58" s="365"/>
      <c r="F58" s="286"/>
      <c r="G58" s="282"/>
      <c r="H58" s="282"/>
      <c r="I58" s="282"/>
      <c r="J58" s="345"/>
      <c r="K58" s="338"/>
      <c r="L58" s="354"/>
      <c r="M58" s="355"/>
      <c r="N58" s="282"/>
      <c r="O58" s="65" t="s">
        <v>552</v>
      </c>
      <c r="P58" s="40">
        <v>5</v>
      </c>
      <c r="Q58" s="100">
        <v>5</v>
      </c>
      <c r="R58" s="71"/>
      <c r="S58" s="71"/>
      <c r="T58" s="400">
        <f t="shared" si="3"/>
        <v>1</v>
      </c>
      <c r="U58" s="102">
        <v>45505</v>
      </c>
      <c r="V58" s="102">
        <v>45646</v>
      </c>
      <c r="W58" s="40">
        <v>140</v>
      </c>
      <c r="X58" s="111">
        <v>1059626</v>
      </c>
      <c r="Y58" s="104" t="s">
        <v>355</v>
      </c>
      <c r="Z58" s="65" t="s">
        <v>537</v>
      </c>
      <c r="AA58" s="282"/>
      <c r="AB58" s="282"/>
      <c r="AC58" s="40" t="s">
        <v>395</v>
      </c>
      <c r="AD58" s="65" t="s">
        <v>353</v>
      </c>
      <c r="AE58" s="105">
        <v>0</v>
      </c>
      <c r="AF58" s="65" t="s">
        <v>353</v>
      </c>
      <c r="AG58" s="65" t="s">
        <v>353</v>
      </c>
      <c r="AH58" s="102" t="s">
        <v>353</v>
      </c>
      <c r="AI58" s="104" t="s">
        <v>363</v>
      </c>
      <c r="AJ58" s="105">
        <v>0</v>
      </c>
      <c r="AK58" s="105">
        <v>0</v>
      </c>
      <c r="AL58" s="106">
        <v>0</v>
      </c>
      <c r="AM58" s="106"/>
      <c r="AN58" s="106">
        <v>0</v>
      </c>
      <c r="AO58" s="71"/>
      <c r="AP58" s="316"/>
      <c r="AQ58" s="282"/>
      <c r="AR58" s="289"/>
      <c r="AS58" s="289"/>
      <c r="AT58" s="292"/>
    </row>
    <row r="59" spans="1:47" ht="144" customHeight="1" x14ac:dyDescent="0.25">
      <c r="A59" s="249"/>
      <c r="B59" s="247"/>
      <c r="C59" s="245"/>
      <c r="D59" s="340"/>
      <c r="E59" s="365"/>
      <c r="F59" s="286"/>
      <c r="G59" s="282"/>
      <c r="H59" s="282"/>
      <c r="I59" s="282"/>
      <c r="J59" s="345"/>
      <c r="K59" s="338"/>
      <c r="L59" s="354"/>
      <c r="M59" s="355"/>
      <c r="N59" s="282"/>
      <c r="O59" s="65" t="s">
        <v>553</v>
      </c>
      <c r="P59" s="40">
        <v>3</v>
      </c>
      <c r="Q59" s="100">
        <v>0</v>
      </c>
      <c r="R59" s="71"/>
      <c r="S59" s="71"/>
      <c r="T59" s="400">
        <f t="shared" si="3"/>
        <v>0</v>
      </c>
      <c r="U59" s="102">
        <v>45505</v>
      </c>
      <c r="V59" s="102">
        <v>45646</v>
      </c>
      <c r="W59" s="40">
        <v>140</v>
      </c>
      <c r="X59" s="111">
        <v>1059626</v>
      </c>
      <c r="Y59" s="104" t="s">
        <v>355</v>
      </c>
      <c r="Z59" s="65" t="s">
        <v>537</v>
      </c>
      <c r="AA59" s="282"/>
      <c r="AB59" s="282"/>
      <c r="AC59" s="40" t="s">
        <v>359</v>
      </c>
      <c r="AD59" s="101" t="s">
        <v>554</v>
      </c>
      <c r="AE59" s="105">
        <v>22600000</v>
      </c>
      <c r="AF59" s="65" t="s">
        <v>417</v>
      </c>
      <c r="AG59" s="65" t="s">
        <v>362</v>
      </c>
      <c r="AH59" s="102">
        <v>45541</v>
      </c>
      <c r="AI59" s="104" t="s">
        <v>363</v>
      </c>
      <c r="AJ59" s="105">
        <v>557552185</v>
      </c>
      <c r="AK59" s="105">
        <v>557552185</v>
      </c>
      <c r="AL59" s="106">
        <v>0</v>
      </c>
      <c r="AM59" s="106"/>
      <c r="AN59" s="106">
        <v>0</v>
      </c>
      <c r="AO59" s="71"/>
      <c r="AP59" s="316"/>
      <c r="AQ59" s="282"/>
      <c r="AR59" s="289"/>
      <c r="AS59" s="289"/>
      <c r="AT59" s="292"/>
    </row>
    <row r="60" spans="1:47" ht="147.75" customHeight="1" x14ac:dyDescent="0.25">
      <c r="A60" s="249"/>
      <c r="B60" s="247"/>
      <c r="C60" s="245"/>
      <c r="D60" s="340"/>
      <c r="E60" s="365"/>
      <c r="F60" s="286"/>
      <c r="G60" s="282"/>
      <c r="H60" s="282"/>
      <c r="I60" s="282"/>
      <c r="J60" s="345"/>
      <c r="K60" s="338"/>
      <c r="L60" s="354"/>
      <c r="M60" s="355"/>
      <c r="N60" s="282"/>
      <c r="O60" s="65" t="s">
        <v>555</v>
      </c>
      <c r="P60" s="40">
        <v>9</v>
      </c>
      <c r="Q60" s="100">
        <v>0</v>
      </c>
      <c r="R60" s="71"/>
      <c r="S60" s="71"/>
      <c r="T60" s="400">
        <f t="shared" si="3"/>
        <v>0</v>
      </c>
      <c r="U60" s="102">
        <v>45505</v>
      </c>
      <c r="V60" s="102">
        <v>45646</v>
      </c>
      <c r="W60" s="40">
        <v>140</v>
      </c>
      <c r="X60" s="111">
        <v>1059626</v>
      </c>
      <c r="Y60" s="104" t="s">
        <v>355</v>
      </c>
      <c r="Z60" s="65" t="s">
        <v>537</v>
      </c>
      <c r="AA60" s="282"/>
      <c r="AB60" s="282"/>
      <c r="AC60" s="40" t="s">
        <v>359</v>
      </c>
      <c r="AD60" s="101" t="s">
        <v>554</v>
      </c>
      <c r="AE60" s="105">
        <v>22600000</v>
      </c>
      <c r="AF60" s="65" t="s">
        <v>417</v>
      </c>
      <c r="AG60" s="65" t="s">
        <v>362</v>
      </c>
      <c r="AH60" s="102">
        <v>45541</v>
      </c>
      <c r="AI60" s="104" t="s">
        <v>363</v>
      </c>
      <c r="AJ60" s="105">
        <v>557552186</v>
      </c>
      <c r="AK60" s="105">
        <v>557552186</v>
      </c>
      <c r="AL60" s="106">
        <v>0</v>
      </c>
      <c r="AM60" s="106"/>
      <c r="AN60" s="106">
        <v>0</v>
      </c>
      <c r="AO60" s="71"/>
      <c r="AP60" s="316"/>
      <c r="AQ60" s="282"/>
      <c r="AR60" s="289"/>
      <c r="AS60" s="289"/>
      <c r="AT60" s="292"/>
    </row>
    <row r="61" spans="1:47" ht="168" customHeight="1" x14ac:dyDescent="0.25">
      <c r="A61" s="249"/>
      <c r="B61" s="247"/>
      <c r="C61" s="245"/>
      <c r="D61" s="340"/>
      <c r="E61" s="365"/>
      <c r="F61" s="286"/>
      <c r="G61" s="282"/>
      <c r="H61" s="282"/>
      <c r="I61" s="282"/>
      <c r="J61" s="345"/>
      <c r="K61" s="338"/>
      <c r="L61" s="354"/>
      <c r="M61" s="355"/>
      <c r="N61" s="282"/>
      <c r="O61" s="65" t="s">
        <v>556</v>
      </c>
      <c r="P61" s="40">
        <v>1</v>
      </c>
      <c r="Q61" s="100">
        <v>0.87</v>
      </c>
      <c r="R61" s="71"/>
      <c r="S61" s="71"/>
      <c r="T61" s="400">
        <f t="shared" si="3"/>
        <v>0.87</v>
      </c>
      <c r="U61" s="102">
        <v>45505</v>
      </c>
      <c r="V61" s="102">
        <v>45646</v>
      </c>
      <c r="W61" s="40">
        <v>140</v>
      </c>
      <c r="X61" s="111">
        <v>1059626</v>
      </c>
      <c r="Y61" s="104" t="s">
        <v>355</v>
      </c>
      <c r="Z61" s="65" t="s">
        <v>537</v>
      </c>
      <c r="AA61" s="282"/>
      <c r="AB61" s="282"/>
      <c r="AC61" s="40" t="s">
        <v>359</v>
      </c>
      <c r="AD61" s="101" t="s">
        <v>557</v>
      </c>
      <c r="AE61" s="105">
        <v>110000000</v>
      </c>
      <c r="AF61" s="65" t="s">
        <v>361</v>
      </c>
      <c r="AG61" s="65" t="s">
        <v>362</v>
      </c>
      <c r="AH61" s="102">
        <v>45513</v>
      </c>
      <c r="AI61" s="104" t="s">
        <v>363</v>
      </c>
      <c r="AJ61" s="105">
        <v>7797933</v>
      </c>
      <c r="AK61" s="105">
        <v>7797933</v>
      </c>
      <c r="AL61" s="106">
        <v>110000000</v>
      </c>
      <c r="AM61" s="106"/>
      <c r="AN61" s="106">
        <v>0</v>
      </c>
      <c r="AO61" s="71"/>
      <c r="AP61" s="316"/>
      <c r="AQ61" s="282"/>
      <c r="AR61" s="289"/>
      <c r="AS61" s="289"/>
      <c r="AT61" s="292"/>
    </row>
    <row r="62" spans="1:47" ht="86.25" customHeight="1" x14ac:dyDescent="0.25">
      <c r="A62" s="249"/>
      <c r="B62" s="247"/>
      <c r="C62" s="245"/>
      <c r="D62" s="340"/>
      <c r="E62" s="365"/>
      <c r="F62" s="286"/>
      <c r="G62" s="282"/>
      <c r="H62" s="283"/>
      <c r="I62" s="283"/>
      <c r="J62" s="333"/>
      <c r="K62" s="311"/>
      <c r="L62" s="347"/>
      <c r="M62" s="277"/>
      <c r="N62" s="283"/>
      <c r="O62" s="65" t="s">
        <v>558</v>
      </c>
      <c r="P62" s="40">
        <v>66</v>
      </c>
      <c r="Q62" s="100">
        <v>66</v>
      </c>
      <c r="R62" s="71"/>
      <c r="S62" s="71"/>
      <c r="T62" s="400">
        <f t="shared" si="3"/>
        <v>1</v>
      </c>
      <c r="U62" s="102">
        <v>45505</v>
      </c>
      <c r="V62" s="102">
        <v>45657</v>
      </c>
      <c r="W62" s="40">
        <v>150</v>
      </c>
      <c r="X62" s="111">
        <v>1059626</v>
      </c>
      <c r="Y62" s="104" t="s">
        <v>355</v>
      </c>
      <c r="Z62" s="65" t="s">
        <v>537</v>
      </c>
      <c r="AA62" s="283"/>
      <c r="AB62" s="283"/>
      <c r="AC62" s="40" t="s">
        <v>359</v>
      </c>
      <c r="AD62" s="101" t="s">
        <v>559</v>
      </c>
      <c r="AE62" s="105">
        <v>130000000</v>
      </c>
      <c r="AF62" s="65" t="s">
        <v>417</v>
      </c>
      <c r="AG62" s="65" t="s">
        <v>362</v>
      </c>
      <c r="AH62" s="102">
        <v>45485</v>
      </c>
      <c r="AI62" s="104" t="s">
        <v>363</v>
      </c>
      <c r="AJ62" s="105">
        <v>0</v>
      </c>
      <c r="AK62" s="105">
        <v>100000000</v>
      </c>
      <c r="AL62" s="106">
        <v>123499992</v>
      </c>
      <c r="AM62" s="106"/>
      <c r="AN62" s="106">
        <v>0</v>
      </c>
      <c r="AO62" s="71"/>
      <c r="AP62" s="316"/>
      <c r="AQ62" s="282"/>
      <c r="AR62" s="289"/>
      <c r="AS62" s="289"/>
      <c r="AT62" s="292"/>
    </row>
    <row r="63" spans="1:47" ht="85.5" customHeight="1" x14ac:dyDescent="0.25">
      <c r="A63" s="249"/>
      <c r="B63" s="247"/>
      <c r="C63" s="245"/>
      <c r="D63" s="340">
        <v>10000</v>
      </c>
      <c r="E63" s="365"/>
      <c r="F63" s="286"/>
      <c r="G63" s="282"/>
      <c r="H63" s="284" t="s">
        <v>560</v>
      </c>
      <c r="I63" s="284" t="s">
        <v>253</v>
      </c>
      <c r="J63" s="339">
        <v>6.4</v>
      </c>
      <c r="K63" s="312"/>
      <c r="L63" s="346">
        <v>0.3</v>
      </c>
      <c r="M63" s="276" t="s">
        <v>561</v>
      </c>
      <c r="N63" s="284" t="s">
        <v>353</v>
      </c>
      <c r="O63" s="349" t="s">
        <v>562</v>
      </c>
      <c r="P63" s="343">
        <v>10000</v>
      </c>
      <c r="Q63" s="334">
        <v>6434</v>
      </c>
      <c r="R63" s="312"/>
      <c r="S63" s="312"/>
      <c r="T63" s="408">
        <f>+Q63/P63</f>
        <v>0.64339999999999997</v>
      </c>
      <c r="U63" s="336">
        <v>45505</v>
      </c>
      <c r="V63" s="336">
        <v>45657</v>
      </c>
      <c r="W63" s="337">
        <v>150</v>
      </c>
      <c r="X63" s="324">
        <v>1059626</v>
      </c>
      <c r="Y63" s="331" t="s">
        <v>355</v>
      </c>
      <c r="Z63" s="284" t="s">
        <v>537</v>
      </c>
      <c r="AA63" s="284" t="s">
        <v>563</v>
      </c>
      <c r="AB63" s="284" t="s">
        <v>564</v>
      </c>
      <c r="AC63" s="40" t="s">
        <v>359</v>
      </c>
      <c r="AD63" s="99" t="s">
        <v>565</v>
      </c>
      <c r="AE63" s="105">
        <v>49995900</v>
      </c>
      <c r="AF63" s="65" t="s">
        <v>417</v>
      </c>
      <c r="AG63" s="65" t="s">
        <v>362</v>
      </c>
      <c r="AH63" s="102">
        <v>45489</v>
      </c>
      <c r="AI63" s="104" t="s">
        <v>363</v>
      </c>
      <c r="AJ63" s="105">
        <v>0</v>
      </c>
      <c r="AK63" s="105">
        <v>87406191.700000003</v>
      </c>
      <c r="AL63" s="106">
        <v>49995900</v>
      </c>
      <c r="AM63" s="106"/>
      <c r="AN63" s="106">
        <v>0</v>
      </c>
      <c r="AO63" s="71"/>
      <c r="AP63" s="316"/>
      <c r="AQ63" s="282"/>
      <c r="AR63" s="289"/>
      <c r="AS63" s="289"/>
      <c r="AT63" s="292"/>
    </row>
    <row r="64" spans="1:47" ht="160.5" customHeight="1" x14ac:dyDescent="0.25">
      <c r="A64" s="249"/>
      <c r="B64" s="247"/>
      <c r="C64" s="245"/>
      <c r="D64" s="340"/>
      <c r="E64" s="365"/>
      <c r="F64" s="286"/>
      <c r="G64" s="282"/>
      <c r="H64" s="283"/>
      <c r="I64" s="283"/>
      <c r="J64" s="333"/>
      <c r="K64" s="311"/>
      <c r="L64" s="347"/>
      <c r="M64" s="277"/>
      <c r="N64" s="283"/>
      <c r="O64" s="342"/>
      <c r="P64" s="344"/>
      <c r="Q64" s="335"/>
      <c r="R64" s="311"/>
      <c r="S64" s="311"/>
      <c r="T64" s="407"/>
      <c r="U64" s="327"/>
      <c r="V64" s="327"/>
      <c r="W64" s="314"/>
      <c r="X64" s="325"/>
      <c r="Y64" s="296"/>
      <c r="Z64" s="283"/>
      <c r="AA64" s="283"/>
      <c r="AB64" s="283"/>
      <c r="AC64" s="40" t="s">
        <v>359</v>
      </c>
      <c r="AD64" s="108" t="s">
        <v>566</v>
      </c>
      <c r="AE64" s="105">
        <v>294000000</v>
      </c>
      <c r="AF64" s="65" t="s">
        <v>361</v>
      </c>
      <c r="AG64" s="65" t="s">
        <v>362</v>
      </c>
      <c r="AH64" s="102">
        <v>45505</v>
      </c>
      <c r="AI64" s="104" t="s">
        <v>363</v>
      </c>
      <c r="AJ64" s="105">
        <v>0</v>
      </c>
      <c r="AK64" s="105">
        <v>200000000</v>
      </c>
      <c r="AL64" s="106">
        <v>181600000</v>
      </c>
      <c r="AM64" s="106"/>
      <c r="AN64" s="106">
        <v>2500000</v>
      </c>
      <c r="AO64" s="71"/>
      <c r="AP64" s="316"/>
      <c r="AQ64" s="282"/>
      <c r="AR64" s="289"/>
      <c r="AS64" s="289"/>
      <c r="AT64" s="292"/>
    </row>
    <row r="65" spans="1:50" ht="60" customHeight="1" x14ac:dyDescent="0.25">
      <c r="A65" s="249"/>
      <c r="B65" s="247"/>
      <c r="C65" s="245"/>
      <c r="D65" s="340">
        <v>0.25</v>
      </c>
      <c r="E65" s="365"/>
      <c r="F65" s="286"/>
      <c r="G65" s="282"/>
      <c r="H65" s="284" t="s">
        <v>567</v>
      </c>
      <c r="I65" s="284" t="s">
        <v>256</v>
      </c>
      <c r="J65" s="339">
        <v>0</v>
      </c>
      <c r="K65" s="312"/>
      <c r="L65" s="346">
        <v>0.1</v>
      </c>
      <c r="M65" s="276" t="s">
        <v>568</v>
      </c>
      <c r="N65" s="284" t="s">
        <v>353</v>
      </c>
      <c r="O65" s="65" t="s">
        <v>569</v>
      </c>
      <c r="P65" s="65">
        <v>1</v>
      </c>
      <c r="Q65" s="100">
        <v>0</v>
      </c>
      <c r="R65" s="71"/>
      <c r="S65" s="71"/>
      <c r="T65" s="400">
        <f>+Q65/P65</f>
        <v>0</v>
      </c>
      <c r="U65" s="102">
        <v>45505</v>
      </c>
      <c r="V65" s="102">
        <v>45646</v>
      </c>
      <c r="W65" s="40">
        <v>140</v>
      </c>
      <c r="X65" s="111">
        <v>1059626</v>
      </c>
      <c r="Y65" s="104" t="s">
        <v>355</v>
      </c>
      <c r="Z65" s="65" t="s">
        <v>537</v>
      </c>
      <c r="AA65" s="40" t="s">
        <v>353</v>
      </c>
      <c r="AB65" s="40" t="s">
        <v>353</v>
      </c>
      <c r="AC65" s="40" t="s">
        <v>395</v>
      </c>
      <c r="AD65" s="65" t="s">
        <v>353</v>
      </c>
      <c r="AE65" s="105">
        <v>0</v>
      </c>
      <c r="AF65" s="65" t="s">
        <v>353</v>
      </c>
      <c r="AG65" s="65" t="s">
        <v>353</v>
      </c>
      <c r="AH65" s="102" t="s">
        <v>353</v>
      </c>
      <c r="AI65" s="104" t="s">
        <v>363</v>
      </c>
      <c r="AJ65" s="110">
        <v>0</v>
      </c>
      <c r="AK65" s="110">
        <v>0</v>
      </c>
      <c r="AL65" s="106">
        <v>0</v>
      </c>
      <c r="AM65" s="106"/>
      <c r="AN65" s="106">
        <v>0</v>
      </c>
      <c r="AO65" s="71"/>
      <c r="AP65" s="316"/>
      <c r="AQ65" s="282"/>
      <c r="AR65" s="289"/>
      <c r="AS65" s="289"/>
      <c r="AT65" s="292"/>
    </row>
    <row r="66" spans="1:50" ht="66" customHeight="1" x14ac:dyDescent="0.25">
      <c r="A66" s="249"/>
      <c r="B66" s="247"/>
      <c r="C66" s="245"/>
      <c r="D66" s="340"/>
      <c r="E66" s="365"/>
      <c r="F66" s="287"/>
      <c r="G66" s="283"/>
      <c r="H66" s="283"/>
      <c r="I66" s="283"/>
      <c r="J66" s="333"/>
      <c r="K66" s="311"/>
      <c r="L66" s="347"/>
      <c r="M66" s="277"/>
      <c r="N66" s="283"/>
      <c r="O66" s="65" t="s">
        <v>570</v>
      </c>
      <c r="P66" s="113">
        <v>3</v>
      </c>
      <c r="Q66" s="100">
        <v>0</v>
      </c>
      <c r="R66" s="71"/>
      <c r="S66" s="71"/>
      <c r="T66" s="400">
        <f>+Q66/P66</f>
        <v>0</v>
      </c>
      <c r="U66" s="102">
        <v>45505</v>
      </c>
      <c r="V66" s="102">
        <v>45646</v>
      </c>
      <c r="W66" s="40">
        <v>140</v>
      </c>
      <c r="X66" s="111">
        <v>1059626</v>
      </c>
      <c r="Y66" s="104" t="s">
        <v>355</v>
      </c>
      <c r="Z66" s="65" t="s">
        <v>537</v>
      </c>
      <c r="AA66" s="40" t="s">
        <v>353</v>
      </c>
      <c r="AB66" s="40" t="s">
        <v>353</v>
      </c>
      <c r="AC66" s="40" t="s">
        <v>359</v>
      </c>
      <c r="AD66" s="65" t="s">
        <v>571</v>
      </c>
      <c r="AE66" s="105">
        <v>100000000</v>
      </c>
      <c r="AF66" s="65" t="s">
        <v>417</v>
      </c>
      <c r="AG66" s="65" t="s">
        <v>362</v>
      </c>
      <c r="AH66" s="102">
        <v>45608</v>
      </c>
      <c r="AI66" s="104" t="s">
        <v>363</v>
      </c>
      <c r="AJ66" s="110">
        <v>0</v>
      </c>
      <c r="AK66" s="110">
        <v>9057880</v>
      </c>
      <c r="AL66" s="106">
        <v>0</v>
      </c>
      <c r="AM66" s="106"/>
      <c r="AN66" s="106">
        <v>0</v>
      </c>
      <c r="AO66" s="71"/>
      <c r="AP66" s="317"/>
      <c r="AQ66" s="283"/>
      <c r="AR66" s="289"/>
      <c r="AS66" s="289"/>
      <c r="AT66" s="292"/>
    </row>
    <row r="67" spans="1:50" ht="66" customHeight="1" thickBot="1" x14ac:dyDescent="0.3">
      <c r="A67" s="127"/>
      <c r="B67" s="128"/>
      <c r="C67" s="128"/>
      <c r="D67" s="129"/>
      <c r="E67" s="307" t="s">
        <v>572</v>
      </c>
      <c r="F67" s="308"/>
      <c r="G67" s="308"/>
      <c r="H67" s="308"/>
      <c r="I67" s="308"/>
      <c r="J67" s="308"/>
      <c r="K67" s="308"/>
      <c r="L67" s="308"/>
      <c r="M67" s="308"/>
      <c r="N67" s="308"/>
      <c r="O67" s="308"/>
      <c r="P67" s="308"/>
      <c r="Q67" s="308"/>
      <c r="R67" s="308"/>
      <c r="S67" s="309"/>
      <c r="T67" s="404">
        <f>AVERAGE(T53:T66)</f>
        <v>0.34103076923076919</v>
      </c>
      <c r="U67" s="130"/>
      <c r="V67" s="130"/>
      <c r="W67" s="129"/>
      <c r="X67" s="129"/>
      <c r="Y67" s="128"/>
      <c r="Z67" s="128"/>
      <c r="AA67" s="129"/>
      <c r="AB67" s="129"/>
      <c r="AC67" s="129"/>
      <c r="AD67" s="128"/>
      <c r="AE67" s="131"/>
      <c r="AF67" s="128"/>
      <c r="AG67" s="128"/>
      <c r="AH67" s="130"/>
      <c r="AI67" s="129"/>
      <c r="AJ67" s="131"/>
      <c r="AK67" s="131"/>
      <c r="AL67" s="131"/>
      <c r="AM67" s="129"/>
      <c r="AN67" s="131"/>
      <c r="AO67" s="129"/>
      <c r="AP67" s="129"/>
      <c r="AQ67" s="193"/>
      <c r="AR67" s="187">
        <f>+AR53</f>
        <v>3381637138.6999998</v>
      </c>
      <c r="AS67" s="187">
        <f>+AS53</f>
        <v>689600000</v>
      </c>
      <c r="AT67" s="166">
        <f>+AT53</f>
        <v>0.20392489546205492</v>
      </c>
      <c r="AU67" s="4"/>
    </row>
    <row r="68" spans="1:50" ht="139.5" customHeight="1" x14ac:dyDescent="0.25">
      <c r="A68" s="167" t="s">
        <v>321</v>
      </c>
      <c r="B68" s="168" t="s">
        <v>243</v>
      </c>
      <c r="C68" s="169" t="s">
        <v>244</v>
      </c>
      <c r="D68" s="170">
        <v>0</v>
      </c>
      <c r="E68" s="171" t="s">
        <v>573</v>
      </c>
      <c r="F68" s="172">
        <v>2024130010050</v>
      </c>
      <c r="G68" s="170" t="s">
        <v>574</v>
      </c>
      <c r="H68" s="168" t="s">
        <v>575</v>
      </c>
      <c r="I68" s="168" t="s">
        <v>576</v>
      </c>
      <c r="J68" s="173" t="s">
        <v>227</v>
      </c>
      <c r="K68" s="181"/>
      <c r="L68" s="174">
        <v>0.2</v>
      </c>
      <c r="M68" s="194" t="s">
        <v>577</v>
      </c>
      <c r="N68" s="168" t="s">
        <v>353</v>
      </c>
      <c r="O68" s="170" t="s">
        <v>578</v>
      </c>
      <c r="P68" s="170">
        <v>1</v>
      </c>
      <c r="Q68" s="173">
        <v>0</v>
      </c>
      <c r="R68" s="181"/>
      <c r="S68" s="181"/>
      <c r="T68" s="403">
        <f>+Q68/P68</f>
        <v>0</v>
      </c>
      <c r="U68" s="176">
        <v>45505</v>
      </c>
      <c r="V68" s="176">
        <v>45646</v>
      </c>
      <c r="W68" s="177">
        <v>140</v>
      </c>
      <c r="X68" s="178">
        <v>1059626</v>
      </c>
      <c r="Y68" s="164" t="s">
        <v>355</v>
      </c>
      <c r="Z68" s="168" t="s">
        <v>504</v>
      </c>
      <c r="AA68" s="177" t="s">
        <v>353</v>
      </c>
      <c r="AB68" s="177" t="s">
        <v>353</v>
      </c>
      <c r="AC68" s="177" t="s">
        <v>395</v>
      </c>
      <c r="AD68" s="168" t="s">
        <v>353</v>
      </c>
      <c r="AE68" s="179">
        <v>1</v>
      </c>
      <c r="AF68" s="168" t="s">
        <v>353</v>
      </c>
      <c r="AG68" s="168" t="s">
        <v>362</v>
      </c>
      <c r="AH68" s="176" t="s">
        <v>353</v>
      </c>
      <c r="AI68" s="164" t="s">
        <v>363</v>
      </c>
      <c r="AJ68" s="179">
        <v>0</v>
      </c>
      <c r="AK68" s="179">
        <v>0</v>
      </c>
      <c r="AL68" s="180">
        <v>0</v>
      </c>
      <c r="AM68" s="180"/>
      <c r="AN68" s="180">
        <v>0</v>
      </c>
      <c r="AO68" s="181"/>
      <c r="AP68" s="168" t="s">
        <v>505</v>
      </c>
      <c r="AQ68" s="195" t="s">
        <v>573</v>
      </c>
      <c r="AR68" s="164">
        <v>1</v>
      </c>
      <c r="AS68" s="164">
        <v>0</v>
      </c>
      <c r="AT68" s="196">
        <f>+AS68/AR68</f>
        <v>0</v>
      </c>
    </row>
    <row r="69" spans="1:50" ht="51.75" customHeight="1" thickBot="1" x14ac:dyDescent="0.3">
      <c r="A69" s="127"/>
      <c r="B69" s="128"/>
      <c r="C69" s="128"/>
      <c r="D69" s="129"/>
      <c r="E69" s="307" t="s">
        <v>579</v>
      </c>
      <c r="F69" s="308"/>
      <c r="G69" s="308"/>
      <c r="H69" s="308"/>
      <c r="I69" s="308"/>
      <c r="J69" s="308"/>
      <c r="K69" s="308"/>
      <c r="L69" s="308"/>
      <c r="M69" s="308"/>
      <c r="N69" s="308"/>
      <c r="O69" s="308"/>
      <c r="P69" s="308"/>
      <c r="Q69" s="308"/>
      <c r="R69" s="308"/>
      <c r="S69" s="309"/>
      <c r="T69" s="404">
        <f>AVERAGE(T67:T68)</f>
        <v>0.1705153846153846</v>
      </c>
      <c r="U69" s="130"/>
      <c r="V69" s="130"/>
      <c r="W69" s="129"/>
      <c r="X69" s="129"/>
      <c r="Y69" s="128"/>
      <c r="Z69" s="129"/>
      <c r="AA69" s="129"/>
      <c r="AB69" s="129"/>
      <c r="AC69" s="129"/>
      <c r="AD69" s="128"/>
      <c r="AE69" s="131"/>
      <c r="AF69" s="128"/>
      <c r="AG69" s="128"/>
      <c r="AH69" s="130"/>
      <c r="AI69" s="129"/>
      <c r="AJ69" s="131"/>
      <c r="AK69" s="131"/>
      <c r="AL69" s="131"/>
      <c r="AM69" s="129"/>
      <c r="AN69" s="131"/>
      <c r="AO69" s="129"/>
      <c r="AP69" s="129"/>
      <c r="AQ69" s="193"/>
      <c r="AR69" s="165">
        <f>+AR68</f>
        <v>1</v>
      </c>
      <c r="AS69" s="165">
        <f>+AS68</f>
        <v>0</v>
      </c>
      <c r="AT69" s="191">
        <f>+AT68</f>
        <v>0</v>
      </c>
      <c r="AU69" s="4"/>
    </row>
    <row r="70" spans="1:50" x14ac:dyDescent="0.25">
      <c r="A70" t="s">
        <v>580</v>
      </c>
    </row>
    <row r="72" spans="1:50" ht="15" customHeight="1" thickBot="1" x14ac:dyDescent="0.3"/>
    <row r="73" spans="1:50" s="96" customFormat="1" ht="68.25" customHeight="1" thickBot="1" x14ac:dyDescent="0.3">
      <c r="A73" s="4"/>
      <c r="B73" s="4"/>
      <c r="C73" s="4"/>
      <c r="D73" s="4"/>
      <c r="E73" s="301" t="s">
        <v>581</v>
      </c>
      <c r="F73" s="302"/>
      <c r="G73" s="302"/>
      <c r="H73" s="302"/>
      <c r="I73" s="302"/>
      <c r="J73" s="302"/>
      <c r="K73" s="302"/>
      <c r="L73" s="302"/>
      <c r="M73" s="302"/>
      <c r="N73" s="302"/>
      <c r="O73" s="302"/>
      <c r="P73" s="302"/>
      <c r="Q73" s="302"/>
      <c r="R73" s="302"/>
      <c r="S73" s="303"/>
      <c r="T73" s="198">
        <f>+(T17+T30+T37+T44+T47+T52+T67+T69)/8</f>
        <v>0.34309912857610225</v>
      </c>
      <c r="U73" s="4"/>
      <c r="V73" s="4"/>
      <c r="W73" s="4"/>
      <c r="X73" s="4"/>
      <c r="Y73" s="4"/>
      <c r="Z73" s="4"/>
      <c r="AA73" s="4"/>
      <c r="AB73" s="4"/>
      <c r="AC73" s="4"/>
      <c r="AD73" s="4"/>
      <c r="AE73" s="4"/>
      <c r="AF73" s="199"/>
      <c r="AG73" s="199"/>
      <c r="AH73" s="4"/>
      <c r="AI73" s="4"/>
      <c r="AJ73" s="4"/>
      <c r="AK73" s="4"/>
      <c r="AL73" s="4"/>
      <c r="AM73" s="4"/>
      <c r="AN73" s="4"/>
      <c r="AO73" s="304" t="s">
        <v>582</v>
      </c>
      <c r="AP73" s="305"/>
      <c r="AQ73" s="306"/>
      <c r="AR73" s="200">
        <f>+AR17+AR30+AR37+AR44+AR47+AR52+AR67+AR69</f>
        <v>18999966677.41</v>
      </c>
      <c r="AS73" s="200">
        <f>+AS17+AS30+AS37+AS44+AS47+AS52+AS67+AS69</f>
        <v>2278306770</v>
      </c>
      <c r="AT73" s="201">
        <f>+AS73/AR73</f>
        <v>0.11991109293411507</v>
      </c>
      <c r="AU73" s="4"/>
      <c r="AV73" s="4"/>
      <c r="AW73" s="4"/>
      <c r="AX73" s="4"/>
    </row>
    <row r="74" spans="1:50" x14ac:dyDescent="0.25">
      <c r="AP74" s="58"/>
    </row>
    <row r="75" spans="1:50" x14ac:dyDescent="0.25">
      <c r="AP75" s="58"/>
    </row>
    <row r="76" spans="1:50" x14ac:dyDescent="0.25">
      <c r="AP76" s="58"/>
    </row>
    <row r="77" spans="1:50" x14ac:dyDescent="0.25">
      <c r="AP77" s="59"/>
    </row>
    <row r="78" spans="1:50" x14ac:dyDescent="0.25">
      <c r="AP78" s="58"/>
    </row>
    <row r="79" spans="1:50" x14ac:dyDescent="0.25">
      <c r="AP79" s="58"/>
    </row>
    <row r="80" spans="1:50" x14ac:dyDescent="0.25">
      <c r="AP80" s="58"/>
    </row>
    <row r="81" spans="42:42" x14ac:dyDescent="0.25">
      <c r="AP81" s="58"/>
    </row>
  </sheetData>
  <mergeCells count="284">
    <mergeCell ref="G53:G66"/>
    <mergeCell ref="F53:F66"/>
    <mergeCell ref="E53:E66"/>
    <mergeCell ref="C53:C66"/>
    <mergeCell ref="B53:B66"/>
    <mergeCell ref="A53:A66"/>
    <mergeCell ref="D53:D62"/>
    <mergeCell ref="C3:AP3"/>
    <mergeCell ref="C4:AP4"/>
    <mergeCell ref="A6:AB7"/>
    <mergeCell ref="A5:B5"/>
    <mergeCell ref="A1:B4"/>
    <mergeCell ref="AC6:AH7"/>
    <mergeCell ref="AJ6:AQ7"/>
    <mergeCell ref="C1:AP1"/>
    <mergeCell ref="C2:AP2"/>
    <mergeCell ref="C5:AP5"/>
    <mergeCell ref="H9:H10"/>
    <mergeCell ref="I9:I10"/>
    <mergeCell ref="A11:A12"/>
    <mergeCell ref="D11:D12"/>
    <mergeCell ref="H11:H12"/>
    <mergeCell ref="I11:I12"/>
    <mergeCell ref="A9:A10"/>
    <mergeCell ref="C18:C29"/>
    <mergeCell ref="B18:B29"/>
    <mergeCell ref="A18:A29"/>
    <mergeCell ref="D28:D29"/>
    <mergeCell ref="D26:D27"/>
    <mergeCell ref="D20:D25"/>
    <mergeCell ref="D18:D19"/>
    <mergeCell ref="E18:E29"/>
    <mergeCell ref="D9:D10"/>
    <mergeCell ref="E9:E16"/>
    <mergeCell ref="C9:C16"/>
    <mergeCell ref="B9:B16"/>
    <mergeCell ref="A15:A16"/>
    <mergeCell ref="D15:D16"/>
    <mergeCell ref="A13:A14"/>
    <mergeCell ref="D13:D14"/>
    <mergeCell ref="E48:E51"/>
    <mergeCell ref="C48:C51"/>
    <mergeCell ref="B48:B51"/>
    <mergeCell ref="A48:A51"/>
    <mergeCell ref="D48:D50"/>
    <mergeCell ref="D34:D36"/>
    <mergeCell ref="D31:D33"/>
    <mergeCell ref="C31:C36"/>
    <mergeCell ref="B31:B36"/>
    <mergeCell ref="A31:A36"/>
    <mergeCell ref="E31:E36"/>
    <mergeCell ref="A45:A46"/>
    <mergeCell ref="B45:B46"/>
    <mergeCell ref="C45:C46"/>
    <mergeCell ref="D45:D46"/>
    <mergeCell ref="E45:E46"/>
    <mergeCell ref="D42:D43"/>
    <mergeCell ref="D38:D41"/>
    <mergeCell ref="A38:A43"/>
    <mergeCell ref="B38:B43"/>
    <mergeCell ref="C38:C43"/>
    <mergeCell ref="E38:E43"/>
    <mergeCell ref="L28:L29"/>
    <mergeCell ref="L34:L36"/>
    <mergeCell ref="L42:L43"/>
    <mergeCell ref="L45:L46"/>
    <mergeCell ref="L48:L50"/>
    <mergeCell ref="L63:L64"/>
    <mergeCell ref="H53:H62"/>
    <mergeCell ref="I53:I62"/>
    <mergeCell ref="H63:H64"/>
    <mergeCell ref="I63:I64"/>
    <mergeCell ref="H45:H46"/>
    <mergeCell ref="I45:I46"/>
    <mergeCell ref="H48:H50"/>
    <mergeCell ref="I48:I50"/>
    <mergeCell ref="H31:H33"/>
    <mergeCell ref="I31:I33"/>
    <mergeCell ref="J34:J36"/>
    <mergeCell ref="K34:K36"/>
    <mergeCell ref="J38:J41"/>
    <mergeCell ref="K38:K41"/>
    <mergeCell ref="J42:J43"/>
    <mergeCell ref="K42:K43"/>
    <mergeCell ref="K28:K29"/>
    <mergeCell ref="J31:J33"/>
    <mergeCell ref="J9:J10"/>
    <mergeCell ref="K9:K10"/>
    <mergeCell ref="K11:K12"/>
    <mergeCell ref="J11:J12"/>
    <mergeCell ref="J13:J14"/>
    <mergeCell ref="K13:K14"/>
    <mergeCell ref="M28:M29"/>
    <mergeCell ref="N28:N29"/>
    <mergeCell ref="L31:L33"/>
    <mergeCell ref="M32:M33"/>
    <mergeCell ref="N32:N33"/>
    <mergeCell ref="M20:M22"/>
    <mergeCell ref="N20:N22"/>
    <mergeCell ref="M23:M25"/>
    <mergeCell ref="J26:J27"/>
    <mergeCell ref="K26:K27"/>
    <mergeCell ref="J28:J29"/>
    <mergeCell ref="N23:N25"/>
    <mergeCell ref="L26:L27"/>
    <mergeCell ref="L9:L10"/>
    <mergeCell ref="L11:L12"/>
    <mergeCell ref="L13:L14"/>
    <mergeCell ref="L15:L16"/>
    <mergeCell ref="L18:L19"/>
    <mergeCell ref="J15:J16"/>
    <mergeCell ref="K15:K16"/>
    <mergeCell ref="J18:J19"/>
    <mergeCell ref="K18:K19"/>
    <mergeCell ref="J20:J25"/>
    <mergeCell ref="K20:K25"/>
    <mergeCell ref="M63:M64"/>
    <mergeCell ref="N63:N64"/>
    <mergeCell ref="O63:O64"/>
    <mergeCell ref="M35:M36"/>
    <mergeCell ref="L38:L41"/>
    <mergeCell ref="M38:M39"/>
    <mergeCell ref="N38:N39"/>
    <mergeCell ref="O38:O39"/>
    <mergeCell ref="M40:M41"/>
    <mergeCell ref="N40:N41"/>
    <mergeCell ref="N48:N49"/>
    <mergeCell ref="O48:O49"/>
    <mergeCell ref="L53:L62"/>
    <mergeCell ref="M53:M56"/>
    <mergeCell ref="N53:N56"/>
    <mergeCell ref="M57:M62"/>
    <mergeCell ref="N57:N62"/>
    <mergeCell ref="L20:L25"/>
    <mergeCell ref="K31:K33"/>
    <mergeCell ref="J63:J64"/>
    <mergeCell ref="K63:K64"/>
    <mergeCell ref="J65:J66"/>
    <mergeCell ref="K65:K66"/>
    <mergeCell ref="D63:D64"/>
    <mergeCell ref="D65:D66"/>
    <mergeCell ref="P38:P39"/>
    <mergeCell ref="P48:P49"/>
    <mergeCell ref="P63:P64"/>
    <mergeCell ref="J45:J46"/>
    <mergeCell ref="K45:K46"/>
    <mergeCell ref="J48:J50"/>
    <mergeCell ref="K48:K50"/>
    <mergeCell ref="J53:J62"/>
    <mergeCell ref="K53:K62"/>
    <mergeCell ref="H65:H66"/>
    <mergeCell ref="I65:I66"/>
    <mergeCell ref="L65:L66"/>
    <mergeCell ref="M65:M66"/>
    <mergeCell ref="N65:N66"/>
    <mergeCell ref="M48:M49"/>
    <mergeCell ref="F45:F46"/>
    <mergeCell ref="G45:G46"/>
    <mergeCell ref="Q38:Q39"/>
    <mergeCell ref="S38:S39"/>
    <mergeCell ref="Q48:Q49"/>
    <mergeCell ref="S48:S49"/>
    <mergeCell ref="Q63:Q64"/>
    <mergeCell ref="S63:S64"/>
    <mergeCell ref="U63:U64"/>
    <mergeCell ref="V63:V64"/>
    <mergeCell ref="W63:W64"/>
    <mergeCell ref="X63:X64"/>
    <mergeCell ref="AA18:AA19"/>
    <mergeCell ref="AA32:AA33"/>
    <mergeCell ref="Z48:Z49"/>
    <mergeCell ref="AA48:AA49"/>
    <mergeCell ref="Z63:Z64"/>
    <mergeCell ref="AA63:AA64"/>
    <mergeCell ref="U38:U39"/>
    <mergeCell ref="V38:V39"/>
    <mergeCell ref="W38:W39"/>
    <mergeCell ref="X38:X39"/>
    <mergeCell ref="U48:U49"/>
    <mergeCell ref="V48:V49"/>
    <mergeCell ref="W48:W49"/>
    <mergeCell ref="X48:X49"/>
    <mergeCell ref="Y38:Y39"/>
    <mergeCell ref="Y48:Y49"/>
    <mergeCell ref="Y63:Y64"/>
    <mergeCell ref="AA57:AA62"/>
    <mergeCell ref="AB32:AB33"/>
    <mergeCell ref="AA35:AA36"/>
    <mergeCell ref="AB35:AB36"/>
    <mergeCell ref="Z38:Z39"/>
    <mergeCell ref="AA38:AA39"/>
    <mergeCell ref="AB38:AB39"/>
    <mergeCell ref="AB18:AB19"/>
    <mergeCell ref="AA20:AA27"/>
    <mergeCell ref="AB20:AB27"/>
    <mergeCell ref="AA28:AA29"/>
    <mergeCell ref="AB28:AB29"/>
    <mergeCell ref="AP9:AP16"/>
    <mergeCell ref="AQ9:AQ16"/>
    <mergeCell ref="AP18:AP29"/>
    <mergeCell ref="AQ18:AQ29"/>
    <mergeCell ref="AP31:AP36"/>
    <mergeCell ref="AQ31:AQ36"/>
    <mergeCell ref="AQ45:AQ46"/>
    <mergeCell ref="AQ48:AQ51"/>
    <mergeCell ref="AQ53:AQ66"/>
    <mergeCell ref="AQ38:AQ43"/>
    <mergeCell ref="AP38:AP43"/>
    <mergeCell ref="AP48:AP51"/>
    <mergeCell ref="AP53:AP66"/>
    <mergeCell ref="AP45:AP46"/>
    <mergeCell ref="E73:S73"/>
    <mergeCell ref="AO73:AQ73"/>
    <mergeCell ref="E30:S30"/>
    <mergeCell ref="E37:S37"/>
    <mergeCell ref="E44:S44"/>
    <mergeCell ref="E47:S47"/>
    <mergeCell ref="E52:S52"/>
    <mergeCell ref="E67:S67"/>
    <mergeCell ref="E69:S69"/>
    <mergeCell ref="T38:T39"/>
    <mergeCell ref="R38:R39"/>
    <mergeCell ref="T48:T49"/>
    <mergeCell ref="R48:R49"/>
    <mergeCell ref="T63:T64"/>
    <mergeCell ref="R63:R64"/>
    <mergeCell ref="AB63:AB64"/>
    <mergeCell ref="AC38:AC39"/>
    <mergeCell ref="AD38:AD39"/>
    <mergeCell ref="AC48:AC49"/>
    <mergeCell ref="AD48:AD49"/>
    <mergeCell ref="AB48:AB49"/>
    <mergeCell ref="AA53:AA56"/>
    <mergeCell ref="AB53:AB56"/>
    <mergeCell ref="AB57:AB62"/>
    <mergeCell ref="AR9:AR16"/>
    <mergeCell ref="AS9:AS16"/>
    <mergeCell ref="AT9:AT16"/>
    <mergeCell ref="AR18:AR29"/>
    <mergeCell ref="AS18:AS29"/>
    <mergeCell ref="AT18:AT29"/>
    <mergeCell ref="AR31:AR36"/>
    <mergeCell ref="AS31:AS36"/>
    <mergeCell ref="AT31:AT36"/>
    <mergeCell ref="AR53:AR66"/>
    <mergeCell ref="AS53:AS66"/>
    <mergeCell ref="AT53:AT66"/>
    <mergeCell ref="AR38:AR43"/>
    <mergeCell ref="AS38:AS43"/>
    <mergeCell ref="AT38:AT43"/>
    <mergeCell ref="AR45:AR46"/>
    <mergeCell ref="AS45:AS46"/>
    <mergeCell ref="AT45:AT46"/>
    <mergeCell ref="AR48:AR51"/>
    <mergeCell ref="AS48:AS51"/>
    <mergeCell ref="AT48:AT51"/>
    <mergeCell ref="F48:F51"/>
    <mergeCell ref="G48:G51"/>
    <mergeCell ref="G38:G43"/>
    <mergeCell ref="F38:F43"/>
    <mergeCell ref="I42:I43"/>
    <mergeCell ref="H42:H43"/>
    <mergeCell ref="I38:I41"/>
    <mergeCell ref="H38:H41"/>
    <mergeCell ref="G31:G36"/>
    <mergeCell ref="F31:F36"/>
    <mergeCell ref="I34:I36"/>
    <mergeCell ref="H34:H36"/>
    <mergeCell ref="I15:I16"/>
    <mergeCell ref="H15:H16"/>
    <mergeCell ref="I13:I14"/>
    <mergeCell ref="H13:H14"/>
    <mergeCell ref="F9:F16"/>
    <mergeCell ref="G9:G16"/>
    <mergeCell ref="F18:F29"/>
    <mergeCell ref="G18:G29"/>
    <mergeCell ref="I20:I25"/>
    <mergeCell ref="H20:H25"/>
    <mergeCell ref="I18:I19"/>
    <mergeCell ref="H18:H19"/>
    <mergeCell ref="I28:I29"/>
    <mergeCell ref="H28:H29"/>
    <mergeCell ref="I26:I27"/>
    <mergeCell ref="H26:H27"/>
  </mergeCells>
  <dataValidations count="2">
    <dataValidation type="list" allowBlank="1" showErrorMessage="1" sqref="N65 N11:N12 N63 N40 N28 N57 N32 N53 N20 N23" xr:uid="{00000000-0002-0000-0300-000001000000}">
      <formula1>$AO$9:$AO$15</formula1>
    </dataValidation>
    <dataValidation type="list" allowBlank="1" showInputMessage="1" showErrorMessage="1" sqref="N70:N126" xr:uid="{00000000-0002-0000-0300-000000000000}">
      <formula1>#REF!</formula1>
    </dataValidation>
  </dataValidations>
  <pageMargins left="0.7" right="0.7" top="0.75" bottom="0.75" header="0.3" footer="0.3"/>
  <pageSetup orientation="portrait" horizontalDpi="0" verticalDpi="0" r:id="rId1"/>
  <ignoredErrors>
    <ignoredError sqref="AT10:AT16" evalErro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ANEXO1!$A$2:$A$21</xm:f>
          </x14:formula1>
          <xm:sqref>AF70:AF81</xm:sqref>
        </x14:dataValidation>
        <x14:dataValidation type="list" allowBlank="1" showInputMessage="1" showErrorMessage="1" xr:uid="{00000000-0002-0000-0300-000003000000}">
          <x14:formula1>
            <xm:f>ANEXO1!$F$2:$F$7</xm:f>
          </x14:formula1>
          <xm:sqref>AG70:AG90</xm:sqref>
        </x14:dataValidation>
        <x14:dataValidation type="list" allowBlank="1" showErrorMessage="1" xr:uid="{00000000-0002-0000-0300-000004000000}">
          <x14:formula1>
            <xm:f>'C:\Users\User\Desktop\DATT 2024\PLAN DE ACCION 2024\Segundo semestre 2024\[PLAN DE ACCIÓN INSTITUCIONAL DATT 2024 Versión ajustes.xlsx]ANEXO1'!#REF!</xm:f>
          </x14:formula1>
          <xm:sqref>AF59:AF64 AF31:AG31 AF53:AG56 AF34:AG35 AF38:AG38 AG45 AG59:AG63 AF66 AF9:AG15 AF18:AG18 AF20:AG22 AF26:AG26 AF48:AG49 AF42:AG42 AF28:AG29 AG68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x14ac:dyDescent="0.25">
      <c r="A2" s="387" t="s">
        <v>583</v>
      </c>
      <c r="B2" s="388"/>
      <c r="C2" s="388"/>
      <c r="D2" s="388"/>
      <c r="E2" s="388"/>
      <c r="F2" s="388"/>
      <c r="G2" s="389"/>
    </row>
    <row r="3" spans="1:7" s="6" customFormat="1" x14ac:dyDescent="0.25">
      <c r="A3" s="30" t="s">
        <v>584</v>
      </c>
      <c r="B3" s="390" t="s">
        <v>585</v>
      </c>
      <c r="C3" s="390"/>
      <c r="D3" s="390"/>
      <c r="E3" s="390"/>
      <c r="F3" s="390"/>
      <c r="G3" s="31" t="s">
        <v>586</v>
      </c>
    </row>
    <row r="4" spans="1:7" ht="12.75" customHeight="1" x14ac:dyDescent="0.25">
      <c r="A4" s="32">
        <v>45489</v>
      </c>
      <c r="B4" s="391" t="s">
        <v>587</v>
      </c>
      <c r="C4" s="391"/>
      <c r="D4" s="391"/>
      <c r="E4" s="391"/>
      <c r="F4" s="391"/>
      <c r="G4" s="33" t="s">
        <v>588</v>
      </c>
    </row>
    <row r="5" spans="1:7" ht="12.75" customHeight="1" x14ac:dyDescent="0.25">
      <c r="A5" s="34"/>
      <c r="B5" s="391"/>
      <c r="C5" s="391"/>
      <c r="D5" s="391"/>
      <c r="E5" s="391"/>
      <c r="F5" s="391"/>
      <c r="G5" s="33"/>
    </row>
    <row r="6" spans="1:7" x14ac:dyDescent="0.25">
      <c r="A6" s="34"/>
      <c r="B6" s="386"/>
      <c r="C6" s="386"/>
      <c r="D6" s="386"/>
      <c r="E6" s="386"/>
      <c r="F6" s="386"/>
      <c r="G6" s="35"/>
    </row>
    <row r="7" spans="1:7" x14ac:dyDescent="0.25">
      <c r="A7" s="34"/>
      <c r="B7" s="386"/>
      <c r="C7" s="386"/>
      <c r="D7" s="386"/>
      <c r="E7" s="386"/>
      <c r="F7" s="386"/>
      <c r="G7" s="35"/>
    </row>
    <row r="8" spans="1:7" x14ac:dyDescent="0.25">
      <c r="A8" s="34"/>
      <c r="B8" s="36"/>
      <c r="C8" s="36"/>
      <c r="D8" s="36"/>
      <c r="E8" s="36"/>
      <c r="F8" s="36"/>
      <c r="G8" s="35"/>
    </row>
    <row r="9" spans="1:7" x14ac:dyDescent="0.25">
      <c r="A9" s="392" t="s">
        <v>589</v>
      </c>
      <c r="B9" s="393"/>
      <c r="C9" s="393"/>
      <c r="D9" s="393"/>
      <c r="E9" s="393"/>
      <c r="F9" s="393"/>
      <c r="G9" s="394"/>
    </row>
    <row r="10" spans="1:7" s="6" customFormat="1" x14ac:dyDescent="0.25">
      <c r="A10" s="37"/>
      <c r="B10" s="390" t="s">
        <v>590</v>
      </c>
      <c r="C10" s="390"/>
      <c r="D10" s="390" t="s">
        <v>591</v>
      </c>
      <c r="E10" s="390"/>
      <c r="F10" s="37" t="s">
        <v>584</v>
      </c>
      <c r="G10" s="37" t="s">
        <v>592</v>
      </c>
    </row>
    <row r="11" spans="1:7" x14ac:dyDescent="0.25">
      <c r="A11" s="38" t="s">
        <v>593</v>
      </c>
      <c r="B11" s="391" t="s">
        <v>594</v>
      </c>
      <c r="C11" s="391"/>
      <c r="D11" s="395" t="s">
        <v>595</v>
      </c>
      <c r="E11" s="395"/>
      <c r="F11" s="34" t="s">
        <v>596</v>
      </c>
      <c r="G11" s="35"/>
    </row>
    <row r="12" spans="1:7" x14ac:dyDescent="0.25">
      <c r="A12" s="38" t="s">
        <v>597</v>
      </c>
      <c r="B12" s="395" t="s">
        <v>598</v>
      </c>
      <c r="C12" s="395"/>
      <c r="D12" s="395" t="s">
        <v>599</v>
      </c>
      <c r="E12" s="395"/>
      <c r="F12" s="34" t="s">
        <v>596</v>
      </c>
      <c r="G12" s="35"/>
    </row>
    <row r="13" spans="1:7" x14ac:dyDescent="0.25">
      <c r="A13" s="38" t="s">
        <v>600</v>
      </c>
      <c r="B13" s="395" t="s">
        <v>598</v>
      </c>
      <c r="C13" s="395"/>
      <c r="D13" s="395" t="s">
        <v>599</v>
      </c>
      <c r="E13" s="395"/>
      <c r="F13" s="34" t="s">
        <v>596</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8" t="s">
        <v>601</v>
      </c>
      <c r="E1" s="7" t="s">
        <v>602</v>
      </c>
      <c r="F1" s="7" t="s">
        <v>603</v>
      </c>
    </row>
    <row r="2" spans="1:6" ht="25.5" customHeight="1" x14ac:dyDescent="0.25">
      <c r="A2" s="27" t="s">
        <v>604</v>
      </c>
      <c r="E2" s="8">
        <v>0</v>
      </c>
      <c r="F2" s="9" t="s">
        <v>362</v>
      </c>
    </row>
    <row r="3" spans="1:6" ht="45" customHeight="1" x14ac:dyDescent="0.25">
      <c r="A3" s="27" t="s">
        <v>441</v>
      </c>
      <c r="E3" s="8">
        <v>1</v>
      </c>
      <c r="F3" s="9" t="s">
        <v>605</v>
      </c>
    </row>
    <row r="4" spans="1:6" ht="45" customHeight="1" x14ac:dyDescent="0.25">
      <c r="A4" s="27" t="s">
        <v>606</v>
      </c>
      <c r="E4" s="8">
        <v>2</v>
      </c>
      <c r="F4" s="9" t="s">
        <v>607</v>
      </c>
    </row>
    <row r="5" spans="1:6" ht="45" customHeight="1" x14ac:dyDescent="0.25">
      <c r="A5" s="27" t="s">
        <v>608</v>
      </c>
      <c r="E5" s="8">
        <v>3</v>
      </c>
      <c r="F5" s="9" t="s">
        <v>609</v>
      </c>
    </row>
    <row r="6" spans="1:6" ht="45" customHeight="1" x14ac:dyDescent="0.25">
      <c r="A6" s="27" t="s">
        <v>438</v>
      </c>
      <c r="E6" s="8">
        <v>4</v>
      </c>
      <c r="F6" s="9" t="s">
        <v>610</v>
      </c>
    </row>
    <row r="7" spans="1:6" ht="45" customHeight="1" x14ac:dyDescent="0.25">
      <c r="A7" s="27" t="s">
        <v>611</v>
      </c>
      <c r="E7" s="8">
        <v>5</v>
      </c>
      <c r="F7" s="9" t="s">
        <v>612</v>
      </c>
    </row>
    <row r="8" spans="1:6" ht="45" customHeight="1" x14ac:dyDescent="0.25">
      <c r="A8" s="27" t="s">
        <v>464</v>
      </c>
    </row>
    <row r="9" spans="1:6" ht="45" customHeight="1" x14ac:dyDescent="0.25">
      <c r="A9" s="27" t="s">
        <v>613</v>
      </c>
    </row>
    <row r="10" spans="1:6" ht="45" customHeight="1" x14ac:dyDescent="0.25">
      <c r="A10" s="27" t="s">
        <v>614</v>
      </c>
    </row>
    <row r="11" spans="1:6" ht="45" customHeight="1" x14ac:dyDescent="0.25">
      <c r="A11" s="27" t="s">
        <v>417</v>
      </c>
    </row>
    <row r="12" spans="1:6" ht="45" customHeight="1" x14ac:dyDescent="0.25">
      <c r="A12" s="27" t="s">
        <v>615</v>
      </c>
    </row>
    <row r="13" spans="1:6" ht="45" customHeight="1" x14ac:dyDescent="0.25">
      <c r="A13" s="27" t="s">
        <v>616</v>
      </c>
    </row>
    <row r="14" spans="1:6" ht="45" customHeight="1" x14ac:dyDescent="0.25">
      <c r="A14" s="27" t="s">
        <v>617</v>
      </c>
    </row>
    <row r="15" spans="1:6" ht="45" customHeight="1" x14ac:dyDescent="0.25">
      <c r="A15" s="27" t="s">
        <v>618</v>
      </c>
    </row>
    <row r="16" spans="1:6" ht="45" customHeight="1" x14ac:dyDescent="0.25">
      <c r="A16" s="27" t="s">
        <v>619</v>
      </c>
    </row>
    <row r="17" spans="1:1" ht="45" customHeight="1" x14ac:dyDescent="0.25">
      <c r="A17" s="27" t="s">
        <v>620</v>
      </c>
    </row>
    <row r="18" spans="1:1" ht="45" customHeight="1" x14ac:dyDescent="0.25">
      <c r="A18" s="27" t="s">
        <v>621</v>
      </c>
    </row>
    <row r="19" spans="1:1" ht="45" customHeight="1" x14ac:dyDescent="0.25">
      <c r="A19" s="27" t="s">
        <v>622</v>
      </c>
    </row>
    <row r="20" spans="1:1" ht="45" customHeight="1" x14ac:dyDescent="0.25">
      <c r="A20" s="27" t="s">
        <v>361</v>
      </c>
    </row>
    <row r="21" spans="1:1" ht="45" customHeight="1" x14ac:dyDescent="0.25">
      <c r="A21" s="27" t="s">
        <v>623</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dcterms:created xsi:type="dcterms:W3CDTF">2024-07-04T17:50:33Z</dcterms:created>
  <dcterms:modified xsi:type="dcterms:W3CDTF">2024-10-10T21:37:07Z</dcterms:modified>
  <cp:category/>
  <cp:contentStatus/>
</cp:coreProperties>
</file>