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PLAN DE ACCION INSTITUCIONAL 2024\DATT\SEGUIMIENTO SEPTIEMBRE\"/>
    </mc:Choice>
  </mc:AlternateContent>
  <xr:revisionPtr revIDLastSave="0" documentId="13_ncr:1_{EB04A7D6-ACF9-4E30-8F44-ECC2C6ED2FF2}" xr6:coauthVersionLast="47" xr6:coauthVersionMax="47" xr10:uidLastSave="{00000000-0000-0000-0000-000000000000}"/>
  <bookViews>
    <workbookView xWindow="-120" yWindow="-120" windowWidth="20730" windowHeight="11160" activeTab="3"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ESTRATÉGICO'!$A$1:$Y$7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6" i="1" l="1"/>
  <c r="P26" i="1"/>
  <c r="O26" i="1"/>
  <c r="AR53" i="6"/>
  <c r="T9" i="6"/>
  <c r="T10" i="6"/>
  <c r="T17" i="6" s="1"/>
  <c r="T11" i="6"/>
  <c r="T12" i="6"/>
  <c r="T13" i="6"/>
  <c r="T14" i="6"/>
  <c r="T15" i="6"/>
  <c r="T16" i="6"/>
  <c r="T18" i="6"/>
  <c r="T19" i="6"/>
  <c r="T20" i="6"/>
  <c r="T21" i="6"/>
  <c r="T22" i="6"/>
  <c r="T23" i="6"/>
  <c r="T24" i="6"/>
  <c r="T25" i="6"/>
  <c r="T26" i="6"/>
  <c r="T27" i="6"/>
  <c r="T28" i="6"/>
  <c r="T29" i="6"/>
  <c r="T30" i="6"/>
  <c r="T31" i="6"/>
  <c r="T32" i="6"/>
  <c r="T37" i="6" s="1"/>
  <c r="T33" i="6"/>
  <c r="T35" i="6"/>
  <c r="T36" i="6"/>
  <c r="T38" i="6"/>
  <c r="T44" i="6" s="1"/>
  <c r="T41" i="6"/>
  <c r="T42" i="6"/>
  <c r="T45" i="6"/>
  <c r="T47" i="6" s="1"/>
  <c r="T48" i="6"/>
  <c r="T52" i="6" s="1"/>
  <c r="T50" i="6"/>
  <c r="T51" i="6"/>
  <c r="T53" i="6"/>
  <c r="T67" i="6" s="1"/>
  <c r="T69" i="6" s="1"/>
  <c r="T54" i="6"/>
  <c r="T55" i="6"/>
  <c r="T56" i="6"/>
  <c r="T57" i="6"/>
  <c r="T58" i="6"/>
  <c r="T59" i="6"/>
  <c r="T60" i="6"/>
  <c r="T61" i="6"/>
  <c r="T62" i="6"/>
  <c r="T63" i="6"/>
  <c r="T65" i="6"/>
  <c r="T66" i="6"/>
  <c r="T68" i="6"/>
  <c r="T73" i="6" l="1"/>
  <c r="V13" i="1" l="1"/>
  <c r="S8" i="1"/>
  <c r="AT9" i="6"/>
  <c r="AT17" i="6" s="1"/>
  <c r="AS69" i="6"/>
  <c r="AR69" i="6"/>
  <c r="AT68" i="6"/>
  <c r="AT69" i="6" s="1"/>
  <c r="AT48" i="6"/>
  <c r="AT52" i="6" s="1"/>
  <c r="AS52" i="6"/>
  <c r="AR52" i="6"/>
  <c r="AT45" i="6"/>
  <c r="AT47" i="6"/>
  <c r="AS47" i="6"/>
  <c r="AR47" i="6"/>
  <c r="AS17" i="6"/>
  <c r="AR17" i="6"/>
  <c r="S27" i="1"/>
  <c r="S26" i="1"/>
  <c r="S25" i="1"/>
  <c r="S22" i="1"/>
  <c r="S20" i="1"/>
  <c r="S19" i="1"/>
  <c r="S18" i="1"/>
  <c r="U18" i="1" s="1"/>
  <c r="S17" i="1"/>
  <c r="S16" i="1"/>
  <c r="S15" i="1"/>
  <c r="S14" i="1"/>
  <c r="S13" i="1"/>
  <c r="S11" i="1"/>
  <c r="S10" i="1"/>
  <c r="S9" i="1"/>
  <c r="W16" i="7"/>
  <c r="W10" i="7"/>
  <c r="W9" i="7"/>
  <c r="AS30" i="6" l="1"/>
  <c r="AT18" i="6"/>
  <c r="AT30" i="6" s="1"/>
  <c r="AT31" i="6"/>
  <c r="AT37" i="6" s="1"/>
  <c r="AS37" i="6"/>
  <c r="AS44" i="6"/>
  <c r="AS73" i="6" s="1"/>
  <c r="AT38" i="6"/>
  <c r="AT44" i="6" s="1"/>
  <c r="AT53" i="6"/>
  <c r="AT67" i="6" s="1"/>
  <c r="AS67" i="6"/>
  <c r="AR30" i="6"/>
  <c r="AR37" i="6"/>
  <c r="AR44" i="6"/>
  <c r="AR67" i="6"/>
  <c r="U26" i="1"/>
  <c r="U29" i="1" s="1"/>
  <c r="T26" i="1"/>
  <c r="V26" i="1" s="1"/>
  <c r="V29" i="1" s="1"/>
  <c r="U27" i="1"/>
  <c r="T27" i="1"/>
  <c r="V27" i="1" s="1"/>
  <c r="T28" i="1"/>
  <c r="U25" i="1"/>
  <c r="T25" i="1"/>
  <c r="V25" i="1" s="1"/>
  <c r="U20" i="1"/>
  <c r="T20" i="1"/>
  <c r="V20" i="1" s="1"/>
  <c r="T21" i="1"/>
  <c r="U22" i="1"/>
  <c r="T22" i="1"/>
  <c r="V22" i="1" s="1"/>
  <c r="T23" i="1"/>
  <c r="U13" i="1"/>
  <c r="T13" i="1"/>
  <c r="U14" i="1"/>
  <c r="T14" i="1"/>
  <c r="V14" i="1" s="1"/>
  <c r="U15" i="1"/>
  <c r="T15" i="1"/>
  <c r="V15" i="1" s="1"/>
  <c r="U16" i="1"/>
  <c r="T16" i="1"/>
  <c r="V16" i="1" s="1"/>
  <c r="U17" i="1"/>
  <c r="T17" i="1"/>
  <c r="V17" i="1" s="1"/>
  <c r="T18" i="1"/>
  <c r="V18" i="1" s="1"/>
  <c r="U19" i="1"/>
  <c r="T19" i="1"/>
  <c r="V19" i="1" s="1"/>
  <c r="U9" i="1"/>
  <c r="T9" i="1"/>
  <c r="V9" i="1" s="1"/>
  <c r="U10" i="1"/>
  <c r="T10" i="1"/>
  <c r="V10" i="1" s="1"/>
  <c r="U11" i="1"/>
  <c r="T11" i="1"/>
  <c r="V11" i="1" s="1"/>
  <c r="U8" i="1"/>
  <c r="U12" i="1" s="1"/>
  <c r="T8" i="1"/>
  <c r="V8" i="1" s="1"/>
  <c r="V12" i="1" s="1"/>
  <c r="AR73" i="6" l="1"/>
  <c r="U24" i="1"/>
  <c r="V31" i="1"/>
  <c r="V24" i="1"/>
  <c r="U31" i="1"/>
  <c r="AT7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Luz Marlene Andrade Hong</author>
    <author>KEYFER CORREA TORRES</author>
    <author>User</author>
  </authors>
  <commentList>
    <comment ref="O8" authorId="0" shapeId="0" xr:uid="{00000000-0006-0000-0300-000001000000}">
      <text>
        <r>
          <rPr>
            <b/>
            <sz val="9"/>
            <color indexed="81"/>
            <rFont val="Tahoma"/>
            <family val="2"/>
          </rPr>
          <t xml:space="preserve">USUARIO:
</t>
        </r>
        <r>
          <rPr>
            <sz val="11"/>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AI8" authorId="2" shapeId="0" xr:uid="{19216BDC-9BB6-47DE-99F3-B78FC3058B9E}">
      <text>
        <r>
          <rPr>
            <sz val="11"/>
            <color theme="1"/>
            <rFont val="Aptos Narrow"/>
            <family val="2"/>
            <scheme val="minor"/>
          </rPr>
          <t>Luz Marlene Andrade Hong:
se solicitó reporte de estos enlaces por correo del 22 de septiembre</t>
        </r>
      </text>
    </comment>
    <comment ref="X9" authorId="3" shapeId="0" xr:uid="{00000000-0006-0000-0300-000004000000}">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 ref="AE51" authorId="4" shapeId="0" xr:uid="{00000000-0006-0000-0300-000005000000}">
      <text>
        <r>
          <rPr>
            <b/>
            <sz val="9"/>
            <color indexed="81"/>
            <rFont val="Tahoma"/>
            <family val="2"/>
          </rPr>
          <t>User:</t>
        </r>
        <r>
          <rPr>
            <sz val="9"/>
            <color indexed="81"/>
            <rFont val="Tahoma"/>
            <family val="2"/>
          </rPr>
          <t xml:space="preserve">
</t>
        </r>
        <r>
          <rPr>
            <b/>
            <sz val="11"/>
            <color indexed="81"/>
            <rFont val="Tahoma"/>
            <family val="2"/>
          </rPr>
          <t>AIGNADO AL DESPACHO DEL ALCALDE UE #1 FUENTE 1.3.3.1.00-95-001-RB ICLD</t>
        </r>
      </text>
    </comment>
  </commentList>
</comments>
</file>

<file path=xl/sharedStrings.xml><?xml version="1.0" encoding="utf-8"?>
<sst xmlns="http://schemas.openxmlformats.org/spreadsheetml/2006/main" count="1247" uniqueCount="628">
  <si>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</si>
  <si>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</si>
  <si>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</si>
  <si>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</si>
  <si>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</si>
  <si>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</si>
  <si>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</si>
  <si>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</si>
  <si>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</si>
  <si>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</si>
  <si>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</si>
  <si>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</si>
  <si>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</si>
  <si>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</si>
  <si>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</si>
  <si>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</si>
  <si>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</si>
  <si>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</si>
  <si>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</si>
  <si>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</si>
  <si>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</si>
  <si>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</si>
  <si>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</si>
  <si>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</si>
  <si>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</si>
  <si>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</si>
  <si>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</si>
  <si>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</si>
  <si>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</si>
  <si>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</si>
  <si>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</si>
  <si>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</si>
  <si>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</si>
  <si>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</si>
  <si>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</si>
  <si>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</si>
  <si>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</si>
  <si>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</si>
  <si>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</si>
  <si>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</si>
  <si>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</si>
  <si>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</si>
  <si>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</si>
  <si>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</si>
  <si>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</si>
  <si>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</si>
  <si>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</si>
  <si>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</si>
  <si>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</si>
  <si>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</si>
  <si>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</si>
  <si>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</si>
  <si>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</si>
  <si>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</si>
  <si>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</si>
  <si>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</si>
  <si>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</si>
  <si>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</si>
  <si>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</si>
  <si>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</si>
  <si>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</si>
  <si>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</si>
  <si>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</si>
  <si>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</si>
  <si>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</si>
  <si>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</si>
  <si>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</si>
  <si>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</si>
  <si>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</si>
  <si>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</si>
  <si>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</si>
  <si>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</si>
  <si>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</si>
  <si>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</si>
  <si>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</si>
  <si>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</si>
  <si>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</si>
  <si>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</si>
  <si>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</si>
  <si>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</si>
  <si>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</si>
  <si>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</si>
  <si>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</si>
  <si>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</si>
  <si>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</si>
  <si>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</si>
  <si>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</si>
  <si>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</si>
  <si>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</si>
  <si>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</si>
  <si>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</si>
  <si>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</si>
  <si>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</si>
  <si>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</si>
  <si>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</si>
  <si>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</si>
  <si>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</si>
  <si>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</si>
  <si>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</si>
  <si>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</si>
  <si>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</si>
  <si>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</si>
  <si>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</si>
  <si>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</si>
  <si>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</si>
  <si>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</si>
  <si>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</si>
  <si>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</si>
  <si>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</si>
  <si>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</si>
  <si>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</si>
  <si>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</si>
  <si>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</si>
  <si>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</si>
  <si>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</si>
  <si>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</si>
  <si>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</si>
  <si>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</si>
  <si>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</si>
  <si>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</si>
  <si>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</si>
  <si>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</si>
  <si>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</si>
  <si>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</si>
  <si>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</si>
  <si>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</si>
  <si>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</si>
  <si>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</si>
  <si>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</si>
  <si>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</si>
  <si>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</si>
  <si>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</si>
  <si>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</si>
  <si>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</si>
  <si>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</si>
  <si>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</si>
  <si>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</si>
  <si>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</si>
  <si>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</si>
  <si>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</si>
  <si>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</si>
  <si>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</si>
  <si>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</si>
  <si>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</si>
  <si>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SEPTIEMBRE A DICIEMBRE 2024</t>
  </si>
  <si>
    <t>ACUMULADO META PRODUCTO AL AÑO 2024</t>
  </si>
  <si>
    <t>ACUMULADO AL CUATRIENIO</t>
  </si>
  <si>
    <t>AVANCE META PRODUCTO AL AÑO</t>
  </si>
  <si>
    <t>AVANCE META PRODUCTO AL CUATRIENIO</t>
  </si>
  <si>
    <t>PROGRAMACIÓN META PRODUCTO 2025</t>
  </si>
  <si>
    <t>PROGRAMACIÓN META PRODUCTO 2026</t>
  </si>
  <si>
    <t>PROGRAMACIÓN META PRODUCTO 2027</t>
  </si>
  <si>
    <t>Objetivo #16. paz,justicia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</si>
  <si>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t>
  </si>
  <si>
    <t>Seguridad Humana</t>
  </si>
  <si>
    <t>Seguridad Ciudadadna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</si>
  <si>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</si>
  <si>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</si>
  <si>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</si>
  <si>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</si>
  <si>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</si>
  <si>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</si>
  <si>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</si>
  <si>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</si>
  <si>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</si>
  <si>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</si>
  <si>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</si>
  <si>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</si>
  <si>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</si>
  <si>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</si>
  <si>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</si>
  <si>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</si>
  <si>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</si>
  <si>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</si>
  <si>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</si>
  <si>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</si>
  <si>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</si>
  <si>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0,25</t>
  </si>
  <si>
    <t>Avance Programa Educación, cultura y seguridad vial para avanzar</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</si>
  <si>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</si>
  <si>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</si>
  <si>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</si>
  <si>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</si>
  <si>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</si>
  <si>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</si>
  <si>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</si>
  <si>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</si>
  <si>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</si>
  <si>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</si>
  <si>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</si>
  <si>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</si>
  <si>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</si>
  <si>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</si>
  <si>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</si>
  <si>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</si>
  <si>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</si>
  <si>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</si>
  <si>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50,58</t>
  </si>
  <si>
    <t>Kilómetros de ciclorutas diseñadas y demarcadas</t>
  </si>
  <si>
    <t>23 Kilometros de Ciclorutas</t>
  </si>
  <si>
    <t>Diseñar y demarcar 20 kilómetros de ciclorutas</t>
  </si>
  <si>
    <t>Vías con obras complementarias de seguridad vial</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</si>
  <si>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</si>
  <si>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</si>
  <si>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</si>
  <si>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</si>
  <si>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</si>
  <si>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</si>
  <si>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</si>
  <si>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</si>
  <si>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</si>
  <si>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</si>
  <si>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</si>
  <si>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</si>
  <si>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</si>
  <si>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</si>
  <si>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</si>
  <si>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</si>
  <si>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</si>
  <si>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</si>
  <si>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</si>
  <si>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</si>
  <si>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</si>
  <si>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</si>
  <si>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</si>
  <si>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</si>
  <si>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</si>
  <si>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NP</t>
  </si>
  <si>
    <t>NA</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</si>
  <si>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</si>
  <si>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</si>
  <si>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</si>
  <si>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</si>
  <si>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</si>
  <si>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</si>
  <si>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</si>
  <si>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</si>
  <si>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</si>
  <si>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Avance Programa Movilidad ordenada, sostenible y amigable con el medio ambiente</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</si>
  <si>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</si>
  <si>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</si>
  <si>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</si>
  <si>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</si>
  <si>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</si>
  <si>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</si>
  <si>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</si>
  <si>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</si>
  <si>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</si>
  <si>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Sedes dotadas</t>
  </si>
  <si>
    <t xml:space="preserve">Cartera del DATT recuperada </t>
  </si>
  <si>
    <t>Pesos</t>
  </si>
  <si>
    <t>$390.008 Millones Cartera del DATT</t>
  </si>
  <si>
    <t xml:space="preserve">Recuperar  $ 117.002 Millones de la cartera del DATT  </t>
  </si>
  <si>
    <t>Servicio de saneamiento fiscal y financiero</t>
  </si>
  <si>
    <t>Portafolio virtual  para oferta  de  trámites y servicios diseñado</t>
  </si>
  <si>
    <t xml:space="preserve">Diseñar un  portafolio virtual  para oferta  de  trámites y servicios </t>
  </si>
  <si>
    <t>Sistemas de información actualizados</t>
  </si>
  <si>
    <t xml:space="preserve">Puntos de la ciudad con   sistema de monitoreo, control y fiscalización electrónica del tránsito Instalados
</t>
  </si>
  <si>
    <t>Instalar 30 puntos de la ciudad con sistema de monitoreo, control y fiscalización electrónica del tránsito</t>
  </si>
  <si>
    <t>Vías con tecnología implementada para la seguridad ciudadana</t>
  </si>
  <si>
    <t>Avance Programa Fortalecimiento de la gestión administrativa y operativa del Departamento Administrativo de Tránsito y Transporte DATT</t>
  </si>
  <si>
    <t>Página: 2 de 3</t>
  </si>
  <si>
    <t xml:space="preserve">DEPENDENCIA : </t>
  </si>
  <si>
    <t>DEPARTAMENTO ADMINISTRATIVO DE TRANSITO Y TRANSPORTE DATT</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</si>
  <si>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</si>
  <si>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</si>
  <si>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</si>
  <si>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</si>
  <si>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</si>
  <si>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</si>
  <si>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</si>
  <si>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</si>
  <si>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</si>
  <si>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</si>
  <si>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</si>
  <si>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</si>
  <si>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</si>
  <si>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</si>
  <si>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</si>
  <si>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</si>
  <si>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</si>
  <si>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</si>
  <si>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</si>
  <si>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</si>
  <si>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</si>
  <si>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</si>
  <si>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</si>
  <si>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</si>
  <si>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</si>
  <si>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</si>
  <si>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</si>
  <si>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Entrega no oportuna de la estadistica de siniestralidad vial</t>
  </si>
  <si>
    <t>Realizar seguimiento y control al debido diligenciamiento de los comparendos e IPAT</t>
  </si>
  <si>
    <t>Indice de morbilidad por accidente vial</t>
  </si>
  <si>
    <t>Medir la tasa de morbilidad  del distrito de Cartagena frente a la media nacional</t>
  </si>
  <si>
    <t>ENTIDADES</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</si>
  <si>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</si>
  <si>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</si>
  <si>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</si>
  <si>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</si>
  <si>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</si>
  <si>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</si>
  <si>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Carencia o perdida de  señalizacion y semaforizacion del Distrito</t>
  </si>
  <si>
    <t>Elaborar el Anexo técnico de señalización y semaforización del Distrito de Cartagena, para solicitar la contratacion</t>
  </si>
  <si>
    <t>CIUDADANÍA</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</si>
  <si>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</si>
  <si>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</si>
  <si>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</si>
  <si>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</si>
  <si>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Plan Anticorrupción y de Atención al Ciudadano</t>
  </si>
  <si>
    <t>Incumplimiento en la planificacion de los operativos</t>
  </si>
  <si>
    <t>1. Solicitar al proceso de contratacion las gruas y patios requeridas
2. Elaborar y ejecutar el cronograma de operativos</t>
  </si>
  <si>
    <t>INTERNO</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</si>
  <si>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</si>
  <si>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</si>
  <si>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</si>
  <si>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</si>
  <si>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</si>
  <si>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</si>
  <si>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Demoras en la gestion de los tramites de transito</t>
  </si>
  <si>
    <t>Verificar que la documentacion de los tramites presentada por el usuario cumpla con los requisitos legales</t>
  </si>
  <si>
    <t xml:space="preserve">Implementar en un 100% el sistema de monitoreo, control y  fiscalización electrónica del tránsito </t>
  </si>
  <si>
    <t xml:space="preserve">
</t>
  </si>
  <si>
    <t>Página: 3 de 3</t>
  </si>
  <si>
    <t>PROYECTOS DE INVERSIÓN</t>
  </si>
  <si>
    <t>PLAN ANUAL DE ADQUISICIONES</t>
  </si>
  <si>
    <t>PROGRAMACIÓN PRESUPUESTAL</t>
  </si>
  <si>
    <t xml:space="preserve"> META PRODUCTO PDD 2024</t>
  </si>
  <si>
    <t>OBJETIVO ESPECIFICO DEL PROYECTO</t>
  </si>
  <si>
    <t>REPORTE PRODUCTO DE  SEPTIEMBRE A 31 DE DICIEMBRE 2024</t>
  </si>
  <si>
    <t>PONDERACIÓN DE  PRODUCTO</t>
  </si>
  <si>
    <t>ACTIVIDADES DE PROYECTO DE INVERSIÓN 
( HITOS )</t>
  </si>
  <si>
    <t>PROGRAMACIÓN NUMÉRICA DE LA ACTIVIDAD PROYECTO (VIGENCIA)</t>
  </si>
  <si>
    <t>REPORTE ACTIVIDAD DE PROYECTO
EJECUTADO DE AGOSTO 1 A 30 DE SEPTIEMBRE 2024</t>
  </si>
  <si>
    <t>REPORTE ACTIVIDAD DE PROYECTO
EJECUTADO DE SEPTIEMBRE 1 A DICIEMBRE 31 DE 2024</t>
  </si>
  <si>
    <t>AVANCE EN LAS ACTIVIDADES DE LOS PROYECTOS AGOSTO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</si>
  <si>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</si>
  <si>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</si>
  <si>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</si>
  <si>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</si>
  <si>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</si>
  <si>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</si>
  <si>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</si>
  <si>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</si>
  <si>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</si>
  <si>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APROPIACION DEFINITIVA</t>
  </si>
  <si>
    <t>EJECUCIÓN PRESUPUESTAL SEGÚN GIROS</t>
  </si>
  <si>
    <t>AVANCE EJECUCIÓN PRESUPUESTAL SEGÚN GIROS</t>
  </si>
  <si>
    <t>Aplicación de estrategias para el fortalecimiento de la educación, cultura y seguridad vial en el Distrito de Cartagena de Indias</t>
  </si>
  <si>
    <t xml:space="preserve">Reducir las Tasas de la Accidentalidad Vial en el Distrito de Cartagena </t>
  </si>
  <si>
    <t xml:space="preserve">Aumentar el número de actores viales capacitados  en educación y cultura para la seguridad vial </t>
  </si>
  <si>
    <t>Servicio de educación informal en seguridad vial (Producto Principal)</t>
  </si>
  <si>
    <t xml:space="preserve">Capacitación de actores viales  en educación y cultura para la seguridad vial </t>
  </si>
  <si>
    <t>NO APLICA</t>
  </si>
  <si>
    <t>Actores viales capacitados en educación, cultura para la seguridad vial</t>
  </si>
  <si>
    <t>POR DEFINIR</t>
  </si>
  <si>
    <t>JHON PIERRE PAREJA MENA</t>
  </si>
  <si>
    <t>Resistencia de la comunidad 
para aplicar y cumplir las normas 
de tránsito</t>
  </si>
  <si>
    <t>Ejercer autoridad , capacitar y educar a la comunidad en normas de tránsito</t>
  </si>
  <si>
    <t>SI</t>
  </si>
  <si>
    <t>Prestación de servicios profesionales, tecnicos y de apoyo a la gestion, para las actividades que desarrolla el Departamento Administrativo de Transito y Transporte-DATT, en el marco del proyecto “Aplicación de estrategias para el fortalecimiento de la educación, cultura y seguridad vial en el Distrito de Cartagena de Indias”.</t>
  </si>
  <si>
    <t>Contratación directa.</t>
  </si>
  <si>
    <t xml:space="preserve">Recursos propios </t>
  </si>
  <si>
    <t>NO REPORTADO</t>
  </si>
  <si>
    <t>1,2,3,2,25-168 - MULTAS TRANSITO Y TRANSPORTE
1,3,3,4,19-95-168 RB MULTAS TRANSITO Y TRANSPORTE</t>
  </si>
  <si>
    <t>Diseño y realización de campañas educativas</t>
  </si>
  <si>
    <t>Campañas educativas diseñadas y realizadas</t>
  </si>
  <si>
    <t>Diseños de campañas no 
acordes con la pedagogía para 
la educación vial</t>
  </si>
  <si>
    <t>Revisar con antelación la pedagogía a utilizar en las campañas de educación vial</t>
  </si>
  <si>
    <t>Adquisición de elementos didacticos y logística para el diseño y realización de campañas educativas</t>
  </si>
  <si>
    <t>Implementar estrategias de formación y capacitación  de gestores de educación , cultura y seguridad vial</t>
  </si>
  <si>
    <t>Servicio de educación informal en seguridad en Servicio de transporte</t>
  </si>
  <si>
    <t>Estructuración del programa  mujeres gestoras de educación , cultura y seguridad vial</t>
  </si>
  <si>
    <t>EQUIDAD DE LA MUJER</t>
  </si>
  <si>
    <t>Programa de mujeres gestoras de educación , cultura y seguridad vial estructurado</t>
  </si>
  <si>
    <t>Prestación de servicios profesionales, tecnicos y de apoyo a la gestion, para las actividades que desarrolla el Departamento Administrativo de Transito y Transporte-DATT, en la estructuración del programa de mujeres gestoras de educación, cultura y seguridad vial</t>
  </si>
  <si>
    <t>Formación de  mujeres como gestoras de educación , cultura y seguridad vial</t>
  </si>
  <si>
    <t>Mujeres formadas  como gestoras de educación , cultura y seguridad vial</t>
  </si>
  <si>
    <t>Prestación de servicios profesionales, tecnicos y de apoyo a la gestion, para las actividades que desarrolla el Departamento Administrativo de Transito y Transporte-DATT, en  la formación de mujeres como gestoras de educación, cultura y seguridad vial</t>
  </si>
  <si>
    <t xml:space="preserve">Desarrollar eficientes programas de educación vial en las instituciones educativas </t>
  </si>
  <si>
    <t>Servicio de asistencia técnica en temas de seguridad de transporte</t>
  </si>
  <si>
    <t xml:space="preserve">Preparación, difusión y socialización del  programa rutas educativas seguras </t>
  </si>
  <si>
    <t xml:space="preserve">Programa de rutas educativas seguras preparado, difundido y socializado </t>
  </si>
  <si>
    <t>Prestación de servicios profesionales, tecnicos y de apoyo a la gestion, para las actividades que desarrolla el Departamento Administrativo de Transito y Transporte-DATT, en la preparación, difusión y socialización del programa ruta educativas seguras</t>
  </si>
  <si>
    <t xml:space="preserve">Vinculación de instituciones educativas al programa rutas educativas seguras </t>
  </si>
  <si>
    <t>Prestación de servicios profesionales, tecnicos y de apoyo a la gestion, para las actividades que desarrolla el Departamento Administrativo de Transito y Transporte-DATT, en la  vinculación de instituciones programa ruta educativas seguras</t>
  </si>
  <si>
    <t>Implementar estratégias de promoción y difusión  para la seguridad vial</t>
  </si>
  <si>
    <t>Servicio de promoción y difusión para la seguridad de transporte</t>
  </si>
  <si>
    <t xml:space="preserve">Actualización del documento base del Plan Local de Seguridad Vial </t>
  </si>
  <si>
    <t>Documento base del Plan Local de Seguridad Vial actualizado</t>
  </si>
  <si>
    <t>Prestación de servicios profesionales, técnicos y de apoyo a la gestión, para las actividades que desarrolla el Departamento Administrativo de Tránsito y Transporte-DATT, relacionadas con la actualización y ajustes al documento base del plan local de seguridad vial en el Distrito de Cartagena.</t>
  </si>
  <si>
    <t xml:space="preserve">Implementación y puesta en marcha del Plan Local de Seguridad Vial </t>
  </si>
  <si>
    <t>Plan Local de Seguridad Vial implementado y puesto en marcha</t>
  </si>
  <si>
    <t xml:space="preserve">Conductores y peatones se resisten en seguir los protocolos de seguridad vial
</t>
  </si>
  <si>
    <t>Capacitación y orientación a la población en comportamientos en las vías</t>
  </si>
  <si>
    <t>NO</t>
  </si>
  <si>
    <t>Avance Proyecto Aplicación de estrategias para el fortalecimiento de la educación, cultura y seguridad vial en el Distrito de Cartagena de Indias</t>
  </si>
  <si>
    <t>Ampliación y mantenimiento de la señalización vial y del sistema semafórico en el Distrito de Cartagena de Indias</t>
  </si>
  <si>
    <t>Ampliar y mantener la señalización vial  y el sistema semafórico en el Distrito de Cartagena</t>
  </si>
  <si>
    <t>Ejecutar obras de señalización  vertical para alertar, informar y orientar a conductores y peatones en las vias</t>
  </si>
  <si>
    <t>Infraestructura de transporte para la seguridad vial</t>
  </si>
  <si>
    <t>Diseños e instalación de señalización vertical</t>
  </si>
  <si>
    <t>Señales verticales diseñadas e instaladas</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</si>
  <si>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</si>
  <si>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</si>
  <si>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</si>
  <si>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Prestación de servicios profesionales, técnicos y de apoyo a la gestión para las actividades que desarrolla la subdirección técnica y operativa del Departamento Administrativo de Tránsito y Transporte en el sistema de semaforización, ampliación y mantenimiento de la señalización vial en el Distrito de Cartagena.</t>
  </si>
  <si>
    <t>1.2.1.0.00-001 - ICLD
1.2.3.2.25-168 - MULTAS TRANSITO Y TRANSPORTE
1.3.3.1.00-93-001 RB ICLD</t>
  </si>
  <si>
    <t>Ejecución de obras de mantenimiento de señalización vertical</t>
  </si>
  <si>
    <t>Señales verticales mantenidas</t>
  </si>
  <si>
    <t>Implementar un esquema de demarcación horizontal como apoyo a la organización de la movilidad</t>
  </si>
  <si>
    <t>Vías con dispositivos de control y señalización</t>
  </si>
  <si>
    <t>Diseños y demarcación de  señalización horizontal</t>
  </si>
  <si>
    <t xml:space="preserve"> km de marcas longitudinales diseñadas y demarcadas</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</si>
  <si>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</si>
  <si>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</si>
  <si>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Contratación de servicios de diseños y demarcación de  señalización horizontal en el Distrito de Cartagena</t>
  </si>
  <si>
    <t>Mínima cuantía</t>
  </si>
  <si>
    <t>Pasos peatonales demarcados</t>
  </si>
  <si>
    <t>Zonas escolares demarcadas</t>
  </si>
  <si>
    <t>Ejecución de obras de mantenimiento de la señalización horizontal</t>
  </si>
  <si>
    <t>km de marcas longitudinales mantenidas</t>
  </si>
  <si>
    <t xml:space="preserve"> Pasos peatonales mantenidos</t>
  </si>
  <si>
    <t xml:space="preserve"> Zonas escolares mantenidas</t>
  </si>
  <si>
    <t>Demarcar señales de piso para la  conectividad de ciclorutas</t>
  </si>
  <si>
    <t>Vías con obras complementarias de seguridad vial (Producto principal)</t>
  </si>
  <si>
    <t>Diseños y demarcación de ciclorutas</t>
  </si>
  <si>
    <t xml:space="preserve"> km de ciclorutas diseñadas y demarcadas</t>
  </si>
  <si>
    <t>Contratación de servicios de diseños y demarcación de  ciclorutas en el Distrito de Cartagena</t>
  </si>
  <si>
    <t>Ejecución de obras de mantenimiento del sistema de ciclorutas</t>
  </si>
  <si>
    <t xml:space="preserve"> km del del sistema de ciclorutas mantenidas</t>
  </si>
  <si>
    <t xml:space="preserve">Ampliar y mantener el sistema semafórico de la ciudad priorizando aquellas  zonas de alto flujo vehícular y  peatonal </t>
  </si>
  <si>
    <t>Infraestructura de transporte para la seguridad vial mejorada</t>
  </si>
  <si>
    <t>Operación y mantenimiento del sistema semafórico</t>
  </si>
  <si>
    <t>Intersecciones semafóricas mantenidas y en servico</t>
  </si>
  <si>
    <t>Precios superficialmente elevados de los elementos, dispositivos e insumos de semaforización</t>
  </si>
  <si>
    <t>Recurrir a los estudios de mercados para adquirir los elementos, dispositivos e insumos de semaforización</t>
  </si>
  <si>
    <t>Interventoría técnica, administrativa, financiera, jurídica y contable de las obras del contrato cuyo objeto es: Obras de señalización y semaforización del Distrito Turístico y Cultural de Cartagena de Indias.</t>
  </si>
  <si>
    <t>Concurso de méritos abierto</t>
  </si>
  <si>
    <t>Central semafórica en operación y servicio</t>
  </si>
  <si>
    <t>Obras de señalización y semaforización del Distrito Turístico y Cultural de Cartagena de Indias.</t>
  </si>
  <si>
    <t>Licitación pública</t>
  </si>
  <si>
    <t>Avance Proyecto Ampliación y mantenimiento de la señalización vial y del sistema semafórico en el Distrito de Cartagena de Indias</t>
  </si>
  <si>
    <t>Mejoramiento y apoyo al transporte público colectivo e individual en el Distrito de Cartagena de Indias</t>
  </si>
  <si>
    <t>Mejorar la  prestación del servicio de transporte público colectivo e individual  en el Distrito de Cartagena</t>
  </si>
  <si>
    <t xml:space="preserve">Actualizar y normalizar  los  recorridos de las rutas  urbanas del transporte público colectivo </t>
  </si>
  <si>
    <t>Documentos normativos (Producto principal)</t>
  </si>
  <si>
    <t xml:space="preserve">Actualización y normalización de  los  recorridos de las rutas  urbanas del transporte público colectivo </t>
  </si>
  <si>
    <t xml:space="preserve">Recorridos de las rutas  urbanas del transporte público colectivo actualizados y normalizados </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</si>
  <si>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</si>
  <si>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</si>
  <si>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</si>
  <si>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Prestación de servicios profesionales, técnicos y de apoyo a la gestión para las actividades que desarrolla el Departamento Administrativo de Tránsito y Transporte en la actualización y normalización de los recorridos de las rutas urbanas del transporte público colectivo</t>
  </si>
  <si>
    <t>1.2.3.2.25-168 - MULTAS TRANSITO Y TRANSPORTE
1.2.1.0.00-001 - ICLD</t>
  </si>
  <si>
    <t xml:space="preserve">Ejecución y difusión de campañas de sensibilización  para el uso de transporte público </t>
  </si>
  <si>
    <t>Campañas de sensibilización  para el uso de transporte público ejecutadas y difundidas</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</si>
  <si>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</si>
  <si>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</si>
  <si>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Personas sensibilizadas para el uso de transporte público</t>
  </si>
  <si>
    <t>Erradicar las estaciones satélites de transporte ilegal de pasajeros</t>
  </si>
  <si>
    <t>Seguimiento y control a la operación de los sistemas de transporte</t>
  </si>
  <si>
    <t xml:space="preserve">Erradicación de las terminales  satélites de transporte ilegal </t>
  </si>
  <si>
    <t xml:space="preserve">Estaciones satélites de transporte ilegal erradicadas </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</si>
  <si>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</si>
  <si>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Selección abreviada menor cuantía</t>
  </si>
  <si>
    <t>Implementación de taximetro en el servicio de transporte público individual</t>
  </si>
  <si>
    <t>Sistema de  taximetro implementado</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</si>
  <si>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</si>
  <si>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</si>
  <si>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Prestación de servicios profesionales, técnicos y de apoyo a la gestión para las actividades que desarrolla el Departamento Administrativo de Tránsito y Transporte -DATT- para la implementación del taxímetro en el servicio de transporte publico individual.</t>
  </si>
  <si>
    <t>Taxistas capacitados en mecanismos de solución de conflictos, atención al cliente e historia de Cartagena</t>
  </si>
  <si>
    <t>Avance Proyecto Mejoramiento y apoyo al transporte público colectivo e individual en el Distrito de Cartagena de Indias</t>
  </si>
  <si>
    <t>Mejoramiento y control de la movilidad en el Distrito de Cartagena de Indias</t>
  </si>
  <si>
    <t>Intervenir y mejorar la  movilidad en el Distrito de Cartagena de Indias</t>
  </si>
  <si>
    <t xml:space="preserve">Intervenir y mejorar en su operación importantes  intersecciones viales </t>
  </si>
  <si>
    <t>Sitio crítico estabilizado en vía urbana ( Producto principal)</t>
  </si>
  <si>
    <t xml:space="preserve">Intervención y mejoramiento de la operación de intersecciones viales </t>
  </si>
  <si>
    <t>Intersecciones viales intervenidas y mejoradas en su operación</t>
  </si>
  <si>
    <t xml:space="preserve">BORIS BURGOS BURGOS </t>
  </si>
  <si>
    <t xml:space="preserve">Falta de  recursos y logística necesaria  para intervenir los puntos críticos de movilidad </t>
  </si>
  <si>
    <t xml:space="preserve">Gestionar los  recursos y logística necesaria  para intervenir los puntos críticos de movilidad </t>
  </si>
  <si>
    <t>Prestación de servicios profesionales, técnicos y de apoyo a la gestión, para las actividades que desarrolla el Departamento Administrativo de Tránsito y Transporte-DATT, en materia de mejoramiento y control de la movilidad sostenible en el Distrito de Cartagena de Indias</t>
  </si>
  <si>
    <t>1.2.1.0.00-001 - ICLD
1.3.2.3.11-079 - RF DATT
1.2.3.2.25-168 - MULTAS TRANSITO Y TRANSPORTE</t>
  </si>
  <si>
    <t>Implementación de herramientas y mecanismos  para el mejoramiento de la movilidad</t>
  </si>
  <si>
    <t>Planes de manejos de tráficos aprobados</t>
  </si>
  <si>
    <t>Incapacidad operativa de la entidad para intervenir y mejorar la  movilidad de la  ciudad</t>
  </si>
  <si>
    <t>Fortalecer  operativamente a  la entidad para intervenir y mejorar la  movilidad de la  ciudad</t>
  </si>
  <si>
    <t>Cambios viales implementados</t>
  </si>
  <si>
    <t>Elaborar un estudio y análisis de la situación social y económica del gremio de mototrabajadores</t>
  </si>
  <si>
    <t>Documentos de estudios técnicos</t>
  </si>
  <si>
    <t>Elaboración de la  caracterización  socioeconómica  de los  mototrabajadores</t>
  </si>
  <si>
    <t>Caracterización  socioeconómica  de los  mototrabajadores elaborada</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</si>
  <si>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</si>
  <si>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</si>
  <si>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Prestación de servicios de apoyo a la gestión, para las actividades que desarrolla el Departamento Administrativo de Tránsito y Transporte-DATT, relacionadas con la caracterización socioeconómica de los mototrabajadores</t>
  </si>
  <si>
    <t>Implementación de mecanismos  de vigilancia, control y regulación de la movilidad</t>
  </si>
  <si>
    <t xml:space="preserve">Operativos realizados  de control y regulación de circulación vehicular </t>
  </si>
  <si>
    <t>Avance Proyecto Mejoramiento y control de la movilidad en el Distrito de Cartagena de Indias</t>
  </si>
  <si>
    <t>Implementación de zonas de estacionamientos regulados (ZER) en el Distrito de Cartagena de Indias</t>
  </si>
  <si>
    <t xml:space="preserve">Aumentar la regulación, monitoreo  y control del mal parqueo en espacios públicos en el Distrito de Cartagena </t>
  </si>
  <si>
    <t>Implementar un sistema de estacionamiento en vías y fuera de vías  para la regulación, monitoreo y control de la movilidad</t>
  </si>
  <si>
    <t>Celdas de estacionamiento disponibles</t>
  </si>
  <si>
    <t>Implementación sistema de estacionamiento en vías y fuera de vías</t>
  </si>
  <si>
    <t>Revisión, ajuste y actualización  al documento técnico realizado</t>
  </si>
  <si>
    <t xml:space="preserve">JESÚS DURAN BARRETO </t>
  </si>
  <si>
    <t>1.2.3.2.25-168 - MULTAS TRANSITO Y TRANSPORTE</t>
  </si>
  <si>
    <t>Plan operativo contra el mal parqueo</t>
  </si>
  <si>
    <t>Operativos contra el mal parqueo realizados</t>
  </si>
  <si>
    <t>Avance Proyecto Implementación de zonas de estacionamientos regulados (ZER) en el Distrito de Cartagena de Indias</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</si>
  <si>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</si>
  <si>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</si>
  <si>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Sustituir los vehículos de tracción animal dedicados al transporte de cargas livianas  por el sistema de motocarros o  planes  de negocios productivos</t>
  </si>
  <si>
    <t>Servicios de apoyo financiero para la creación de empresas (Producto principal)</t>
  </si>
  <si>
    <t xml:space="preserve">Sustitución de vehículos de tracción animal dedicados al transporte de cargas livianas </t>
  </si>
  <si>
    <t>Vehículos de tracción animal dedicados al transporte de cargas livianas  sustituidos</t>
  </si>
  <si>
    <t xml:space="preserve">HEBER RICO ROYERO </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</si>
  <si>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</si>
  <si>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</si>
  <si>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Adquisición de Motocarros para promover e implementar alternativas de sustitución, a los conductores de vehiculos de tracción animal en el Distrito de Cartagena de Indias conforme a la Ley 2138 del 4 de agosto de 2021 y Decreto 0118 de 2022.</t>
  </si>
  <si>
    <t>1.2.1.0.00-001 - ICLD
1.2.3.2.25-168 - MULTAS TRANSITO Y TRANSPORTE
1.3.3.1.00-95-001-RB ICLD</t>
  </si>
  <si>
    <t xml:space="preserve">Control y regulación a la operación de vehículos de tracción animal dedicados al transporte de cargas livianas </t>
  </si>
  <si>
    <t xml:space="preserve">Operativos de control  regulación realizados a la circulación  de vehículos de tracción animal </t>
  </si>
  <si>
    <t xml:space="preserve">Demoras en los procesos para la adquisición de motocarros para sustituir los vehículos de tracción animal dedicados al transporte de cargas livianas
</t>
  </si>
  <si>
    <t>Implementar procesos menos rigurosos para facilitar la contratación en la adquisición de motocarros para sustituir los vehículos de tracción animal</t>
  </si>
  <si>
    <t>Implementar un proceso de sustitución de  coches turísticos por el sistema de vehículos  eléctricos</t>
  </si>
  <si>
    <t>Servicio de gestión para el emprendimiento</t>
  </si>
  <si>
    <t>Control y regulación a los vehículos de tracción animal dedicados al servicio turístico</t>
  </si>
  <si>
    <t>Operativos de control y regulación realizados a la circulación de coches turísticos</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</si>
  <si>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</si>
  <si>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</si>
  <si>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Avance Proyecto Sustitución de vehículos de tracción animal dedicados al transporte de carga livianas y al servicio turístico en el Distrito de Cartagena de Indias</t>
  </si>
  <si>
    <t>Implementación de estrategias para el fortalecimiento institucional y financiero del Departamento Administrativo de Tránsito y Transporte en el Distrito de Cartagena de Indias</t>
  </si>
  <si>
    <t xml:space="preserve">Aumentar la  capacidad administrativa , financiera y operativa del DATT para atender los nuevos retos  que imponen el tránsito, el transporte y  la movilidad de la ciudad </t>
  </si>
  <si>
    <t>Dotar a la entidad de  logística necesaria para la prestación de servicio</t>
  </si>
  <si>
    <t>Sedes Dotadas ( Producto principal)</t>
  </si>
  <si>
    <t>Dotación de logística para la prestación de servicio de tránsito y transporte</t>
  </si>
  <si>
    <t>Vehículo adquirido para el servicio de la subdirección operativa</t>
  </si>
  <si>
    <t xml:space="preserve">OSCAR GONZALES PRENS </t>
  </si>
  <si>
    <t xml:space="preserve">Valores artificialmente altos para la adquisición de logística para la dotación de las sedes del DATT
</t>
  </si>
  <si>
    <t>Elaborar  estudios de mercado y del sector para la adquisición de logísticas ,bienes y servicios</t>
  </si>
  <si>
    <t>Adquisición de vehiculos con destino al Departamento Administrativo de Transito y Transporte DATT</t>
  </si>
  <si>
    <t>1.2.1.0.00-001 - ICLD
1.2.3.2.25-168 - MULTAS TRANSITO Y TRANSPORTE
1.3.2.3.11-079 - RF DATT
1.3.3.5.01-93-079 RB RF PARTICIPACION IMPUESTO DE VEHICULO AUTOMOTOR
1.3.3.5.01-95-079 RB RF PARTICIPACION IMPUESTO DE VEHICULO AUTOMOTOR</t>
  </si>
  <si>
    <t>Motocarros adquiridos para el servicio de la Subdirección Operativa</t>
  </si>
  <si>
    <t>Adquisición de Motocarros con destino al Departamento Administrativo de Transito y Transporte DATT</t>
  </si>
  <si>
    <t>Equipos de computos y oficina adquiridos</t>
  </si>
  <si>
    <t>Adquisición de equipos de computos y oficina con destino al Departamento Administrativo de Transito y Transporte DATT</t>
  </si>
  <si>
    <t>Sede de Manga adecuada y mantenida</t>
  </si>
  <si>
    <t>Mantenimiento y reparaciones locativas en la sede del DATT ubicada en el barrio manga de la ciudad de Cartagena, para mejoramiento de la gestión administrativa y operativa en la prestación del servicio del Departamento Administrativo de Transito y Transporte de cartagena de Indias.</t>
  </si>
  <si>
    <t>Implementación del sistema de gestión de calidad</t>
  </si>
  <si>
    <t>Motocicletas mantenidas y en servicio</t>
  </si>
  <si>
    <t>Incapacidad de la empresa para 
fortalecerse administrativa 
financiera y operativamente</t>
  </si>
  <si>
    <t xml:space="preserve">Conformar un equipo interdisciplinario con personal capacitado para liderar procesos de implementación de estrategias que fortalezcan la entidad administrativa, 
financiera y operativamente
</t>
  </si>
  <si>
    <t>Vehículos mantenidos y en servicio</t>
  </si>
  <si>
    <t>Cámara lasser mantenida y en servicio</t>
  </si>
  <si>
    <t>Servicio de mantenimiento preventivo, correctivo y calibración de los alcoholímetros marca intoximeters as v xl y as iv y de los dispositivos cámaras o radares láser marca kustom signals modelo laser cam 4 e insumos para su funcionamiento, de propiedad del Departamento Administrativo de Tránsito y Transporte de Cartagena DATT</t>
  </si>
  <si>
    <t>Alcohosensores mantenidos y en servicio</t>
  </si>
  <si>
    <t>Archivo general del DATT organizado</t>
  </si>
  <si>
    <t>Contratar el arrendamiento de un espacio para el almacenamiento, depósito y conservación de parte del archivo central del Distrito de Cartagena, que cumpla con las especificaciones técnicas del archivo general de la nación, ubicado en la ciudad de Cartagena, parque indsutrial blocK port, km 1 vía Mamonal identificado con matricula inmobiliaria No 060-256129</t>
  </si>
  <si>
    <t>Bloqueadores vehículares tipo CEPOS adquiridos</t>
  </si>
  <si>
    <t>Adquisición de bloqueadores vehiculares tipo CEPO para el bloqueo de vehículos ubicados en zonas con restricción de estacionamiento</t>
  </si>
  <si>
    <t>Recuperar la  cartera morosa por concepto de multas y derechos de tránsito</t>
  </si>
  <si>
    <t>Recuperación de la cartera morosa</t>
  </si>
  <si>
    <t>Millones de pesos de la cartera mora recuperada por concepto de multas y derechos de tránsito</t>
  </si>
  <si>
    <t>Cambios en la normatividad vigente que impida continuar con el proceso de recuperación  de la cartera morosa</t>
  </si>
  <si>
    <t>Ajustar  los lineamientos estratégicos de acuerdo a la normatividad para el proceso de recuperación de la cartera morosa</t>
  </si>
  <si>
    <t>Prestación de servicios de mensajería para las dependencias de la Alcaldía Mayor de Cartagena de Indias.</t>
  </si>
  <si>
    <t>Prestación de servicios profesionales para el desarrollo de las actividades del Departamento Administrativo de Tránsito y Transporte-DATT, en materia de cobro coactivo, de acuerdo con lo contemplado en el proyecto de inversión “implementación de reingeniería institucional y fortalecimiento financiero del Departamento Administrativo de Tránsito y Transporte de Cartagena de Indias</t>
  </si>
  <si>
    <t xml:space="preserve">Diseñar y actualizar un  portafolio virtual  para oferta, gestión y realización  de  trámites y servicios </t>
  </si>
  <si>
    <t xml:space="preserve">Diseño y actualización de portafolio virtual  </t>
  </si>
  <si>
    <t>Portafolio virtual de trámites y servicios diseñado y actualizado</t>
  </si>
  <si>
    <t>Equipos para la asignación de turnos para trámites y servicios instalados</t>
  </si>
  <si>
    <t>Adquisición de un sistema de turno digital para mejorar el proceso de asignación de turnos, registros y control de los usuarios que ingresan al DATT</t>
  </si>
  <si>
    <t>Avance Proyecto Implementación de estrategias para el fortalecimiento institucional y financiero del Departamento Administrativo de Tránsito y Transporte en el Distrito de Cartagena de Indias</t>
  </si>
  <si>
    <t>Implementación de un sistema de monitoreo, control y fiscalización electrónica del tránsito en el Distrito de Cartagena de Indias</t>
  </si>
  <si>
    <t>Aumentar la regulación, monitoreo  y control del tránsito en el Distrito de Cartagena de Indias</t>
  </si>
  <si>
    <t>Implementar un sistema de fiscalización electrónica para la regulación, monitoreo y control del tránsito</t>
  </si>
  <si>
    <t>Servicio de apoyo tecnológico para la seguridad ciudadana en las vías (producto principal)</t>
  </si>
  <si>
    <t xml:space="preserve">Actualización de los estudios y diseños para el sistema de fiscalización electrónica </t>
  </si>
  <si>
    <t xml:space="preserve">Estudios y diseños para el sistema de fiscalización electrónica revisados y actualizados </t>
  </si>
  <si>
    <t>Avance Proyecto Implementación de un sistema de monitoreo, control y fiscalización electrónica del tránsito en el Distrito de Cartagena de Indias</t>
  </si>
  <si>
    <t>Fecha de corte :31 de agosto de 2024</t>
  </si>
  <si>
    <t>AVANCE PROYECTOS DEL DEPARTAMENTO ADMINISTRATIVO DE TRANSITO Y TRANSPORTE A SEPTIEMBRE 15 DE  2024</t>
  </si>
  <si>
    <t>EJECUCIÓN PRESUPUESTAL DEL DEPARTAMENTO ADMINISTRATIVO DE TRANSITO Y TRANSPORTE</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</si>
  <si>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</si>
  <si>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</si>
  <si>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</si>
  <si>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</si>
  <si>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</si>
  <si>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</si>
  <si>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</si>
  <si>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</si>
  <si>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</si>
  <si>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</si>
  <si>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</si>
  <si>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</si>
  <si>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</si>
  <si>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</si>
  <si>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</si>
  <si>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</si>
  <si>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</si>
  <si>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</si>
  <si>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</si>
  <si>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</si>
  <si>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</si>
  <si>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</si>
  <si>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</si>
  <si>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</si>
  <si>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</si>
  <si>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</si>
  <si>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</si>
  <si>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</si>
  <si>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</si>
  <si>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</si>
  <si>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</si>
  <si>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</si>
  <si>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</si>
  <si>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</si>
  <si>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</si>
  <si>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</si>
  <si>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</si>
  <si>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</si>
  <si>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</si>
  <si>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</si>
  <si>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</si>
  <si>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REPORTE META PRODUCTO DE  JUNIO A 31 DE SEPTIEMBRE DE 2024</t>
  </si>
  <si>
    <t>AVANCE ESTRATÉGICO PLAN DE DESARROLLO DEPARTAMENTO ADMINISTRATIVO DE TRANSITO Y TRANSPORTE DATT A SEPTIEMBRE  DE 2024</t>
  </si>
  <si>
    <t>REPORTE PRODUCTO DE  JUNIO A SEPTIEMBRE DE 2024</t>
  </si>
  <si>
    <t>REPORTE ACTIVIDAD DE PROYECTO
EJECUTADO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</si>
</sst>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 numFmtId="167" formatCode="_-* #,##0_-;\-* #,##0_-;_-* &quot;-&quot;??_-;_-@_-"/>
  </numFmts>
  <fonts count="62"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11"/>
      <color indexed="81"/>
      <name val="Tahoma"/>
      <family val="2"/>
    </font>
    <font>
      <sz val="11"/>
      <color rgb="FF000000"/>
      <name val="&quot;Aptos Narrow&quot;"/>
    </font>
    <font>
      <sz val="11"/>
      <color rgb="FF000000"/>
      <name val="Arial"/>
      <family val="2"/>
    </font>
    <font>
      <sz val="11"/>
      <color theme="1" tint="4.9989318521683403E-2"/>
      <name val="Arial"/>
      <family val="2"/>
    </font>
    <font>
      <sz val="11"/>
      <name val="Arial"/>
      <family val="2"/>
    </font>
    <font>
      <b/>
      <sz val="11"/>
      <color indexed="81"/>
      <name val="Tahoma"/>
      <family val="2"/>
    </font>
    <font>
      <sz val="10"/>
      <color rgb="FF000000"/>
      <name val="Arial"/>
      <family val="2"/>
    </font>
    <font>
      <sz val="12"/>
      <color indexed="81"/>
      <name val="Tahoma"/>
      <family val="2"/>
    </font>
    <font>
      <b/>
      <sz val="14"/>
      <color theme="1"/>
      <name val="Arial"/>
      <family val="2"/>
    </font>
    <font>
      <b/>
      <sz val="14"/>
      <color theme="1"/>
      <name val="Aptos Narrow"/>
      <family val="2"/>
      <scheme val="minor"/>
    </font>
    <font>
      <sz val="10"/>
      <name val="Tahoma"/>
      <family val="2"/>
    </font>
    <font>
      <b/>
      <sz val="16"/>
      <color rgb="FFFF0000"/>
      <name val="Aptos Narrow"/>
      <family val="2"/>
      <scheme val="minor"/>
    </font>
    <font>
      <b/>
      <sz val="11"/>
      <color rgb="FFFF0000"/>
      <name val="Arial"/>
      <family val="2"/>
    </font>
    <font>
      <b/>
      <sz val="14"/>
      <color theme="1" tint="4.9989318521683403E-2"/>
      <name val="Aptos Narrow"/>
      <family val="2"/>
      <scheme val="minor"/>
    </font>
    <font>
      <sz val="14"/>
      <color theme="1"/>
      <name val="Aptos Narrow"/>
      <family val="2"/>
      <scheme val="minor"/>
    </font>
    <font>
      <b/>
      <sz val="14"/>
      <color rgb="FFFF0000"/>
      <name val="Aptos Narrow"/>
      <family val="2"/>
      <scheme val="minor"/>
    </font>
    <font>
      <sz val="11"/>
      <color rgb="FF000000"/>
      <name val="Aptos Narrow"/>
      <family val="2"/>
    </font>
    <font>
      <b/>
      <sz val="14"/>
      <color rgb="FFFF0000"/>
      <name val="Aptos Narrow"/>
      <family val="2"/>
      <scheme val="minor"/>
    </font>
  </fonts>
  <fills count="4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6"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06">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09">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7" fillId="0" borderId="28" xfId="0" applyFont="1" applyBorder="1" applyAlignment="1">
      <alignment horizontal="center"/>
    </xf>
    <xf numFmtId="0" fontId="7" fillId="0" borderId="28" xfId="0" applyFont="1" applyBorder="1" applyAlignment="1">
      <alignment horizontal="center" vertical="center"/>
    </xf>
    <xf numFmtId="0" fontId="7" fillId="0" borderId="28" xfId="0" applyFont="1" applyBorder="1" applyAlignment="1">
      <alignment horizontal="left" vertical="center"/>
    </xf>
    <xf numFmtId="9" fontId="7" fillId="0" borderId="28" xfId="303"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0" fillId="39" borderId="36" xfId="0" applyFont="1" applyFill="1" applyBorder="1" applyAlignment="1">
      <alignment horizontal="center" vertical="center" wrapText="1"/>
    </xf>
    <xf numFmtId="0" fontId="0" fillId="0" borderId="1" xfId="0" applyBorder="1"/>
    <xf numFmtId="0" fontId="4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33" xfId="0" applyFont="1" applyBorder="1" applyAlignment="1">
      <alignment horizontal="center" vertical="center" wrapText="1"/>
    </xf>
    <xf numFmtId="9" fontId="0" fillId="0" borderId="1" xfId="0" applyNumberFormat="1" applyBorder="1" applyAlignment="1">
      <alignment horizontal="center" vertical="center"/>
    </xf>
    <xf numFmtId="9" fontId="37" fillId="0" borderId="1" xfId="0" applyNumberFormat="1" applyFont="1" applyBorder="1" applyAlignment="1">
      <alignment horizontal="center" vertical="center"/>
    </xf>
    <xf numFmtId="0" fontId="2" fillId="2" borderId="3" xfId="0" applyFont="1" applyFill="1" applyBorder="1" applyAlignment="1">
      <alignment vertical="center" wrapText="1"/>
    </xf>
    <xf numFmtId="0" fontId="7" fillId="0" borderId="33" xfId="0" applyFont="1" applyBorder="1" applyAlignment="1">
      <alignment vertical="center" wrapText="1"/>
    </xf>
    <xf numFmtId="0" fontId="52" fillId="2" borderId="5"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53" fillId="2" borderId="4" xfId="0" applyFont="1" applyFill="1" applyBorder="1" applyAlignment="1">
      <alignment vertical="center" wrapText="1"/>
    </xf>
    <xf numFmtId="0" fontId="46" fillId="0" borderId="28" xfId="0" applyFont="1" applyBorder="1" applyAlignment="1">
      <alignment horizontal="center" vertical="center"/>
    </xf>
    <xf numFmtId="0" fontId="45" fillId="0" borderId="28" xfId="0" applyFont="1" applyBorder="1" applyAlignment="1">
      <alignment horizontal="center" vertical="center"/>
    </xf>
    <xf numFmtId="0" fontId="7" fillId="2" borderId="0" xfId="0" applyFont="1" applyFill="1" applyAlignment="1">
      <alignment vertical="center" wrapText="1"/>
    </xf>
    <xf numFmtId="0" fontId="56" fillId="41" borderId="34" xfId="0" applyFont="1" applyFill="1" applyBorder="1" applyAlignment="1">
      <alignment horizontal="center" vertical="center" wrapText="1"/>
    </xf>
    <xf numFmtId="0" fontId="7" fillId="0" borderId="28" xfId="0" applyFont="1" applyBorder="1" applyAlignment="1">
      <alignment horizontal="center" vertical="center" wrapText="1"/>
    </xf>
    <xf numFmtId="0" fontId="47" fillId="2" borderId="28" xfId="0" applyFont="1" applyFill="1" applyBorder="1" applyAlignment="1">
      <alignment horizontal="center" vertical="center"/>
    </xf>
    <xf numFmtId="0" fontId="19" fillId="2" borderId="28" xfId="0" applyFont="1" applyFill="1" applyBorder="1" applyAlignment="1">
      <alignment horizontal="center" vertical="center"/>
    </xf>
    <xf numFmtId="0" fontId="5" fillId="2" borderId="34"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38" borderId="34" xfId="0" applyFont="1" applyFill="1" applyBorder="1" applyAlignment="1">
      <alignment horizontal="center" vertical="center" wrapText="1"/>
    </xf>
    <xf numFmtId="0" fontId="0" fillId="0" borderId="28" xfId="0" applyBorder="1"/>
    <xf numFmtId="0" fontId="7" fillId="0" borderId="31" xfId="0" applyFont="1" applyBorder="1" applyAlignment="1">
      <alignment horizontal="center" vertical="center" wrapText="1"/>
    </xf>
    <xf numFmtId="0" fontId="7" fillId="0" borderId="38" xfId="0" applyFont="1" applyBorder="1" applyAlignment="1">
      <alignment horizontal="center" vertical="center" wrapText="1"/>
    </xf>
    <xf numFmtId="9" fontId="7" fillId="0" borderId="38" xfId="303"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46" fillId="0" borderId="38" xfId="0" applyFont="1" applyBorder="1" applyAlignment="1">
      <alignment horizontal="center" vertical="center"/>
    </xf>
    <xf numFmtId="0" fontId="19" fillId="0" borderId="38" xfId="0" applyFont="1" applyBorder="1" applyAlignment="1">
      <alignment horizontal="center" vertical="center"/>
    </xf>
    <xf numFmtId="0" fontId="47" fillId="2" borderId="38" xfId="0" applyFont="1" applyFill="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1" xfId="0" applyFont="1" applyBorder="1" applyAlignment="1">
      <alignment horizontal="center" vertical="center"/>
    </xf>
    <xf numFmtId="0" fontId="54" fillId="2" borderId="42" xfId="0" applyFont="1" applyFill="1" applyBorder="1" applyAlignment="1">
      <alignment horizontal="center" vertical="center" wrapText="1"/>
    </xf>
    <xf numFmtId="0" fontId="0" fillId="2" borderId="43" xfId="0" applyFill="1" applyBorder="1" applyAlignment="1">
      <alignment horizontal="left" vertical="center" wrapText="1"/>
    </xf>
    <xf numFmtId="0" fontId="0" fillId="0" borderId="43" xfId="0" applyBorder="1"/>
    <xf numFmtId="0" fontId="54" fillId="2" borderId="43" xfId="0" applyFont="1" applyFill="1" applyBorder="1" applyAlignment="1">
      <alignment horizontal="center" vertical="center" wrapText="1"/>
    </xf>
    <xf numFmtId="9" fontId="54" fillId="2" borderId="43" xfId="0" applyNumberFormat="1" applyFont="1" applyFill="1" applyBorder="1" applyAlignment="1">
      <alignment horizontal="center" vertical="center" wrapText="1"/>
    </xf>
    <xf numFmtId="0" fontId="54" fillId="2" borderId="44" xfId="0" applyFont="1" applyFill="1" applyBorder="1" applyAlignment="1">
      <alignment horizontal="center" vertical="center" wrapText="1"/>
    </xf>
    <xf numFmtId="0" fontId="54" fillId="2" borderId="45" xfId="0" applyFont="1" applyFill="1" applyBorder="1" applyAlignment="1">
      <alignment horizontal="center" vertical="center" wrapText="1"/>
    </xf>
    <xf numFmtId="0" fontId="0" fillId="2" borderId="31" xfId="0" applyFill="1" applyBorder="1" applyAlignment="1">
      <alignment horizontal="left" vertical="center" wrapText="1"/>
    </xf>
    <xf numFmtId="0" fontId="0" fillId="0" borderId="31" xfId="0" applyBorder="1"/>
    <xf numFmtId="0" fontId="54" fillId="2" borderId="31" xfId="0" applyFont="1" applyFill="1" applyBorder="1" applyAlignment="1">
      <alignment horizontal="center" vertical="center" wrapText="1"/>
    </xf>
    <xf numFmtId="9" fontId="54" fillId="2" borderId="31" xfId="0" applyNumberFormat="1" applyFont="1" applyFill="1" applyBorder="1" applyAlignment="1">
      <alignment horizontal="center" vertical="center" wrapText="1"/>
    </xf>
    <xf numFmtId="0" fontId="54" fillId="2" borderId="46" xfId="0" applyFont="1" applyFill="1" applyBorder="1" applyAlignment="1">
      <alignment horizontal="center" vertical="center" wrapText="1"/>
    </xf>
    <xf numFmtId="0" fontId="19" fillId="2" borderId="38" xfId="0" applyFont="1" applyFill="1" applyBorder="1" applyAlignment="1">
      <alignment horizontal="center" vertical="center"/>
    </xf>
    <xf numFmtId="0" fontId="58" fillId="2" borderId="0" xfId="0" applyFont="1" applyFill="1" applyAlignment="1">
      <alignment horizontal="center" vertical="center"/>
    </xf>
    <xf numFmtId="0" fontId="48" fillId="0" borderId="28" xfId="0" applyFont="1" applyBorder="1" applyAlignment="1">
      <alignment horizontal="center" vertical="center" wrapText="1"/>
    </xf>
    <xf numFmtId="1" fontId="7" fillId="0" borderId="28" xfId="0" applyNumberFormat="1" applyFont="1" applyBorder="1" applyAlignment="1">
      <alignment horizontal="center" vertical="center"/>
    </xf>
    <xf numFmtId="0" fontId="7" fillId="0" borderId="28" xfId="0" applyFont="1" applyBorder="1" applyAlignment="1">
      <alignment horizontal="left" vertical="center" wrapText="1"/>
    </xf>
    <xf numFmtId="0" fontId="15" fillId="0" borderId="28" xfId="0" applyFont="1" applyBorder="1" applyAlignment="1">
      <alignment horizontal="center" vertical="center"/>
    </xf>
    <xf numFmtId="0" fontId="7" fillId="0" borderId="28" xfId="0" applyFont="1" applyBorder="1" applyAlignment="1">
      <alignment vertical="center" wrapText="1"/>
    </xf>
    <xf numFmtId="14" fontId="7" fillId="0" borderId="28" xfId="0" applyNumberFormat="1" applyFont="1" applyBorder="1" applyAlignment="1">
      <alignment horizontal="center" vertical="center"/>
    </xf>
    <xf numFmtId="3" fontId="48" fillId="0" borderId="28" xfId="0" applyNumberFormat="1" applyFont="1" applyBorder="1" applyAlignment="1">
      <alignment horizontal="center" vertical="center"/>
    </xf>
    <xf numFmtId="0" fontId="0" fillId="0" borderId="28" xfId="0" applyBorder="1" applyAlignment="1">
      <alignment horizontal="center" vertical="center"/>
    </xf>
    <xf numFmtId="166" fontId="7" fillId="0" borderId="28" xfId="0" applyNumberFormat="1" applyFont="1" applyBorder="1" applyAlignment="1">
      <alignment horizontal="center" vertical="center"/>
    </xf>
    <xf numFmtId="166" fontId="0" fillId="0" borderId="28" xfId="0" applyNumberFormat="1" applyBorder="1" applyAlignment="1">
      <alignment horizontal="center" vertical="center"/>
    </xf>
    <xf numFmtId="3" fontId="7" fillId="0" borderId="28" xfId="0" applyNumberFormat="1" applyFont="1" applyBorder="1" applyAlignment="1">
      <alignment horizontal="center" vertical="center"/>
    </xf>
    <xf numFmtId="0" fontId="7" fillId="0" borderId="28" xfId="0" applyFont="1" applyBorder="1" applyAlignment="1">
      <alignment wrapText="1"/>
    </xf>
    <xf numFmtId="0" fontId="48" fillId="0" borderId="28" xfId="0" applyFont="1" applyBorder="1" applyAlignment="1">
      <alignment horizontal="left" vertical="center" wrapText="1"/>
    </xf>
    <xf numFmtId="166" fontId="48" fillId="0" borderId="28" xfId="0" applyNumberFormat="1" applyFont="1" applyBorder="1" applyAlignment="1">
      <alignment horizontal="center" vertical="center"/>
    </xf>
    <xf numFmtId="3" fontId="7" fillId="0" borderId="28" xfId="0" applyNumberFormat="1" applyFont="1" applyBorder="1" applyAlignment="1">
      <alignment horizontal="center" vertical="center" wrapText="1"/>
    </xf>
    <xf numFmtId="166" fontId="7" fillId="0" borderId="28" xfId="0" applyNumberFormat="1" applyFont="1" applyBorder="1" applyAlignment="1">
      <alignment horizontal="center" vertical="center" wrapText="1"/>
    </xf>
    <xf numFmtId="1" fontId="7" fillId="0" borderId="28" xfId="0" applyNumberFormat="1" applyFont="1" applyBorder="1" applyAlignment="1">
      <alignment horizontal="center" vertical="center" wrapText="1"/>
    </xf>
    <xf numFmtId="9" fontId="7" fillId="0" borderId="28" xfId="303" applyFont="1" applyFill="1" applyBorder="1" applyAlignment="1">
      <alignment horizontal="center" vertical="center" wrapText="1"/>
    </xf>
    <xf numFmtId="0" fontId="48" fillId="0" borderId="28" xfId="0" applyFont="1" applyBorder="1" applyAlignment="1">
      <alignment horizontal="center" vertical="center"/>
    </xf>
    <xf numFmtId="0" fontId="52" fillId="2" borderId="0" xfId="0" applyFont="1" applyFill="1" applyAlignment="1">
      <alignment horizontal="center" vertical="center" wrapText="1"/>
    </xf>
    <xf numFmtId="0" fontId="48" fillId="0" borderId="38" xfId="0" applyFont="1" applyBorder="1" applyAlignment="1">
      <alignment horizontal="center" vertical="center" wrapText="1"/>
    </xf>
    <xf numFmtId="0" fontId="15" fillId="0" borderId="38" xfId="0" applyFont="1" applyBorder="1" applyAlignment="1">
      <alignment horizontal="center" vertical="center"/>
    </xf>
    <xf numFmtId="0" fontId="7" fillId="0" borderId="38" xfId="0" applyFont="1" applyBorder="1" applyAlignment="1">
      <alignment vertical="center" wrapText="1"/>
    </xf>
    <xf numFmtId="0" fontId="0" fillId="0" borderId="38" xfId="0" applyBorder="1"/>
    <xf numFmtId="14" fontId="7" fillId="0" borderId="38" xfId="0" applyNumberFormat="1" applyFont="1" applyBorder="1" applyAlignment="1">
      <alignment horizontal="center" vertical="center"/>
    </xf>
    <xf numFmtId="3" fontId="48" fillId="0" borderId="38" xfId="0" applyNumberFormat="1" applyFont="1" applyBorder="1" applyAlignment="1">
      <alignment horizontal="center" vertical="center"/>
    </xf>
    <xf numFmtId="0" fontId="0" fillId="0" borderId="38" xfId="0" applyBorder="1" applyAlignment="1">
      <alignment horizontal="center" vertical="center"/>
    </xf>
    <xf numFmtId="0" fontId="7" fillId="0" borderId="38" xfId="0" applyFont="1" applyBorder="1" applyAlignment="1">
      <alignment horizontal="center" wrapText="1"/>
    </xf>
    <xf numFmtId="166" fontId="7" fillId="0" borderId="38" xfId="0" applyNumberFormat="1" applyFont="1" applyBorder="1" applyAlignment="1">
      <alignment horizontal="center" vertical="center"/>
    </xf>
    <xf numFmtId="166" fontId="0" fillId="0" borderId="38" xfId="0" applyNumberFormat="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3" xfId="0" applyFont="1" applyFill="1" applyBorder="1" applyAlignment="1">
      <alignment horizontal="center" vertical="center"/>
    </xf>
    <xf numFmtId="14" fontId="8" fillId="2" borderId="43" xfId="0" applyNumberFormat="1" applyFont="1" applyFill="1" applyBorder="1" applyAlignment="1">
      <alignment horizontal="center" vertical="center"/>
    </xf>
    <xf numFmtId="44" fontId="8" fillId="2" borderId="43" xfId="304" applyFont="1" applyFill="1" applyBorder="1" applyAlignment="1">
      <alignment horizontal="center" vertical="center"/>
    </xf>
    <xf numFmtId="0" fontId="6" fillId="2" borderId="3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38" borderId="31" xfId="0" applyFont="1" applyFill="1" applyBorder="1" applyAlignment="1">
      <alignment horizontal="center" vertical="center" wrapText="1"/>
    </xf>
    <xf numFmtId="0" fontId="5" fillId="38" borderId="31"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8" borderId="31" xfId="0" applyFont="1" applyFill="1" applyBorder="1" applyAlignment="1">
      <alignment horizontal="center" vertical="center" wrapText="1"/>
    </xf>
    <xf numFmtId="0" fontId="6" fillId="40" borderId="31"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48" fillId="0" borderId="27" xfId="0" applyFont="1" applyBorder="1" applyAlignment="1">
      <alignment horizontal="center" vertical="center" wrapText="1"/>
    </xf>
    <xf numFmtId="0" fontId="7" fillId="0" borderId="31" xfId="0" applyFont="1" applyBorder="1" applyAlignment="1">
      <alignment wrapText="1"/>
    </xf>
    <xf numFmtId="9" fontId="57" fillId="41" borderId="31" xfId="0" applyNumberFormat="1" applyFont="1" applyFill="1" applyBorder="1" applyAlignment="1">
      <alignment horizontal="center" vertical="center" wrapText="1"/>
    </xf>
    <xf numFmtId="9" fontId="0" fillId="0" borderId="0" xfId="0" applyNumberFormat="1"/>
    <xf numFmtId="0" fontId="0" fillId="0" borderId="29" xfId="0" applyBorder="1"/>
    <xf numFmtId="14" fontId="7" fillId="0" borderId="27" xfId="0" applyNumberFormat="1" applyFont="1" applyBorder="1" applyAlignment="1">
      <alignment horizontal="center" vertical="center"/>
    </xf>
    <xf numFmtId="14" fontId="7" fillId="0" borderId="47" xfId="0" applyNumberFormat="1" applyFont="1" applyBorder="1" applyAlignment="1">
      <alignment horizontal="center" vertical="center"/>
    </xf>
    <xf numFmtId="14" fontId="7" fillId="0" borderId="31" xfId="0" applyNumberFormat="1" applyFont="1" applyBorder="1" applyAlignment="1">
      <alignment horizontal="center" vertical="center"/>
    </xf>
    <xf numFmtId="0" fontId="0" fillId="2" borderId="0" xfId="0" applyFill="1" applyAlignment="1">
      <alignment vertical="center" wrapText="1"/>
    </xf>
    <xf numFmtId="0" fontId="0" fillId="2" borderId="0" xfId="0" applyFill="1" applyAlignment="1">
      <alignment horizontal="center" vertical="center" wrapText="1"/>
    </xf>
    <xf numFmtId="0" fontId="7" fillId="0" borderId="38" xfId="0" applyFont="1" applyBorder="1" applyAlignment="1">
      <alignment horizontal="right" vertical="center" wrapText="1"/>
    </xf>
    <xf numFmtId="0" fontId="7" fillId="0" borderId="28" xfId="0" applyFont="1" applyBorder="1" applyAlignment="1">
      <alignment horizontal="right" vertical="center" wrapText="1"/>
    </xf>
    <xf numFmtId="0" fontId="48" fillId="0" borderId="28" xfId="0" applyFont="1" applyBorder="1" applyAlignment="1">
      <alignment vertical="center" wrapText="1"/>
    </xf>
    <xf numFmtId="10" fontId="2" fillId="2" borderId="5" xfId="0" applyNumberFormat="1" applyFont="1" applyFill="1" applyBorder="1" applyAlignment="1">
      <alignment horizontal="center" vertical="center" wrapText="1"/>
    </xf>
    <xf numFmtId="10" fontId="56" fillId="41" borderId="34" xfId="0" applyNumberFormat="1" applyFont="1" applyFill="1" applyBorder="1" applyAlignment="1">
      <alignment horizontal="center" vertical="center" wrapText="1"/>
    </xf>
    <xf numFmtId="10" fontId="47" fillId="2" borderId="38" xfId="0" applyNumberFormat="1" applyFont="1" applyFill="1" applyBorder="1" applyAlignment="1">
      <alignment horizontal="center" vertical="center"/>
    </xf>
    <xf numFmtId="10" fontId="47" fillId="2" borderId="28" xfId="0" applyNumberFormat="1" applyFont="1" applyFill="1" applyBorder="1" applyAlignment="1">
      <alignment horizontal="center" vertical="center"/>
    </xf>
    <xf numFmtId="10" fontId="9" fillId="2" borderId="0" xfId="0" applyNumberFormat="1" applyFont="1" applyFill="1" applyAlignment="1">
      <alignment horizontal="center"/>
    </xf>
    <xf numFmtId="10" fontId="5" fillId="42" borderId="43" xfId="0" applyNumberFormat="1" applyFont="1" applyFill="1" applyBorder="1" applyAlignment="1">
      <alignment horizontal="center" vertical="center" wrapText="1"/>
    </xf>
    <xf numFmtId="10" fontId="5" fillId="42" borderId="43" xfId="303" applyNumberFormat="1" applyFont="1" applyFill="1" applyBorder="1" applyAlignment="1">
      <alignment horizontal="center" vertical="center" wrapText="1"/>
    </xf>
    <xf numFmtId="10" fontId="5" fillId="42" borderId="31" xfId="0" applyNumberFormat="1" applyFont="1" applyFill="1" applyBorder="1" applyAlignment="1">
      <alignment horizontal="center" vertical="center" wrapText="1"/>
    </xf>
    <xf numFmtId="10" fontId="56" fillId="42" borderId="43" xfId="0"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30" xfId="0" applyBorder="1" applyAlignment="1">
      <alignment horizontal="center" vertical="center"/>
    </xf>
    <xf numFmtId="0" fontId="53" fillId="2" borderId="43" xfId="0" applyFont="1" applyFill="1" applyBorder="1" applyAlignment="1">
      <alignment horizontal="center" vertical="center"/>
    </xf>
    <xf numFmtId="9" fontId="53" fillId="2" borderId="44" xfId="0" applyNumberFormat="1" applyFont="1" applyFill="1" applyBorder="1" applyAlignment="1">
      <alignment horizontal="center" vertical="center"/>
    </xf>
    <xf numFmtId="0" fontId="7" fillId="0" borderId="49"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8" fillId="0" borderId="30" xfId="0" applyFont="1" applyBorder="1" applyAlignment="1">
      <alignment horizontal="center" vertical="center" wrapText="1"/>
    </xf>
    <xf numFmtId="0" fontId="46" fillId="0" borderId="30" xfId="0" applyFont="1" applyBorder="1" applyAlignment="1">
      <alignment horizontal="center" vertical="center" wrapText="1"/>
    </xf>
    <xf numFmtId="1" fontId="7" fillId="0" borderId="30" xfId="0" applyNumberFormat="1" applyFont="1" applyBorder="1" applyAlignment="1">
      <alignment horizontal="center" vertical="center" wrapText="1"/>
    </xf>
    <xf numFmtId="0" fontId="15" fillId="0" borderId="30" xfId="0" applyFont="1" applyBorder="1" applyAlignment="1">
      <alignment horizontal="center" vertical="center"/>
    </xf>
    <xf numFmtId="9" fontId="7" fillId="0" borderId="30" xfId="303" applyFont="1" applyFill="1" applyBorder="1" applyAlignment="1">
      <alignment horizontal="center" vertical="center" wrapText="1"/>
    </xf>
    <xf numFmtId="0" fontId="7" fillId="0" borderId="30" xfId="0" applyFont="1" applyBorder="1" applyAlignment="1">
      <alignment horizontal="left" vertical="center" wrapText="1"/>
    </xf>
    <xf numFmtId="14" fontId="7" fillId="0" borderId="30" xfId="0" applyNumberFormat="1" applyFont="1" applyBorder="1" applyAlignment="1">
      <alignment horizontal="center" vertical="center"/>
    </xf>
    <xf numFmtId="0" fontId="7" fillId="0" borderId="30" xfId="0" applyFont="1" applyBorder="1" applyAlignment="1">
      <alignment horizontal="center" vertical="center"/>
    </xf>
    <xf numFmtId="3" fontId="7" fillId="0" borderId="30" xfId="0" applyNumberFormat="1" applyFont="1" applyBorder="1" applyAlignment="1">
      <alignment horizontal="center" vertical="center" wrapText="1"/>
    </xf>
    <xf numFmtId="166" fontId="7" fillId="0" borderId="30" xfId="0" applyNumberFormat="1" applyFont="1" applyBorder="1" applyAlignment="1">
      <alignment horizontal="center" vertical="center"/>
    </xf>
    <xf numFmtId="166" fontId="0" fillId="0" borderId="30" xfId="0" applyNumberFormat="1" applyBorder="1" applyAlignment="1">
      <alignment horizontal="center" vertical="center"/>
    </xf>
    <xf numFmtId="0" fontId="0" fillId="0" borderId="30" xfId="0" applyBorder="1"/>
    <xf numFmtId="14" fontId="8" fillId="2" borderId="50" xfId="0" applyNumberFormat="1" applyFont="1" applyFill="1" applyBorder="1" applyAlignment="1">
      <alignment horizontal="center" vertical="center"/>
    </xf>
    <xf numFmtId="43" fontId="53" fillId="2" borderId="43" xfId="0" applyNumberFormat="1" applyFont="1" applyFill="1" applyBorder="1" applyAlignment="1">
      <alignment vertical="center"/>
    </xf>
    <xf numFmtId="3" fontId="7" fillId="0" borderId="30" xfId="0" applyNumberFormat="1" applyFont="1" applyBorder="1" applyAlignment="1">
      <alignment horizontal="center" vertical="center"/>
    </xf>
    <xf numFmtId="0" fontId="7" fillId="0" borderId="30" xfId="0" applyFont="1" applyBorder="1" applyAlignment="1">
      <alignment vertical="center" wrapText="1"/>
    </xf>
    <xf numFmtId="8" fontId="53" fillId="2" borderId="43" xfId="0" applyNumberFormat="1" applyFont="1" applyFill="1" applyBorder="1" applyAlignment="1">
      <alignment horizontal="center" vertical="center"/>
    </xf>
    <xf numFmtId="43" fontId="53" fillId="2" borderId="43" xfId="0" applyNumberFormat="1" applyFont="1" applyFill="1" applyBorder="1" applyAlignment="1">
      <alignment horizontal="center" vertical="center"/>
    </xf>
    <xf numFmtId="166" fontId="7" fillId="0" borderId="30" xfId="0" applyNumberFormat="1" applyFont="1" applyBorder="1" applyAlignment="1">
      <alignment horizontal="center" vertical="center" wrapText="1"/>
    </xf>
    <xf numFmtId="0" fontId="7" fillId="0" borderId="30" xfId="0" applyFont="1" applyBorder="1" applyAlignment="1">
      <alignment horizontal="center"/>
    </xf>
    <xf numFmtId="0" fontId="48" fillId="0" borderId="30" xfId="0" applyFont="1" applyBorder="1" applyAlignment="1">
      <alignment horizontal="center" vertical="center"/>
    </xf>
    <xf numFmtId="0" fontId="53" fillId="2" borderId="44" xfId="0" applyFont="1" applyFill="1" applyBorder="1" applyAlignment="1">
      <alignment horizontal="center" vertical="center"/>
    </xf>
    <xf numFmtId="0" fontId="6" fillId="2" borderId="52" xfId="0" applyFont="1" applyFill="1" applyBorder="1" applyAlignment="1">
      <alignment horizontal="center" vertical="center" wrapText="1"/>
    </xf>
    <xf numFmtId="0" fontId="8" fillId="2" borderId="53" xfId="0" applyFont="1" applyFill="1" applyBorder="1" applyAlignment="1">
      <alignment horizontal="center" vertical="center"/>
    </xf>
    <xf numFmtId="0" fontId="46" fillId="0" borderId="30" xfId="0" applyFont="1" applyBorder="1" applyAlignment="1">
      <alignment horizontal="left" vertical="center" wrapText="1"/>
    </xf>
    <xf numFmtId="0" fontId="46" fillId="0" borderId="51" xfId="0" applyFont="1" applyBorder="1" applyAlignment="1">
      <alignment horizontal="center" vertical="center" wrapText="1"/>
    </xf>
    <xf numFmtId="0" fontId="0" fillId="0" borderId="48" xfId="0" applyBorder="1" applyAlignment="1">
      <alignment horizontal="center" vertical="center"/>
    </xf>
    <xf numFmtId="0" fontId="8" fillId="41" borderId="31" xfId="0" applyFont="1" applyFill="1" applyBorder="1" applyAlignment="1">
      <alignment horizontal="center" vertical="center" wrapText="1"/>
    </xf>
    <xf numFmtId="10" fontId="53" fillId="2" borderId="28"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8" fontId="59" fillId="2" borderId="1" xfId="0" applyNumberFormat="1" applyFont="1" applyFill="1" applyBorder="1" applyAlignment="1">
      <alignment horizontal="center" vertical="center"/>
    </xf>
    <xf numFmtId="10" fontId="61" fillId="41" borderId="54" xfId="0" applyNumberFormat="1" applyFont="1" applyFill="1" applyBorder="1" applyAlignment="1">
      <alignment horizontal="center" vertical="center"/>
    </xf>
    <xf numFmtId="10" fontId="47" fillId="43" borderId="28" xfId="0" applyNumberFormat="1" applyFont="1" applyFill="1" applyBorder="1" applyAlignment="1">
      <alignment horizontal="center" vertical="center"/>
    </xf>
    <xf numFmtId="167" fontId="0" fillId="0" borderId="0" xfId="305" applyNumberFormat="1" applyFont="1"/>
    <xf numFmtId="1" fontId="59" fillId="2" borderId="53" xfId="0" applyNumberFormat="1" applyFont="1" applyFill="1" applyBorder="1" applyAlignment="1">
      <alignment vertical="center"/>
    </xf>
    <xf numFmtId="1" fontId="59" fillId="2" borderId="56" xfId="0" applyNumberFormat="1" applyFont="1" applyFill="1" applyBorder="1" applyAlignment="1">
      <alignment vertical="center"/>
    </xf>
    <xf numFmtId="1" fontId="59" fillId="2" borderId="57" xfId="0" applyNumberFormat="1" applyFont="1" applyFill="1" applyBorder="1" applyAlignment="1">
      <alignment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1" fillId="2" borderId="1" xfId="0" applyFont="1" applyFill="1" applyBorder="1" applyAlignment="1">
      <alignment horizontal="center"/>
    </xf>
    <xf numFmtId="0" fontId="52" fillId="2" borderId="1" xfId="0" applyFont="1" applyFill="1" applyBorder="1" applyAlignment="1">
      <alignment horizontal="center" vertical="center" wrapText="1"/>
    </xf>
    <xf numFmtId="0" fontId="55" fillId="42" borderId="31" xfId="0" applyFont="1" applyFill="1" applyBorder="1" applyAlignment="1">
      <alignment horizontal="center" vertical="center" wrapText="1"/>
    </xf>
    <xf numFmtId="0" fontId="55" fillId="42" borderId="4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49" fontId="7" fillId="0" borderId="38"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8" xfId="0" applyFont="1" applyBorder="1" applyAlignment="1">
      <alignment horizont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52" fillId="2" borderId="2"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1" fontId="7" fillId="0" borderId="47" xfId="0" applyNumberFormat="1" applyFont="1" applyBorder="1" applyAlignment="1">
      <alignment horizontal="center" vertical="center"/>
    </xf>
    <xf numFmtId="1" fontId="7" fillId="0" borderId="32" xfId="0" applyNumberFormat="1" applyFont="1" applyBorder="1" applyAlignment="1">
      <alignment horizontal="center" vertical="center"/>
    </xf>
    <xf numFmtId="1" fontId="7" fillId="0" borderId="30" xfId="0" applyNumberFormat="1" applyFont="1" applyBorder="1" applyAlignment="1">
      <alignment horizontal="center" vertical="center"/>
    </xf>
    <xf numFmtId="0" fontId="7" fillId="0" borderId="4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 fontId="7" fillId="0" borderId="47"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1" fontId="7" fillId="0" borderId="30" xfId="0" applyNumberFormat="1" applyFont="1" applyBorder="1" applyAlignment="1">
      <alignment horizontal="center" vertical="center" wrapText="1"/>
    </xf>
    <xf numFmtId="8" fontId="60" fillId="0" borderId="30" xfId="0" applyNumberFormat="1" applyFont="1" applyBorder="1" applyAlignment="1">
      <alignment horizontal="center" vertical="center" wrapText="1"/>
    </xf>
    <xf numFmtId="0" fontId="0" fillId="0" borderId="28" xfId="0" applyBorder="1" applyAlignment="1">
      <alignment horizontal="center" vertical="center"/>
    </xf>
    <xf numFmtId="8" fontId="60" fillId="0" borderId="1" xfId="0" applyNumberFormat="1" applyFont="1" applyBorder="1" applyAlignment="1">
      <alignment horizontal="center" vertical="center" wrapText="1"/>
    </xf>
    <xf numFmtId="9" fontId="0" fillId="0" borderId="48" xfId="0" applyNumberFormat="1" applyBorder="1" applyAlignment="1">
      <alignment horizontal="center" vertical="center"/>
    </xf>
    <xf numFmtId="9" fontId="0" fillId="0" borderId="41" xfId="0" applyNumberFormat="1" applyBorder="1" applyAlignment="1">
      <alignment horizontal="center" vertical="center"/>
    </xf>
    <xf numFmtId="0" fontId="0" fillId="0" borderId="30" xfId="0" quotePrefix="1" applyBorder="1" applyAlignment="1">
      <alignment horizontal="center" vertical="center"/>
    </xf>
    <xf numFmtId="8" fontId="0" fillId="0" borderId="48" xfId="0" applyNumberFormat="1"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8" fontId="60" fillId="0" borderId="38" xfId="0" applyNumberFormat="1" applyFont="1" applyBorder="1" applyAlignment="1">
      <alignment horizontal="center" vertical="center" wrapText="1"/>
    </xf>
    <xf numFmtId="43" fontId="0" fillId="0" borderId="28" xfId="0" applyNumberFormat="1" applyBorder="1" applyAlignment="1">
      <alignment horizontal="center" vertical="center"/>
    </xf>
    <xf numFmtId="9" fontId="0" fillId="0" borderId="39" xfId="0" applyNumberFormat="1" applyBorder="1" applyAlignment="1">
      <alignment horizontal="center" vertical="center"/>
    </xf>
    <xf numFmtId="43" fontId="0" fillId="0" borderId="41" xfId="0" applyNumberFormat="1" applyBorder="1" applyAlignment="1">
      <alignment horizontal="center" vertical="center"/>
    </xf>
    <xf numFmtId="0" fontId="59" fillId="2" borderId="29" xfId="0" applyFont="1" applyFill="1" applyBorder="1" applyAlignment="1">
      <alignment horizontal="center" vertical="center"/>
    </xf>
    <xf numFmtId="0" fontId="59" fillId="2" borderId="55" xfId="0" applyFont="1" applyFill="1" applyBorder="1" applyAlignment="1">
      <alignment horizontal="center" vertical="center"/>
    </xf>
    <xf numFmtId="0" fontId="59" fillId="2" borderId="27" xfId="0" applyFont="1" applyFill="1" applyBorder="1" applyAlignment="1">
      <alignment horizontal="center" vertical="center"/>
    </xf>
    <xf numFmtId="0" fontId="59" fillId="2" borderId="2"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59" fillId="2" borderId="4" xfId="0" applyFont="1" applyFill="1" applyBorder="1" applyAlignment="1">
      <alignment horizontal="center" vertical="center" wrapText="1"/>
    </xf>
    <xf numFmtId="1" fontId="59" fillId="2" borderId="53" xfId="0" applyNumberFormat="1" applyFont="1" applyFill="1" applyBorder="1" applyAlignment="1">
      <alignment horizontal="center" vertical="center"/>
    </xf>
    <xf numFmtId="1" fontId="59" fillId="2" borderId="56" xfId="0" applyNumberFormat="1" applyFont="1" applyFill="1" applyBorder="1" applyAlignment="1">
      <alignment horizontal="center" vertical="center"/>
    </xf>
    <xf numFmtId="1" fontId="59" fillId="2" borderId="57" xfId="0" applyNumberFormat="1" applyFont="1" applyFill="1" applyBorder="1" applyAlignment="1">
      <alignment horizontal="center" vertical="center"/>
    </xf>
    <xf numFmtId="0" fontId="0" fillId="0" borderId="4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47" xfId="0" applyFont="1" applyBorder="1" applyAlignment="1">
      <alignment horizontal="center" vertical="center"/>
    </xf>
    <xf numFmtId="0" fontId="7" fillId="0" borderId="30" xfId="0" applyFont="1" applyBorder="1" applyAlignment="1">
      <alignment horizontal="center" vertical="center"/>
    </xf>
    <xf numFmtId="0" fontId="50" fillId="0" borderId="47" xfId="0" applyFont="1" applyBorder="1" applyAlignment="1">
      <alignment horizontal="center" vertical="center" wrapText="1" readingOrder="1"/>
    </xf>
    <xf numFmtId="0" fontId="50" fillId="0" borderId="32" xfId="0" applyFont="1" applyBorder="1" applyAlignment="1">
      <alignment horizontal="center" vertical="center" wrapText="1" readingOrder="1"/>
    </xf>
    <xf numFmtId="0" fontId="50" fillId="0" borderId="30" xfId="0" applyFont="1" applyBorder="1" applyAlignment="1">
      <alignment horizontal="center" vertical="center" wrapText="1" readingOrder="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1" xfId="0" applyFont="1" applyBorder="1" applyAlignment="1">
      <alignment horizontal="center" vertical="center" wrapText="1"/>
    </xf>
    <xf numFmtId="0" fontId="46" fillId="0" borderId="47" xfId="0" applyFont="1" applyBorder="1" applyAlignment="1">
      <alignment horizontal="center" vertical="center" wrapText="1" readingOrder="1"/>
    </xf>
    <xf numFmtId="0" fontId="46" fillId="0" borderId="32" xfId="0" applyFont="1" applyBorder="1" applyAlignment="1">
      <alignment horizontal="center" vertical="center" wrapText="1" readingOrder="1"/>
    </xf>
    <xf numFmtId="0" fontId="46" fillId="0" borderId="30" xfId="0" applyFont="1" applyBorder="1" applyAlignment="1">
      <alignment horizontal="center" vertical="center" wrapText="1" readingOrder="1"/>
    </xf>
    <xf numFmtId="3" fontId="7" fillId="0" borderId="31" xfId="0" applyNumberFormat="1" applyFont="1" applyBorder="1" applyAlignment="1">
      <alignment horizontal="center" vertical="center"/>
    </xf>
    <xf numFmtId="3" fontId="7" fillId="0" borderId="30" xfId="0" applyNumberFormat="1" applyFont="1" applyBorder="1" applyAlignment="1">
      <alignment horizontal="center" vertical="center"/>
    </xf>
    <xf numFmtId="14" fontId="7" fillId="0" borderId="47" xfId="0" applyNumberFormat="1" applyFont="1" applyBorder="1" applyAlignment="1">
      <alignment horizontal="center" vertical="center"/>
    </xf>
    <xf numFmtId="14" fontId="7" fillId="0" borderId="30" xfId="0" applyNumberFormat="1" applyFont="1" applyBorder="1" applyAlignment="1">
      <alignment horizontal="center" vertical="center"/>
    </xf>
    <xf numFmtId="3" fontId="7" fillId="0" borderId="47" xfId="0" applyNumberFormat="1" applyFont="1" applyBorder="1" applyAlignment="1">
      <alignment horizontal="center" vertical="center" wrapText="1"/>
    </xf>
    <xf numFmtId="3" fontId="7" fillId="0" borderId="30" xfId="0" applyNumberFormat="1" applyFont="1" applyBorder="1" applyAlignment="1">
      <alignment horizontal="center" vertical="center" wrapText="1"/>
    </xf>
    <xf numFmtId="0" fontId="0" fillId="0" borderId="47" xfId="0" applyBorder="1" applyAlignment="1">
      <alignment horizontal="center" vertical="center"/>
    </xf>
    <xf numFmtId="0" fontId="0" fillId="0" borderId="31" xfId="0" applyBorder="1" applyAlignment="1">
      <alignment horizontal="center" vertical="center"/>
    </xf>
    <xf numFmtId="0" fontId="15" fillId="0" borderId="47" xfId="0" applyFont="1" applyBorder="1" applyAlignment="1">
      <alignment horizontal="center" vertical="center"/>
    </xf>
    <xf numFmtId="0" fontId="15" fillId="0" borderId="30" xfId="0" applyFont="1" applyBorder="1" applyAlignment="1">
      <alignment horizontal="center" vertical="center"/>
    </xf>
    <xf numFmtId="3" fontId="15" fillId="0" borderId="31" xfId="0" applyNumberFormat="1" applyFont="1" applyBorder="1" applyAlignment="1">
      <alignment horizontal="center" vertical="center"/>
    </xf>
    <xf numFmtId="3" fontId="15" fillId="0" borderId="30" xfId="0" applyNumberFormat="1" applyFont="1" applyBorder="1" applyAlignment="1">
      <alignment horizontal="center" vertical="center"/>
    </xf>
    <xf numFmtId="14" fontId="7" fillId="0" borderId="31" xfId="0" applyNumberFormat="1" applyFont="1" applyBorder="1" applyAlignment="1">
      <alignment horizontal="center" vertical="center"/>
    </xf>
    <xf numFmtId="0" fontId="7" fillId="0" borderId="31" xfId="0" applyFont="1" applyBorder="1" applyAlignment="1">
      <alignment horizontal="center" vertical="center"/>
    </xf>
    <xf numFmtId="0" fontId="0" fillId="0" borderId="32" xfId="0" applyBorder="1" applyAlignment="1">
      <alignment horizontal="center"/>
    </xf>
    <xf numFmtId="0" fontId="15" fillId="0" borderId="31" xfId="0" applyFont="1" applyBorder="1" applyAlignment="1">
      <alignment horizontal="center" vertical="center"/>
    </xf>
    <xf numFmtId="0" fontId="48" fillId="0" borderId="29"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30" xfId="0" applyFont="1" applyBorder="1" applyAlignment="1">
      <alignment horizontal="center" vertical="center" wrapText="1"/>
    </xf>
    <xf numFmtId="3" fontId="48" fillId="0" borderId="31" xfId="0" applyNumberFormat="1" applyFont="1" applyBorder="1" applyAlignment="1">
      <alignment horizontal="center" vertical="center" wrapText="1"/>
    </xf>
    <xf numFmtId="3" fontId="48" fillId="0" borderId="30" xfId="0" applyNumberFormat="1" applyFont="1" applyBorder="1" applyAlignment="1">
      <alignment horizontal="center" vertical="center" wrapText="1"/>
    </xf>
    <xf numFmtId="0" fontId="15" fillId="0" borderId="32" xfId="0" applyFont="1" applyBorder="1" applyAlignment="1">
      <alignment horizontal="center" vertical="center"/>
    </xf>
    <xf numFmtId="9" fontId="7" fillId="0" borderId="31" xfId="303" applyFont="1" applyFill="1" applyBorder="1" applyAlignment="1">
      <alignment horizontal="center" vertical="center" wrapText="1"/>
    </xf>
    <xf numFmtId="9" fontId="7" fillId="0" borderId="30" xfId="303" applyFont="1" applyFill="1" applyBorder="1" applyAlignment="1">
      <alignment horizontal="center" vertical="center" wrapText="1"/>
    </xf>
    <xf numFmtId="0" fontId="7" fillId="0" borderId="47" xfId="0" applyFont="1" applyBorder="1" applyAlignment="1">
      <alignment horizontal="left" vertical="center" wrapText="1"/>
    </xf>
    <xf numFmtId="0" fontId="48" fillId="0" borderId="31" xfId="0" applyFont="1" applyBorder="1" applyAlignment="1">
      <alignment horizontal="center" vertical="center" wrapText="1"/>
    </xf>
    <xf numFmtId="9" fontId="7" fillId="0" borderId="47" xfId="303" applyFont="1" applyFill="1" applyBorder="1" applyAlignment="1">
      <alignment horizontal="center" vertical="center"/>
    </xf>
    <xf numFmtId="9" fontId="7" fillId="0" borderId="32" xfId="303" applyFont="1" applyFill="1" applyBorder="1" applyAlignment="1">
      <alignment horizontal="center" vertical="center"/>
    </xf>
    <xf numFmtId="9" fontId="7" fillId="0" borderId="30" xfId="303" applyFont="1" applyFill="1" applyBorder="1" applyAlignment="1">
      <alignment horizontal="center" vertical="center"/>
    </xf>
    <xf numFmtId="9" fontId="7" fillId="0" borderId="47" xfId="303" applyFont="1" applyFill="1" applyBorder="1" applyAlignment="1">
      <alignment horizontal="center" vertical="center" wrapText="1"/>
    </xf>
    <xf numFmtId="9" fontId="7" fillId="0" borderId="32" xfId="303" applyFont="1" applyFill="1" applyBorder="1" applyAlignment="1">
      <alignment horizontal="center" vertical="center" wrapText="1"/>
    </xf>
    <xf numFmtId="0" fontId="7" fillId="0" borderId="32" xfId="0" applyFont="1" applyBorder="1" applyAlignment="1">
      <alignment horizontal="left" vertical="center" wrapText="1"/>
    </xf>
    <xf numFmtId="9" fontId="7" fillId="0" borderId="31" xfId="303" applyFont="1" applyFill="1" applyBorder="1" applyAlignment="1">
      <alignment horizontal="center" vertical="center"/>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7" fillId="0" borderId="32" xfId="0" applyFont="1" applyBorder="1" applyAlignment="1">
      <alignment horizontal="center" vertical="center"/>
    </xf>
    <xf numFmtId="0" fontId="7" fillId="0" borderId="49" xfId="0" applyFont="1" applyBorder="1" applyAlignment="1">
      <alignment horizontal="center" vertical="center" wrapText="1"/>
    </xf>
    <xf numFmtId="49" fontId="7" fillId="0" borderId="30" xfId="0" applyNumberFormat="1" applyFont="1" applyBorder="1" applyAlignment="1">
      <alignment horizontal="center" vertical="center"/>
    </xf>
    <xf numFmtId="49" fontId="7" fillId="0" borderId="28" xfId="0" applyNumberFormat="1" applyFont="1" applyBorder="1" applyAlignment="1">
      <alignment horizontal="center" vertical="center"/>
    </xf>
    <xf numFmtId="0" fontId="48" fillId="0" borderId="28"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28"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8" fillId="0" borderId="38" xfId="0" applyFont="1" applyBorder="1" applyAlignment="1">
      <alignment horizontal="center" vertical="center" wrapText="1"/>
    </xf>
    <xf numFmtId="0" fontId="46" fillId="0" borderId="38" xfId="0" applyFont="1" applyBorder="1" applyAlignment="1">
      <alignment horizontal="center" vertical="center" wrapText="1"/>
    </xf>
    <xf numFmtId="49" fontId="7" fillId="0" borderId="38" xfId="0" applyNumberFormat="1" applyFont="1" applyBorder="1" applyAlignment="1">
      <alignment horizontal="center" vertical="center"/>
    </xf>
    <xf numFmtId="0" fontId="48" fillId="0" borderId="51" xfId="0" applyFont="1" applyBorder="1" applyAlignment="1">
      <alignment horizontal="center" vertical="center" wrapText="1"/>
    </xf>
    <xf numFmtId="0" fontId="52" fillId="0" borderId="5"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center" vertical="center"/>
    </xf>
    <xf numFmtId="0" fontId="52" fillId="0" borderId="17" xfId="0" applyFont="1" applyBorder="1" applyAlignment="1">
      <alignment horizontal="center" vertical="center"/>
    </xf>
    <xf numFmtId="0" fontId="53" fillId="2" borderId="1" xfId="0" applyFont="1" applyFill="1" applyBorder="1" applyAlignment="1">
      <alignment horizontal="center" vertical="center" wrapText="1"/>
    </xf>
    <xf numFmtId="0" fontId="52" fillId="2" borderId="11"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0" xfId="0" applyFont="1" applyFill="1" applyBorder="1" applyAlignment="1">
      <alignment horizontal="center" vertical="center" wrapText="1"/>
    </xf>
    <xf numFmtId="0" fontId="52" fillId="2" borderId="61" xfId="0" applyFont="1" applyFill="1" applyBorder="1" applyAlignment="1">
      <alignment horizontal="center" vertical="center" wrapText="1"/>
    </xf>
    <xf numFmtId="0" fontId="52" fillId="2" borderId="11"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12" xfId="0" applyFont="1" applyFill="1" applyBorder="1" applyAlignment="1">
      <alignment horizontal="center" vertical="center"/>
    </xf>
    <xf numFmtId="0" fontId="52" fillId="2" borderId="60" xfId="0" applyFont="1" applyFill="1" applyBorder="1" applyAlignment="1">
      <alignment horizontal="center" vertical="center"/>
    </xf>
    <xf numFmtId="0" fontId="52" fillId="2" borderId="61" xfId="0" applyFont="1" applyFill="1" applyBorder="1" applyAlignment="1">
      <alignment horizontal="center" vertical="center"/>
    </xf>
    <xf numFmtId="0" fontId="52" fillId="2" borderId="62" xfId="0" applyFont="1" applyFill="1" applyBorder="1" applyAlignment="1">
      <alignment horizontal="center" vertical="center"/>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44" fontId="46" fillId="0" borderId="28" xfId="304" applyFont="1" applyBorder="1" applyAlignment="1">
      <alignment horizontal="center" vertical="center"/>
    </xf>
    <xf numFmtId="44" fontId="19" fillId="2" borderId="28" xfId="304" applyFont="1" applyFill="1" applyBorder="1" applyAlignment="1">
      <alignment horizontal="center" vertical="center"/>
    </xf>
    <xf numFmtId="44" fontId="47" fillId="2" borderId="28" xfId="304" applyFont="1" applyFill="1" applyBorder="1" applyAlignment="1">
      <alignment horizontal="center" vertical="center"/>
    </xf>
    <xf numFmtId="10" fontId="0" fillId="0" borderId="47" xfId="0" applyNumberFormat="1" applyBorder="1" applyAlignment="1">
      <alignment horizontal="center" vertical="center"/>
    </xf>
    <xf numFmtId="10" fontId="0" fillId="0" borderId="28" xfId="0" applyNumberFormat="1" applyBorder="1" applyAlignment="1">
      <alignment horizontal="center" vertical="center"/>
    </xf>
    <xf numFmtId="10" fontId="0" fillId="0" borderId="31" xfId="0" applyNumberFormat="1" applyBorder="1" applyAlignment="1">
      <alignment horizontal="center" vertical="center"/>
    </xf>
    <xf numFmtId="10" fontId="53" fillId="2" borderId="50" xfId="303" applyNumberFormat="1" applyFont="1" applyFill="1" applyBorder="1" applyAlignment="1">
      <alignment horizontal="center" vertical="center"/>
    </xf>
    <xf numFmtId="10" fontId="0" fillId="0" borderId="30" xfId="0" applyNumberFormat="1" applyBorder="1" applyAlignment="1">
      <alignment horizontal="center" vertical="center"/>
    </xf>
    <xf numFmtId="10" fontId="53" fillId="2" borderId="43" xfId="303" applyNumberFormat="1" applyFont="1" applyFill="1" applyBorder="1" applyAlignment="1">
      <alignment horizontal="center" vertical="center"/>
    </xf>
    <xf numFmtId="10" fontId="0" fillId="0" borderId="32" xfId="0" applyNumberFormat="1" applyBorder="1" applyAlignment="1">
      <alignment horizontal="center" vertical="center"/>
    </xf>
    <xf numFmtId="10" fontId="0" fillId="0" borderId="47" xfId="0" applyNumberFormat="1" applyBorder="1" applyAlignment="1">
      <alignment horizontal="center" vertical="center"/>
    </xf>
    <xf numFmtId="10" fontId="0" fillId="0" borderId="30" xfId="0" applyNumberFormat="1" applyBorder="1" applyAlignment="1">
      <alignment horizontal="center" vertical="center"/>
    </xf>
    <xf numFmtId="10" fontId="0" fillId="0" borderId="31" xfId="0" applyNumberFormat="1" applyBorder="1" applyAlignment="1">
      <alignment horizontal="center" vertical="center"/>
    </xf>
  </cellXfs>
  <cellStyles count="306">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5" builtinId="3"/>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8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353785</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3785"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DATT%202024/PLAN%20DE%20ACCION%202024/Segundo%20semestre%202024/PLAN%20DE%20ACCI&#211;N%20INSTITUCIONAL%20DATT%202024%20Versi&#243;n%20aju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5546875" defaultRowHeight="15" x14ac:dyDescent="0.2"/>
  <cols>
    <col min="1" max="1" width="34.140625" style="18" customWidth="1"/>
    <col min="2" max="2" width="10.85546875" style="10"/>
    <col min="3" max="3" width="28.28515625" style="10" customWidth="1"/>
    <col min="4" max="4" width="21.28515625" style="10" customWidth="1"/>
    <col min="5" max="5" width="19.28515625" style="10" customWidth="1"/>
    <col min="6" max="6" width="27.28515625" style="10" customWidth="1"/>
    <col min="7" max="7" width="17.28515625" style="10" customWidth="1"/>
    <col min="8" max="8" width="27.28515625" style="10" customWidth="1"/>
    <col min="9" max="9" width="15.28515625" style="10" customWidth="1"/>
    <col min="10" max="10" width="17.85546875" style="10" customWidth="1"/>
    <col min="11" max="11" width="19.28515625" style="10" customWidth="1"/>
    <col min="12" max="12" width="25.28515625" style="10" customWidth="1"/>
    <col min="13" max="13" width="20.7109375" style="10" customWidth="1"/>
    <col min="14" max="15" width="10.85546875" style="10"/>
    <col min="16" max="16" width="16.7109375" style="10" customWidth="1"/>
    <col min="17" max="17" width="20.28515625" style="10" customWidth="1"/>
    <col min="18" max="18" width="18.7109375" style="10" customWidth="1"/>
    <col min="19" max="19" width="22.85546875" style="10" customWidth="1"/>
    <col min="20" max="20" width="22.140625" style="10" customWidth="1"/>
    <col min="21" max="21" width="25.28515625" style="10" customWidth="1"/>
    <col min="22" max="22" width="21.140625" style="10" customWidth="1"/>
    <col min="23" max="23" width="19.140625" style="10" customWidth="1"/>
    <col min="24" max="24" width="17.28515625" style="10" customWidth="1"/>
    <col min="25" max="26" width="16.28515625" style="10" customWidth="1"/>
    <col min="27" max="27" width="28.7109375" style="10" customWidth="1"/>
    <col min="28" max="28" width="19.28515625" style="10" customWidth="1"/>
    <col min="29" max="29" width="21.140625" style="10" customWidth="1"/>
    <col min="30" max="30" width="21.85546875" style="10" customWidth="1"/>
    <col min="31" max="31" width="25.285156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208" t="s">
        <v>0</v>
      </c>
      <c r="B1" s="208"/>
      <c r="C1" s="208"/>
      <c r="D1" s="208"/>
      <c r="E1" s="208"/>
      <c r="F1" s="208"/>
      <c r="G1" s="208"/>
      <c r="H1" s="208"/>
    </row>
    <row r="2" spans="1:50" ht="33" customHeight="1" x14ac:dyDescent="0.2">
      <c r="A2" s="212" t="s">
        <v>1</v>
      </c>
      <c r="B2" s="212"/>
      <c r="C2" s="212"/>
      <c r="D2" s="212"/>
      <c r="E2" s="212"/>
      <c r="F2" s="212"/>
      <c r="G2" s="212"/>
      <c r="H2" s="212"/>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2</v>
      </c>
      <c r="B3" s="207" t="s">
        <v>3</v>
      </c>
      <c r="C3" s="207"/>
      <c r="D3" s="207"/>
      <c r="E3" s="207"/>
      <c r="F3" s="207"/>
      <c r="G3" s="207"/>
      <c r="H3" s="207"/>
    </row>
    <row r="4" spans="1:50" ht="48" customHeight="1" x14ac:dyDescent="0.2">
      <c r="A4" s="14" t="s">
        <v>4</v>
      </c>
      <c r="B4" s="209" t="s">
        <v>5</v>
      </c>
      <c r="C4" s="210"/>
      <c r="D4" s="210"/>
      <c r="E4" s="210"/>
      <c r="F4" s="210"/>
      <c r="G4" s="210"/>
      <c r="H4" s="211"/>
    </row>
    <row r="5" spans="1:50" ht="31.5" customHeight="1" x14ac:dyDescent="0.2">
      <c r="A5" s="14" t="s">
        <v>6</v>
      </c>
      <c r="B5" s="207" t="s">
        <v>7</v>
      </c>
      <c r="C5" s="207"/>
      <c r="D5" s="207"/>
      <c r="E5" s="207"/>
      <c r="F5" s="207"/>
      <c r="G5" s="207"/>
      <c r="H5" s="207"/>
    </row>
    <row r="6" spans="1:50" ht="40.5" customHeight="1" x14ac:dyDescent="0.2">
      <c r="A6" s="14" t="s">
        <v>8</v>
      </c>
      <c r="B6" s="209" t="s">
        <v>9</v>
      </c>
      <c r="C6" s="210"/>
      <c r="D6" s="210"/>
      <c r="E6" s="210"/>
      <c r="F6" s="210"/>
      <c r="G6" s="210"/>
      <c r="H6" s="211"/>
    </row>
    <row r="7" spans="1:50" ht="41.1" customHeight="1" x14ac:dyDescent="0.2">
      <c r="A7" s="14" t="s">
        <v>10</v>
      </c>
      <c r="B7" s="207" t="s">
        <v>11</v>
      </c>
      <c r="C7" s="207"/>
      <c r="D7" s="207"/>
      <c r="E7" s="207"/>
      <c r="F7" s="207"/>
      <c r="G7" s="207"/>
      <c r="H7" s="207"/>
    </row>
    <row r="8" spans="1:50" ht="48.95" customHeight="1" x14ac:dyDescent="0.2">
      <c r="A8" s="14" t="s">
        <v>12</v>
      </c>
      <c r="B8" s="207" t="s">
        <v>13</v>
      </c>
      <c r="C8" s="207"/>
      <c r="D8" s="207"/>
      <c r="E8" s="207"/>
      <c r="F8" s="207"/>
      <c r="G8" s="207"/>
      <c r="H8" s="207"/>
    </row>
    <row r="9" spans="1:50" ht="48.95" customHeight="1" x14ac:dyDescent="0.2">
      <c r="A9" s="14" t="s">
        <v>14</v>
      </c>
      <c r="B9" s="209" t="s">
        <v>15</v>
      </c>
      <c r="C9" s="210"/>
      <c r="D9" s="210"/>
      <c r="E9" s="210"/>
      <c r="F9" s="210"/>
      <c r="G9" s="210"/>
      <c r="H9" s="211"/>
    </row>
    <row r="10" spans="1:50" ht="30" x14ac:dyDescent="0.2">
      <c r="A10" s="14" t="s">
        <v>16</v>
      </c>
      <c r="B10" s="207" t="s">
        <v>17</v>
      </c>
      <c r="C10" s="207"/>
      <c r="D10" s="207"/>
      <c r="E10" s="207"/>
      <c r="F10" s="207"/>
      <c r="G10" s="207"/>
      <c r="H10" s="207"/>
    </row>
    <row r="11" spans="1:50" ht="30" x14ac:dyDescent="0.2">
      <c r="A11" s="14" t="s">
        <v>18</v>
      </c>
      <c r="B11" s="207" t="s">
        <v>19</v>
      </c>
      <c r="C11" s="207"/>
      <c r="D11" s="207"/>
      <c r="E11" s="207"/>
      <c r="F11" s="207"/>
      <c r="G11" s="207"/>
      <c r="H11" s="207"/>
    </row>
    <row r="12" spans="1:50" ht="33.950000000000003" customHeight="1" x14ac:dyDescent="0.2">
      <c r="A12" s="14" t="s">
        <v>20</v>
      </c>
      <c r="B12" s="207" t="s">
        <v>21</v>
      </c>
      <c r="C12" s="207"/>
      <c r="D12" s="207"/>
      <c r="E12" s="207"/>
      <c r="F12" s="207"/>
      <c r="G12" s="207"/>
      <c r="H12" s="207"/>
    </row>
    <row r="13" spans="1:50" ht="30" x14ac:dyDescent="0.2">
      <c r="A13" s="14" t="s">
        <v>22</v>
      </c>
      <c r="B13" s="207" t="s">
        <v>23</v>
      </c>
      <c r="C13" s="207"/>
      <c r="D13" s="207"/>
      <c r="E13" s="207"/>
      <c r="F13" s="207"/>
      <c r="G13" s="207"/>
      <c r="H13" s="207"/>
    </row>
    <row r="14" spans="1:50" ht="30" x14ac:dyDescent="0.2">
      <c r="A14" s="14" t="s">
        <v>24</v>
      </c>
      <c r="B14" s="207" t="s">
        <v>25</v>
      </c>
      <c r="C14" s="207"/>
      <c r="D14" s="207"/>
      <c r="E14" s="207"/>
      <c r="F14" s="207"/>
      <c r="G14" s="207"/>
      <c r="H14" s="207"/>
    </row>
    <row r="15" spans="1:50" ht="44.1" customHeight="1" x14ac:dyDescent="0.2">
      <c r="A15" s="14" t="s">
        <v>26</v>
      </c>
      <c r="B15" s="207" t="s">
        <v>27</v>
      </c>
      <c r="C15" s="207"/>
      <c r="D15" s="207"/>
      <c r="E15" s="207"/>
      <c r="F15" s="207"/>
      <c r="G15" s="207"/>
      <c r="H15" s="207"/>
    </row>
    <row r="16" spans="1:50" ht="60" x14ac:dyDescent="0.2">
      <c r="A16" s="14" t="s">
        <v>28</v>
      </c>
      <c r="B16" s="207" t="s">
        <v>29</v>
      </c>
      <c r="C16" s="207"/>
      <c r="D16" s="207"/>
      <c r="E16" s="207"/>
      <c r="F16" s="207"/>
      <c r="G16" s="207"/>
      <c r="H16" s="207"/>
    </row>
    <row r="17" spans="1:8" ht="58.5" customHeight="1" x14ac:dyDescent="0.2">
      <c r="A17" s="14" t="s">
        <v>30</v>
      </c>
      <c r="B17" s="207" t="s">
        <v>31</v>
      </c>
      <c r="C17" s="207"/>
      <c r="D17" s="207"/>
      <c r="E17" s="207"/>
      <c r="F17" s="207"/>
      <c r="G17" s="207"/>
      <c r="H17" s="207"/>
    </row>
    <row r="18" spans="1:8" ht="30" x14ac:dyDescent="0.2">
      <c r="A18" s="14" t="s">
        <v>32</v>
      </c>
      <c r="B18" s="207" t="s">
        <v>33</v>
      </c>
      <c r="C18" s="207"/>
      <c r="D18" s="207"/>
      <c r="E18" s="207"/>
      <c r="F18" s="207"/>
      <c r="G18" s="207"/>
      <c r="H18" s="207"/>
    </row>
    <row r="19" spans="1:8" ht="30" customHeight="1" x14ac:dyDescent="0.2">
      <c r="A19" s="214"/>
      <c r="B19" s="215"/>
      <c r="C19" s="215"/>
      <c r="D19" s="215"/>
      <c r="E19" s="215"/>
      <c r="F19" s="215"/>
      <c r="G19" s="215"/>
      <c r="H19" s="216"/>
    </row>
    <row r="20" spans="1:8" ht="37.5" customHeight="1" x14ac:dyDescent="0.2">
      <c r="A20" s="212" t="s">
        <v>34</v>
      </c>
      <c r="B20" s="212"/>
      <c r="C20" s="212"/>
      <c r="D20" s="212"/>
      <c r="E20" s="212"/>
      <c r="F20" s="212"/>
      <c r="G20" s="212"/>
      <c r="H20" s="212"/>
    </row>
    <row r="21" spans="1:8" ht="117" customHeight="1" x14ac:dyDescent="0.2">
      <c r="A21" s="217" t="s">
        <v>35</v>
      </c>
      <c r="B21" s="217"/>
      <c r="C21" s="217"/>
      <c r="D21" s="217"/>
      <c r="E21" s="217"/>
      <c r="F21" s="217"/>
      <c r="G21" s="217"/>
      <c r="H21" s="217"/>
    </row>
    <row r="22" spans="1:8" ht="117" customHeight="1" x14ac:dyDescent="0.2">
      <c r="A22" s="14" t="s">
        <v>10</v>
      </c>
      <c r="B22" s="207" t="s">
        <v>11</v>
      </c>
      <c r="C22" s="207"/>
      <c r="D22" s="207"/>
      <c r="E22" s="207"/>
      <c r="F22" s="207"/>
      <c r="G22" s="207"/>
      <c r="H22" s="207"/>
    </row>
    <row r="23" spans="1:8" ht="167.1" customHeight="1" x14ac:dyDescent="0.2">
      <c r="A23" s="14" t="s">
        <v>36</v>
      </c>
      <c r="B23" s="217" t="s">
        <v>37</v>
      </c>
      <c r="C23" s="217"/>
      <c r="D23" s="217"/>
      <c r="E23" s="217"/>
      <c r="F23" s="217"/>
      <c r="G23" s="217"/>
      <c r="H23" s="217"/>
    </row>
    <row r="24" spans="1:8" ht="69.75" customHeight="1" x14ac:dyDescent="0.2">
      <c r="A24" s="14" t="s">
        <v>38</v>
      </c>
      <c r="B24" s="217" t="s">
        <v>39</v>
      </c>
      <c r="C24" s="217"/>
      <c r="D24" s="217"/>
      <c r="E24" s="217"/>
      <c r="F24" s="217"/>
      <c r="G24" s="217"/>
      <c r="H24" s="217"/>
    </row>
    <row r="25" spans="1:8" ht="60" customHeight="1" x14ac:dyDescent="0.2">
      <c r="A25" s="14" t="s">
        <v>40</v>
      </c>
      <c r="B25" s="217" t="s">
        <v>41</v>
      </c>
      <c r="C25" s="217"/>
      <c r="D25" s="217"/>
      <c r="E25" s="217"/>
      <c r="F25" s="217"/>
      <c r="G25" s="217"/>
      <c r="H25" s="217"/>
    </row>
    <row r="26" spans="1:8" ht="24.75" customHeight="1" x14ac:dyDescent="0.2">
      <c r="A26" s="15" t="s">
        <v>42</v>
      </c>
      <c r="B26" s="213" t="s">
        <v>43</v>
      </c>
      <c r="C26" s="213"/>
      <c r="D26" s="213"/>
      <c r="E26" s="213"/>
      <c r="F26" s="213"/>
      <c r="G26" s="213"/>
      <c r="H26" s="213"/>
    </row>
    <row r="27" spans="1:8" ht="26.25" customHeight="1" x14ac:dyDescent="0.2">
      <c r="A27" s="15" t="s">
        <v>44</v>
      </c>
      <c r="B27" s="213" t="s">
        <v>45</v>
      </c>
      <c r="C27" s="213"/>
      <c r="D27" s="213"/>
      <c r="E27" s="213"/>
      <c r="F27" s="213"/>
      <c r="G27" s="213"/>
      <c r="H27" s="213"/>
    </row>
    <row r="28" spans="1:8" ht="53.25" customHeight="1" x14ac:dyDescent="0.2">
      <c r="A28" s="14" t="s">
        <v>46</v>
      </c>
      <c r="B28" s="217" t="s">
        <v>47</v>
      </c>
      <c r="C28" s="217"/>
      <c r="D28" s="217"/>
      <c r="E28" s="217"/>
      <c r="F28" s="217"/>
      <c r="G28" s="217"/>
      <c r="H28" s="217"/>
    </row>
    <row r="29" spans="1:8" ht="45" customHeight="1" x14ac:dyDescent="0.2">
      <c r="A29" s="14" t="s">
        <v>48</v>
      </c>
      <c r="B29" s="233" t="s">
        <v>49</v>
      </c>
      <c r="C29" s="234"/>
      <c r="D29" s="234"/>
      <c r="E29" s="234"/>
      <c r="F29" s="234"/>
      <c r="G29" s="234"/>
      <c r="H29" s="235"/>
    </row>
    <row r="30" spans="1:8" ht="45" customHeight="1" x14ac:dyDescent="0.2">
      <c r="A30" s="14" t="s">
        <v>50</v>
      </c>
      <c r="B30" s="233" t="s">
        <v>51</v>
      </c>
      <c r="C30" s="234"/>
      <c r="D30" s="234"/>
      <c r="E30" s="234"/>
      <c r="F30" s="234"/>
      <c r="G30" s="234"/>
      <c r="H30" s="235"/>
    </row>
    <row r="31" spans="1:8" ht="45" customHeight="1" x14ac:dyDescent="0.2">
      <c r="A31" s="14" t="s">
        <v>52</v>
      </c>
      <c r="B31" s="233" t="s">
        <v>53</v>
      </c>
      <c r="C31" s="234"/>
      <c r="D31" s="234"/>
      <c r="E31" s="234"/>
      <c r="F31" s="234"/>
      <c r="G31" s="234"/>
      <c r="H31" s="235"/>
    </row>
    <row r="32" spans="1:8" ht="33" customHeight="1" x14ac:dyDescent="0.2">
      <c r="A32" s="15" t="s">
        <v>54</v>
      </c>
      <c r="B32" s="217" t="s">
        <v>55</v>
      </c>
      <c r="C32" s="217"/>
      <c r="D32" s="217"/>
      <c r="E32" s="217"/>
      <c r="F32" s="217"/>
      <c r="G32" s="217"/>
      <c r="H32" s="217"/>
    </row>
    <row r="33" spans="1:8" ht="39" customHeight="1" x14ac:dyDescent="0.2">
      <c r="A33" s="14" t="s">
        <v>56</v>
      </c>
      <c r="B33" s="213" t="s">
        <v>57</v>
      </c>
      <c r="C33" s="213"/>
      <c r="D33" s="213"/>
      <c r="E33" s="213"/>
      <c r="F33" s="213"/>
      <c r="G33" s="213"/>
      <c r="H33" s="213"/>
    </row>
    <row r="34" spans="1:8" ht="39" customHeight="1" x14ac:dyDescent="0.2">
      <c r="A34" s="212" t="s">
        <v>58</v>
      </c>
      <c r="B34" s="212"/>
      <c r="C34" s="212"/>
      <c r="D34" s="212"/>
      <c r="E34" s="212"/>
      <c r="F34" s="212"/>
      <c r="G34" s="212"/>
      <c r="H34" s="212"/>
    </row>
    <row r="35" spans="1:8" ht="79.5" customHeight="1" x14ac:dyDescent="0.2">
      <c r="A35" s="209" t="s">
        <v>59</v>
      </c>
      <c r="B35" s="210"/>
      <c r="C35" s="210"/>
      <c r="D35" s="210"/>
      <c r="E35" s="210"/>
      <c r="F35" s="210"/>
      <c r="G35" s="210"/>
      <c r="H35" s="211"/>
    </row>
    <row r="36" spans="1:8" ht="33" customHeight="1" x14ac:dyDescent="0.2">
      <c r="A36" s="14" t="s">
        <v>60</v>
      </c>
      <c r="B36" s="217" t="s">
        <v>61</v>
      </c>
      <c r="C36" s="217"/>
      <c r="D36" s="217"/>
      <c r="E36" s="217"/>
      <c r="F36" s="217"/>
      <c r="G36" s="217"/>
      <c r="H36" s="217"/>
    </row>
    <row r="37" spans="1:8" ht="33" customHeight="1" x14ac:dyDescent="0.2">
      <c r="A37" s="14" t="s">
        <v>62</v>
      </c>
      <c r="B37" s="217" t="s">
        <v>63</v>
      </c>
      <c r="C37" s="217"/>
      <c r="D37" s="217"/>
      <c r="E37" s="217"/>
      <c r="F37" s="217"/>
      <c r="G37" s="217"/>
      <c r="H37" s="217"/>
    </row>
    <row r="38" spans="1:8" ht="33" customHeight="1" x14ac:dyDescent="0.2">
      <c r="A38" s="23"/>
      <c r="B38" s="24"/>
      <c r="C38" s="24"/>
      <c r="D38" s="24"/>
      <c r="E38" s="24"/>
      <c r="F38" s="24"/>
      <c r="G38" s="24"/>
      <c r="H38" s="25"/>
    </row>
    <row r="39" spans="1:8" ht="34.5" customHeight="1" x14ac:dyDescent="0.2">
      <c r="A39" s="212" t="s">
        <v>64</v>
      </c>
      <c r="B39" s="212"/>
      <c r="C39" s="212"/>
      <c r="D39" s="212"/>
      <c r="E39" s="212"/>
      <c r="F39" s="212"/>
      <c r="G39" s="212"/>
      <c r="H39" s="212"/>
    </row>
    <row r="40" spans="1:8" ht="34.5" customHeight="1" x14ac:dyDescent="0.2">
      <c r="A40" s="14" t="s">
        <v>65</v>
      </c>
      <c r="B40" s="217" t="s">
        <v>66</v>
      </c>
      <c r="C40" s="217"/>
      <c r="D40" s="217"/>
      <c r="E40" s="217"/>
      <c r="F40" s="217"/>
      <c r="G40" s="217"/>
      <c r="H40" s="217"/>
    </row>
    <row r="41" spans="1:8" ht="29.25" customHeight="1" x14ac:dyDescent="0.2">
      <c r="A41" s="14" t="s">
        <v>67</v>
      </c>
      <c r="B41" s="217" t="s">
        <v>68</v>
      </c>
      <c r="C41" s="217"/>
      <c r="D41" s="217"/>
      <c r="E41" s="217"/>
      <c r="F41" s="217"/>
      <c r="G41" s="217"/>
      <c r="H41" s="217"/>
    </row>
    <row r="42" spans="1:8" ht="42" customHeight="1" x14ac:dyDescent="0.2">
      <c r="A42" s="14" t="s">
        <v>69</v>
      </c>
      <c r="B42" s="217" t="s">
        <v>70</v>
      </c>
      <c r="C42" s="217"/>
      <c r="D42" s="217"/>
      <c r="E42" s="217"/>
      <c r="F42" s="217"/>
      <c r="G42" s="217"/>
      <c r="H42" s="217"/>
    </row>
    <row r="43" spans="1:8" ht="42" customHeight="1" x14ac:dyDescent="0.2">
      <c r="A43" s="14" t="s">
        <v>71</v>
      </c>
      <c r="B43" s="233" t="s">
        <v>72</v>
      </c>
      <c r="C43" s="234"/>
      <c r="D43" s="234"/>
      <c r="E43" s="234"/>
      <c r="F43" s="234"/>
      <c r="G43" s="234"/>
      <c r="H43" s="235"/>
    </row>
    <row r="44" spans="1:8" ht="42" customHeight="1" x14ac:dyDescent="0.2">
      <c r="A44" s="14" t="s">
        <v>73</v>
      </c>
      <c r="B44" s="233" t="s">
        <v>74</v>
      </c>
      <c r="C44" s="234"/>
      <c r="D44" s="234"/>
      <c r="E44" s="234"/>
      <c r="F44" s="234"/>
      <c r="G44" s="234"/>
      <c r="H44" s="235"/>
    </row>
    <row r="45" spans="1:8" ht="42" customHeight="1" x14ac:dyDescent="0.2">
      <c r="A45" s="14" t="s">
        <v>75</v>
      </c>
      <c r="B45" s="233" t="s">
        <v>76</v>
      </c>
      <c r="C45" s="234"/>
      <c r="D45" s="234"/>
      <c r="E45" s="234"/>
      <c r="F45" s="234"/>
      <c r="G45" s="234"/>
      <c r="H45" s="235"/>
    </row>
    <row r="46" spans="1:8" ht="86.1" customHeight="1" x14ac:dyDescent="0.2">
      <c r="A46" s="16" t="s">
        <v>77</v>
      </c>
      <c r="B46" s="218" t="s">
        <v>78</v>
      </c>
      <c r="C46" s="218"/>
      <c r="D46" s="218"/>
      <c r="E46" s="218"/>
      <c r="F46" s="218"/>
      <c r="G46" s="218"/>
      <c r="H46" s="218"/>
    </row>
    <row r="47" spans="1:8" ht="39.75" customHeight="1" x14ac:dyDescent="0.2">
      <c r="A47" s="16" t="s">
        <v>79</v>
      </c>
      <c r="B47" s="220" t="s">
        <v>80</v>
      </c>
      <c r="C47" s="221"/>
      <c r="D47" s="221"/>
      <c r="E47" s="221"/>
      <c r="F47" s="221"/>
      <c r="G47" s="221"/>
      <c r="H47" s="222"/>
    </row>
    <row r="48" spans="1:8" ht="31.5" customHeight="1" x14ac:dyDescent="0.2">
      <c r="A48" s="16" t="s">
        <v>81</v>
      </c>
      <c r="B48" s="218" t="s">
        <v>82</v>
      </c>
      <c r="C48" s="218"/>
      <c r="D48" s="218"/>
      <c r="E48" s="218"/>
      <c r="F48" s="218"/>
      <c r="G48" s="218"/>
      <c r="H48" s="218"/>
    </row>
    <row r="49" spans="1:8" ht="45" x14ac:dyDescent="0.2">
      <c r="A49" s="16" t="s">
        <v>83</v>
      </c>
      <c r="B49" s="218" t="s">
        <v>84</v>
      </c>
      <c r="C49" s="218"/>
      <c r="D49" s="218"/>
      <c r="E49" s="218"/>
      <c r="F49" s="218"/>
      <c r="G49" s="218"/>
      <c r="H49" s="218"/>
    </row>
    <row r="50" spans="1:8" ht="43.5" customHeight="1" x14ac:dyDescent="0.2">
      <c r="A50" s="16" t="s">
        <v>85</v>
      </c>
      <c r="B50" s="218" t="s">
        <v>86</v>
      </c>
      <c r="C50" s="218"/>
      <c r="D50" s="218"/>
      <c r="E50" s="218"/>
      <c r="F50" s="218"/>
      <c r="G50" s="218"/>
      <c r="H50" s="218"/>
    </row>
    <row r="51" spans="1:8" ht="40.5" customHeight="1" x14ac:dyDescent="0.2">
      <c r="A51" s="16" t="s">
        <v>87</v>
      </c>
      <c r="B51" s="218" t="s">
        <v>88</v>
      </c>
      <c r="C51" s="218"/>
      <c r="D51" s="218"/>
      <c r="E51" s="218"/>
      <c r="F51" s="218"/>
      <c r="G51" s="218"/>
      <c r="H51" s="218"/>
    </row>
    <row r="52" spans="1:8" ht="75.75" customHeight="1" x14ac:dyDescent="0.2">
      <c r="A52" s="17" t="s">
        <v>89</v>
      </c>
      <c r="B52" s="219" t="s">
        <v>90</v>
      </c>
      <c r="C52" s="219"/>
      <c r="D52" s="219"/>
      <c r="E52" s="219"/>
      <c r="F52" s="219"/>
      <c r="G52" s="219"/>
      <c r="H52" s="219"/>
    </row>
    <row r="53" spans="1:8" ht="41.25" customHeight="1" x14ac:dyDescent="0.2">
      <c r="A53" s="17" t="s">
        <v>91</v>
      </c>
      <c r="B53" s="219" t="s">
        <v>92</v>
      </c>
      <c r="C53" s="219"/>
      <c r="D53" s="219"/>
      <c r="E53" s="219"/>
      <c r="F53" s="219"/>
      <c r="G53" s="219"/>
      <c r="H53" s="219"/>
    </row>
    <row r="54" spans="1:8" ht="47.45" customHeight="1" x14ac:dyDescent="0.2">
      <c r="A54" s="17" t="s">
        <v>93</v>
      </c>
      <c r="B54" s="219" t="s">
        <v>94</v>
      </c>
      <c r="C54" s="219"/>
      <c r="D54" s="219"/>
      <c r="E54" s="219"/>
      <c r="F54" s="219"/>
      <c r="G54" s="219"/>
      <c r="H54" s="219"/>
    </row>
    <row r="55" spans="1:8" ht="57.6" customHeight="1" x14ac:dyDescent="0.2">
      <c r="A55" s="17" t="s">
        <v>95</v>
      </c>
      <c r="B55" s="219" t="s">
        <v>96</v>
      </c>
      <c r="C55" s="219"/>
      <c r="D55" s="219"/>
      <c r="E55" s="219"/>
      <c r="F55" s="219"/>
      <c r="G55" s="219"/>
      <c r="H55" s="219"/>
    </row>
    <row r="56" spans="1:8" ht="31.5" customHeight="1" x14ac:dyDescent="0.2">
      <c r="A56" s="17" t="s">
        <v>97</v>
      </c>
      <c r="B56" s="219" t="s">
        <v>98</v>
      </c>
      <c r="C56" s="219"/>
      <c r="D56" s="219"/>
      <c r="E56" s="219"/>
      <c r="F56" s="219"/>
      <c r="G56" s="219"/>
      <c r="H56" s="219"/>
    </row>
    <row r="57" spans="1:8" ht="70.5" customHeight="1" x14ac:dyDescent="0.2">
      <c r="A57" s="17" t="s">
        <v>99</v>
      </c>
      <c r="B57" s="219" t="s">
        <v>100</v>
      </c>
      <c r="C57" s="219"/>
      <c r="D57" s="219"/>
      <c r="E57" s="219"/>
      <c r="F57" s="219"/>
      <c r="G57" s="219"/>
      <c r="H57" s="219"/>
    </row>
    <row r="58" spans="1:8" ht="33.75" customHeight="1" x14ac:dyDescent="0.2">
      <c r="A58" s="225"/>
      <c r="B58" s="225"/>
      <c r="C58" s="225"/>
      <c r="D58" s="225"/>
      <c r="E58" s="225"/>
      <c r="F58" s="225"/>
      <c r="G58" s="225"/>
      <c r="H58" s="226"/>
    </row>
    <row r="59" spans="1:8" ht="32.25" customHeight="1" x14ac:dyDescent="0.2">
      <c r="A59" s="228" t="s">
        <v>101</v>
      </c>
      <c r="B59" s="228"/>
      <c r="C59" s="228"/>
      <c r="D59" s="228"/>
      <c r="E59" s="228"/>
      <c r="F59" s="228"/>
      <c r="G59" s="228"/>
      <c r="H59" s="228"/>
    </row>
    <row r="60" spans="1:8" ht="34.5" customHeight="1" x14ac:dyDescent="0.2">
      <c r="A60" s="14" t="s">
        <v>102</v>
      </c>
      <c r="B60" s="223" t="s">
        <v>103</v>
      </c>
      <c r="C60" s="223"/>
      <c r="D60" s="223"/>
      <c r="E60" s="223"/>
      <c r="F60" s="223"/>
      <c r="G60" s="223"/>
      <c r="H60" s="223"/>
    </row>
    <row r="61" spans="1:8" ht="60" customHeight="1" x14ac:dyDescent="0.2">
      <c r="A61" s="14" t="s">
        <v>104</v>
      </c>
      <c r="B61" s="232" t="s">
        <v>105</v>
      </c>
      <c r="C61" s="232"/>
      <c r="D61" s="232"/>
      <c r="E61" s="232"/>
      <c r="F61" s="232"/>
      <c r="G61" s="232"/>
      <c r="H61" s="232"/>
    </row>
    <row r="62" spans="1:8" ht="41.25" customHeight="1" x14ac:dyDescent="0.2">
      <c r="A62" s="14" t="s">
        <v>106</v>
      </c>
      <c r="B62" s="229" t="s">
        <v>107</v>
      </c>
      <c r="C62" s="230"/>
      <c r="D62" s="230"/>
      <c r="E62" s="230"/>
      <c r="F62" s="230"/>
      <c r="G62" s="230"/>
      <c r="H62" s="231"/>
    </row>
    <row r="63" spans="1:8" ht="42" customHeight="1" x14ac:dyDescent="0.2">
      <c r="A63" s="14" t="s">
        <v>108</v>
      </c>
      <c r="B63" s="217" t="s">
        <v>109</v>
      </c>
      <c r="C63" s="217"/>
      <c r="D63" s="217"/>
      <c r="E63" s="217"/>
      <c r="F63" s="217"/>
      <c r="G63" s="217"/>
      <c r="H63" s="217"/>
    </row>
    <row r="64" spans="1:8" ht="31.5" customHeight="1" x14ac:dyDescent="0.2">
      <c r="A64" s="14" t="s">
        <v>110</v>
      </c>
      <c r="B64" s="223" t="s">
        <v>111</v>
      </c>
      <c r="C64" s="223"/>
      <c r="D64" s="223"/>
      <c r="E64" s="223"/>
      <c r="F64" s="223"/>
      <c r="G64" s="223"/>
      <c r="H64" s="223"/>
    </row>
    <row r="65" spans="1:8" ht="45.75" customHeight="1" x14ac:dyDescent="0.2">
      <c r="A65" s="14" t="s">
        <v>112</v>
      </c>
      <c r="B65" s="223" t="s">
        <v>113</v>
      </c>
      <c r="C65" s="223"/>
      <c r="D65" s="223"/>
      <c r="E65" s="223"/>
      <c r="F65" s="223"/>
      <c r="G65" s="223"/>
      <c r="H65" s="223"/>
    </row>
    <row r="66" spans="1:8" ht="30.75" customHeight="1" x14ac:dyDescent="0.2">
      <c r="A66" s="227"/>
      <c r="B66" s="227"/>
      <c r="C66" s="227"/>
      <c r="D66" s="227"/>
      <c r="E66" s="227"/>
      <c r="F66" s="227"/>
      <c r="G66" s="227"/>
      <c r="H66" s="227"/>
    </row>
    <row r="67" spans="1:8" ht="34.5" customHeight="1" x14ac:dyDescent="0.2">
      <c r="A67" s="228" t="s">
        <v>114</v>
      </c>
      <c r="B67" s="228"/>
      <c r="C67" s="228"/>
      <c r="D67" s="228"/>
      <c r="E67" s="228"/>
      <c r="F67" s="228"/>
      <c r="G67" s="228"/>
      <c r="H67" s="228"/>
    </row>
    <row r="68" spans="1:8" ht="39.75" customHeight="1" x14ac:dyDescent="0.2">
      <c r="A68" s="17" t="s">
        <v>115</v>
      </c>
      <c r="B68" s="223" t="s">
        <v>116</v>
      </c>
      <c r="C68" s="223"/>
      <c r="D68" s="223"/>
      <c r="E68" s="223"/>
      <c r="F68" s="223"/>
      <c r="G68" s="223"/>
      <c r="H68" s="223"/>
    </row>
    <row r="69" spans="1:8" ht="39.75" customHeight="1" x14ac:dyDescent="0.2">
      <c r="A69" s="17" t="s">
        <v>117</v>
      </c>
      <c r="B69" s="223" t="s">
        <v>118</v>
      </c>
      <c r="C69" s="223"/>
      <c r="D69" s="223"/>
      <c r="E69" s="223"/>
      <c r="F69" s="223"/>
      <c r="G69" s="223"/>
      <c r="H69" s="223"/>
    </row>
    <row r="70" spans="1:8" ht="42" customHeight="1" x14ac:dyDescent="0.2">
      <c r="A70" s="17" t="s">
        <v>119</v>
      </c>
      <c r="B70" s="219" t="s">
        <v>120</v>
      </c>
      <c r="C70" s="219"/>
      <c r="D70" s="219"/>
      <c r="E70" s="219"/>
      <c r="F70" s="219"/>
      <c r="G70" s="219"/>
      <c r="H70" s="219"/>
    </row>
    <row r="71" spans="1:8" ht="33.75" customHeight="1" x14ac:dyDescent="0.2">
      <c r="A71" s="17" t="s">
        <v>121</v>
      </c>
      <c r="B71" s="223" t="s">
        <v>122</v>
      </c>
      <c r="C71" s="223"/>
      <c r="D71" s="223"/>
      <c r="E71" s="223"/>
      <c r="F71" s="223"/>
      <c r="G71" s="223"/>
      <c r="H71" s="223"/>
    </row>
    <row r="72" spans="1:8" ht="33" customHeight="1" x14ac:dyDescent="0.2">
      <c r="A72" s="17" t="s">
        <v>123</v>
      </c>
      <c r="B72" s="223" t="s">
        <v>124</v>
      </c>
      <c r="C72" s="223"/>
      <c r="D72" s="223"/>
      <c r="E72" s="223"/>
      <c r="F72" s="223"/>
      <c r="G72" s="223"/>
      <c r="H72" s="223"/>
    </row>
    <row r="73" spans="1:8" ht="33.75" customHeight="1" x14ac:dyDescent="0.2">
      <c r="A73" s="224"/>
      <c r="B73" s="224"/>
      <c r="C73" s="224"/>
      <c r="D73" s="224"/>
      <c r="E73" s="224"/>
      <c r="F73" s="224"/>
      <c r="G73" s="224"/>
      <c r="H73" s="22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1"/>
  <sheetViews>
    <sheetView topLeftCell="M21" zoomScale="70" zoomScaleNormal="70" workbookViewId="0">
      <selection activeCell="Q26" sqref="Q26"/>
    </sheetView>
  </sheetViews>
  <sheetFormatPr baseColWidth="10" defaultColWidth="11.28515625" defaultRowHeight="18.75" customHeight="1" x14ac:dyDescent="0.25"/>
  <cols>
    <col min="1" max="1" width="26.28515625" style="1" customWidth="1"/>
    <col min="2" max="2" width="49.140625" style="1" customWidth="1"/>
    <col min="3" max="4" width="22.28515625" style="1" customWidth="1"/>
    <col min="5" max="5" width="28.7109375" style="1" customWidth="1"/>
    <col min="6" max="6" width="26.85546875" style="1" customWidth="1"/>
    <col min="7" max="7" width="23.7109375" style="1" customWidth="1"/>
    <col min="8" max="8" width="27.140625" style="148" customWidth="1"/>
    <col min="9" max="9" width="27.7109375" style="148" customWidth="1"/>
    <col min="10" max="10" width="34.42578125" style="148" customWidth="1"/>
    <col min="11" max="11" width="36.28515625" style="149" customWidth="1"/>
    <col min="12" max="12" width="35.140625" style="3" customWidth="1"/>
    <col min="13" max="13" width="26.85546875" style="3" customWidth="1"/>
    <col min="14" max="14" width="64" style="3" customWidth="1"/>
    <col min="15" max="15" width="23.85546875" style="4" customWidth="1"/>
    <col min="16" max="16" width="28.140625" style="5" customWidth="1"/>
    <col min="17" max="17" width="27.28515625" style="5" customWidth="1"/>
    <col min="18" max="18" width="19.5703125" style="5" hidden="1" customWidth="1"/>
    <col min="19" max="19" width="25.7109375" style="5" customWidth="1"/>
    <col min="20" max="20" width="24.28515625" style="5" customWidth="1"/>
    <col min="21" max="22" width="19.5703125" style="157" customWidth="1"/>
    <col min="23" max="24" width="30.28515625" style="1" customWidth="1"/>
    <col min="25" max="25" width="32.28515625" style="1" customWidth="1"/>
    <col min="26" max="16384" width="11.28515625" style="1"/>
  </cols>
  <sheetData>
    <row r="1" spans="1:26" ht="21" customHeight="1" x14ac:dyDescent="0.25">
      <c r="A1" s="236"/>
      <c r="B1" s="236"/>
      <c r="C1" s="237" t="s">
        <v>125</v>
      </c>
      <c r="D1" s="237"/>
      <c r="E1" s="237"/>
      <c r="F1" s="237"/>
      <c r="G1" s="237"/>
      <c r="H1" s="237"/>
      <c r="I1" s="237"/>
      <c r="J1" s="237"/>
      <c r="K1" s="237"/>
      <c r="L1" s="237"/>
      <c r="M1" s="237"/>
      <c r="N1" s="237"/>
      <c r="O1" s="237"/>
      <c r="P1" s="237"/>
      <c r="Q1" s="237"/>
      <c r="R1" s="237"/>
      <c r="S1" s="237"/>
      <c r="T1" s="237"/>
      <c r="U1" s="237"/>
      <c r="V1" s="237"/>
      <c r="W1" s="237"/>
      <c r="X1" s="237"/>
      <c r="Y1" s="29" t="s">
        <v>126</v>
      </c>
    </row>
    <row r="2" spans="1:26" ht="21" customHeight="1" x14ac:dyDescent="0.25">
      <c r="A2" s="236"/>
      <c r="B2" s="236"/>
      <c r="C2" s="237" t="s">
        <v>127</v>
      </c>
      <c r="D2" s="237"/>
      <c r="E2" s="237"/>
      <c r="F2" s="237"/>
      <c r="G2" s="237"/>
      <c r="H2" s="237"/>
      <c r="I2" s="237"/>
      <c r="J2" s="237"/>
      <c r="K2" s="237"/>
      <c r="L2" s="237"/>
      <c r="M2" s="237"/>
      <c r="N2" s="237"/>
      <c r="O2" s="237"/>
      <c r="P2" s="237"/>
      <c r="Q2" s="237"/>
      <c r="R2" s="237"/>
      <c r="S2" s="237"/>
      <c r="T2" s="237"/>
      <c r="U2" s="237"/>
      <c r="V2" s="237"/>
      <c r="W2" s="237"/>
      <c r="X2" s="237"/>
      <c r="Y2" s="29" t="s">
        <v>128</v>
      </c>
    </row>
    <row r="3" spans="1:26" ht="21" customHeight="1" x14ac:dyDescent="0.25">
      <c r="A3" s="236"/>
      <c r="B3" s="236"/>
      <c r="C3" s="237" t="s">
        <v>129</v>
      </c>
      <c r="D3" s="237"/>
      <c r="E3" s="237"/>
      <c r="F3" s="237"/>
      <c r="G3" s="237"/>
      <c r="H3" s="237"/>
      <c r="I3" s="237"/>
      <c r="J3" s="237"/>
      <c r="K3" s="237"/>
      <c r="L3" s="237"/>
      <c r="M3" s="237"/>
      <c r="N3" s="237"/>
      <c r="O3" s="237"/>
      <c r="P3" s="237"/>
      <c r="Q3" s="237"/>
      <c r="R3" s="237"/>
      <c r="S3" s="237"/>
      <c r="T3" s="237"/>
      <c r="U3" s="237"/>
      <c r="V3" s="237"/>
      <c r="W3" s="237"/>
      <c r="X3" s="237"/>
      <c r="Y3" s="29" t="s">
        <v>130</v>
      </c>
    </row>
    <row r="4" spans="1:26" ht="18" customHeight="1" x14ac:dyDescent="0.25">
      <c r="A4" s="236"/>
      <c r="B4" s="236"/>
      <c r="C4" s="237" t="s">
        <v>131</v>
      </c>
      <c r="D4" s="237"/>
      <c r="E4" s="237"/>
      <c r="F4" s="237"/>
      <c r="G4" s="237"/>
      <c r="H4" s="237"/>
      <c r="I4" s="237"/>
      <c r="J4" s="237"/>
      <c r="K4" s="237"/>
      <c r="L4" s="237"/>
      <c r="M4" s="237"/>
      <c r="N4" s="237"/>
      <c r="O4" s="237"/>
      <c r="P4" s="237"/>
      <c r="Q4" s="237"/>
      <c r="R4" s="237"/>
      <c r="S4" s="237"/>
      <c r="T4" s="237"/>
      <c r="U4" s="237"/>
      <c r="V4" s="237"/>
      <c r="W4" s="237"/>
      <c r="X4" s="237"/>
      <c r="Y4" s="29" t="s">
        <v>132</v>
      </c>
    </row>
    <row r="5" spans="1:26" ht="17.25" customHeight="1" x14ac:dyDescent="0.25">
      <c r="A5" s="243" t="s">
        <v>133</v>
      </c>
      <c r="B5" s="243"/>
      <c r="C5" s="21"/>
      <c r="D5" s="19"/>
      <c r="E5" s="19"/>
      <c r="F5" s="19"/>
      <c r="G5" s="19"/>
      <c r="H5" s="19"/>
      <c r="I5" s="19"/>
      <c r="J5" s="19"/>
      <c r="K5" s="19"/>
      <c r="L5" s="19"/>
      <c r="M5" s="19"/>
      <c r="N5" s="19"/>
      <c r="O5" s="19"/>
      <c r="P5" s="19"/>
      <c r="Q5" s="19"/>
      <c r="R5" s="19"/>
      <c r="S5" s="19"/>
      <c r="T5" s="19"/>
      <c r="U5" s="153"/>
      <c r="V5" s="153"/>
      <c r="W5" s="19"/>
      <c r="X5" s="19"/>
      <c r="Y5" s="22"/>
    </row>
    <row r="6" spans="1:26" ht="26.25" customHeight="1" x14ac:dyDescent="0.25">
      <c r="A6" s="240" t="s">
        <v>134</v>
      </c>
      <c r="B6" s="241"/>
      <c r="C6" s="241"/>
      <c r="D6" s="241"/>
      <c r="E6" s="241"/>
      <c r="F6" s="241"/>
      <c r="G6" s="241"/>
      <c r="H6" s="241"/>
      <c r="I6" s="241"/>
      <c r="J6" s="241"/>
      <c r="K6" s="241"/>
      <c r="L6" s="241"/>
      <c r="M6" s="241"/>
      <c r="N6" s="241"/>
      <c r="O6" s="241"/>
      <c r="P6" s="241"/>
      <c r="Q6" s="241"/>
      <c r="R6" s="241"/>
      <c r="S6" s="241"/>
      <c r="T6" s="241"/>
      <c r="U6" s="241"/>
      <c r="V6" s="241"/>
      <c r="W6" s="241"/>
      <c r="X6" s="241"/>
      <c r="Y6" s="242"/>
    </row>
    <row r="7" spans="1:26" s="2" customFormat="1" ht="78.75" customHeight="1" x14ac:dyDescent="0.2">
      <c r="A7" s="68" t="s">
        <v>2</v>
      </c>
      <c r="B7" s="68" t="s">
        <v>4</v>
      </c>
      <c r="C7" s="68" t="s">
        <v>135</v>
      </c>
      <c r="D7" s="68" t="s">
        <v>136</v>
      </c>
      <c r="E7" s="68" t="s">
        <v>137</v>
      </c>
      <c r="F7" s="68" t="s">
        <v>138</v>
      </c>
      <c r="G7" s="68" t="s">
        <v>14</v>
      </c>
      <c r="H7" s="68" t="s">
        <v>16</v>
      </c>
      <c r="I7" s="68" t="s">
        <v>18</v>
      </c>
      <c r="J7" s="69" t="s">
        <v>139</v>
      </c>
      <c r="K7" s="68" t="s">
        <v>140</v>
      </c>
      <c r="L7" s="68" t="s">
        <v>141</v>
      </c>
      <c r="M7" s="68" t="s">
        <v>142</v>
      </c>
      <c r="N7" s="68" t="s">
        <v>28</v>
      </c>
      <c r="O7" s="68" t="s">
        <v>30</v>
      </c>
      <c r="P7" s="68" t="s">
        <v>143</v>
      </c>
      <c r="Q7" s="70" t="s">
        <v>624</v>
      </c>
      <c r="R7" s="70" t="s">
        <v>144</v>
      </c>
      <c r="S7" s="64" t="s">
        <v>145</v>
      </c>
      <c r="T7" s="64" t="s">
        <v>146</v>
      </c>
      <c r="U7" s="154" t="s">
        <v>147</v>
      </c>
      <c r="V7" s="154" t="s">
        <v>148</v>
      </c>
      <c r="W7" s="68" t="s">
        <v>149</v>
      </c>
      <c r="X7" s="68" t="s">
        <v>150</v>
      </c>
      <c r="Y7" s="68" t="s">
        <v>151</v>
      </c>
    </row>
    <row r="8" spans="1:26" s="2" customFormat="1" ht="75" customHeight="1" x14ac:dyDescent="0.2">
      <c r="A8" s="248" t="s">
        <v>152</v>
      </c>
      <c r="B8" s="246" t="s">
        <v>153</v>
      </c>
      <c r="C8" s="246" t="s">
        <v>154</v>
      </c>
      <c r="D8" s="246" t="s">
        <v>155</v>
      </c>
      <c r="E8" s="73" t="s">
        <v>156</v>
      </c>
      <c r="F8" s="246" t="s">
        <v>157</v>
      </c>
      <c r="G8" s="244" t="s">
        <v>158</v>
      </c>
      <c r="H8" s="119" t="s">
        <v>159</v>
      </c>
      <c r="I8" s="73" t="s">
        <v>160</v>
      </c>
      <c r="J8" s="150" t="s">
        <v>161</v>
      </c>
      <c r="K8" s="119" t="s">
        <v>162</v>
      </c>
      <c r="L8" s="74">
        <v>0.25</v>
      </c>
      <c r="M8" s="75" t="s">
        <v>163</v>
      </c>
      <c r="N8" s="76" t="s">
        <v>164</v>
      </c>
      <c r="O8" s="77">
        <v>100000</v>
      </c>
      <c r="P8" s="77">
        <v>20000</v>
      </c>
      <c r="Q8" s="78">
        <v>16768</v>
      </c>
      <c r="R8" s="79"/>
      <c r="S8" s="79">
        <f>+Q8+R8</f>
        <v>16768</v>
      </c>
      <c r="T8" s="79">
        <f>+S8</f>
        <v>16768</v>
      </c>
      <c r="U8" s="155">
        <f>+(S8/P8)*L8</f>
        <v>0.20960000000000001</v>
      </c>
      <c r="V8" s="155">
        <f>+(T8/O8)*L8</f>
        <v>4.1919999999999999E-2</v>
      </c>
      <c r="W8" s="80">
        <v>30000</v>
      </c>
      <c r="X8" s="80">
        <v>30000</v>
      </c>
      <c r="Y8" s="81">
        <v>20000</v>
      </c>
    </row>
    <row r="9" spans="1:26" s="2" customFormat="1" ht="72" customHeight="1" x14ac:dyDescent="0.2">
      <c r="A9" s="249"/>
      <c r="B9" s="247"/>
      <c r="C9" s="247"/>
      <c r="D9" s="247"/>
      <c r="E9" s="65" t="s">
        <v>165</v>
      </c>
      <c r="F9" s="247"/>
      <c r="G9" s="245"/>
      <c r="H9" s="101" t="s">
        <v>166</v>
      </c>
      <c r="I9" s="65" t="s">
        <v>160</v>
      </c>
      <c r="J9" s="151">
        <v>0</v>
      </c>
      <c r="K9" s="101" t="s">
        <v>167</v>
      </c>
      <c r="L9" s="42">
        <v>0.25</v>
      </c>
      <c r="M9" s="39" t="s">
        <v>163</v>
      </c>
      <c r="N9" s="41" t="s">
        <v>168</v>
      </c>
      <c r="O9" s="61">
        <v>400</v>
      </c>
      <c r="P9" s="61">
        <v>100</v>
      </c>
      <c r="Q9" s="67">
        <v>0</v>
      </c>
      <c r="R9" s="66"/>
      <c r="S9" s="66">
        <f t="shared" ref="S9:S11" si="0">+Q9+R9</f>
        <v>0</v>
      </c>
      <c r="T9" s="66">
        <f t="shared" ref="T9:T28" si="1">+S9</f>
        <v>0</v>
      </c>
      <c r="U9" s="156">
        <f t="shared" ref="U9:U11" si="2">+(S9/P9)*L9</f>
        <v>0</v>
      </c>
      <c r="V9" s="156">
        <f t="shared" ref="V9:V11" si="3">+(T9/O9)*L9</f>
        <v>0</v>
      </c>
      <c r="W9" s="62">
        <v>100</v>
      </c>
      <c r="X9" s="62">
        <v>100</v>
      </c>
      <c r="Y9" s="82">
        <v>100</v>
      </c>
    </row>
    <row r="10" spans="1:26" s="2" customFormat="1" ht="75" customHeight="1" x14ac:dyDescent="0.2">
      <c r="A10" s="249"/>
      <c r="B10" s="247"/>
      <c r="C10" s="247"/>
      <c r="D10" s="247"/>
      <c r="E10" s="65" t="s">
        <v>156</v>
      </c>
      <c r="F10" s="247"/>
      <c r="G10" s="245"/>
      <c r="H10" s="101" t="s">
        <v>169</v>
      </c>
      <c r="I10" s="65" t="s">
        <v>160</v>
      </c>
      <c r="J10" s="151" t="s">
        <v>170</v>
      </c>
      <c r="K10" s="101" t="s">
        <v>171</v>
      </c>
      <c r="L10" s="42">
        <v>0.25</v>
      </c>
      <c r="M10" s="40" t="s">
        <v>163</v>
      </c>
      <c r="N10" s="41" t="s">
        <v>172</v>
      </c>
      <c r="O10" s="61">
        <v>180</v>
      </c>
      <c r="P10" s="61">
        <v>20</v>
      </c>
      <c r="Q10" s="67">
        <v>20</v>
      </c>
      <c r="R10" s="66"/>
      <c r="S10" s="66">
        <f t="shared" si="0"/>
        <v>20</v>
      </c>
      <c r="T10" s="66">
        <f t="shared" si="1"/>
        <v>20</v>
      </c>
      <c r="U10" s="202">
        <f t="shared" si="2"/>
        <v>0.25</v>
      </c>
      <c r="V10" s="156">
        <f t="shared" si="3"/>
        <v>2.7777777777777776E-2</v>
      </c>
      <c r="W10" s="62">
        <v>50</v>
      </c>
      <c r="X10" s="62">
        <v>50</v>
      </c>
      <c r="Y10" s="82">
        <v>60</v>
      </c>
    </row>
    <row r="11" spans="1:26" s="2" customFormat="1" ht="69" customHeight="1" x14ac:dyDescent="0.2">
      <c r="A11" s="249"/>
      <c r="B11" s="247"/>
      <c r="C11" s="247"/>
      <c r="D11" s="247"/>
      <c r="E11" s="65" t="s">
        <v>165</v>
      </c>
      <c r="F11" s="247"/>
      <c r="G11" s="245"/>
      <c r="H11" s="101" t="s">
        <v>173</v>
      </c>
      <c r="I11" s="65" t="s">
        <v>160</v>
      </c>
      <c r="J11" s="151" t="s">
        <v>174</v>
      </c>
      <c r="K11" s="152" t="s">
        <v>175</v>
      </c>
      <c r="L11" s="42">
        <v>0.25</v>
      </c>
      <c r="M11" s="40" t="s">
        <v>163</v>
      </c>
      <c r="N11" s="41" t="s">
        <v>176</v>
      </c>
      <c r="O11" s="61">
        <v>1</v>
      </c>
      <c r="P11" s="61" t="s">
        <v>177</v>
      </c>
      <c r="Q11" s="67">
        <v>0.08</v>
      </c>
      <c r="R11" s="66"/>
      <c r="S11" s="66">
        <f t="shared" si="0"/>
        <v>0.08</v>
      </c>
      <c r="T11" s="66">
        <f t="shared" si="1"/>
        <v>0.08</v>
      </c>
      <c r="U11" s="156">
        <f t="shared" si="2"/>
        <v>0.08</v>
      </c>
      <c r="V11" s="156">
        <f t="shared" si="3"/>
        <v>0.02</v>
      </c>
      <c r="W11" s="62" t="s">
        <v>177</v>
      </c>
      <c r="X11" s="62" t="s">
        <v>177</v>
      </c>
      <c r="Y11" s="82" t="s">
        <v>177</v>
      </c>
    </row>
    <row r="12" spans="1:26" s="63" customFormat="1" ht="34.5" customHeight="1" x14ac:dyDescent="0.25">
      <c r="A12" s="89"/>
      <c r="B12" s="90"/>
      <c r="C12" s="91"/>
      <c r="D12" s="92"/>
      <c r="E12" s="93"/>
      <c r="F12" s="238" t="s">
        <v>178</v>
      </c>
      <c r="G12" s="238"/>
      <c r="H12" s="238"/>
      <c r="I12" s="238"/>
      <c r="J12" s="238"/>
      <c r="K12" s="238"/>
      <c r="L12" s="238"/>
      <c r="M12" s="238"/>
      <c r="N12" s="238"/>
      <c r="O12" s="238"/>
      <c r="P12" s="238"/>
      <c r="Q12" s="238"/>
      <c r="R12" s="238"/>
      <c r="S12" s="238"/>
      <c r="T12" s="238"/>
      <c r="U12" s="160">
        <f>+U8+U9+U10+U11</f>
        <v>0.53959999999999997</v>
      </c>
      <c r="V12" s="160">
        <f>+V8+V9+V10+V11</f>
        <v>8.9697777777777779E-2</v>
      </c>
      <c r="W12" s="92"/>
      <c r="X12" s="92"/>
      <c r="Y12" s="94"/>
      <c r="Z12" s="20"/>
    </row>
    <row r="13" spans="1:26" s="2" customFormat="1" ht="28.5" x14ac:dyDescent="0.2">
      <c r="A13" s="248" t="s">
        <v>179</v>
      </c>
      <c r="B13" s="246" t="s">
        <v>180</v>
      </c>
      <c r="C13" s="246" t="s">
        <v>181</v>
      </c>
      <c r="D13" s="246" t="s">
        <v>182</v>
      </c>
      <c r="E13" s="246" t="s">
        <v>183</v>
      </c>
      <c r="F13" s="246" t="s">
        <v>184</v>
      </c>
      <c r="G13" s="244" t="s">
        <v>185</v>
      </c>
      <c r="H13" s="119" t="s">
        <v>186</v>
      </c>
      <c r="I13" s="73" t="s">
        <v>160</v>
      </c>
      <c r="J13" s="150" t="s">
        <v>187</v>
      </c>
      <c r="K13" s="119" t="s">
        <v>188</v>
      </c>
      <c r="L13" s="74">
        <v>0.1</v>
      </c>
      <c r="M13" s="75" t="s">
        <v>189</v>
      </c>
      <c r="N13" s="76" t="s">
        <v>190</v>
      </c>
      <c r="O13" s="77">
        <v>2289</v>
      </c>
      <c r="P13" s="77">
        <v>570</v>
      </c>
      <c r="Q13" s="95">
        <v>275</v>
      </c>
      <c r="R13" s="79"/>
      <c r="S13" s="79">
        <f t="shared" ref="S13:S19" si="4">+Q13+R13</f>
        <v>275</v>
      </c>
      <c r="T13" s="79">
        <f t="shared" si="1"/>
        <v>275</v>
      </c>
      <c r="U13" s="155">
        <f t="shared" ref="U13:U19" si="5">+(S13/P13)*L13</f>
        <v>4.8245614035087724E-2</v>
      </c>
      <c r="V13" s="155">
        <f>+(T13/O13)*L13</f>
        <v>1.2013979903888162E-2</v>
      </c>
      <c r="W13" s="80">
        <v>570</v>
      </c>
      <c r="X13" s="80">
        <v>570</v>
      </c>
      <c r="Y13" s="81">
        <v>579</v>
      </c>
    </row>
    <row r="14" spans="1:26" s="2" customFormat="1" ht="28.5" x14ac:dyDescent="0.2">
      <c r="A14" s="249"/>
      <c r="B14" s="247"/>
      <c r="C14" s="247"/>
      <c r="D14" s="247"/>
      <c r="E14" s="247"/>
      <c r="F14" s="247"/>
      <c r="G14" s="245"/>
      <c r="H14" s="101" t="s">
        <v>191</v>
      </c>
      <c r="I14" s="65" t="s">
        <v>192</v>
      </c>
      <c r="J14" s="151" t="s">
        <v>193</v>
      </c>
      <c r="K14" s="101" t="s">
        <v>194</v>
      </c>
      <c r="L14" s="42">
        <v>0.1</v>
      </c>
      <c r="M14" s="40" t="s">
        <v>189</v>
      </c>
      <c r="N14" s="41" t="s">
        <v>195</v>
      </c>
      <c r="O14" s="61" t="s">
        <v>196</v>
      </c>
      <c r="P14" s="61">
        <v>30</v>
      </c>
      <c r="Q14" s="67">
        <v>0</v>
      </c>
      <c r="R14" s="66"/>
      <c r="S14" s="66">
        <f t="shared" si="4"/>
        <v>0</v>
      </c>
      <c r="T14" s="66">
        <f t="shared" si="1"/>
        <v>0</v>
      </c>
      <c r="U14" s="156">
        <f t="shared" si="5"/>
        <v>0</v>
      </c>
      <c r="V14" s="156">
        <f t="shared" ref="V14:V19" si="6">+(T14/O14)*L14</f>
        <v>0</v>
      </c>
      <c r="W14" s="62">
        <v>60</v>
      </c>
      <c r="X14" s="62">
        <v>50</v>
      </c>
      <c r="Y14" s="82" t="s">
        <v>197</v>
      </c>
    </row>
    <row r="15" spans="1:26" s="2" customFormat="1" ht="28.5" x14ac:dyDescent="0.2">
      <c r="A15" s="249"/>
      <c r="B15" s="247"/>
      <c r="C15" s="247"/>
      <c r="D15" s="247"/>
      <c r="E15" s="247"/>
      <c r="F15" s="247"/>
      <c r="G15" s="245"/>
      <c r="H15" s="101" t="s">
        <v>198</v>
      </c>
      <c r="I15" s="65" t="s">
        <v>192</v>
      </c>
      <c r="J15" s="151" t="s">
        <v>199</v>
      </c>
      <c r="K15" s="101" t="s">
        <v>200</v>
      </c>
      <c r="L15" s="42">
        <v>0.05</v>
      </c>
      <c r="M15" s="40" t="s">
        <v>189</v>
      </c>
      <c r="N15" s="41" t="s">
        <v>201</v>
      </c>
      <c r="O15" s="61">
        <v>20</v>
      </c>
      <c r="P15" s="61">
        <v>5</v>
      </c>
      <c r="Q15" s="67">
        <v>0</v>
      </c>
      <c r="R15" s="66"/>
      <c r="S15" s="66">
        <f t="shared" si="4"/>
        <v>0</v>
      </c>
      <c r="T15" s="66">
        <f t="shared" si="1"/>
        <v>0</v>
      </c>
      <c r="U15" s="156">
        <f t="shared" si="5"/>
        <v>0</v>
      </c>
      <c r="V15" s="156">
        <f t="shared" si="6"/>
        <v>0</v>
      </c>
      <c r="W15" s="62">
        <v>5</v>
      </c>
      <c r="X15" s="62">
        <v>5</v>
      </c>
      <c r="Y15" s="82">
        <v>5</v>
      </c>
    </row>
    <row r="16" spans="1:26" s="2" customFormat="1" ht="27" customHeight="1" x14ac:dyDescent="0.2">
      <c r="A16" s="249"/>
      <c r="B16" s="247"/>
      <c r="C16" s="247"/>
      <c r="D16" s="247"/>
      <c r="E16" s="247"/>
      <c r="F16" s="247"/>
      <c r="G16" s="245"/>
      <c r="H16" s="101" t="s">
        <v>202</v>
      </c>
      <c r="I16" s="65" t="s">
        <v>160</v>
      </c>
      <c r="J16" s="151" t="s">
        <v>203</v>
      </c>
      <c r="K16" s="101" t="s">
        <v>204</v>
      </c>
      <c r="L16" s="42">
        <v>0.2</v>
      </c>
      <c r="M16" s="40" t="s">
        <v>189</v>
      </c>
      <c r="N16" s="41" t="s">
        <v>205</v>
      </c>
      <c r="O16" s="61">
        <v>1</v>
      </c>
      <c r="P16" s="61" t="s">
        <v>177</v>
      </c>
      <c r="Q16" s="67">
        <v>0</v>
      </c>
      <c r="R16" s="66"/>
      <c r="S16" s="66">
        <f t="shared" si="4"/>
        <v>0</v>
      </c>
      <c r="T16" s="66">
        <f t="shared" si="1"/>
        <v>0</v>
      </c>
      <c r="U16" s="156">
        <f t="shared" si="5"/>
        <v>0</v>
      </c>
      <c r="V16" s="156">
        <f t="shared" si="6"/>
        <v>0</v>
      </c>
      <c r="W16" s="62" t="s">
        <v>177</v>
      </c>
      <c r="X16" s="62" t="s">
        <v>177</v>
      </c>
      <c r="Y16" s="82" t="s">
        <v>177</v>
      </c>
    </row>
    <row r="17" spans="1:31" s="2" customFormat="1" ht="41.25" customHeight="1" x14ac:dyDescent="0.2">
      <c r="A17" s="249"/>
      <c r="B17" s="247"/>
      <c r="C17" s="247"/>
      <c r="D17" s="247"/>
      <c r="E17" s="247" t="s">
        <v>206</v>
      </c>
      <c r="F17" s="247"/>
      <c r="G17" s="245"/>
      <c r="H17" s="101" t="s">
        <v>207</v>
      </c>
      <c r="I17" s="65" t="s">
        <v>160</v>
      </c>
      <c r="J17" s="151" t="s">
        <v>208</v>
      </c>
      <c r="K17" s="101" t="s">
        <v>209</v>
      </c>
      <c r="L17" s="42">
        <v>0.1</v>
      </c>
      <c r="M17" s="40" t="s">
        <v>163</v>
      </c>
      <c r="N17" s="41" t="s">
        <v>210</v>
      </c>
      <c r="O17" s="61">
        <v>14</v>
      </c>
      <c r="P17" s="61">
        <v>3</v>
      </c>
      <c r="Q17" s="67">
        <v>1</v>
      </c>
      <c r="R17" s="66"/>
      <c r="S17" s="66">
        <f t="shared" si="4"/>
        <v>1</v>
      </c>
      <c r="T17" s="66">
        <f t="shared" si="1"/>
        <v>1</v>
      </c>
      <c r="U17" s="156">
        <f t="shared" si="5"/>
        <v>3.3333333333333333E-2</v>
      </c>
      <c r="V17" s="156">
        <f t="shared" si="6"/>
        <v>7.1428571428571426E-3</v>
      </c>
      <c r="W17" s="62">
        <v>3</v>
      </c>
      <c r="X17" s="62">
        <v>3</v>
      </c>
      <c r="Y17" s="82">
        <v>5</v>
      </c>
    </row>
    <row r="18" spans="1:31" s="2" customFormat="1" ht="40.5" customHeight="1" x14ac:dyDescent="0.2">
      <c r="A18" s="249"/>
      <c r="B18" s="247"/>
      <c r="C18" s="247"/>
      <c r="D18" s="247"/>
      <c r="E18" s="247"/>
      <c r="F18" s="247"/>
      <c r="G18" s="245"/>
      <c r="H18" s="101" t="s">
        <v>211</v>
      </c>
      <c r="I18" s="65" t="s">
        <v>160</v>
      </c>
      <c r="J18" s="151" t="s">
        <v>212</v>
      </c>
      <c r="K18" s="101" t="s">
        <v>213</v>
      </c>
      <c r="L18" s="42">
        <v>0.05</v>
      </c>
      <c r="M18" s="40" t="s">
        <v>163</v>
      </c>
      <c r="N18" s="41" t="s">
        <v>214</v>
      </c>
      <c r="O18" s="61">
        <v>10</v>
      </c>
      <c r="P18" s="61">
        <v>2</v>
      </c>
      <c r="Q18" s="67">
        <v>2</v>
      </c>
      <c r="R18" s="66"/>
      <c r="S18" s="66">
        <f t="shared" si="4"/>
        <v>2</v>
      </c>
      <c r="T18" s="66">
        <f t="shared" si="1"/>
        <v>2</v>
      </c>
      <c r="U18" s="202">
        <f>+(S18/P18)*L18</f>
        <v>0.05</v>
      </c>
      <c r="V18" s="156">
        <f t="shared" si="6"/>
        <v>1.0000000000000002E-2</v>
      </c>
      <c r="W18" s="62">
        <v>2</v>
      </c>
      <c r="X18" s="62">
        <v>2</v>
      </c>
      <c r="Y18" s="82">
        <v>4</v>
      </c>
    </row>
    <row r="19" spans="1:31" s="2" customFormat="1" ht="45" customHeight="1" x14ac:dyDescent="0.2">
      <c r="A19" s="249"/>
      <c r="B19" s="247"/>
      <c r="C19" s="247"/>
      <c r="D19" s="247"/>
      <c r="E19" s="247" t="s">
        <v>215</v>
      </c>
      <c r="F19" s="247"/>
      <c r="G19" s="245"/>
      <c r="H19" s="101" t="s">
        <v>216</v>
      </c>
      <c r="I19" s="65" t="s">
        <v>160</v>
      </c>
      <c r="J19" s="151" t="s">
        <v>217</v>
      </c>
      <c r="K19" s="101" t="s">
        <v>218</v>
      </c>
      <c r="L19" s="42">
        <v>0.1</v>
      </c>
      <c r="M19" s="40" t="s">
        <v>163</v>
      </c>
      <c r="N19" s="41" t="s">
        <v>219</v>
      </c>
      <c r="O19" s="61">
        <v>18</v>
      </c>
      <c r="P19" s="61">
        <v>7</v>
      </c>
      <c r="Q19" s="67">
        <v>3</v>
      </c>
      <c r="R19" s="66"/>
      <c r="S19" s="66">
        <f t="shared" si="4"/>
        <v>3</v>
      </c>
      <c r="T19" s="66">
        <f t="shared" si="1"/>
        <v>3</v>
      </c>
      <c r="U19" s="156">
        <f t="shared" si="5"/>
        <v>4.2857142857142858E-2</v>
      </c>
      <c r="V19" s="156">
        <f t="shared" si="6"/>
        <v>1.6666666666666666E-2</v>
      </c>
      <c r="W19" s="62">
        <v>4</v>
      </c>
      <c r="X19" s="62">
        <v>4</v>
      </c>
      <c r="Y19" s="82">
        <v>3</v>
      </c>
    </row>
    <row r="20" spans="1:31" s="2" customFormat="1" ht="39" customHeight="1" x14ac:dyDescent="0.2">
      <c r="A20" s="249"/>
      <c r="B20" s="247"/>
      <c r="C20" s="247"/>
      <c r="D20" s="247"/>
      <c r="E20" s="247"/>
      <c r="F20" s="247"/>
      <c r="G20" s="245"/>
      <c r="H20" s="101" t="s">
        <v>220</v>
      </c>
      <c r="I20" s="65" t="s">
        <v>160</v>
      </c>
      <c r="J20" s="151">
        <v>0</v>
      </c>
      <c r="K20" s="101" t="s">
        <v>221</v>
      </c>
      <c r="L20" s="42">
        <v>0.05</v>
      </c>
      <c r="M20" s="40" t="s">
        <v>163</v>
      </c>
      <c r="N20" s="41" t="s">
        <v>222</v>
      </c>
      <c r="O20" s="61">
        <v>1</v>
      </c>
      <c r="P20" s="61">
        <v>1</v>
      </c>
      <c r="Q20" s="67">
        <v>0</v>
      </c>
      <c r="R20" s="66"/>
      <c r="S20" s="66">
        <f t="shared" ref="S20:S22" si="7">+Q20+R20</f>
        <v>0</v>
      </c>
      <c r="T20" s="66">
        <f t="shared" si="1"/>
        <v>0</v>
      </c>
      <c r="U20" s="156">
        <f t="shared" ref="U20:U22" si="8">+(S20/P20)*L20</f>
        <v>0</v>
      </c>
      <c r="V20" s="156">
        <f t="shared" ref="V20:V22" si="9">+(T20/O20)*L20</f>
        <v>0</v>
      </c>
      <c r="W20" s="62">
        <v>0</v>
      </c>
      <c r="X20" s="62">
        <v>0</v>
      </c>
      <c r="Y20" s="82">
        <v>0</v>
      </c>
    </row>
    <row r="21" spans="1:31" s="2" customFormat="1" ht="54.75" customHeight="1" x14ac:dyDescent="0.2">
      <c r="A21" s="249"/>
      <c r="B21" s="247"/>
      <c r="C21" s="247"/>
      <c r="D21" s="247"/>
      <c r="E21" s="65" t="s">
        <v>223</v>
      </c>
      <c r="F21" s="247"/>
      <c r="G21" s="245"/>
      <c r="H21" s="101" t="s">
        <v>224</v>
      </c>
      <c r="I21" s="65" t="s">
        <v>160</v>
      </c>
      <c r="J21" s="151">
        <v>0</v>
      </c>
      <c r="K21" s="101" t="s">
        <v>225</v>
      </c>
      <c r="L21" s="42">
        <v>0.05</v>
      </c>
      <c r="M21" s="40" t="s">
        <v>189</v>
      </c>
      <c r="N21" s="41" t="s">
        <v>226</v>
      </c>
      <c r="O21" s="61">
        <v>20</v>
      </c>
      <c r="P21" s="61" t="s">
        <v>227</v>
      </c>
      <c r="Q21" s="67" t="s">
        <v>227</v>
      </c>
      <c r="R21" s="66" t="s">
        <v>227</v>
      </c>
      <c r="S21" s="66" t="s">
        <v>228</v>
      </c>
      <c r="T21" s="66" t="str">
        <f t="shared" si="1"/>
        <v>NA</v>
      </c>
      <c r="U21" s="156" t="s">
        <v>228</v>
      </c>
      <c r="V21" s="156" t="s">
        <v>228</v>
      </c>
      <c r="W21" s="62">
        <v>5</v>
      </c>
      <c r="X21" s="62">
        <v>5</v>
      </c>
      <c r="Y21" s="82">
        <v>10</v>
      </c>
    </row>
    <row r="22" spans="1:31" s="2" customFormat="1" ht="33.75" customHeight="1" x14ac:dyDescent="0.2">
      <c r="A22" s="249"/>
      <c r="B22" s="247"/>
      <c r="C22" s="247"/>
      <c r="D22" s="247"/>
      <c r="E22" s="250" t="s">
        <v>229</v>
      </c>
      <c r="F22" s="247"/>
      <c r="G22" s="245"/>
      <c r="H22" s="101" t="s">
        <v>230</v>
      </c>
      <c r="I22" s="65" t="s">
        <v>160</v>
      </c>
      <c r="J22" s="151" t="s">
        <v>231</v>
      </c>
      <c r="K22" s="101" t="s">
        <v>232</v>
      </c>
      <c r="L22" s="42">
        <v>0.1</v>
      </c>
      <c r="M22" s="40" t="s">
        <v>189</v>
      </c>
      <c r="N22" s="41" t="s">
        <v>233</v>
      </c>
      <c r="O22" s="61">
        <v>119</v>
      </c>
      <c r="P22" s="61">
        <v>57</v>
      </c>
      <c r="Q22" s="67">
        <v>0</v>
      </c>
      <c r="R22" s="66"/>
      <c r="S22" s="66">
        <f t="shared" si="7"/>
        <v>0</v>
      </c>
      <c r="T22" s="66">
        <f t="shared" si="1"/>
        <v>0</v>
      </c>
      <c r="U22" s="156">
        <f t="shared" si="8"/>
        <v>0</v>
      </c>
      <c r="V22" s="156">
        <f t="shared" si="9"/>
        <v>0</v>
      </c>
      <c r="W22" s="62">
        <v>20</v>
      </c>
      <c r="X22" s="62">
        <v>20</v>
      </c>
      <c r="Y22" s="82">
        <v>22</v>
      </c>
    </row>
    <row r="23" spans="1:31" s="2" customFormat="1" ht="26.25" customHeight="1" x14ac:dyDescent="0.2">
      <c r="A23" s="249"/>
      <c r="B23" s="247"/>
      <c r="C23" s="247"/>
      <c r="D23" s="247"/>
      <c r="E23" s="250"/>
      <c r="F23" s="247"/>
      <c r="G23" s="245"/>
      <c r="H23" s="101" t="s">
        <v>234</v>
      </c>
      <c r="I23" s="65" t="s">
        <v>160</v>
      </c>
      <c r="J23" s="151" t="s">
        <v>235</v>
      </c>
      <c r="K23" s="101" t="s">
        <v>236</v>
      </c>
      <c r="L23" s="42">
        <v>0.1</v>
      </c>
      <c r="M23" s="40" t="s">
        <v>189</v>
      </c>
      <c r="N23" s="41" t="s">
        <v>237</v>
      </c>
      <c r="O23" s="61">
        <v>60</v>
      </c>
      <c r="P23" s="61" t="s">
        <v>227</v>
      </c>
      <c r="Q23" s="67" t="s">
        <v>227</v>
      </c>
      <c r="R23" s="66"/>
      <c r="S23" s="66" t="s">
        <v>228</v>
      </c>
      <c r="T23" s="66" t="str">
        <f t="shared" si="1"/>
        <v>NA</v>
      </c>
      <c r="U23" s="156" t="s">
        <v>228</v>
      </c>
      <c r="V23" s="156" t="s">
        <v>228</v>
      </c>
      <c r="W23" s="62">
        <v>20</v>
      </c>
      <c r="X23" s="62">
        <v>20</v>
      </c>
      <c r="Y23" s="82">
        <v>20</v>
      </c>
    </row>
    <row r="24" spans="1:31" s="2" customFormat="1" ht="26.25" customHeight="1" x14ac:dyDescent="0.25">
      <c r="A24" s="89"/>
      <c r="B24" s="90"/>
      <c r="C24" s="91"/>
      <c r="D24" s="92"/>
      <c r="E24" s="93"/>
      <c r="F24" s="238" t="s">
        <v>238</v>
      </c>
      <c r="G24" s="238"/>
      <c r="H24" s="238"/>
      <c r="I24" s="238"/>
      <c r="J24" s="238"/>
      <c r="K24" s="238"/>
      <c r="L24" s="238"/>
      <c r="M24" s="238"/>
      <c r="N24" s="238"/>
      <c r="O24" s="238"/>
      <c r="P24" s="238"/>
      <c r="Q24" s="238"/>
      <c r="R24" s="238"/>
      <c r="S24" s="238"/>
      <c r="T24" s="238"/>
      <c r="U24" s="160">
        <f>+U13+U14+U15+U16+U17+U18+U19+U20+U22</f>
        <v>0.17443609022556394</v>
      </c>
      <c r="V24" s="160">
        <f>+V13+V14+V15+V16+V17+V18+V19+V20+V22</f>
        <v>4.582350371341197E-2</v>
      </c>
      <c r="W24" s="92"/>
      <c r="X24" s="92"/>
      <c r="Y24" s="94"/>
      <c r="Z24" s="20"/>
      <c r="AA24" s="63"/>
      <c r="AB24" s="63"/>
      <c r="AC24" s="63"/>
      <c r="AD24" s="63"/>
      <c r="AE24" s="63"/>
    </row>
    <row r="25" spans="1:31" s="2" customFormat="1" ht="58.5" customHeight="1" x14ac:dyDescent="0.2">
      <c r="A25" s="248" t="s">
        <v>179</v>
      </c>
      <c r="B25" s="246" t="s">
        <v>239</v>
      </c>
      <c r="C25" s="246" t="s">
        <v>240</v>
      </c>
      <c r="D25" s="246" t="s">
        <v>241</v>
      </c>
      <c r="E25" s="246" t="s">
        <v>242</v>
      </c>
      <c r="F25" s="246" t="s">
        <v>243</v>
      </c>
      <c r="G25" s="244" t="s">
        <v>244</v>
      </c>
      <c r="H25" s="119" t="s">
        <v>245</v>
      </c>
      <c r="I25" s="73" t="s">
        <v>160</v>
      </c>
      <c r="J25" s="150" t="s">
        <v>246</v>
      </c>
      <c r="K25" s="119" t="s">
        <v>247</v>
      </c>
      <c r="L25" s="74">
        <v>0.4</v>
      </c>
      <c r="M25" s="75" t="s">
        <v>189</v>
      </c>
      <c r="N25" s="76" t="s">
        <v>248</v>
      </c>
      <c r="O25" s="77">
        <v>3</v>
      </c>
      <c r="P25" s="77">
        <v>1</v>
      </c>
      <c r="Q25" s="95">
        <v>0</v>
      </c>
      <c r="R25" s="79"/>
      <c r="S25" s="79">
        <f t="shared" ref="S25:S27" si="10">+Q25+R25</f>
        <v>0</v>
      </c>
      <c r="T25" s="79">
        <f t="shared" si="1"/>
        <v>0</v>
      </c>
      <c r="U25" s="155">
        <f t="shared" ref="U25:U27" si="11">+(S25/P25)*L25</f>
        <v>0</v>
      </c>
      <c r="V25" s="155">
        <f t="shared" ref="V25:V27" si="12">+(T25/O25)*L25</f>
        <v>0</v>
      </c>
      <c r="W25" s="80">
        <v>1</v>
      </c>
      <c r="X25" s="80">
        <v>1</v>
      </c>
      <c r="Y25" s="81">
        <v>0</v>
      </c>
    </row>
    <row r="26" spans="1:31" s="2" customFormat="1" ht="36" customHeight="1" x14ac:dyDescent="0.2">
      <c r="A26" s="249"/>
      <c r="B26" s="247"/>
      <c r="C26" s="247"/>
      <c r="D26" s="247"/>
      <c r="E26" s="247"/>
      <c r="F26" s="247"/>
      <c r="G26" s="245"/>
      <c r="H26" s="101" t="s">
        <v>249</v>
      </c>
      <c r="I26" s="65" t="s">
        <v>250</v>
      </c>
      <c r="J26" s="151" t="s">
        <v>251</v>
      </c>
      <c r="K26" s="101" t="s">
        <v>252</v>
      </c>
      <c r="L26" s="42">
        <v>0.3</v>
      </c>
      <c r="M26" s="40" t="s">
        <v>163</v>
      </c>
      <c r="N26" s="41" t="s">
        <v>253</v>
      </c>
      <c r="O26" s="396">
        <f>117002*1000000</f>
        <v>117002000000</v>
      </c>
      <c r="P26" s="396">
        <f>10000*1000000</f>
        <v>10000000000</v>
      </c>
      <c r="Q26" s="397">
        <f>6434*1000000</f>
        <v>6434000000</v>
      </c>
      <c r="R26" s="398"/>
      <c r="S26" s="398">
        <f t="shared" si="10"/>
        <v>6434000000</v>
      </c>
      <c r="T26" s="398">
        <f t="shared" si="1"/>
        <v>6434000000</v>
      </c>
      <c r="U26" s="156">
        <f t="shared" si="11"/>
        <v>0.19302</v>
      </c>
      <c r="V26" s="155">
        <f t="shared" si="12"/>
        <v>1.6497153894805217E-2</v>
      </c>
      <c r="W26" s="62">
        <v>40000</v>
      </c>
      <c r="X26" s="62">
        <v>40000</v>
      </c>
      <c r="Y26" s="82">
        <v>27002</v>
      </c>
    </row>
    <row r="27" spans="1:31" s="2" customFormat="1" ht="43.5" customHeight="1" x14ac:dyDescent="0.2">
      <c r="A27" s="249"/>
      <c r="B27" s="247"/>
      <c r="C27" s="247"/>
      <c r="D27" s="247"/>
      <c r="E27" s="247"/>
      <c r="F27" s="247"/>
      <c r="G27" s="245"/>
      <c r="H27" s="101" t="s">
        <v>254</v>
      </c>
      <c r="I27" s="65" t="s">
        <v>160</v>
      </c>
      <c r="J27" s="151">
        <v>0</v>
      </c>
      <c r="K27" s="101" t="s">
        <v>255</v>
      </c>
      <c r="L27" s="42">
        <v>0.2</v>
      </c>
      <c r="M27" s="40" t="s">
        <v>163</v>
      </c>
      <c r="N27" s="41" t="s">
        <v>256</v>
      </c>
      <c r="O27" s="61">
        <v>1</v>
      </c>
      <c r="P27" s="61" t="s">
        <v>177</v>
      </c>
      <c r="Q27" s="67">
        <v>0</v>
      </c>
      <c r="R27" s="66"/>
      <c r="S27" s="66">
        <f t="shared" si="10"/>
        <v>0</v>
      </c>
      <c r="T27" s="66">
        <f t="shared" si="1"/>
        <v>0</v>
      </c>
      <c r="U27" s="156">
        <f t="shared" si="11"/>
        <v>0</v>
      </c>
      <c r="V27" s="156">
        <f t="shared" si="12"/>
        <v>0</v>
      </c>
      <c r="W27" s="62" t="s">
        <v>177</v>
      </c>
      <c r="X27" s="62" t="s">
        <v>177</v>
      </c>
      <c r="Y27" s="82" t="s">
        <v>177</v>
      </c>
    </row>
    <row r="28" spans="1:31" s="2" customFormat="1" ht="45.75" customHeight="1" x14ac:dyDescent="0.2">
      <c r="A28" s="249"/>
      <c r="B28" s="247"/>
      <c r="C28" s="247"/>
      <c r="D28" s="247"/>
      <c r="E28" s="247"/>
      <c r="F28" s="247"/>
      <c r="G28" s="245"/>
      <c r="H28" s="101" t="s">
        <v>257</v>
      </c>
      <c r="I28" s="65" t="s">
        <v>160</v>
      </c>
      <c r="J28" s="151">
        <v>0</v>
      </c>
      <c r="K28" s="101" t="s">
        <v>258</v>
      </c>
      <c r="L28" s="42">
        <v>0.1</v>
      </c>
      <c r="M28" s="40" t="s">
        <v>163</v>
      </c>
      <c r="N28" s="41" t="s">
        <v>259</v>
      </c>
      <c r="O28" s="61">
        <v>30</v>
      </c>
      <c r="P28" s="61" t="s">
        <v>227</v>
      </c>
      <c r="Q28" s="67" t="s">
        <v>227</v>
      </c>
      <c r="R28" s="66"/>
      <c r="S28" s="66" t="s">
        <v>228</v>
      </c>
      <c r="T28" s="66" t="str">
        <f t="shared" si="1"/>
        <v>NA</v>
      </c>
      <c r="U28" s="156" t="s">
        <v>228</v>
      </c>
      <c r="V28" s="156" t="s">
        <v>228</v>
      </c>
      <c r="W28" s="62">
        <v>5</v>
      </c>
      <c r="X28" s="62">
        <v>10</v>
      </c>
      <c r="Y28" s="82">
        <v>15</v>
      </c>
    </row>
    <row r="29" spans="1:31" ht="35.25" customHeight="1" x14ac:dyDescent="0.25">
      <c r="A29" s="83"/>
      <c r="B29" s="84"/>
      <c r="C29" s="85"/>
      <c r="D29" s="86"/>
      <c r="E29" s="87"/>
      <c r="F29" s="239" t="s">
        <v>260</v>
      </c>
      <c r="G29" s="239"/>
      <c r="H29" s="239"/>
      <c r="I29" s="239"/>
      <c r="J29" s="239"/>
      <c r="K29" s="239"/>
      <c r="L29" s="239"/>
      <c r="M29" s="239"/>
      <c r="N29" s="239"/>
      <c r="O29" s="239"/>
      <c r="P29" s="239"/>
      <c r="Q29" s="239"/>
      <c r="R29" s="239"/>
      <c r="S29" s="239"/>
      <c r="T29" s="239"/>
      <c r="U29" s="158">
        <f>+U25+U26+U27</f>
        <v>0.19302</v>
      </c>
      <c r="V29" s="159">
        <f>+V25+V26+V27</f>
        <v>1.6497153894805217E-2</v>
      </c>
      <c r="W29" s="86"/>
      <c r="X29" s="86"/>
      <c r="Y29" s="88"/>
      <c r="Z29" s="20"/>
      <c r="AA29" s="63"/>
      <c r="AB29" s="63"/>
      <c r="AC29" s="63"/>
      <c r="AD29" s="63"/>
      <c r="AE29" s="63"/>
    </row>
    <row r="31" spans="1:31" ht="48.75" customHeight="1" thickBot="1" x14ac:dyDescent="0.3">
      <c r="F31" s="239" t="s">
        <v>625</v>
      </c>
      <c r="G31" s="239"/>
      <c r="H31" s="239"/>
      <c r="I31" s="239"/>
      <c r="J31" s="239"/>
      <c r="K31" s="239"/>
      <c r="L31" s="239"/>
      <c r="M31" s="239"/>
      <c r="N31" s="239"/>
      <c r="O31" s="239"/>
      <c r="P31" s="239"/>
      <c r="Q31" s="239"/>
      <c r="R31" s="239"/>
      <c r="S31" s="239"/>
      <c r="T31" s="239"/>
      <c r="U31" s="161">
        <f>AVERAGE(U12,U24,U29)</f>
        <v>0.30235203007518796</v>
      </c>
      <c r="V31" s="161">
        <f>AVERAGE(V12,V24,V29)</f>
        <v>5.0672811795331653E-2</v>
      </c>
    </row>
  </sheetData>
  <mergeCells count="34">
    <mergeCell ref="F31:T31"/>
    <mergeCell ref="C25:C28"/>
    <mergeCell ref="A8:A11"/>
    <mergeCell ref="F13:F23"/>
    <mergeCell ref="D13:D23"/>
    <mergeCell ref="C13:C23"/>
    <mergeCell ref="B13:B23"/>
    <mergeCell ref="A13:A23"/>
    <mergeCell ref="A25:A28"/>
    <mergeCell ref="B25:B28"/>
    <mergeCell ref="C8:C11"/>
    <mergeCell ref="B8:B11"/>
    <mergeCell ref="E19:E20"/>
    <mergeCell ref="E22:E23"/>
    <mergeCell ref="E25:E28"/>
    <mergeCell ref="D25:D28"/>
    <mergeCell ref="F12:T12"/>
    <mergeCell ref="F24:T24"/>
    <mergeCell ref="F29:T29"/>
    <mergeCell ref="A6:Y6"/>
    <mergeCell ref="A5:B5"/>
    <mergeCell ref="G25:G28"/>
    <mergeCell ref="F25:F28"/>
    <mergeCell ref="G8:G11"/>
    <mergeCell ref="F8:F11"/>
    <mergeCell ref="D8:D11"/>
    <mergeCell ref="G13:G23"/>
    <mergeCell ref="E13:E16"/>
    <mergeCell ref="E17:E18"/>
    <mergeCell ref="A1:B4"/>
    <mergeCell ref="C1:X1"/>
    <mergeCell ref="C2:X2"/>
    <mergeCell ref="C3:X3"/>
    <mergeCell ref="C4:X4"/>
  </mergeCells>
  <dataValidations count="3">
    <dataValidation type="list" allowBlank="1" showErrorMessage="1" sqref="M8:M11 M13:M23 M25:M28" xr:uid="{00000000-0002-0000-0100-000001000000}">
      <formula1>$Y$9:$Y$10</formula1>
    </dataValidation>
    <dataValidation type="list" allowBlank="1" showInputMessage="1" showErrorMessage="1" sqref="M30 M32:M290" xr:uid="{00000000-0002-0000-0100-000000000000}">
      <formula1>#REF!</formula1>
    </dataValidation>
    <dataValidation type="list" allowBlank="1" showInputMessage="1" showErrorMessage="1" sqref="M12 M24 M29 M31" xr:uid="{494563A0-5581-4D4F-AEF0-69D1F3F1465A}">
      <formula1>$Y$10:$Y$12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7"/>
  <sheetViews>
    <sheetView topLeftCell="G6" zoomScale="80" zoomScaleNormal="80" workbookViewId="0">
      <selection activeCell="K10" sqref="K10"/>
    </sheetView>
  </sheetViews>
  <sheetFormatPr baseColWidth="10" defaultColWidth="11.42578125" defaultRowHeight="15" x14ac:dyDescent="0.25"/>
  <cols>
    <col min="1" max="1" width="26.5703125" customWidth="1"/>
    <col min="2" max="2" width="30.7109375" customWidth="1"/>
    <col min="3" max="3" width="33.7109375" customWidth="1"/>
    <col min="4" max="4" width="32" customWidth="1"/>
    <col min="5" max="5" width="28.5703125" customWidth="1"/>
    <col min="6" max="6" width="32.42578125" customWidth="1"/>
    <col min="7" max="7" width="33.28515625" bestFit="1" customWidth="1"/>
    <col min="8" max="8" width="33.28515625" customWidth="1"/>
    <col min="9" max="9" width="34" bestFit="1" customWidth="1"/>
    <col min="10" max="10" width="30.28515625" customWidth="1"/>
    <col min="11" max="11" width="13.5703125" customWidth="1"/>
    <col min="12" max="12" width="14.28515625" customWidth="1"/>
    <col min="13" max="13" width="13.28515625" customWidth="1"/>
    <col min="14" max="14" width="12.7109375" customWidth="1"/>
    <col min="15" max="15" width="12.28515625" customWidth="1"/>
    <col min="16" max="16" width="12.42578125" customWidth="1"/>
    <col min="17" max="17" width="12.85546875" customWidth="1"/>
    <col min="18" max="18" width="13.7109375" customWidth="1"/>
    <col min="19" max="19" width="13.140625" customWidth="1"/>
    <col min="20" max="20" width="12.42578125" customWidth="1"/>
    <col min="21" max="21" width="12.28515625" customWidth="1"/>
    <col min="22" max="23" width="12.42578125" customWidth="1"/>
    <col min="24" max="24" width="27.140625" customWidth="1"/>
    <col min="25" max="25" width="39.28515625" bestFit="1" customWidth="1"/>
    <col min="26" max="26" width="54.7109375" bestFit="1" customWidth="1"/>
    <col min="29" max="29" width="0" hidden="1" customWidth="1"/>
  </cols>
  <sheetData>
    <row r="1" spans="1:29" s="1" customFormat="1" ht="18" x14ac:dyDescent="0.25">
      <c r="A1" s="255"/>
      <c r="B1" s="256"/>
      <c r="C1" s="261" t="s">
        <v>125</v>
      </c>
      <c r="D1" s="262"/>
      <c r="E1" s="262"/>
      <c r="F1" s="262"/>
      <c r="G1" s="262"/>
      <c r="H1" s="262"/>
      <c r="I1" s="262"/>
      <c r="J1" s="262"/>
      <c r="K1" s="262"/>
      <c r="L1" s="262"/>
      <c r="M1" s="262"/>
      <c r="N1" s="262"/>
      <c r="O1" s="262"/>
      <c r="P1" s="262"/>
      <c r="Q1" s="262"/>
      <c r="R1" s="262"/>
      <c r="S1" s="262"/>
      <c r="T1" s="262"/>
      <c r="U1" s="262"/>
      <c r="V1" s="262"/>
      <c r="W1" s="262"/>
      <c r="X1" s="262"/>
      <c r="Y1" s="263"/>
      <c r="Z1" s="29" t="s">
        <v>126</v>
      </c>
    </row>
    <row r="2" spans="1:29" s="1" customFormat="1" ht="18" x14ac:dyDescent="0.25">
      <c r="A2" s="257"/>
      <c r="B2" s="258"/>
      <c r="C2" s="261" t="s">
        <v>127</v>
      </c>
      <c r="D2" s="262"/>
      <c r="E2" s="262"/>
      <c r="F2" s="262"/>
      <c r="G2" s="262"/>
      <c r="H2" s="262"/>
      <c r="I2" s="262"/>
      <c r="J2" s="262"/>
      <c r="K2" s="262"/>
      <c r="L2" s="262"/>
      <c r="M2" s="262"/>
      <c r="N2" s="262"/>
      <c r="O2" s="262"/>
      <c r="P2" s="262"/>
      <c r="Q2" s="262"/>
      <c r="R2" s="262"/>
      <c r="S2" s="262"/>
      <c r="T2" s="262"/>
      <c r="U2" s="262"/>
      <c r="V2" s="262"/>
      <c r="W2" s="262"/>
      <c r="X2" s="262"/>
      <c r="Y2" s="263"/>
      <c r="Z2" s="29" t="s">
        <v>128</v>
      </c>
    </row>
    <row r="3" spans="1:29" s="1" customFormat="1" ht="18" x14ac:dyDescent="0.25">
      <c r="A3" s="257"/>
      <c r="B3" s="258"/>
      <c r="C3" s="261" t="s">
        <v>129</v>
      </c>
      <c r="D3" s="262"/>
      <c r="E3" s="262"/>
      <c r="F3" s="262"/>
      <c r="G3" s="262"/>
      <c r="H3" s="262"/>
      <c r="I3" s="262"/>
      <c r="J3" s="262"/>
      <c r="K3" s="262"/>
      <c r="L3" s="262"/>
      <c r="M3" s="262"/>
      <c r="N3" s="262"/>
      <c r="O3" s="262"/>
      <c r="P3" s="262"/>
      <c r="Q3" s="262"/>
      <c r="R3" s="262"/>
      <c r="S3" s="262"/>
      <c r="T3" s="262"/>
      <c r="U3" s="262"/>
      <c r="V3" s="262"/>
      <c r="W3" s="262"/>
      <c r="X3" s="262"/>
      <c r="Y3" s="263"/>
      <c r="Z3" s="29" t="s">
        <v>130</v>
      </c>
    </row>
    <row r="4" spans="1:29" s="1" customFormat="1" ht="18" x14ac:dyDescent="0.25">
      <c r="A4" s="259"/>
      <c r="B4" s="260"/>
      <c r="C4" s="261" t="s">
        <v>131</v>
      </c>
      <c r="D4" s="262"/>
      <c r="E4" s="262"/>
      <c r="F4" s="262"/>
      <c r="G4" s="262"/>
      <c r="H4" s="262"/>
      <c r="I4" s="262"/>
      <c r="J4" s="262"/>
      <c r="K4" s="262"/>
      <c r="L4" s="262"/>
      <c r="M4" s="262"/>
      <c r="N4" s="262"/>
      <c r="O4" s="262"/>
      <c r="P4" s="262"/>
      <c r="Q4" s="262"/>
      <c r="R4" s="262"/>
      <c r="S4" s="262"/>
      <c r="T4" s="262"/>
      <c r="U4" s="262"/>
      <c r="V4" s="262"/>
      <c r="W4" s="262"/>
      <c r="X4" s="262"/>
      <c r="Y4" s="263"/>
      <c r="Z4" s="29" t="s">
        <v>261</v>
      </c>
    </row>
    <row r="5" spans="1:29" s="1" customFormat="1" ht="26.25" x14ac:dyDescent="0.25">
      <c r="A5" s="251" t="s">
        <v>262</v>
      </c>
      <c r="B5" s="252"/>
      <c r="C5" s="253" t="s">
        <v>263</v>
      </c>
      <c r="D5" s="254"/>
      <c r="E5" s="254"/>
      <c r="F5" s="254"/>
      <c r="G5" s="254"/>
      <c r="H5" s="254"/>
      <c r="I5" s="254"/>
      <c r="J5" s="254"/>
      <c r="K5" s="254"/>
      <c r="L5" s="254"/>
      <c r="M5" s="254"/>
      <c r="N5" s="254"/>
      <c r="O5" s="254"/>
      <c r="P5" s="254"/>
      <c r="Q5" s="254"/>
      <c r="R5" s="254"/>
      <c r="S5" s="254"/>
      <c r="T5" s="254"/>
      <c r="U5" s="254"/>
      <c r="V5" s="254"/>
      <c r="W5" s="254"/>
      <c r="X5" s="254"/>
      <c r="Y5" s="254"/>
      <c r="Z5" s="55"/>
    </row>
    <row r="6" spans="1:29" s="1" customFormat="1" ht="15" customHeight="1" x14ac:dyDescent="0.25">
      <c r="A6" s="264" t="s">
        <v>264</v>
      </c>
      <c r="B6" s="264"/>
      <c r="C6" s="264"/>
      <c r="D6" s="264"/>
      <c r="E6" s="264"/>
      <c r="F6" s="264"/>
      <c r="G6" s="264"/>
      <c r="H6" s="264"/>
      <c r="I6" s="264"/>
      <c r="J6" s="264"/>
      <c r="K6" s="264"/>
      <c r="L6" s="264"/>
      <c r="M6" s="264"/>
      <c r="N6" s="264"/>
      <c r="O6" s="264"/>
      <c r="P6" s="264"/>
      <c r="Q6" s="264"/>
      <c r="R6" s="264"/>
      <c r="S6" s="264"/>
      <c r="T6" s="264"/>
      <c r="U6" s="264"/>
      <c r="V6" s="264"/>
      <c r="W6" s="264"/>
      <c r="X6" s="265"/>
      <c r="Y6" s="268" t="s">
        <v>265</v>
      </c>
      <c r="Z6" s="269"/>
    </row>
    <row r="7" spans="1:29" s="1" customFormat="1" ht="15.75" thickBot="1" x14ac:dyDescent="0.3">
      <c r="A7" s="266"/>
      <c r="B7" s="266"/>
      <c r="C7" s="266"/>
      <c r="D7" s="266"/>
      <c r="E7" s="266"/>
      <c r="F7" s="266"/>
      <c r="G7" s="266"/>
      <c r="H7" s="266"/>
      <c r="I7" s="266"/>
      <c r="J7" s="266"/>
      <c r="K7" s="266"/>
      <c r="L7" s="266"/>
      <c r="M7" s="266"/>
      <c r="N7" s="266"/>
      <c r="O7" s="266"/>
      <c r="P7" s="266"/>
      <c r="Q7" s="266"/>
      <c r="R7" s="266"/>
      <c r="S7" s="266"/>
      <c r="T7" s="266"/>
      <c r="U7" s="266"/>
      <c r="V7" s="266"/>
      <c r="W7" s="266"/>
      <c r="X7" s="267"/>
      <c r="Y7" s="270"/>
      <c r="Z7" s="271"/>
    </row>
    <row r="8" spans="1:29" s="21" customFormat="1" ht="43.5" customHeight="1" x14ac:dyDescent="0.25">
      <c r="A8" s="51" t="s">
        <v>10</v>
      </c>
      <c r="B8" s="51" t="s">
        <v>266</v>
      </c>
      <c r="C8" s="51" t="s">
        <v>267</v>
      </c>
      <c r="D8" s="51" t="s">
        <v>268</v>
      </c>
      <c r="E8" s="51" t="s">
        <v>42</v>
      </c>
      <c r="F8" s="51" t="s">
        <v>44</v>
      </c>
      <c r="G8" s="51" t="s">
        <v>46</v>
      </c>
      <c r="H8" s="51" t="s">
        <v>48</v>
      </c>
      <c r="I8" s="51" t="s">
        <v>50</v>
      </c>
      <c r="J8" s="51" t="s">
        <v>52</v>
      </c>
      <c r="K8" s="48" t="s">
        <v>269</v>
      </c>
      <c r="L8" s="48" t="s">
        <v>270</v>
      </c>
      <c r="M8" s="48" t="s">
        <v>271</v>
      </c>
      <c r="N8" s="48" t="s">
        <v>272</v>
      </c>
      <c r="O8" s="48" t="s">
        <v>273</v>
      </c>
      <c r="P8" s="48" t="s">
        <v>274</v>
      </c>
      <c r="Q8" s="48" t="s">
        <v>275</v>
      </c>
      <c r="R8" s="48" t="s">
        <v>276</v>
      </c>
      <c r="S8" s="48" t="s">
        <v>277</v>
      </c>
      <c r="T8" s="48" t="s">
        <v>278</v>
      </c>
      <c r="U8" s="48" t="s">
        <v>279</v>
      </c>
      <c r="V8" s="48" t="s">
        <v>280</v>
      </c>
      <c r="W8" s="48" t="s">
        <v>281</v>
      </c>
      <c r="X8" s="51" t="s">
        <v>56</v>
      </c>
      <c r="Y8" s="51" t="s">
        <v>60</v>
      </c>
      <c r="Z8" s="51" t="s">
        <v>62</v>
      </c>
    </row>
    <row r="9" spans="1:29" ht="75" customHeight="1" x14ac:dyDescent="0.25">
      <c r="A9" s="43" t="s">
        <v>156</v>
      </c>
      <c r="B9" s="272" t="s">
        <v>282</v>
      </c>
      <c r="C9" s="272" t="s">
        <v>283</v>
      </c>
      <c r="D9" s="275" t="s">
        <v>284</v>
      </c>
      <c r="E9" s="272" t="s">
        <v>285</v>
      </c>
      <c r="F9" s="272" t="s">
        <v>286</v>
      </c>
      <c r="G9" s="44" t="s">
        <v>287</v>
      </c>
      <c r="H9" s="44" t="s">
        <v>288</v>
      </c>
      <c r="I9" s="45" t="s">
        <v>289</v>
      </c>
      <c r="J9" s="45" t="s">
        <v>290</v>
      </c>
      <c r="K9" s="53">
        <v>0.78</v>
      </c>
      <c r="L9" s="53">
        <v>7.0000000000000007E-2</v>
      </c>
      <c r="M9" s="53">
        <v>0.56000000000000005</v>
      </c>
      <c r="N9" s="53">
        <v>0.69</v>
      </c>
      <c r="O9" s="53">
        <v>0.55000000000000004</v>
      </c>
      <c r="P9" s="53">
        <v>0.49</v>
      </c>
      <c r="Q9" s="53"/>
      <c r="R9" s="53"/>
      <c r="S9" s="53"/>
      <c r="T9" s="53"/>
      <c r="U9" s="53"/>
      <c r="V9" s="53"/>
      <c r="W9" s="53">
        <f>AVERAGE(K9:V9)</f>
        <v>0.52333333333333343</v>
      </c>
      <c r="X9" s="46" t="s">
        <v>228</v>
      </c>
      <c r="Y9" s="44" t="s">
        <v>291</v>
      </c>
      <c r="Z9" s="44" t="s">
        <v>292</v>
      </c>
    </row>
    <row r="10" spans="1:29" ht="67.5" customHeight="1" x14ac:dyDescent="0.25">
      <c r="A10" s="43" t="s">
        <v>165</v>
      </c>
      <c r="B10" s="273"/>
      <c r="C10" s="273"/>
      <c r="D10" s="275"/>
      <c r="E10" s="274"/>
      <c r="F10" s="274"/>
      <c r="G10" s="44" t="s">
        <v>293</v>
      </c>
      <c r="H10" s="44" t="s">
        <v>294</v>
      </c>
      <c r="I10" s="45" t="s">
        <v>289</v>
      </c>
      <c r="J10" s="45" t="s">
        <v>290</v>
      </c>
      <c r="K10" s="54">
        <v>1.06</v>
      </c>
      <c r="L10" s="54">
        <v>1.66</v>
      </c>
      <c r="M10" s="54">
        <v>1.87</v>
      </c>
      <c r="N10" s="54">
        <v>3.03</v>
      </c>
      <c r="O10" s="54">
        <v>3.02</v>
      </c>
      <c r="P10" s="54">
        <v>2.36</v>
      </c>
      <c r="Q10" s="53"/>
      <c r="R10" s="53"/>
      <c r="S10" s="53"/>
      <c r="T10" s="53"/>
      <c r="U10" s="53"/>
      <c r="V10" s="53"/>
      <c r="W10" s="53">
        <f>AVERAGE(K10:V10)</f>
        <v>2.1666666666666665</v>
      </c>
      <c r="X10" s="50" t="s">
        <v>228</v>
      </c>
      <c r="Y10" s="44" t="s">
        <v>291</v>
      </c>
      <c r="Z10" s="44" t="s">
        <v>292</v>
      </c>
      <c r="AC10" t="s">
        <v>295</v>
      </c>
    </row>
    <row r="11" spans="1:29" ht="128.25" x14ac:dyDescent="0.25">
      <c r="A11" s="43" t="s">
        <v>183</v>
      </c>
      <c r="B11" s="273"/>
      <c r="C11" s="273"/>
      <c r="D11" s="44" t="s">
        <v>296</v>
      </c>
      <c r="E11" s="44" t="s">
        <v>297</v>
      </c>
      <c r="F11" s="44" t="s">
        <v>298</v>
      </c>
      <c r="G11" s="44" t="s">
        <v>299</v>
      </c>
      <c r="H11" s="44" t="s">
        <v>300</v>
      </c>
      <c r="I11" s="45" t="s">
        <v>301</v>
      </c>
      <c r="J11" s="45" t="s">
        <v>290</v>
      </c>
      <c r="K11" s="49"/>
      <c r="L11" s="49"/>
      <c r="M11" s="49"/>
      <c r="N11" s="49"/>
      <c r="O11" s="49"/>
      <c r="P11" s="49"/>
      <c r="Q11" s="49"/>
      <c r="R11" s="49"/>
      <c r="S11" s="49"/>
      <c r="T11" s="49"/>
      <c r="U11" s="49"/>
      <c r="V11" s="49"/>
      <c r="W11" s="49"/>
      <c r="X11" s="46" t="s">
        <v>228</v>
      </c>
      <c r="Y11" s="44" t="s">
        <v>302</v>
      </c>
      <c r="Z11" s="44" t="s">
        <v>303</v>
      </c>
      <c r="AC11" t="s">
        <v>304</v>
      </c>
    </row>
    <row r="12" spans="1:29" ht="71.25" x14ac:dyDescent="0.25">
      <c r="A12" s="43" t="s">
        <v>206</v>
      </c>
      <c r="B12" s="273"/>
      <c r="C12" s="273"/>
      <c r="D12" s="272" t="s">
        <v>284</v>
      </c>
      <c r="E12" s="272" t="s">
        <v>305</v>
      </c>
      <c r="F12" s="272" t="s">
        <v>306</v>
      </c>
      <c r="G12" s="44" t="s">
        <v>307</v>
      </c>
      <c r="H12" s="44" t="s">
        <v>308</v>
      </c>
      <c r="I12" s="45" t="s">
        <v>289</v>
      </c>
      <c r="J12" s="45" t="s">
        <v>290</v>
      </c>
      <c r="K12" s="53">
        <v>0</v>
      </c>
      <c r="L12" s="53">
        <v>0</v>
      </c>
      <c r="M12" s="53">
        <v>0</v>
      </c>
      <c r="N12" s="53">
        <v>1</v>
      </c>
      <c r="O12" s="53">
        <v>1</v>
      </c>
      <c r="P12" s="53">
        <v>0.91</v>
      </c>
      <c r="Q12" s="49"/>
      <c r="R12" s="49"/>
      <c r="S12" s="49"/>
      <c r="T12" s="49"/>
      <c r="U12" s="49"/>
      <c r="V12" s="49"/>
      <c r="W12" s="49"/>
      <c r="X12" s="46" t="s">
        <v>309</v>
      </c>
      <c r="Y12" s="44" t="s">
        <v>310</v>
      </c>
      <c r="Z12" s="44" t="s">
        <v>311</v>
      </c>
      <c r="AC12" t="s">
        <v>312</v>
      </c>
    </row>
    <row r="13" spans="1:29" ht="42.75" x14ac:dyDescent="0.25">
      <c r="A13" s="43" t="s">
        <v>215</v>
      </c>
      <c r="B13" s="273"/>
      <c r="C13" s="273"/>
      <c r="D13" s="273"/>
      <c r="E13" s="273"/>
      <c r="F13" s="273"/>
      <c r="G13" s="45" t="s">
        <v>313</v>
      </c>
      <c r="H13" s="45" t="s">
        <v>313</v>
      </c>
      <c r="I13" s="46" t="s">
        <v>314</v>
      </c>
      <c r="J13" s="45" t="s">
        <v>290</v>
      </c>
      <c r="K13" s="49"/>
      <c r="L13" s="49"/>
      <c r="M13" s="49"/>
      <c r="N13" s="49"/>
      <c r="O13" s="49"/>
      <c r="P13" s="49"/>
      <c r="Q13" s="49"/>
      <c r="R13" s="49"/>
      <c r="S13" s="49"/>
      <c r="T13" s="49"/>
      <c r="U13" s="49"/>
      <c r="V13" s="49"/>
      <c r="W13" s="49"/>
      <c r="X13" s="46" t="s">
        <v>228</v>
      </c>
      <c r="Y13" s="47" t="s">
        <v>313</v>
      </c>
      <c r="Z13" s="47" t="s">
        <v>313</v>
      </c>
    </row>
    <row r="14" spans="1:29" ht="57" x14ac:dyDescent="0.25">
      <c r="A14" s="43" t="s">
        <v>223</v>
      </c>
      <c r="B14" s="273"/>
      <c r="C14" s="273"/>
      <c r="D14" s="273"/>
      <c r="E14" s="273"/>
      <c r="F14" s="273"/>
      <c r="G14" s="45" t="s">
        <v>313</v>
      </c>
      <c r="H14" s="45" t="s">
        <v>313</v>
      </c>
      <c r="I14" s="46" t="s">
        <v>314</v>
      </c>
      <c r="J14" s="45" t="s">
        <v>290</v>
      </c>
      <c r="K14" s="49"/>
      <c r="L14" s="49"/>
      <c r="M14" s="49"/>
      <c r="N14" s="49"/>
      <c r="O14" s="49"/>
      <c r="P14" s="49"/>
      <c r="Q14" s="49"/>
      <c r="R14" s="49"/>
      <c r="S14" s="49"/>
      <c r="T14" s="49"/>
      <c r="U14" s="49"/>
      <c r="V14" s="49"/>
      <c r="W14" s="49"/>
      <c r="X14" s="46" t="s">
        <v>228</v>
      </c>
      <c r="Y14" s="47" t="s">
        <v>313</v>
      </c>
      <c r="Z14" s="47" t="s">
        <v>313</v>
      </c>
    </row>
    <row r="15" spans="1:29" ht="71.25" x14ac:dyDescent="0.25">
      <c r="A15" s="43" t="s">
        <v>229</v>
      </c>
      <c r="B15" s="273"/>
      <c r="C15" s="273"/>
      <c r="D15" s="273"/>
      <c r="E15" s="274"/>
      <c r="F15" s="274"/>
      <c r="G15" s="45" t="s">
        <v>313</v>
      </c>
      <c r="H15" s="45" t="s">
        <v>313</v>
      </c>
      <c r="I15" s="46" t="s">
        <v>314</v>
      </c>
      <c r="J15" s="45" t="s">
        <v>290</v>
      </c>
      <c r="K15" s="49"/>
      <c r="L15" s="49"/>
      <c r="M15" s="49"/>
      <c r="N15" s="49"/>
      <c r="O15" s="49"/>
      <c r="P15" s="49"/>
      <c r="Q15" s="49"/>
      <c r="R15" s="49"/>
      <c r="S15" s="49"/>
      <c r="T15" s="49"/>
      <c r="U15" s="49"/>
      <c r="V15" s="49"/>
      <c r="W15" s="49"/>
      <c r="X15" s="46" t="s">
        <v>228</v>
      </c>
      <c r="Y15" s="47" t="s">
        <v>313</v>
      </c>
      <c r="Z15" s="47" t="s">
        <v>313</v>
      </c>
    </row>
    <row r="16" spans="1:29" ht="114" x14ac:dyDescent="0.25">
      <c r="A16" s="43" t="s">
        <v>242</v>
      </c>
      <c r="B16" s="273"/>
      <c r="C16" s="273"/>
      <c r="D16" s="44" t="s">
        <v>284</v>
      </c>
      <c r="E16" s="44" t="s">
        <v>315</v>
      </c>
      <c r="F16" s="43" t="s">
        <v>316</v>
      </c>
      <c r="G16" s="44" t="s">
        <v>317</v>
      </c>
      <c r="H16" s="46" t="s">
        <v>318</v>
      </c>
      <c r="I16" s="47" t="s">
        <v>289</v>
      </c>
      <c r="J16" s="45" t="s">
        <v>290</v>
      </c>
      <c r="K16" s="53">
        <v>1.08</v>
      </c>
      <c r="L16" s="53">
        <v>1.0900000000000001</v>
      </c>
      <c r="M16" s="53">
        <v>1.05</v>
      </c>
      <c r="N16" s="53">
        <v>1.1000000000000001</v>
      </c>
      <c r="O16" s="53">
        <v>1.1499999999999999</v>
      </c>
      <c r="P16" s="53">
        <v>0.99</v>
      </c>
      <c r="Q16" s="53"/>
      <c r="R16" s="53"/>
      <c r="S16" s="53"/>
      <c r="T16" s="53"/>
      <c r="U16" s="53"/>
      <c r="V16" s="53"/>
      <c r="W16" s="53">
        <f>AVERAGE(K16:V16)</f>
        <v>1.0766666666666669</v>
      </c>
      <c r="X16" s="46" t="s">
        <v>309</v>
      </c>
      <c r="Y16" s="44" t="s">
        <v>319</v>
      </c>
      <c r="Z16" s="46" t="s">
        <v>320</v>
      </c>
    </row>
    <row r="17" spans="1:26" ht="128.25" x14ac:dyDescent="0.25">
      <c r="A17" s="43" t="s">
        <v>321</v>
      </c>
      <c r="B17" s="274"/>
      <c r="C17" s="274"/>
      <c r="D17" s="44" t="s">
        <v>284</v>
      </c>
      <c r="E17" s="52" t="s">
        <v>305</v>
      </c>
      <c r="F17" s="56" t="s">
        <v>306</v>
      </c>
      <c r="G17" s="45" t="s">
        <v>313</v>
      </c>
      <c r="H17" s="45" t="s">
        <v>313</v>
      </c>
      <c r="I17" s="47" t="s">
        <v>314</v>
      </c>
      <c r="J17" s="45" t="s">
        <v>290</v>
      </c>
      <c r="K17" s="49"/>
      <c r="L17" s="49"/>
      <c r="M17" s="49"/>
      <c r="N17" s="49"/>
      <c r="O17" s="49"/>
      <c r="P17" s="49"/>
      <c r="Q17" s="49"/>
      <c r="R17" s="49"/>
      <c r="S17" s="49"/>
      <c r="T17" s="49"/>
      <c r="U17" s="49"/>
      <c r="V17" s="49"/>
      <c r="W17" s="49"/>
      <c r="X17" s="46" t="s">
        <v>228</v>
      </c>
      <c r="Y17" s="47" t="s">
        <v>313</v>
      </c>
      <c r="Z17" s="47" t="s">
        <v>313</v>
      </c>
    </row>
  </sheetData>
  <mergeCells count="17">
    <mergeCell ref="A6:X7"/>
    <mergeCell ref="Y6:Z7"/>
    <mergeCell ref="B9:B17"/>
    <mergeCell ref="C9:C17"/>
    <mergeCell ref="D9:D10"/>
    <mergeCell ref="E9:E10"/>
    <mergeCell ref="F9:F10"/>
    <mergeCell ref="D12:D15"/>
    <mergeCell ref="E12:E15"/>
    <mergeCell ref="F12:F15"/>
    <mergeCell ref="A5:B5"/>
    <mergeCell ref="C5:Y5"/>
    <mergeCell ref="A1:B4"/>
    <mergeCell ref="C1:Y1"/>
    <mergeCell ref="C2:Y2"/>
    <mergeCell ref="C3:Y3"/>
    <mergeCell ref="C4:Y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1"/>
  <sheetViews>
    <sheetView tabSelected="1" topLeftCell="AJ68" zoomScale="60" zoomScaleNormal="60" workbookViewId="0">
      <selection activeCell="AS77" sqref="AS76:AS77"/>
    </sheetView>
  </sheetViews>
  <sheetFormatPr baseColWidth="10" defaultColWidth="13" defaultRowHeight="15" customHeight="1" x14ac:dyDescent="0.25"/>
  <cols>
    <col min="1" max="1" width="23.140625" customWidth="1"/>
    <col min="2" max="2" width="20.85546875" customWidth="1"/>
    <col min="3" max="3" width="18.85546875" customWidth="1"/>
    <col min="4" max="4" width="16.42578125" customWidth="1"/>
    <col min="5" max="5" width="21" customWidth="1"/>
    <col min="6" max="6" width="20.28515625" customWidth="1"/>
    <col min="7" max="7" width="24.7109375" customWidth="1"/>
    <col min="8" max="8" width="21.28515625" customWidth="1"/>
    <col min="9" max="9" width="21.85546875" customWidth="1"/>
    <col min="10" max="10" width="17.85546875" customWidth="1"/>
    <col min="11" max="11" width="16.42578125" hidden="1" customWidth="1"/>
    <col min="12" max="12" width="20.85546875" customWidth="1"/>
    <col min="13" max="13" width="34.85546875" customWidth="1"/>
    <col min="14" max="14" width="23.42578125" customWidth="1"/>
    <col min="15" max="15" width="30.140625" customWidth="1"/>
    <col min="16" max="16" width="22.85546875" customWidth="1"/>
    <col min="17" max="17" width="20.7109375" customWidth="1"/>
    <col min="18" max="18" width="16.85546875" hidden="1" customWidth="1"/>
    <col min="19" max="19" width="21" hidden="1" customWidth="1"/>
    <col min="20" max="20" width="21" style="143" customWidth="1"/>
    <col min="21" max="21" width="17.28515625" customWidth="1"/>
    <col min="22" max="22" width="19.140625" customWidth="1"/>
    <col min="23" max="23" width="17.7109375" customWidth="1"/>
    <col min="24" max="24" width="20.5703125" customWidth="1"/>
    <col min="25" max="25" width="21.28515625" customWidth="1"/>
    <col min="26" max="26" width="18.5703125" customWidth="1"/>
    <col min="27" max="27" width="25" customWidth="1"/>
    <col min="28" max="28" width="25.28515625" customWidth="1"/>
    <col min="29" max="29" width="22" customWidth="1"/>
    <col min="30" max="30" width="36.7109375" customWidth="1"/>
    <col min="31" max="31" width="22" customWidth="1"/>
    <col min="32" max="32" width="16.42578125" style="163" customWidth="1"/>
    <col min="33" max="33" width="15" style="162" customWidth="1"/>
    <col min="34" max="34" width="22.140625" customWidth="1"/>
    <col min="35" max="35" width="22.7109375" customWidth="1"/>
    <col min="36" max="36" width="20.7109375" customWidth="1"/>
    <col min="37" max="37" width="19.28515625" customWidth="1"/>
    <col min="38" max="38" width="26.140625" customWidth="1"/>
    <col min="39" max="39" width="21.42578125" customWidth="1"/>
    <col min="40" max="40" width="24.85546875" customWidth="1"/>
    <col min="41" max="41" width="20.85546875" customWidth="1"/>
    <col min="42" max="42" width="20.5703125" customWidth="1"/>
    <col min="43" max="43" width="20.140625" customWidth="1"/>
    <col min="44" max="44" width="27.42578125" bestFit="1" customWidth="1"/>
    <col min="45" max="45" width="24.85546875" bestFit="1" customWidth="1"/>
    <col min="46" max="46" width="25.42578125" customWidth="1"/>
    <col min="47" max="47" width="16.7109375" bestFit="1" customWidth="1"/>
    <col min="48" max="48" width="16.42578125" bestFit="1" customWidth="1"/>
  </cols>
  <sheetData>
    <row r="1" spans="1:46" s="1" customFormat="1" ht="23.25" customHeight="1" x14ac:dyDescent="0.25">
      <c r="A1" s="237" t="s">
        <v>322</v>
      </c>
      <c r="B1" s="237"/>
      <c r="C1" s="261" t="s">
        <v>125</v>
      </c>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3"/>
      <c r="AQ1" s="29" t="s">
        <v>126</v>
      </c>
    </row>
    <row r="2" spans="1:46" s="1" customFormat="1" ht="23.25" customHeight="1" x14ac:dyDescent="0.25">
      <c r="A2" s="237"/>
      <c r="B2" s="237"/>
      <c r="C2" s="261" t="s">
        <v>127</v>
      </c>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3"/>
      <c r="AQ2" s="29" t="s">
        <v>128</v>
      </c>
    </row>
    <row r="3" spans="1:46" s="1" customFormat="1" ht="23.25" customHeight="1" x14ac:dyDescent="0.25">
      <c r="A3" s="237"/>
      <c r="B3" s="237"/>
      <c r="C3" s="261" t="s">
        <v>129</v>
      </c>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3"/>
      <c r="AQ3" s="29" t="s">
        <v>130</v>
      </c>
    </row>
    <row r="4" spans="1:46" s="1" customFormat="1" ht="23.25" customHeight="1" x14ac:dyDescent="0.25">
      <c r="A4" s="237"/>
      <c r="B4" s="237"/>
      <c r="C4" s="261" t="s">
        <v>131</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3"/>
      <c r="AQ4" s="29" t="s">
        <v>323</v>
      </c>
    </row>
    <row r="5" spans="1:46" s="1" customFormat="1" ht="26.25" customHeight="1" x14ac:dyDescent="0.25">
      <c r="A5" s="375" t="s">
        <v>262</v>
      </c>
      <c r="B5" s="375"/>
      <c r="C5" s="253" t="s">
        <v>263</v>
      </c>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60"/>
    </row>
    <row r="6" spans="1:46" ht="15" customHeight="1" x14ac:dyDescent="0.25">
      <c r="A6" s="371" t="s">
        <v>324</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2"/>
      <c r="AC6" s="376" t="s">
        <v>325</v>
      </c>
      <c r="AD6" s="377"/>
      <c r="AE6" s="377"/>
      <c r="AF6" s="377"/>
      <c r="AG6" s="377"/>
      <c r="AH6" s="377"/>
      <c r="AI6" s="57"/>
      <c r="AJ6" s="380" t="s">
        <v>326</v>
      </c>
      <c r="AK6" s="381"/>
      <c r="AL6" s="381"/>
      <c r="AM6" s="381"/>
      <c r="AN6" s="381"/>
      <c r="AO6" s="381"/>
      <c r="AP6" s="381"/>
      <c r="AQ6" s="382"/>
    </row>
    <row r="7" spans="1:46" ht="15" customHeight="1" x14ac:dyDescent="0.2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4"/>
      <c r="AC7" s="378"/>
      <c r="AD7" s="379"/>
      <c r="AE7" s="379"/>
      <c r="AF7" s="379"/>
      <c r="AG7" s="379"/>
      <c r="AH7" s="379"/>
      <c r="AI7" s="116"/>
      <c r="AJ7" s="383"/>
      <c r="AK7" s="384"/>
      <c r="AL7" s="384"/>
      <c r="AM7" s="384"/>
      <c r="AN7" s="384"/>
      <c r="AO7" s="384"/>
      <c r="AP7" s="384"/>
      <c r="AQ7" s="385"/>
    </row>
    <row r="8" spans="1:46" s="26" customFormat="1" ht="108" customHeight="1" thickBot="1" x14ac:dyDescent="0.3">
      <c r="A8" s="132" t="s">
        <v>10</v>
      </c>
      <c r="B8" s="132" t="s">
        <v>138</v>
      </c>
      <c r="C8" s="132" t="s">
        <v>14</v>
      </c>
      <c r="D8" s="133" t="s">
        <v>327</v>
      </c>
      <c r="E8" s="133" t="s">
        <v>65</v>
      </c>
      <c r="F8" s="132" t="s">
        <v>67</v>
      </c>
      <c r="G8" s="133" t="s">
        <v>69</v>
      </c>
      <c r="H8" s="133" t="s">
        <v>328</v>
      </c>
      <c r="I8" s="133" t="s">
        <v>73</v>
      </c>
      <c r="J8" s="134" t="s">
        <v>626</v>
      </c>
      <c r="K8" s="135" t="s">
        <v>329</v>
      </c>
      <c r="L8" s="133" t="s">
        <v>330</v>
      </c>
      <c r="M8" s="136" t="s">
        <v>331</v>
      </c>
      <c r="N8" s="136" t="s">
        <v>79</v>
      </c>
      <c r="O8" s="136" t="s">
        <v>81</v>
      </c>
      <c r="P8" s="132" t="s">
        <v>332</v>
      </c>
      <c r="Q8" s="137" t="s">
        <v>627</v>
      </c>
      <c r="R8" s="137" t="s">
        <v>333</v>
      </c>
      <c r="S8" s="137" t="s">
        <v>334</v>
      </c>
      <c r="T8" s="142" t="s">
        <v>335</v>
      </c>
      <c r="U8" s="136" t="s">
        <v>336</v>
      </c>
      <c r="V8" s="136" t="s">
        <v>337</v>
      </c>
      <c r="W8" s="132" t="s">
        <v>89</v>
      </c>
      <c r="X8" s="132" t="s">
        <v>91</v>
      </c>
      <c r="Y8" s="132" t="s">
        <v>93</v>
      </c>
      <c r="Z8" s="132" t="s">
        <v>95</v>
      </c>
      <c r="AA8" s="132" t="s">
        <v>97</v>
      </c>
      <c r="AB8" s="132" t="s">
        <v>99</v>
      </c>
      <c r="AC8" s="133" t="s">
        <v>102</v>
      </c>
      <c r="AD8" s="133" t="s">
        <v>338</v>
      </c>
      <c r="AE8" s="133" t="s">
        <v>106</v>
      </c>
      <c r="AF8" s="133" t="s">
        <v>108</v>
      </c>
      <c r="AG8" s="133" t="s">
        <v>110</v>
      </c>
      <c r="AH8" s="133" t="s">
        <v>112</v>
      </c>
      <c r="AI8" s="138" t="s">
        <v>339</v>
      </c>
      <c r="AJ8" s="132" t="s">
        <v>115</v>
      </c>
      <c r="AK8" s="132" t="s">
        <v>340</v>
      </c>
      <c r="AL8" s="139" t="s">
        <v>341</v>
      </c>
      <c r="AM8" s="139" t="s">
        <v>342</v>
      </c>
      <c r="AN8" s="139" t="s">
        <v>343</v>
      </c>
      <c r="AO8" s="139" t="s">
        <v>344</v>
      </c>
      <c r="AP8" s="132" t="s">
        <v>119</v>
      </c>
      <c r="AQ8" s="192" t="s">
        <v>121</v>
      </c>
      <c r="AR8" s="197" t="s">
        <v>345</v>
      </c>
      <c r="AS8" s="197" t="s">
        <v>346</v>
      </c>
      <c r="AT8" s="197" t="s">
        <v>347</v>
      </c>
    </row>
    <row r="9" spans="1:46" ht="156.75" customHeight="1" x14ac:dyDescent="0.25">
      <c r="A9" s="248" t="s">
        <v>156</v>
      </c>
      <c r="B9" s="246" t="s">
        <v>157</v>
      </c>
      <c r="C9" s="369" t="s">
        <v>158</v>
      </c>
      <c r="D9" s="367">
        <v>20000</v>
      </c>
      <c r="E9" s="368" t="s">
        <v>348</v>
      </c>
      <c r="F9" s="278">
        <v>2024130010055</v>
      </c>
      <c r="G9" s="281" t="s">
        <v>349</v>
      </c>
      <c r="H9" s="348" t="s">
        <v>350</v>
      </c>
      <c r="I9" s="348" t="s">
        <v>351</v>
      </c>
      <c r="J9" s="332">
        <v>16768</v>
      </c>
      <c r="K9" s="310"/>
      <c r="L9" s="350">
        <v>0.25</v>
      </c>
      <c r="M9" s="119" t="s">
        <v>352</v>
      </c>
      <c r="N9" s="73" t="s">
        <v>353</v>
      </c>
      <c r="O9" s="117" t="s">
        <v>354</v>
      </c>
      <c r="P9" s="75">
        <v>20000</v>
      </c>
      <c r="Q9" s="118">
        <v>16768</v>
      </c>
      <c r="R9" s="120"/>
      <c r="S9" s="120"/>
      <c r="T9" s="399">
        <f>Q9/P9</f>
        <v>0.83840000000000003</v>
      </c>
      <c r="U9" s="146">
        <v>45505</v>
      </c>
      <c r="V9" s="121">
        <v>45646</v>
      </c>
      <c r="W9" s="75">
        <v>140</v>
      </c>
      <c r="X9" s="122">
        <v>20000</v>
      </c>
      <c r="Y9" s="123" t="s">
        <v>355</v>
      </c>
      <c r="Z9" s="73" t="s">
        <v>356</v>
      </c>
      <c r="AA9" s="73" t="s">
        <v>357</v>
      </c>
      <c r="AB9" s="73" t="s">
        <v>358</v>
      </c>
      <c r="AC9" s="75" t="s">
        <v>359</v>
      </c>
      <c r="AD9" s="124" t="s">
        <v>360</v>
      </c>
      <c r="AE9" s="125">
        <v>982000000</v>
      </c>
      <c r="AF9" s="73" t="s">
        <v>361</v>
      </c>
      <c r="AG9" s="73" t="s">
        <v>362</v>
      </c>
      <c r="AH9" s="121">
        <v>45517</v>
      </c>
      <c r="AI9" s="123" t="s">
        <v>363</v>
      </c>
      <c r="AJ9" s="125">
        <v>1200000000</v>
      </c>
      <c r="AK9" s="125">
        <v>1200000000</v>
      </c>
      <c r="AL9" s="126">
        <v>352000000</v>
      </c>
      <c r="AM9" s="126"/>
      <c r="AN9" s="126">
        <v>0</v>
      </c>
      <c r="AO9" s="120"/>
      <c r="AP9" s="281" t="s">
        <v>364</v>
      </c>
      <c r="AQ9" s="281" t="s">
        <v>348</v>
      </c>
      <c r="AR9" s="297">
        <v>2564589786.71</v>
      </c>
      <c r="AS9" s="290">
        <v>961733333</v>
      </c>
      <c r="AT9" s="299">
        <f>+AS9/AR9</f>
        <v>0.37500474266247685</v>
      </c>
    </row>
    <row r="10" spans="1:46" ht="81" customHeight="1" x14ac:dyDescent="0.25">
      <c r="A10" s="249"/>
      <c r="B10" s="247"/>
      <c r="C10" s="362"/>
      <c r="D10" s="363"/>
      <c r="E10" s="365"/>
      <c r="F10" s="279"/>
      <c r="G10" s="282"/>
      <c r="H10" s="277"/>
      <c r="I10" s="277"/>
      <c r="J10" s="333"/>
      <c r="K10" s="311"/>
      <c r="L10" s="352"/>
      <c r="M10" s="101" t="s">
        <v>365</v>
      </c>
      <c r="N10" s="65" t="s">
        <v>353</v>
      </c>
      <c r="O10" s="97" t="s">
        <v>366</v>
      </c>
      <c r="P10" s="40">
        <v>6</v>
      </c>
      <c r="Q10" s="100">
        <v>6</v>
      </c>
      <c r="R10" s="71"/>
      <c r="S10" s="144"/>
      <c r="T10" s="400">
        <f t="shared" ref="T10:T29" si="0">Q10/P10</f>
        <v>1</v>
      </c>
      <c r="U10" s="102">
        <v>45505</v>
      </c>
      <c r="V10" s="145">
        <v>45657</v>
      </c>
      <c r="W10" s="40">
        <v>150</v>
      </c>
      <c r="X10" s="103">
        <v>1059626</v>
      </c>
      <c r="Y10" s="104" t="s">
        <v>355</v>
      </c>
      <c r="Z10" s="65" t="s">
        <v>356</v>
      </c>
      <c r="AA10" s="65" t="s">
        <v>367</v>
      </c>
      <c r="AB10" s="65" t="s">
        <v>368</v>
      </c>
      <c r="AC10" s="40" t="s">
        <v>359</v>
      </c>
      <c r="AD10" s="65" t="s">
        <v>369</v>
      </c>
      <c r="AE10" s="105">
        <v>114733129.70999999</v>
      </c>
      <c r="AF10" s="65" t="s">
        <v>361</v>
      </c>
      <c r="AG10" s="65" t="s">
        <v>362</v>
      </c>
      <c r="AH10" s="102">
        <v>45555</v>
      </c>
      <c r="AI10" s="104" t="s">
        <v>363</v>
      </c>
      <c r="AJ10" s="105">
        <v>127683525</v>
      </c>
      <c r="AK10" s="105">
        <v>127683525</v>
      </c>
      <c r="AL10" s="106">
        <v>0</v>
      </c>
      <c r="AM10" s="106"/>
      <c r="AN10" s="106">
        <v>0</v>
      </c>
      <c r="AO10" s="71"/>
      <c r="AP10" s="282"/>
      <c r="AQ10" s="282"/>
      <c r="AR10" s="298"/>
      <c r="AS10" s="298"/>
      <c r="AT10" s="300"/>
    </row>
    <row r="11" spans="1:46" ht="102.75" customHeight="1" x14ac:dyDescent="0.25">
      <c r="A11" s="249" t="s">
        <v>165</v>
      </c>
      <c r="B11" s="247"/>
      <c r="C11" s="362"/>
      <c r="D11" s="363">
        <v>100</v>
      </c>
      <c r="E11" s="365"/>
      <c r="F11" s="279"/>
      <c r="G11" s="282"/>
      <c r="H11" s="276" t="s">
        <v>370</v>
      </c>
      <c r="I11" s="276" t="s">
        <v>371</v>
      </c>
      <c r="J11" s="339">
        <v>0</v>
      </c>
      <c r="K11" s="312"/>
      <c r="L11" s="356">
        <v>0.25</v>
      </c>
      <c r="M11" s="101" t="s">
        <v>372</v>
      </c>
      <c r="N11" s="40" t="s">
        <v>373</v>
      </c>
      <c r="O11" s="97" t="s">
        <v>374</v>
      </c>
      <c r="P11" s="40">
        <v>1</v>
      </c>
      <c r="Q11" s="100">
        <v>0</v>
      </c>
      <c r="R11" s="71"/>
      <c r="S11" s="144"/>
      <c r="T11" s="400">
        <f t="shared" si="0"/>
        <v>0</v>
      </c>
      <c r="U11" s="102">
        <v>45505</v>
      </c>
      <c r="V11" s="145">
        <v>45565</v>
      </c>
      <c r="W11" s="40">
        <v>60</v>
      </c>
      <c r="X11" s="107">
        <v>400</v>
      </c>
      <c r="Y11" s="104" t="s">
        <v>355</v>
      </c>
      <c r="Z11" s="65" t="s">
        <v>356</v>
      </c>
      <c r="AA11" s="40" t="s">
        <v>353</v>
      </c>
      <c r="AB11" s="40" t="s">
        <v>353</v>
      </c>
      <c r="AC11" s="40" t="s">
        <v>359</v>
      </c>
      <c r="AD11" s="99" t="s">
        <v>375</v>
      </c>
      <c r="AE11" s="105">
        <v>84000000</v>
      </c>
      <c r="AF11" s="65" t="s">
        <v>361</v>
      </c>
      <c r="AG11" s="65" t="s">
        <v>362</v>
      </c>
      <c r="AH11" s="102">
        <v>45534</v>
      </c>
      <c r="AI11" s="104" t="s">
        <v>363</v>
      </c>
      <c r="AJ11" s="105">
        <v>84000000</v>
      </c>
      <c r="AK11" s="105">
        <v>84000000</v>
      </c>
      <c r="AL11" s="106">
        <v>38400000</v>
      </c>
      <c r="AM11" s="106"/>
      <c r="AN11" s="106">
        <v>0</v>
      </c>
      <c r="AO11" s="71"/>
      <c r="AP11" s="282"/>
      <c r="AQ11" s="282"/>
      <c r="AR11" s="298"/>
      <c r="AS11" s="298"/>
      <c r="AT11" s="300"/>
    </row>
    <row r="12" spans="1:46" ht="120.75" customHeight="1" x14ac:dyDescent="0.25">
      <c r="A12" s="249"/>
      <c r="B12" s="247"/>
      <c r="C12" s="362"/>
      <c r="D12" s="363"/>
      <c r="E12" s="365"/>
      <c r="F12" s="279"/>
      <c r="G12" s="282"/>
      <c r="H12" s="277"/>
      <c r="I12" s="277"/>
      <c r="J12" s="333"/>
      <c r="K12" s="311"/>
      <c r="L12" s="352"/>
      <c r="M12" s="101" t="s">
        <v>376</v>
      </c>
      <c r="N12" s="40" t="s">
        <v>373</v>
      </c>
      <c r="O12" s="97" t="s">
        <v>377</v>
      </c>
      <c r="P12" s="40">
        <v>100</v>
      </c>
      <c r="Q12" s="100">
        <v>0</v>
      </c>
      <c r="R12" s="71"/>
      <c r="S12" s="144"/>
      <c r="T12" s="400">
        <f t="shared" si="0"/>
        <v>0</v>
      </c>
      <c r="U12" s="102">
        <v>45505</v>
      </c>
      <c r="V12" s="145">
        <v>45646</v>
      </c>
      <c r="W12" s="40">
        <v>140</v>
      </c>
      <c r="X12" s="107">
        <v>400</v>
      </c>
      <c r="Y12" s="104" t="s">
        <v>355</v>
      </c>
      <c r="Z12" s="65" t="s">
        <v>356</v>
      </c>
      <c r="AA12" s="40" t="s">
        <v>353</v>
      </c>
      <c r="AB12" s="40" t="s">
        <v>353</v>
      </c>
      <c r="AC12" s="40" t="s">
        <v>359</v>
      </c>
      <c r="AD12" s="108" t="s">
        <v>378</v>
      </c>
      <c r="AE12" s="105">
        <v>100000000</v>
      </c>
      <c r="AF12" s="65" t="s">
        <v>361</v>
      </c>
      <c r="AG12" s="65" t="s">
        <v>362</v>
      </c>
      <c r="AH12" s="102">
        <v>45534</v>
      </c>
      <c r="AI12" s="104" t="s">
        <v>363</v>
      </c>
      <c r="AJ12" s="105">
        <v>100000000</v>
      </c>
      <c r="AK12" s="105">
        <v>100000000</v>
      </c>
      <c r="AL12" s="106">
        <v>0</v>
      </c>
      <c r="AM12" s="106"/>
      <c r="AN12" s="106">
        <v>0</v>
      </c>
      <c r="AO12" s="71"/>
      <c r="AP12" s="282"/>
      <c r="AQ12" s="282"/>
      <c r="AR12" s="298"/>
      <c r="AS12" s="298"/>
      <c r="AT12" s="300"/>
    </row>
    <row r="13" spans="1:46" ht="93.75" customHeight="1" x14ac:dyDescent="0.25">
      <c r="A13" s="249" t="s">
        <v>156</v>
      </c>
      <c r="B13" s="247"/>
      <c r="C13" s="362"/>
      <c r="D13" s="363">
        <v>20</v>
      </c>
      <c r="E13" s="365"/>
      <c r="F13" s="279"/>
      <c r="G13" s="282"/>
      <c r="H13" s="276" t="s">
        <v>379</v>
      </c>
      <c r="I13" s="276" t="s">
        <v>380</v>
      </c>
      <c r="J13" s="339">
        <v>20</v>
      </c>
      <c r="K13" s="312"/>
      <c r="L13" s="356">
        <v>0.25</v>
      </c>
      <c r="M13" s="101" t="s">
        <v>381</v>
      </c>
      <c r="N13" s="65" t="s">
        <v>353</v>
      </c>
      <c r="O13" s="97" t="s">
        <v>382</v>
      </c>
      <c r="P13" s="40">
        <v>1</v>
      </c>
      <c r="Q13" s="100">
        <v>1</v>
      </c>
      <c r="R13" s="71"/>
      <c r="S13" s="144"/>
      <c r="T13" s="401">
        <f t="shared" si="0"/>
        <v>1</v>
      </c>
      <c r="U13" s="147">
        <v>45505</v>
      </c>
      <c r="V13" s="145">
        <v>45565</v>
      </c>
      <c r="W13" s="40">
        <v>60</v>
      </c>
      <c r="X13" s="107">
        <v>1059626</v>
      </c>
      <c r="Y13" s="104" t="s">
        <v>355</v>
      </c>
      <c r="Z13" s="65" t="s">
        <v>356</v>
      </c>
      <c r="AA13" s="40" t="s">
        <v>353</v>
      </c>
      <c r="AB13" s="40" t="s">
        <v>353</v>
      </c>
      <c r="AC13" s="40" t="s">
        <v>359</v>
      </c>
      <c r="AD13" s="108" t="s">
        <v>383</v>
      </c>
      <c r="AE13" s="105">
        <v>50000000</v>
      </c>
      <c r="AF13" s="65" t="s">
        <v>361</v>
      </c>
      <c r="AG13" s="65" t="s">
        <v>362</v>
      </c>
      <c r="AH13" s="102">
        <v>45536</v>
      </c>
      <c r="AI13" s="104" t="s">
        <v>363</v>
      </c>
      <c r="AJ13" s="105">
        <v>0</v>
      </c>
      <c r="AK13" s="105">
        <v>352906261.70999998</v>
      </c>
      <c r="AL13" s="106">
        <v>50000000</v>
      </c>
      <c r="AM13" s="106"/>
      <c r="AN13" s="106">
        <v>0</v>
      </c>
      <c r="AO13" s="71"/>
      <c r="AP13" s="282"/>
      <c r="AQ13" s="282"/>
      <c r="AR13" s="298"/>
      <c r="AS13" s="298"/>
      <c r="AT13" s="300"/>
    </row>
    <row r="14" spans="1:46" ht="101.25" customHeight="1" x14ac:dyDescent="0.25">
      <c r="A14" s="249"/>
      <c r="B14" s="247"/>
      <c r="C14" s="362"/>
      <c r="D14" s="363"/>
      <c r="E14" s="365"/>
      <c r="F14" s="279"/>
      <c r="G14" s="282"/>
      <c r="H14" s="277"/>
      <c r="I14" s="277"/>
      <c r="J14" s="333"/>
      <c r="K14" s="311"/>
      <c r="L14" s="352"/>
      <c r="M14" s="101" t="s">
        <v>384</v>
      </c>
      <c r="N14" s="65" t="s">
        <v>353</v>
      </c>
      <c r="O14" s="97" t="s">
        <v>169</v>
      </c>
      <c r="P14" s="40">
        <v>20</v>
      </c>
      <c r="Q14" s="100">
        <v>20</v>
      </c>
      <c r="R14" s="71"/>
      <c r="S14" s="144"/>
      <c r="T14" s="400">
        <f t="shared" si="0"/>
        <v>1</v>
      </c>
      <c r="U14" s="102">
        <v>45505</v>
      </c>
      <c r="V14" s="145">
        <v>45646</v>
      </c>
      <c r="W14" s="40">
        <v>140</v>
      </c>
      <c r="X14" s="107">
        <v>1059626</v>
      </c>
      <c r="Y14" s="104" t="s">
        <v>355</v>
      </c>
      <c r="Z14" s="65" t="s">
        <v>356</v>
      </c>
      <c r="AA14" s="40" t="s">
        <v>353</v>
      </c>
      <c r="AB14" s="40" t="s">
        <v>353</v>
      </c>
      <c r="AC14" s="40" t="s">
        <v>359</v>
      </c>
      <c r="AD14" s="108" t="s">
        <v>385</v>
      </c>
      <c r="AE14" s="105">
        <v>50000000</v>
      </c>
      <c r="AF14" s="65" t="s">
        <v>361</v>
      </c>
      <c r="AG14" s="65" t="s">
        <v>362</v>
      </c>
      <c r="AH14" s="102">
        <v>45555</v>
      </c>
      <c r="AI14" s="104" t="s">
        <v>363</v>
      </c>
      <c r="AJ14" s="105">
        <v>0</v>
      </c>
      <c r="AK14" s="105">
        <v>350000000</v>
      </c>
      <c r="AL14" s="106">
        <v>20000000</v>
      </c>
      <c r="AM14" s="106"/>
      <c r="AN14" s="106">
        <v>8000000</v>
      </c>
      <c r="AO14" s="71"/>
      <c r="AP14" s="282"/>
      <c r="AQ14" s="282"/>
      <c r="AR14" s="298"/>
      <c r="AS14" s="298"/>
      <c r="AT14" s="300"/>
    </row>
    <row r="15" spans="1:46" ht="117.75" customHeight="1" x14ac:dyDescent="0.25">
      <c r="A15" s="249" t="s">
        <v>165</v>
      </c>
      <c r="B15" s="247"/>
      <c r="C15" s="362"/>
      <c r="D15" s="363">
        <v>0.25</v>
      </c>
      <c r="E15" s="365"/>
      <c r="F15" s="279"/>
      <c r="G15" s="282"/>
      <c r="H15" s="276" t="s">
        <v>386</v>
      </c>
      <c r="I15" s="276" t="s">
        <v>387</v>
      </c>
      <c r="J15" s="339">
        <v>0.08</v>
      </c>
      <c r="K15" s="312"/>
      <c r="L15" s="356">
        <v>0.25</v>
      </c>
      <c r="M15" s="101" t="s">
        <v>388</v>
      </c>
      <c r="N15" s="65" t="s">
        <v>353</v>
      </c>
      <c r="O15" s="97" t="s">
        <v>389</v>
      </c>
      <c r="P15" s="40">
        <v>1</v>
      </c>
      <c r="Q15" s="100">
        <v>0</v>
      </c>
      <c r="R15" s="71"/>
      <c r="S15" s="144"/>
      <c r="T15" s="400">
        <f t="shared" si="0"/>
        <v>0</v>
      </c>
      <c r="U15" s="102">
        <v>45505</v>
      </c>
      <c r="V15" s="145">
        <v>45565</v>
      </c>
      <c r="W15" s="40">
        <v>60</v>
      </c>
      <c r="X15" s="107">
        <v>1059626</v>
      </c>
      <c r="Y15" s="104" t="s">
        <v>355</v>
      </c>
      <c r="Z15" s="65" t="s">
        <v>356</v>
      </c>
      <c r="AA15" s="40" t="s">
        <v>353</v>
      </c>
      <c r="AB15" s="40" t="s">
        <v>353</v>
      </c>
      <c r="AC15" s="40" t="s">
        <v>359</v>
      </c>
      <c r="AD15" s="101" t="s">
        <v>390</v>
      </c>
      <c r="AE15" s="105">
        <v>30000000</v>
      </c>
      <c r="AF15" s="65" t="s">
        <v>361</v>
      </c>
      <c r="AG15" s="65" t="s">
        <v>362</v>
      </c>
      <c r="AH15" s="102">
        <v>45597</v>
      </c>
      <c r="AI15" s="104" t="s">
        <v>363</v>
      </c>
      <c r="AJ15" s="105">
        <v>0</v>
      </c>
      <c r="AK15" s="105">
        <v>350000000</v>
      </c>
      <c r="AL15" s="106">
        <v>27000000</v>
      </c>
      <c r="AM15" s="106"/>
      <c r="AN15" s="106">
        <v>9000000</v>
      </c>
      <c r="AO15" s="71"/>
      <c r="AP15" s="282"/>
      <c r="AQ15" s="282"/>
      <c r="AR15" s="298"/>
      <c r="AS15" s="298"/>
      <c r="AT15" s="300"/>
    </row>
    <row r="16" spans="1:46" ht="80.25" customHeight="1" x14ac:dyDescent="0.25">
      <c r="A16" s="249"/>
      <c r="B16" s="247"/>
      <c r="C16" s="362"/>
      <c r="D16" s="363"/>
      <c r="E16" s="365"/>
      <c r="F16" s="280"/>
      <c r="G16" s="283"/>
      <c r="H16" s="277"/>
      <c r="I16" s="277"/>
      <c r="J16" s="333"/>
      <c r="K16" s="311"/>
      <c r="L16" s="352"/>
      <c r="M16" s="101" t="s">
        <v>391</v>
      </c>
      <c r="N16" s="65" t="s">
        <v>353</v>
      </c>
      <c r="O16" s="97" t="s">
        <v>392</v>
      </c>
      <c r="P16" s="40">
        <v>0.25</v>
      </c>
      <c r="Q16" s="100">
        <v>0.08</v>
      </c>
      <c r="R16" s="71"/>
      <c r="S16" s="144"/>
      <c r="T16" s="400">
        <f t="shared" si="0"/>
        <v>0.32</v>
      </c>
      <c r="U16" s="102">
        <v>45505</v>
      </c>
      <c r="V16" s="145">
        <v>45657</v>
      </c>
      <c r="W16" s="40">
        <v>150</v>
      </c>
      <c r="X16" s="107">
        <v>1059626</v>
      </c>
      <c r="Y16" s="104" t="s">
        <v>355</v>
      </c>
      <c r="Z16" s="65" t="s">
        <v>356</v>
      </c>
      <c r="AA16" s="101" t="s">
        <v>393</v>
      </c>
      <c r="AB16" s="99" t="s">
        <v>394</v>
      </c>
      <c r="AC16" s="40" t="s">
        <v>395</v>
      </c>
      <c r="AD16" s="65" t="s">
        <v>353</v>
      </c>
      <c r="AE16" s="105">
        <v>0</v>
      </c>
      <c r="AF16" s="65" t="s">
        <v>353</v>
      </c>
      <c r="AG16" s="65" t="s">
        <v>353</v>
      </c>
      <c r="AH16" s="102" t="s">
        <v>353</v>
      </c>
      <c r="AI16" s="104" t="s">
        <v>363</v>
      </c>
      <c r="AJ16" s="105">
        <v>0</v>
      </c>
      <c r="AK16" s="105">
        <v>0</v>
      </c>
      <c r="AL16" s="106">
        <v>0</v>
      </c>
      <c r="AM16" s="106"/>
      <c r="AN16" s="106">
        <v>0</v>
      </c>
      <c r="AO16" s="71"/>
      <c r="AP16" s="283"/>
      <c r="AQ16" s="283"/>
      <c r="AR16" s="298"/>
      <c r="AS16" s="298"/>
      <c r="AT16" s="300"/>
    </row>
    <row r="17" spans="1:50" s="96" customFormat="1" ht="42" customHeight="1" thickBot="1" x14ac:dyDescent="0.3">
      <c r="A17" s="127"/>
      <c r="B17" s="128"/>
      <c r="C17" s="128"/>
      <c r="D17" s="129"/>
      <c r="E17" s="204" t="s">
        <v>396</v>
      </c>
      <c r="F17" s="205"/>
      <c r="G17" s="205"/>
      <c r="H17" s="205"/>
      <c r="I17" s="205"/>
      <c r="J17" s="205"/>
      <c r="K17" s="205"/>
      <c r="L17" s="205"/>
      <c r="M17" s="205"/>
      <c r="N17" s="205"/>
      <c r="O17" s="205"/>
      <c r="P17" s="205"/>
      <c r="Q17" s="205"/>
      <c r="R17" s="205"/>
      <c r="S17" s="206"/>
      <c r="T17" s="402">
        <f>AVERAGE(T9:T16)</f>
        <v>0.51980000000000004</v>
      </c>
      <c r="U17" s="182"/>
      <c r="V17" s="130"/>
      <c r="W17" s="129"/>
      <c r="X17" s="129"/>
      <c r="Y17" s="128"/>
      <c r="Z17" s="129"/>
      <c r="AA17" s="129"/>
      <c r="AB17" s="129"/>
      <c r="AC17" s="129"/>
      <c r="AD17" s="128"/>
      <c r="AE17" s="131"/>
      <c r="AF17" s="128"/>
      <c r="AG17" s="128"/>
      <c r="AH17" s="130"/>
      <c r="AI17" s="129"/>
      <c r="AJ17" s="131"/>
      <c r="AK17" s="131"/>
      <c r="AL17" s="131"/>
      <c r="AM17" s="129"/>
      <c r="AN17" s="131"/>
      <c r="AO17" s="129"/>
      <c r="AP17" s="129"/>
      <c r="AQ17" s="193"/>
      <c r="AR17" s="183">
        <f>+AR9</f>
        <v>2564589786.71</v>
      </c>
      <c r="AS17" s="183">
        <f t="shared" ref="AS17:AT17" si="1">+AS9</f>
        <v>961733333</v>
      </c>
      <c r="AT17" s="166">
        <f t="shared" si="1"/>
        <v>0.37500474266247685</v>
      </c>
      <c r="AU17" s="4"/>
      <c r="AV17" s="4"/>
      <c r="AW17" s="4"/>
      <c r="AX17" s="4"/>
    </row>
    <row r="18" spans="1:50" ht="122.25" customHeight="1" x14ac:dyDescent="0.25">
      <c r="A18" s="360" t="s">
        <v>183</v>
      </c>
      <c r="B18" s="283" t="s">
        <v>184</v>
      </c>
      <c r="C18" s="361" t="s">
        <v>185</v>
      </c>
      <c r="D18" s="342">
        <v>570</v>
      </c>
      <c r="E18" s="364" t="s">
        <v>397</v>
      </c>
      <c r="F18" s="278">
        <v>2024130010049</v>
      </c>
      <c r="G18" s="281" t="s">
        <v>398</v>
      </c>
      <c r="H18" s="281" t="s">
        <v>399</v>
      </c>
      <c r="I18" s="281" t="s">
        <v>400</v>
      </c>
      <c r="J18" s="332">
        <v>275</v>
      </c>
      <c r="K18" s="310"/>
      <c r="L18" s="350">
        <v>0.1</v>
      </c>
      <c r="M18" s="175" t="s">
        <v>401</v>
      </c>
      <c r="N18" s="168" t="s">
        <v>353</v>
      </c>
      <c r="O18" s="170" t="s">
        <v>402</v>
      </c>
      <c r="P18" s="177">
        <v>570</v>
      </c>
      <c r="Q18" s="173">
        <v>275</v>
      </c>
      <c r="R18" s="181"/>
      <c r="S18" s="181"/>
      <c r="T18" s="403">
        <f>Q18/P18</f>
        <v>0.48245614035087719</v>
      </c>
      <c r="U18" s="176">
        <v>45566</v>
      </c>
      <c r="V18" s="176">
        <v>45657</v>
      </c>
      <c r="W18" s="177">
        <v>90</v>
      </c>
      <c r="X18" s="184">
        <v>1059626</v>
      </c>
      <c r="Y18" s="164" t="s">
        <v>355</v>
      </c>
      <c r="Z18" s="168" t="s">
        <v>403</v>
      </c>
      <c r="AA18" s="281" t="s">
        <v>404</v>
      </c>
      <c r="AB18" s="281" t="s">
        <v>405</v>
      </c>
      <c r="AC18" s="177" t="s">
        <v>359</v>
      </c>
      <c r="AD18" s="185" t="s">
        <v>406</v>
      </c>
      <c r="AE18" s="179">
        <v>45000000</v>
      </c>
      <c r="AF18" s="168" t="s">
        <v>361</v>
      </c>
      <c r="AG18" s="168" t="s">
        <v>362</v>
      </c>
      <c r="AH18" s="176">
        <v>45550</v>
      </c>
      <c r="AI18" s="164" t="s">
        <v>363</v>
      </c>
      <c r="AJ18" s="179">
        <v>368982232</v>
      </c>
      <c r="AK18" s="179">
        <v>368982232</v>
      </c>
      <c r="AL18" s="180">
        <v>0</v>
      </c>
      <c r="AM18" s="180"/>
      <c r="AN18" s="180">
        <v>0</v>
      </c>
      <c r="AO18" s="181"/>
      <c r="AP18" s="315" t="s">
        <v>407</v>
      </c>
      <c r="AQ18" s="318" t="s">
        <v>397</v>
      </c>
      <c r="AR18" s="290">
        <v>10047637053</v>
      </c>
      <c r="AS18" s="288">
        <v>273871273</v>
      </c>
      <c r="AT18" s="291">
        <f>+AS18/AR18</f>
        <v>2.7257281642973773E-2</v>
      </c>
    </row>
    <row r="19" spans="1:50" ht="50.25" customHeight="1" x14ac:dyDescent="0.25">
      <c r="A19" s="249"/>
      <c r="B19" s="247"/>
      <c r="C19" s="362"/>
      <c r="D19" s="363"/>
      <c r="E19" s="365"/>
      <c r="F19" s="279"/>
      <c r="G19" s="282"/>
      <c r="H19" s="283"/>
      <c r="I19" s="283"/>
      <c r="J19" s="333"/>
      <c r="K19" s="311"/>
      <c r="L19" s="352"/>
      <c r="M19" s="99" t="s">
        <v>408</v>
      </c>
      <c r="N19" s="65" t="s">
        <v>353</v>
      </c>
      <c r="O19" s="97" t="s">
        <v>409</v>
      </c>
      <c r="P19" s="40">
        <v>570</v>
      </c>
      <c r="Q19" s="100">
        <v>275</v>
      </c>
      <c r="R19" s="71"/>
      <c r="S19" s="71"/>
      <c r="T19" s="400">
        <f t="shared" si="0"/>
        <v>0.48245614035087719</v>
      </c>
      <c r="U19" s="102">
        <v>45566</v>
      </c>
      <c r="V19" s="102">
        <v>45657</v>
      </c>
      <c r="W19" s="40">
        <v>90</v>
      </c>
      <c r="X19" s="107">
        <v>1059626</v>
      </c>
      <c r="Y19" s="104" t="s">
        <v>355</v>
      </c>
      <c r="Z19" s="65" t="s">
        <v>403</v>
      </c>
      <c r="AA19" s="283"/>
      <c r="AB19" s="283"/>
      <c r="AC19" s="40" t="s">
        <v>395</v>
      </c>
      <c r="AD19" s="65" t="s">
        <v>353</v>
      </c>
      <c r="AE19" s="105">
        <v>0</v>
      </c>
      <c r="AF19" s="65" t="s">
        <v>353</v>
      </c>
      <c r="AG19" s="65" t="s">
        <v>353</v>
      </c>
      <c r="AH19" s="102" t="s">
        <v>353</v>
      </c>
      <c r="AI19" s="104" t="s">
        <v>363</v>
      </c>
      <c r="AJ19" s="105">
        <v>0</v>
      </c>
      <c r="AK19" s="105">
        <v>0</v>
      </c>
      <c r="AL19" s="106">
        <v>0</v>
      </c>
      <c r="AM19" s="106"/>
      <c r="AN19" s="106">
        <v>0</v>
      </c>
      <c r="AO19" s="71"/>
      <c r="AP19" s="316"/>
      <c r="AQ19" s="319"/>
      <c r="AR19" s="289"/>
      <c r="AS19" s="289"/>
      <c r="AT19" s="292"/>
    </row>
    <row r="20" spans="1:50" ht="54.75" customHeight="1" x14ac:dyDescent="0.25">
      <c r="A20" s="249"/>
      <c r="B20" s="247"/>
      <c r="C20" s="362"/>
      <c r="D20" s="363">
        <v>30</v>
      </c>
      <c r="E20" s="365"/>
      <c r="F20" s="279"/>
      <c r="G20" s="282"/>
      <c r="H20" s="284" t="s">
        <v>410</v>
      </c>
      <c r="I20" s="284" t="s">
        <v>411</v>
      </c>
      <c r="J20" s="339">
        <v>0</v>
      </c>
      <c r="K20" s="312"/>
      <c r="L20" s="356">
        <v>0.1</v>
      </c>
      <c r="M20" s="276" t="s">
        <v>412</v>
      </c>
      <c r="N20" s="337" t="s">
        <v>353</v>
      </c>
      <c r="O20" s="97" t="s">
        <v>413</v>
      </c>
      <c r="P20" s="40">
        <v>30</v>
      </c>
      <c r="Q20" s="100">
        <v>0</v>
      </c>
      <c r="R20" s="71"/>
      <c r="S20" s="71"/>
      <c r="T20" s="400">
        <f t="shared" si="0"/>
        <v>0</v>
      </c>
      <c r="U20" s="102">
        <v>45566</v>
      </c>
      <c r="V20" s="102">
        <v>45657</v>
      </c>
      <c r="W20" s="40">
        <v>90</v>
      </c>
      <c r="X20" s="107">
        <v>1059626</v>
      </c>
      <c r="Y20" s="104" t="s">
        <v>355</v>
      </c>
      <c r="Z20" s="65" t="s">
        <v>403</v>
      </c>
      <c r="AA20" s="284" t="s">
        <v>414</v>
      </c>
      <c r="AB20" s="284" t="s">
        <v>415</v>
      </c>
      <c r="AC20" s="40" t="s">
        <v>359</v>
      </c>
      <c r="AD20" s="101" t="s">
        <v>416</v>
      </c>
      <c r="AE20" s="105">
        <v>78000000</v>
      </c>
      <c r="AF20" s="65" t="s">
        <v>417</v>
      </c>
      <c r="AG20" s="65" t="s">
        <v>362</v>
      </c>
      <c r="AH20" s="102">
        <v>45565</v>
      </c>
      <c r="AI20" s="104" t="s">
        <v>363</v>
      </c>
      <c r="AJ20" s="105">
        <v>1100000000</v>
      </c>
      <c r="AK20" s="105">
        <v>1100000000</v>
      </c>
      <c r="AL20" s="106">
        <v>0</v>
      </c>
      <c r="AM20" s="106"/>
      <c r="AN20" s="106">
        <v>0</v>
      </c>
      <c r="AO20" s="71"/>
      <c r="AP20" s="316"/>
      <c r="AQ20" s="319"/>
      <c r="AR20" s="289"/>
      <c r="AS20" s="289"/>
      <c r="AT20" s="292"/>
      <c r="AU20" s="203"/>
    </row>
    <row r="21" spans="1:50" ht="49.5" customHeight="1" x14ac:dyDescent="0.25">
      <c r="A21" s="249"/>
      <c r="B21" s="247"/>
      <c r="C21" s="362"/>
      <c r="D21" s="363"/>
      <c r="E21" s="365"/>
      <c r="F21" s="279"/>
      <c r="G21" s="282"/>
      <c r="H21" s="282"/>
      <c r="I21" s="282"/>
      <c r="J21" s="345"/>
      <c r="K21" s="338"/>
      <c r="L21" s="351"/>
      <c r="M21" s="355"/>
      <c r="N21" s="359"/>
      <c r="O21" s="97" t="s">
        <v>418</v>
      </c>
      <c r="P21" s="40">
        <v>150</v>
      </c>
      <c r="Q21" s="100">
        <v>16</v>
      </c>
      <c r="R21" s="71"/>
      <c r="S21" s="71"/>
      <c r="T21" s="400">
        <f t="shared" si="0"/>
        <v>0.10666666666666667</v>
      </c>
      <c r="U21" s="102">
        <v>45566</v>
      </c>
      <c r="V21" s="102">
        <v>45657</v>
      </c>
      <c r="W21" s="40">
        <v>90</v>
      </c>
      <c r="X21" s="107">
        <v>1059626</v>
      </c>
      <c r="Y21" s="104" t="s">
        <v>355</v>
      </c>
      <c r="Z21" s="65" t="s">
        <v>403</v>
      </c>
      <c r="AA21" s="282"/>
      <c r="AB21" s="282"/>
      <c r="AC21" s="40" t="s">
        <v>359</v>
      </c>
      <c r="AD21" s="101" t="s">
        <v>416</v>
      </c>
      <c r="AE21" s="105">
        <v>78000000</v>
      </c>
      <c r="AF21" s="65" t="s">
        <v>417</v>
      </c>
      <c r="AG21" s="65" t="s">
        <v>362</v>
      </c>
      <c r="AH21" s="102">
        <v>45565</v>
      </c>
      <c r="AI21" s="104" t="s">
        <v>363</v>
      </c>
      <c r="AJ21" s="105">
        <v>1100000000</v>
      </c>
      <c r="AK21" s="105">
        <v>1100000000</v>
      </c>
      <c r="AL21" s="106">
        <v>0</v>
      </c>
      <c r="AM21" s="106"/>
      <c r="AN21" s="106">
        <v>0</v>
      </c>
      <c r="AO21" s="71"/>
      <c r="AP21" s="316"/>
      <c r="AQ21" s="319"/>
      <c r="AR21" s="289"/>
      <c r="AS21" s="289"/>
      <c r="AT21" s="292"/>
    </row>
    <row r="22" spans="1:50" ht="42" customHeight="1" x14ac:dyDescent="0.25">
      <c r="A22" s="249"/>
      <c r="B22" s="247"/>
      <c r="C22" s="362"/>
      <c r="D22" s="363"/>
      <c r="E22" s="365"/>
      <c r="F22" s="279"/>
      <c r="G22" s="282"/>
      <c r="H22" s="282"/>
      <c r="I22" s="282"/>
      <c r="J22" s="345"/>
      <c r="K22" s="338"/>
      <c r="L22" s="351"/>
      <c r="M22" s="277"/>
      <c r="N22" s="314"/>
      <c r="O22" s="97" t="s">
        <v>419</v>
      </c>
      <c r="P22" s="40">
        <v>60</v>
      </c>
      <c r="Q22" s="100">
        <v>1</v>
      </c>
      <c r="R22" s="71"/>
      <c r="S22" s="144"/>
      <c r="T22" s="400">
        <f t="shared" si="0"/>
        <v>1.6666666666666666E-2</v>
      </c>
      <c r="U22" s="145">
        <v>45566</v>
      </c>
      <c r="V22" s="102">
        <v>45657</v>
      </c>
      <c r="W22" s="40">
        <v>90</v>
      </c>
      <c r="X22" s="107">
        <v>1059626</v>
      </c>
      <c r="Y22" s="104" t="s">
        <v>355</v>
      </c>
      <c r="Z22" s="65" t="s">
        <v>403</v>
      </c>
      <c r="AA22" s="282"/>
      <c r="AB22" s="282"/>
      <c r="AC22" s="40" t="s">
        <v>359</v>
      </c>
      <c r="AD22" s="101" t="s">
        <v>416</v>
      </c>
      <c r="AE22" s="105">
        <v>78000000</v>
      </c>
      <c r="AF22" s="65" t="s">
        <v>417</v>
      </c>
      <c r="AG22" s="65" t="s">
        <v>362</v>
      </c>
      <c r="AH22" s="102">
        <v>45565</v>
      </c>
      <c r="AI22" s="104" t="s">
        <v>363</v>
      </c>
      <c r="AJ22" s="105">
        <v>1712654821</v>
      </c>
      <c r="AK22" s="105">
        <v>1712654821</v>
      </c>
      <c r="AL22" s="106">
        <v>0</v>
      </c>
      <c r="AM22" s="106"/>
      <c r="AN22" s="106">
        <v>0</v>
      </c>
      <c r="AO22" s="71"/>
      <c r="AP22" s="316"/>
      <c r="AQ22" s="319"/>
      <c r="AR22" s="289"/>
      <c r="AS22" s="289"/>
      <c r="AT22" s="292"/>
    </row>
    <row r="23" spans="1:50" ht="42.75" x14ac:dyDescent="0.25">
      <c r="A23" s="249"/>
      <c r="B23" s="247"/>
      <c r="C23" s="362"/>
      <c r="D23" s="363"/>
      <c r="E23" s="365"/>
      <c r="F23" s="279"/>
      <c r="G23" s="282"/>
      <c r="H23" s="282"/>
      <c r="I23" s="282"/>
      <c r="J23" s="345"/>
      <c r="K23" s="338"/>
      <c r="L23" s="351"/>
      <c r="M23" s="276" t="s">
        <v>420</v>
      </c>
      <c r="N23" s="337" t="s">
        <v>353</v>
      </c>
      <c r="O23" s="97" t="s">
        <v>421</v>
      </c>
      <c r="P23" s="40">
        <v>30</v>
      </c>
      <c r="Q23" s="100">
        <v>0</v>
      </c>
      <c r="R23" s="71"/>
      <c r="S23" s="71"/>
      <c r="T23" s="400">
        <f t="shared" si="0"/>
        <v>0</v>
      </c>
      <c r="U23" s="102">
        <v>45566</v>
      </c>
      <c r="V23" s="102">
        <v>45657</v>
      </c>
      <c r="W23" s="40">
        <v>90</v>
      </c>
      <c r="X23" s="107">
        <v>1059626</v>
      </c>
      <c r="Y23" s="104" t="s">
        <v>355</v>
      </c>
      <c r="Z23" s="65" t="s">
        <v>403</v>
      </c>
      <c r="AA23" s="282"/>
      <c r="AB23" s="282"/>
      <c r="AC23" s="40" t="s">
        <v>395</v>
      </c>
      <c r="AD23" s="65" t="s">
        <v>353</v>
      </c>
      <c r="AE23" s="105">
        <v>0</v>
      </c>
      <c r="AF23" s="65" t="s">
        <v>353</v>
      </c>
      <c r="AG23" s="65" t="s">
        <v>353</v>
      </c>
      <c r="AH23" s="102" t="s">
        <v>353</v>
      </c>
      <c r="AI23" s="104" t="s">
        <v>363</v>
      </c>
      <c r="AJ23" s="105">
        <v>0</v>
      </c>
      <c r="AK23" s="105">
        <v>0</v>
      </c>
      <c r="AL23" s="106">
        <v>0</v>
      </c>
      <c r="AM23" s="106"/>
      <c r="AN23" s="106">
        <v>0</v>
      </c>
      <c r="AO23" s="71"/>
      <c r="AP23" s="316"/>
      <c r="AQ23" s="319"/>
      <c r="AR23" s="289"/>
      <c r="AS23" s="289"/>
      <c r="AT23" s="292"/>
    </row>
    <row r="24" spans="1:50" ht="24" customHeight="1" x14ac:dyDescent="0.25">
      <c r="A24" s="249"/>
      <c r="B24" s="247"/>
      <c r="C24" s="362"/>
      <c r="D24" s="363"/>
      <c r="E24" s="365"/>
      <c r="F24" s="279"/>
      <c r="G24" s="282"/>
      <c r="H24" s="282"/>
      <c r="I24" s="282"/>
      <c r="J24" s="345"/>
      <c r="K24" s="338"/>
      <c r="L24" s="351"/>
      <c r="M24" s="355"/>
      <c r="N24" s="359"/>
      <c r="O24" s="97" t="s">
        <v>422</v>
      </c>
      <c r="P24" s="40">
        <v>150</v>
      </c>
      <c r="Q24" s="100">
        <v>16</v>
      </c>
      <c r="R24" s="71"/>
      <c r="S24" s="71"/>
      <c r="T24" s="400">
        <f t="shared" si="0"/>
        <v>0.10666666666666667</v>
      </c>
      <c r="U24" s="102">
        <v>45566</v>
      </c>
      <c r="V24" s="102">
        <v>45657</v>
      </c>
      <c r="W24" s="40">
        <v>90</v>
      </c>
      <c r="X24" s="107">
        <v>1059626</v>
      </c>
      <c r="Y24" s="104" t="s">
        <v>355</v>
      </c>
      <c r="Z24" s="65" t="s">
        <v>403</v>
      </c>
      <c r="AA24" s="282"/>
      <c r="AB24" s="282"/>
      <c r="AC24" s="40" t="s">
        <v>395</v>
      </c>
      <c r="AD24" s="65" t="s">
        <v>353</v>
      </c>
      <c r="AE24" s="105">
        <v>0</v>
      </c>
      <c r="AF24" s="65" t="s">
        <v>353</v>
      </c>
      <c r="AG24" s="65" t="s">
        <v>353</v>
      </c>
      <c r="AH24" s="102" t="s">
        <v>353</v>
      </c>
      <c r="AI24" s="104" t="s">
        <v>363</v>
      </c>
      <c r="AJ24" s="105">
        <v>0</v>
      </c>
      <c r="AK24" s="105">
        <v>0</v>
      </c>
      <c r="AL24" s="106">
        <v>0</v>
      </c>
      <c r="AM24" s="106"/>
      <c r="AN24" s="106">
        <v>0</v>
      </c>
      <c r="AO24" s="71"/>
      <c r="AP24" s="316"/>
      <c r="AQ24" s="319"/>
      <c r="AR24" s="289"/>
      <c r="AS24" s="289"/>
      <c r="AT24" s="292"/>
    </row>
    <row r="25" spans="1:50" ht="26.25" customHeight="1" x14ac:dyDescent="0.25">
      <c r="A25" s="249"/>
      <c r="B25" s="247"/>
      <c r="C25" s="362"/>
      <c r="D25" s="363"/>
      <c r="E25" s="365"/>
      <c r="F25" s="279"/>
      <c r="G25" s="282"/>
      <c r="H25" s="283"/>
      <c r="I25" s="283"/>
      <c r="J25" s="333"/>
      <c r="K25" s="311"/>
      <c r="L25" s="352"/>
      <c r="M25" s="277"/>
      <c r="N25" s="314"/>
      <c r="O25" s="97" t="s">
        <v>423</v>
      </c>
      <c r="P25" s="40">
        <v>60</v>
      </c>
      <c r="Q25" s="100">
        <v>1</v>
      </c>
      <c r="R25" s="71"/>
      <c r="S25" s="71"/>
      <c r="T25" s="400">
        <f t="shared" si="0"/>
        <v>1.6666666666666666E-2</v>
      </c>
      <c r="U25" s="102">
        <v>45566</v>
      </c>
      <c r="V25" s="102">
        <v>45657</v>
      </c>
      <c r="W25" s="40">
        <v>90</v>
      </c>
      <c r="X25" s="107">
        <v>1059626</v>
      </c>
      <c r="Y25" s="104" t="s">
        <v>355</v>
      </c>
      <c r="Z25" s="65" t="s">
        <v>403</v>
      </c>
      <c r="AA25" s="282"/>
      <c r="AB25" s="282"/>
      <c r="AC25" s="40" t="s">
        <v>395</v>
      </c>
      <c r="AD25" s="65" t="s">
        <v>353</v>
      </c>
      <c r="AE25" s="105">
        <v>0</v>
      </c>
      <c r="AF25" s="65" t="s">
        <v>353</v>
      </c>
      <c r="AG25" s="65" t="s">
        <v>353</v>
      </c>
      <c r="AH25" s="102" t="s">
        <v>353</v>
      </c>
      <c r="AI25" s="104" t="s">
        <v>363</v>
      </c>
      <c r="AJ25" s="105">
        <v>0</v>
      </c>
      <c r="AK25" s="105">
        <v>0</v>
      </c>
      <c r="AL25" s="106">
        <v>0</v>
      </c>
      <c r="AM25" s="106"/>
      <c r="AN25" s="106">
        <v>0</v>
      </c>
      <c r="AO25" s="71"/>
      <c r="AP25" s="316"/>
      <c r="AQ25" s="319"/>
      <c r="AR25" s="289"/>
      <c r="AS25" s="289"/>
      <c r="AT25" s="292"/>
    </row>
    <row r="26" spans="1:50" ht="48.75" customHeight="1" x14ac:dyDescent="0.25">
      <c r="A26" s="249"/>
      <c r="B26" s="247"/>
      <c r="C26" s="362"/>
      <c r="D26" s="363">
        <v>5</v>
      </c>
      <c r="E26" s="365"/>
      <c r="F26" s="279"/>
      <c r="G26" s="282"/>
      <c r="H26" s="284" t="s">
        <v>424</v>
      </c>
      <c r="I26" s="284" t="s">
        <v>425</v>
      </c>
      <c r="J26" s="339">
        <v>0</v>
      </c>
      <c r="K26" s="312"/>
      <c r="L26" s="356">
        <v>0.05</v>
      </c>
      <c r="M26" s="108" t="s">
        <v>426</v>
      </c>
      <c r="N26" s="65" t="s">
        <v>353</v>
      </c>
      <c r="O26" s="97" t="s">
        <v>427</v>
      </c>
      <c r="P26" s="40">
        <v>5</v>
      </c>
      <c r="Q26" s="100">
        <v>0</v>
      </c>
      <c r="R26" s="71"/>
      <c r="S26" s="71"/>
      <c r="T26" s="400">
        <f t="shared" si="0"/>
        <v>0</v>
      </c>
      <c r="U26" s="102">
        <v>45566</v>
      </c>
      <c r="V26" s="102">
        <v>45657</v>
      </c>
      <c r="W26" s="40">
        <v>90</v>
      </c>
      <c r="X26" s="107">
        <v>1059626</v>
      </c>
      <c r="Y26" s="104" t="s">
        <v>355</v>
      </c>
      <c r="Z26" s="65" t="s">
        <v>403</v>
      </c>
      <c r="AA26" s="282"/>
      <c r="AB26" s="282"/>
      <c r="AC26" s="40" t="s">
        <v>359</v>
      </c>
      <c r="AD26" s="101" t="s">
        <v>428</v>
      </c>
      <c r="AE26" s="105">
        <v>125346316.40000001</v>
      </c>
      <c r="AF26" s="65" t="s">
        <v>417</v>
      </c>
      <c r="AG26" s="65" t="s">
        <v>362</v>
      </c>
      <c r="AH26" s="102">
        <v>45565</v>
      </c>
      <c r="AI26" s="104" t="s">
        <v>363</v>
      </c>
      <c r="AJ26" s="105">
        <v>0</v>
      </c>
      <c r="AK26" s="105">
        <v>188700000</v>
      </c>
      <c r="AL26" s="106">
        <v>0</v>
      </c>
      <c r="AM26" s="106"/>
      <c r="AN26" s="106">
        <v>0</v>
      </c>
      <c r="AO26" s="71"/>
      <c r="AP26" s="316"/>
      <c r="AQ26" s="319"/>
      <c r="AR26" s="289"/>
      <c r="AS26" s="289"/>
      <c r="AT26" s="292"/>
    </row>
    <row r="27" spans="1:50" ht="63" customHeight="1" x14ac:dyDescent="0.25">
      <c r="A27" s="249"/>
      <c r="B27" s="247"/>
      <c r="C27" s="362"/>
      <c r="D27" s="363"/>
      <c r="E27" s="365"/>
      <c r="F27" s="279"/>
      <c r="G27" s="282"/>
      <c r="H27" s="283"/>
      <c r="I27" s="283"/>
      <c r="J27" s="333"/>
      <c r="K27" s="311"/>
      <c r="L27" s="352"/>
      <c r="M27" s="141" t="s">
        <v>429</v>
      </c>
      <c r="N27" s="72" t="s">
        <v>353</v>
      </c>
      <c r="O27" s="97" t="s">
        <v>430</v>
      </c>
      <c r="P27" s="40">
        <v>5</v>
      </c>
      <c r="Q27" s="100">
        <v>0</v>
      </c>
      <c r="R27" s="71"/>
      <c r="S27" s="71"/>
      <c r="T27" s="400">
        <f t="shared" si="0"/>
        <v>0</v>
      </c>
      <c r="U27" s="102">
        <v>45566</v>
      </c>
      <c r="V27" s="102">
        <v>45657</v>
      </c>
      <c r="W27" s="40">
        <v>90</v>
      </c>
      <c r="X27" s="107">
        <v>1059626</v>
      </c>
      <c r="Y27" s="104" t="s">
        <v>355</v>
      </c>
      <c r="Z27" s="65" t="s">
        <v>403</v>
      </c>
      <c r="AA27" s="283"/>
      <c r="AB27" s="283"/>
      <c r="AC27" s="40" t="s">
        <v>395</v>
      </c>
      <c r="AD27" s="65" t="s">
        <v>353</v>
      </c>
      <c r="AE27" s="105">
        <v>0</v>
      </c>
      <c r="AF27" s="65" t="s">
        <v>353</v>
      </c>
      <c r="AG27" s="65" t="s">
        <v>353</v>
      </c>
      <c r="AH27" s="102" t="s">
        <v>353</v>
      </c>
      <c r="AI27" s="104" t="s">
        <v>363</v>
      </c>
      <c r="AJ27" s="105">
        <v>0</v>
      </c>
      <c r="AK27" s="105">
        <v>0</v>
      </c>
      <c r="AL27" s="106">
        <v>0</v>
      </c>
      <c r="AM27" s="106"/>
      <c r="AN27" s="106">
        <v>0</v>
      </c>
      <c r="AO27" s="71"/>
      <c r="AP27" s="316"/>
      <c r="AQ27" s="319"/>
      <c r="AR27" s="289"/>
      <c r="AS27" s="289"/>
      <c r="AT27" s="292"/>
    </row>
    <row r="28" spans="1:50" ht="96" customHeight="1" x14ac:dyDescent="0.25">
      <c r="A28" s="249"/>
      <c r="B28" s="247"/>
      <c r="C28" s="362"/>
      <c r="D28" s="363">
        <v>0.25</v>
      </c>
      <c r="E28" s="365"/>
      <c r="F28" s="279"/>
      <c r="G28" s="282"/>
      <c r="H28" s="284" t="s">
        <v>431</v>
      </c>
      <c r="I28" s="284" t="s">
        <v>432</v>
      </c>
      <c r="J28" s="339">
        <v>0</v>
      </c>
      <c r="K28" s="312"/>
      <c r="L28" s="356">
        <v>0.2</v>
      </c>
      <c r="M28" s="357" t="s">
        <v>433</v>
      </c>
      <c r="N28" s="337" t="s">
        <v>353</v>
      </c>
      <c r="O28" s="140" t="s">
        <v>434</v>
      </c>
      <c r="P28" s="97">
        <v>90</v>
      </c>
      <c r="Q28" s="100">
        <v>0</v>
      </c>
      <c r="R28" s="71"/>
      <c r="S28" s="71"/>
      <c r="T28" s="400">
        <f t="shared" si="0"/>
        <v>0</v>
      </c>
      <c r="U28" s="102">
        <v>45566</v>
      </c>
      <c r="V28" s="102">
        <v>45657</v>
      </c>
      <c r="W28" s="40">
        <v>90</v>
      </c>
      <c r="X28" s="107">
        <v>1059626</v>
      </c>
      <c r="Y28" s="104" t="s">
        <v>355</v>
      </c>
      <c r="Z28" s="65" t="s">
        <v>403</v>
      </c>
      <c r="AA28" s="284" t="s">
        <v>435</v>
      </c>
      <c r="AB28" s="284" t="s">
        <v>436</v>
      </c>
      <c r="AC28" s="40" t="s">
        <v>359</v>
      </c>
      <c r="AD28" s="109" t="s">
        <v>437</v>
      </c>
      <c r="AE28" s="110">
        <v>840613670.60000002</v>
      </c>
      <c r="AF28" s="97" t="s">
        <v>438</v>
      </c>
      <c r="AG28" s="65" t="s">
        <v>362</v>
      </c>
      <c r="AH28" s="102">
        <v>45538</v>
      </c>
      <c r="AI28" s="104" t="s">
        <v>363</v>
      </c>
      <c r="AJ28" s="105">
        <v>0</v>
      </c>
      <c r="AK28" s="105">
        <v>528300000</v>
      </c>
      <c r="AL28" s="106">
        <v>528883600</v>
      </c>
      <c r="AM28" s="106"/>
      <c r="AN28" s="106">
        <v>0</v>
      </c>
      <c r="AO28" s="71"/>
      <c r="AP28" s="316"/>
      <c r="AQ28" s="319"/>
      <c r="AR28" s="289"/>
      <c r="AS28" s="289"/>
      <c r="AT28" s="292"/>
    </row>
    <row r="29" spans="1:50" ht="58.5" customHeight="1" x14ac:dyDescent="0.25">
      <c r="A29" s="249"/>
      <c r="B29" s="247"/>
      <c r="C29" s="362"/>
      <c r="D29" s="363"/>
      <c r="E29" s="365"/>
      <c r="F29" s="280"/>
      <c r="G29" s="283"/>
      <c r="H29" s="283"/>
      <c r="I29" s="283"/>
      <c r="J29" s="333"/>
      <c r="K29" s="311"/>
      <c r="L29" s="352"/>
      <c r="M29" s="358"/>
      <c r="N29" s="314"/>
      <c r="O29" s="140" t="s">
        <v>439</v>
      </c>
      <c r="P29" s="97">
        <v>1</v>
      </c>
      <c r="Q29" s="100">
        <v>0</v>
      </c>
      <c r="R29" s="71"/>
      <c r="S29" s="71"/>
      <c r="T29" s="400">
        <f t="shared" si="0"/>
        <v>0</v>
      </c>
      <c r="U29" s="102">
        <v>45566</v>
      </c>
      <c r="V29" s="102">
        <v>45657</v>
      </c>
      <c r="W29" s="40">
        <v>90</v>
      </c>
      <c r="X29" s="107">
        <v>1059626</v>
      </c>
      <c r="Y29" s="104" t="s">
        <v>355</v>
      </c>
      <c r="Z29" s="65" t="s">
        <v>403</v>
      </c>
      <c r="AA29" s="283"/>
      <c r="AB29" s="283"/>
      <c r="AC29" s="40" t="s">
        <v>359</v>
      </c>
      <c r="AD29" s="109" t="s">
        <v>440</v>
      </c>
      <c r="AE29" s="110">
        <v>8406136706</v>
      </c>
      <c r="AF29" s="97" t="s">
        <v>441</v>
      </c>
      <c r="AG29" s="65" t="s">
        <v>362</v>
      </c>
      <c r="AH29" s="102">
        <v>45538</v>
      </c>
      <c r="AI29" s="104" t="s">
        <v>363</v>
      </c>
      <c r="AJ29" s="105">
        <v>0</v>
      </c>
      <c r="AK29" s="105">
        <v>5283000000</v>
      </c>
      <c r="AL29" s="106">
        <v>7990960034</v>
      </c>
      <c r="AM29" s="106"/>
      <c r="AN29" s="106">
        <v>0</v>
      </c>
      <c r="AO29" s="71"/>
      <c r="AP29" s="317"/>
      <c r="AQ29" s="320"/>
      <c r="AR29" s="289"/>
      <c r="AS29" s="289"/>
      <c r="AT29" s="292"/>
    </row>
    <row r="30" spans="1:50" ht="58.5" customHeight="1" thickBot="1" x14ac:dyDescent="0.3">
      <c r="A30" s="127"/>
      <c r="B30" s="128"/>
      <c r="C30" s="128"/>
      <c r="D30" s="129"/>
      <c r="E30" s="307" t="s">
        <v>442</v>
      </c>
      <c r="F30" s="308"/>
      <c r="G30" s="308"/>
      <c r="H30" s="308"/>
      <c r="I30" s="308"/>
      <c r="J30" s="308"/>
      <c r="K30" s="308"/>
      <c r="L30" s="308"/>
      <c r="M30" s="308"/>
      <c r="N30" s="308"/>
      <c r="O30" s="308"/>
      <c r="P30" s="308"/>
      <c r="Q30" s="308"/>
      <c r="R30" s="308"/>
      <c r="S30" s="309"/>
      <c r="T30" s="404">
        <f>AVERAGE(T18:T29)</f>
        <v>0.10096491228070174</v>
      </c>
      <c r="U30" s="130"/>
      <c r="V30" s="130"/>
      <c r="W30" s="129"/>
      <c r="X30" s="129"/>
      <c r="Y30" s="128"/>
      <c r="Z30" s="129"/>
      <c r="AA30" s="129"/>
      <c r="AB30" s="129"/>
      <c r="AC30" s="129"/>
      <c r="AD30" s="128"/>
      <c r="AE30" s="131"/>
      <c r="AF30" s="128"/>
      <c r="AG30" s="128"/>
      <c r="AH30" s="130"/>
      <c r="AI30" s="129"/>
      <c r="AJ30" s="131"/>
      <c r="AK30" s="131"/>
      <c r="AL30" s="131"/>
      <c r="AM30" s="129"/>
      <c r="AN30" s="131"/>
      <c r="AO30" s="129"/>
      <c r="AP30" s="129"/>
      <c r="AQ30" s="193"/>
      <c r="AR30" s="186">
        <f>+AR18</f>
        <v>10047637053</v>
      </c>
      <c r="AS30" s="186">
        <f>+AS18</f>
        <v>273871273</v>
      </c>
      <c r="AT30" s="166">
        <f>+AT18</f>
        <v>2.7257281642973773E-2</v>
      </c>
      <c r="AU30" s="4"/>
    </row>
    <row r="31" spans="1:50" ht="140.25" customHeight="1" x14ac:dyDescent="0.25">
      <c r="A31" s="360" t="s">
        <v>206</v>
      </c>
      <c r="B31" s="283" t="s">
        <v>184</v>
      </c>
      <c r="C31" s="361" t="s">
        <v>185</v>
      </c>
      <c r="D31" s="342">
        <v>3</v>
      </c>
      <c r="E31" s="364" t="s">
        <v>443</v>
      </c>
      <c r="F31" s="278">
        <v>2024130010054</v>
      </c>
      <c r="G31" s="281" t="s">
        <v>444</v>
      </c>
      <c r="H31" s="281" t="s">
        <v>445</v>
      </c>
      <c r="I31" s="281" t="s">
        <v>446</v>
      </c>
      <c r="J31" s="332">
        <v>1</v>
      </c>
      <c r="K31" s="310"/>
      <c r="L31" s="350">
        <v>0.1</v>
      </c>
      <c r="M31" s="185" t="s">
        <v>447</v>
      </c>
      <c r="N31" s="168" t="s">
        <v>353</v>
      </c>
      <c r="O31" s="170" t="s">
        <v>448</v>
      </c>
      <c r="P31" s="170">
        <v>3</v>
      </c>
      <c r="Q31" s="173">
        <v>1</v>
      </c>
      <c r="R31" s="181"/>
      <c r="S31" s="181"/>
      <c r="T31" s="405">
        <f>Q31/P31</f>
        <v>0.33333333333333331</v>
      </c>
      <c r="U31" s="176">
        <v>45505</v>
      </c>
      <c r="V31" s="176">
        <v>45657</v>
      </c>
      <c r="W31" s="177">
        <v>150</v>
      </c>
      <c r="X31" s="184">
        <v>1059626</v>
      </c>
      <c r="Y31" s="164" t="s">
        <v>355</v>
      </c>
      <c r="Z31" s="168" t="s">
        <v>449</v>
      </c>
      <c r="AA31" s="168" t="s">
        <v>450</v>
      </c>
      <c r="AB31" s="168" t="s">
        <v>451</v>
      </c>
      <c r="AC31" s="177" t="s">
        <v>359</v>
      </c>
      <c r="AD31" s="175" t="s">
        <v>452</v>
      </c>
      <c r="AE31" s="179">
        <v>54016667</v>
      </c>
      <c r="AF31" s="168" t="s">
        <v>361</v>
      </c>
      <c r="AG31" s="168" t="s">
        <v>362</v>
      </c>
      <c r="AH31" s="176">
        <v>45555</v>
      </c>
      <c r="AI31" s="164" t="s">
        <v>363</v>
      </c>
      <c r="AJ31" s="179">
        <v>475200000</v>
      </c>
      <c r="AK31" s="179">
        <v>475200000</v>
      </c>
      <c r="AL31" s="180">
        <v>34400000</v>
      </c>
      <c r="AM31" s="180"/>
      <c r="AN31" s="180">
        <v>0</v>
      </c>
      <c r="AO31" s="181"/>
      <c r="AP31" s="321" t="s">
        <v>453</v>
      </c>
      <c r="AQ31" s="281" t="s">
        <v>443</v>
      </c>
      <c r="AR31" s="288">
        <v>1408000000</v>
      </c>
      <c r="AS31" s="288">
        <v>250802164</v>
      </c>
      <c r="AT31" s="291">
        <f>+AS31/AR31</f>
        <v>0.17812653693181818</v>
      </c>
    </row>
    <row r="32" spans="1:50" ht="48.75" customHeight="1" x14ac:dyDescent="0.25">
      <c r="A32" s="249"/>
      <c r="B32" s="247"/>
      <c r="C32" s="362"/>
      <c r="D32" s="363"/>
      <c r="E32" s="365"/>
      <c r="F32" s="279"/>
      <c r="G32" s="282"/>
      <c r="H32" s="282"/>
      <c r="I32" s="282"/>
      <c r="J32" s="345"/>
      <c r="K32" s="338"/>
      <c r="L32" s="351"/>
      <c r="M32" s="276" t="s">
        <v>454</v>
      </c>
      <c r="N32" s="337" t="s">
        <v>353</v>
      </c>
      <c r="O32" s="97" t="s">
        <v>455</v>
      </c>
      <c r="P32" s="97">
        <v>4</v>
      </c>
      <c r="Q32" s="100">
        <v>2</v>
      </c>
      <c r="R32" s="71"/>
      <c r="S32" s="144"/>
      <c r="T32" s="400">
        <f>Q32/P32</f>
        <v>0.5</v>
      </c>
      <c r="U32" s="145">
        <v>45536</v>
      </c>
      <c r="V32" s="102">
        <v>45646</v>
      </c>
      <c r="W32" s="40">
        <v>110</v>
      </c>
      <c r="X32" s="107">
        <v>1059626</v>
      </c>
      <c r="Y32" s="104" t="s">
        <v>355</v>
      </c>
      <c r="Z32" s="65" t="s">
        <v>449</v>
      </c>
      <c r="AA32" s="284" t="s">
        <v>456</v>
      </c>
      <c r="AB32" s="284" t="s">
        <v>457</v>
      </c>
      <c r="AC32" s="40" t="s">
        <v>395</v>
      </c>
      <c r="AD32" s="65" t="s">
        <v>353</v>
      </c>
      <c r="AE32" s="105">
        <v>0</v>
      </c>
      <c r="AF32" s="65" t="s">
        <v>353</v>
      </c>
      <c r="AG32" s="65" t="s">
        <v>353</v>
      </c>
      <c r="AH32" s="102" t="s">
        <v>353</v>
      </c>
      <c r="AI32" s="104" t="s">
        <v>363</v>
      </c>
      <c r="AJ32" s="105">
        <v>0</v>
      </c>
      <c r="AK32" s="105">
        <v>0</v>
      </c>
      <c r="AL32" s="106">
        <v>0</v>
      </c>
      <c r="AM32" s="106"/>
      <c r="AN32" s="106">
        <v>0</v>
      </c>
      <c r="AO32" s="71"/>
      <c r="AP32" s="322"/>
      <c r="AQ32" s="282"/>
      <c r="AR32" s="289"/>
      <c r="AS32" s="289"/>
      <c r="AT32" s="292"/>
    </row>
    <row r="33" spans="1:48" ht="50.25" customHeight="1" x14ac:dyDescent="0.25">
      <c r="A33" s="249"/>
      <c r="B33" s="247"/>
      <c r="C33" s="362"/>
      <c r="D33" s="363"/>
      <c r="E33" s="365"/>
      <c r="F33" s="279"/>
      <c r="G33" s="282"/>
      <c r="H33" s="283"/>
      <c r="I33" s="283"/>
      <c r="J33" s="333"/>
      <c r="K33" s="311"/>
      <c r="L33" s="352"/>
      <c r="M33" s="277"/>
      <c r="N33" s="314"/>
      <c r="O33" s="97" t="s">
        <v>458</v>
      </c>
      <c r="P33" s="97">
        <v>50000</v>
      </c>
      <c r="Q33" s="100">
        <v>0</v>
      </c>
      <c r="R33" s="71"/>
      <c r="S33" s="144"/>
      <c r="T33" s="400">
        <f>Q33/P33</f>
        <v>0</v>
      </c>
      <c r="U33" s="145">
        <v>45536</v>
      </c>
      <c r="V33" s="102">
        <v>45646</v>
      </c>
      <c r="W33" s="40">
        <v>110</v>
      </c>
      <c r="X33" s="107">
        <v>50000</v>
      </c>
      <c r="Y33" s="104" t="s">
        <v>355</v>
      </c>
      <c r="Z33" s="65" t="s">
        <v>449</v>
      </c>
      <c r="AA33" s="283"/>
      <c r="AB33" s="283"/>
      <c r="AC33" s="40" t="s">
        <v>395</v>
      </c>
      <c r="AD33" s="65" t="s">
        <v>353</v>
      </c>
      <c r="AE33" s="105">
        <v>0</v>
      </c>
      <c r="AF33" s="65" t="s">
        <v>353</v>
      </c>
      <c r="AG33" s="65" t="s">
        <v>353</v>
      </c>
      <c r="AH33" s="102" t="s">
        <v>353</v>
      </c>
      <c r="AI33" s="104" t="s">
        <v>363</v>
      </c>
      <c r="AJ33" s="105">
        <v>0</v>
      </c>
      <c r="AK33" s="105">
        <v>0</v>
      </c>
      <c r="AL33" s="106">
        <v>0</v>
      </c>
      <c r="AM33" s="106"/>
      <c r="AN33" s="106">
        <v>0</v>
      </c>
      <c r="AO33" s="71"/>
      <c r="AP33" s="322"/>
      <c r="AQ33" s="282"/>
      <c r="AR33" s="289"/>
      <c r="AS33" s="289"/>
      <c r="AT33" s="292"/>
      <c r="AV33" s="203"/>
    </row>
    <row r="34" spans="1:48" ht="174.75" customHeight="1" x14ac:dyDescent="0.25">
      <c r="A34" s="249"/>
      <c r="B34" s="247"/>
      <c r="C34" s="362"/>
      <c r="D34" s="363">
        <v>2</v>
      </c>
      <c r="E34" s="365"/>
      <c r="F34" s="279"/>
      <c r="G34" s="282"/>
      <c r="H34" s="284" t="s">
        <v>459</v>
      </c>
      <c r="I34" s="284" t="s">
        <v>460</v>
      </c>
      <c r="J34" s="339">
        <v>6</v>
      </c>
      <c r="K34" s="312"/>
      <c r="L34" s="356">
        <v>0.05</v>
      </c>
      <c r="M34" s="99" t="s">
        <v>461</v>
      </c>
      <c r="N34" s="65" t="s">
        <v>353</v>
      </c>
      <c r="O34" s="97" t="s">
        <v>462</v>
      </c>
      <c r="P34" s="97">
        <v>2</v>
      </c>
      <c r="Q34" s="100">
        <v>6</v>
      </c>
      <c r="R34" s="71"/>
      <c r="S34" s="144"/>
      <c r="T34" s="400">
        <v>1</v>
      </c>
      <c r="U34" s="145">
        <v>45505</v>
      </c>
      <c r="V34" s="102">
        <v>45657</v>
      </c>
      <c r="W34" s="40">
        <v>150</v>
      </c>
      <c r="X34" s="111">
        <v>1059626</v>
      </c>
      <c r="Y34" s="104" t="s">
        <v>355</v>
      </c>
      <c r="Z34" s="65" t="s">
        <v>449</v>
      </c>
      <c r="AA34" s="40" t="s">
        <v>353</v>
      </c>
      <c r="AB34" s="40" t="s">
        <v>353</v>
      </c>
      <c r="AC34" s="40" t="s">
        <v>359</v>
      </c>
      <c r="AD34" s="101" t="s">
        <v>463</v>
      </c>
      <c r="AE34" s="105">
        <v>983000000</v>
      </c>
      <c r="AF34" s="65" t="s">
        <v>464</v>
      </c>
      <c r="AG34" s="65" t="s">
        <v>362</v>
      </c>
      <c r="AH34" s="102">
        <v>45496</v>
      </c>
      <c r="AI34" s="104" t="s">
        <v>363</v>
      </c>
      <c r="AJ34" s="105">
        <v>900000000</v>
      </c>
      <c r="AK34" s="105">
        <v>900000000</v>
      </c>
      <c r="AL34" s="106">
        <v>982363875</v>
      </c>
      <c r="AM34" s="106"/>
      <c r="AN34" s="106">
        <v>0</v>
      </c>
      <c r="AO34" s="71"/>
      <c r="AP34" s="322"/>
      <c r="AQ34" s="282"/>
      <c r="AR34" s="289"/>
      <c r="AS34" s="289"/>
      <c r="AT34" s="292"/>
    </row>
    <row r="35" spans="1:48" ht="120" customHeight="1" x14ac:dyDescent="0.25">
      <c r="A35" s="249"/>
      <c r="B35" s="247"/>
      <c r="C35" s="362"/>
      <c r="D35" s="363"/>
      <c r="E35" s="365"/>
      <c r="F35" s="279"/>
      <c r="G35" s="282"/>
      <c r="H35" s="282"/>
      <c r="I35" s="282"/>
      <c r="J35" s="345"/>
      <c r="K35" s="338"/>
      <c r="L35" s="351"/>
      <c r="M35" s="276" t="s">
        <v>465</v>
      </c>
      <c r="N35" s="65" t="s">
        <v>353</v>
      </c>
      <c r="O35" s="97" t="s">
        <v>466</v>
      </c>
      <c r="P35" s="97">
        <v>1</v>
      </c>
      <c r="Q35" s="100">
        <v>0</v>
      </c>
      <c r="R35" s="71"/>
      <c r="S35" s="71"/>
      <c r="T35" s="400">
        <f t="shared" ref="T35:T36" si="2">Q35/P35</f>
        <v>0</v>
      </c>
      <c r="U35" s="102">
        <v>45505</v>
      </c>
      <c r="V35" s="102">
        <v>45657</v>
      </c>
      <c r="W35" s="40">
        <v>150</v>
      </c>
      <c r="X35" s="111">
        <v>1059626</v>
      </c>
      <c r="Y35" s="104" t="s">
        <v>355</v>
      </c>
      <c r="Z35" s="65" t="s">
        <v>449</v>
      </c>
      <c r="AA35" s="284" t="s">
        <v>467</v>
      </c>
      <c r="AB35" s="284" t="s">
        <v>468</v>
      </c>
      <c r="AC35" s="40" t="s">
        <v>359</v>
      </c>
      <c r="AD35" s="101" t="s">
        <v>469</v>
      </c>
      <c r="AE35" s="105">
        <v>64000000</v>
      </c>
      <c r="AF35" s="65" t="s">
        <v>361</v>
      </c>
      <c r="AG35" s="65" t="s">
        <v>362</v>
      </c>
      <c r="AH35" s="102">
        <v>45531</v>
      </c>
      <c r="AI35" s="104" t="s">
        <v>363</v>
      </c>
      <c r="AJ35" s="105">
        <v>32800000</v>
      </c>
      <c r="AK35" s="105">
        <v>32800000</v>
      </c>
      <c r="AL35" s="106">
        <v>0</v>
      </c>
      <c r="AM35" s="106"/>
      <c r="AN35" s="106">
        <v>0</v>
      </c>
      <c r="AO35" s="71"/>
      <c r="AP35" s="322"/>
      <c r="AQ35" s="282"/>
      <c r="AR35" s="289"/>
      <c r="AS35" s="289"/>
      <c r="AT35" s="292"/>
    </row>
    <row r="36" spans="1:48" ht="48" customHeight="1" x14ac:dyDescent="0.25">
      <c r="A36" s="249"/>
      <c r="B36" s="247"/>
      <c r="C36" s="362"/>
      <c r="D36" s="363"/>
      <c r="E36" s="365"/>
      <c r="F36" s="280"/>
      <c r="G36" s="283"/>
      <c r="H36" s="283"/>
      <c r="I36" s="283"/>
      <c r="J36" s="333"/>
      <c r="K36" s="311"/>
      <c r="L36" s="352"/>
      <c r="M36" s="277"/>
      <c r="N36" s="65" t="s">
        <v>353</v>
      </c>
      <c r="O36" s="97" t="s">
        <v>470</v>
      </c>
      <c r="P36" s="97">
        <v>330</v>
      </c>
      <c r="Q36" s="100">
        <v>240</v>
      </c>
      <c r="R36" s="71"/>
      <c r="S36" s="71"/>
      <c r="T36" s="400">
        <f t="shared" si="2"/>
        <v>0.72727272727272729</v>
      </c>
      <c r="U36" s="102">
        <v>45536</v>
      </c>
      <c r="V36" s="102">
        <v>45646</v>
      </c>
      <c r="W36" s="40">
        <v>110</v>
      </c>
      <c r="X36" s="111">
        <v>1059626</v>
      </c>
      <c r="Y36" s="104" t="s">
        <v>355</v>
      </c>
      <c r="Z36" s="65" t="s">
        <v>449</v>
      </c>
      <c r="AA36" s="283"/>
      <c r="AB36" s="283"/>
      <c r="AC36" s="40" t="s">
        <v>395</v>
      </c>
      <c r="AD36" s="65" t="s">
        <v>353</v>
      </c>
      <c r="AE36" s="105">
        <v>0</v>
      </c>
      <c r="AF36" s="65" t="s">
        <v>353</v>
      </c>
      <c r="AG36" s="65" t="s">
        <v>353</v>
      </c>
      <c r="AH36" s="102" t="s">
        <v>353</v>
      </c>
      <c r="AI36" s="104" t="s">
        <v>363</v>
      </c>
      <c r="AJ36" s="105">
        <v>0</v>
      </c>
      <c r="AK36" s="105">
        <v>0</v>
      </c>
      <c r="AL36" s="106">
        <v>0</v>
      </c>
      <c r="AM36" s="106"/>
      <c r="AN36" s="106">
        <v>0</v>
      </c>
      <c r="AO36" s="71"/>
      <c r="AP36" s="323"/>
      <c r="AQ36" s="283"/>
      <c r="AR36" s="289"/>
      <c r="AS36" s="289"/>
      <c r="AT36" s="292"/>
    </row>
    <row r="37" spans="1:48" ht="48" customHeight="1" thickBot="1" x14ac:dyDescent="0.3">
      <c r="A37" s="127"/>
      <c r="B37" s="128"/>
      <c r="C37" s="128"/>
      <c r="D37" s="129"/>
      <c r="E37" s="307" t="s">
        <v>471</v>
      </c>
      <c r="F37" s="308"/>
      <c r="G37" s="308"/>
      <c r="H37" s="308"/>
      <c r="I37" s="308"/>
      <c r="J37" s="308"/>
      <c r="K37" s="308"/>
      <c r="L37" s="308"/>
      <c r="M37" s="308"/>
      <c r="N37" s="308"/>
      <c r="O37" s="308"/>
      <c r="P37" s="308"/>
      <c r="Q37" s="308"/>
      <c r="R37" s="308"/>
      <c r="S37" s="309"/>
      <c r="T37" s="404">
        <f>AVERAGE(T31:T36)</f>
        <v>0.42676767676767674</v>
      </c>
      <c r="U37" s="130"/>
      <c r="V37" s="130"/>
      <c r="W37" s="129"/>
      <c r="X37" s="129"/>
      <c r="Y37" s="128"/>
      <c r="Z37" s="129"/>
      <c r="AA37" s="129"/>
      <c r="AB37" s="129"/>
      <c r="AC37" s="129"/>
      <c r="AD37" s="128"/>
      <c r="AE37" s="131"/>
      <c r="AF37" s="128"/>
      <c r="AG37" s="128"/>
      <c r="AH37" s="130"/>
      <c r="AI37" s="129"/>
      <c r="AJ37" s="131"/>
      <c r="AK37" s="131"/>
      <c r="AL37" s="131"/>
      <c r="AM37" s="129"/>
      <c r="AN37" s="131"/>
      <c r="AO37" s="129"/>
      <c r="AP37" s="129"/>
      <c r="AQ37" s="193"/>
      <c r="AR37" s="187">
        <f>+AR31</f>
        <v>1408000000</v>
      </c>
      <c r="AS37" s="187">
        <f>+AS31</f>
        <v>250802164</v>
      </c>
      <c r="AT37" s="166">
        <f>+AT31</f>
        <v>0.17812653693181818</v>
      </c>
      <c r="AU37" s="4"/>
    </row>
    <row r="38" spans="1:48" ht="54" customHeight="1" x14ac:dyDescent="0.25">
      <c r="A38" s="360" t="s">
        <v>215</v>
      </c>
      <c r="B38" s="283" t="s">
        <v>184</v>
      </c>
      <c r="C38" s="361" t="s">
        <v>185</v>
      </c>
      <c r="D38" s="342">
        <v>7</v>
      </c>
      <c r="E38" s="364" t="s">
        <v>472</v>
      </c>
      <c r="F38" s="278">
        <v>2024130010053</v>
      </c>
      <c r="G38" s="281" t="s">
        <v>473</v>
      </c>
      <c r="H38" s="281" t="s">
        <v>474</v>
      </c>
      <c r="I38" s="281" t="s">
        <v>475</v>
      </c>
      <c r="J38" s="332">
        <v>3</v>
      </c>
      <c r="K38" s="310"/>
      <c r="L38" s="350">
        <v>0.1</v>
      </c>
      <c r="M38" s="348" t="s">
        <v>476</v>
      </c>
      <c r="N38" s="281" t="s">
        <v>353</v>
      </c>
      <c r="O38" s="341" t="s">
        <v>477</v>
      </c>
      <c r="P38" s="313">
        <v>7</v>
      </c>
      <c r="Q38" s="332">
        <v>3</v>
      </c>
      <c r="R38" s="310"/>
      <c r="S38" s="310"/>
      <c r="T38" s="406">
        <f>+Q38/P38</f>
        <v>0.42857142857142855</v>
      </c>
      <c r="U38" s="326">
        <v>45536</v>
      </c>
      <c r="V38" s="326">
        <v>45646</v>
      </c>
      <c r="W38" s="313">
        <v>110</v>
      </c>
      <c r="X38" s="328">
        <v>1059626</v>
      </c>
      <c r="Y38" s="330" t="s">
        <v>355</v>
      </c>
      <c r="Z38" s="281" t="s">
        <v>478</v>
      </c>
      <c r="AA38" s="281" t="s">
        <v>479</v>
      </c>
      <c r="AB38" s="281" t="s">
        <v>480</v>
      </c>
      <c r="AC38" s="313" t="s">
        <v>359</v>
      </c>
      <c r="AD38" s="281" t="s">
        <v>481</v>
      </c>
      <c r="AE38" s="179">
        <v>50000000</v>
      </c>
      <c r="AF38" s="168" t="s">
        <v>361</v>
      </c>
      <c r="AG38" s="168" t="s">
        <v>362</v>
      </c>
      <c r="AH38" s="176">
        <v>45545</v>
      </c>
      <c r="AI38" s="164" t="s">
        <v>363</v>
      </c>
      <c r="AJ38" s="188">
        <v>269626665</v>
      </c>
      <c r="AK38" s="188">
        <v>269626665</v>
      </c>
      <c r="AL38" s="180">
        <v>0</v>
      </c>
      <c r="AM38" s="180"/>
      <c r="AN38" s="180">
        <v>0</v>
      </c>
      <c r="AO38" s="181"/>
      <c r="AP38" s="315" t="s">
        <v>482</v>
      </c>
      <c r="AQ38" s="281" t="s">
        <v>472</v>
      </c>
      <c r="AR38" s="288">
        <v>338102697</v>
      </c>
      <c r="AS38" s="293">
        <v>102300000</v>
      </c>
      <c r="AT38" s="294">
        <f>+AS38/AR38</f>
        <v>0.30257078960834199</v>
      </c>
    </row>
    <row r="39" spans="1:48" ht="56.25" customHeight="1" x14ac:dyDescent="0.25">
      <c r="A39" s="249"/>
      <c r="B39" s="247"/>
      <c r="C39" s="362"/>
      <c r="D39" s="363"/>
      <c r="E39" s="365"/>
      <c r="F39" s="279"/>
      <c r="G39" s="282"/>
      <c r="H39" s="282"/>
      <c r="I39" s="282"/>
      <c r="J39" s="345"/>
      <c r="K39" s="338"/>
      <c r="L39" s="351"/>
      <c r="M39" s="277"/>
      <c r="N39" s="283"/>
      <c r="O39" s="342"/>
      <c r="P39" s="314"/>
      <c r="Q39" s="333"/>
      <c r="R39" s="311"/>
      <c r="S39" s="311"/>
      <c r="T39" s="407"/>
      <c r="U39" s="327"/>
      <c r="V39" s="327"/>
      <c r="W39" s="314"/>
      <c r="X39" s="329"/>
      <c r="Y39" s="296"/>
      <c r="Z39" s="283"/>
      <c r="AA39" s="283"/>
      <c r="AB39" s="283"/>
      <c r="AC39" s="314"/>
      <c r="AD39" s="283"/>
      <c r="AE39" s="105">
        <v>0</v>
      </c>
      <c r="AF39" s="65" t="s">
        <v>353</v>
      </c>
      <c r="AG39" s="65" t="s">
        <v>353</v>
      </c>
      <c r="AH39" s="102" t="s">
        <v>353</v>
      </c>
      <c r="AI39" s="104" t="s">
        <v>363</v>
      </c>
      <c r="AJ39" s="112">
        <v>70668023</v>
      </c>
      <c r="AK39" s="112">
        <v>70668023</v>
      </c>
      <c r="AL39" s="106">
        <v>0</v>
      </c>
      <c r="AM39" s="106"/>
      <c r="AN39" s="106">
        <v>0</v>
      </c>
      <c r="AO39" s="71"/>
      <c r="AP39" s="316"/>
      <c r="AQ39" s="282"/>
      <c r="AR39" s="289"/>
      <c r="AS39" s="289"/>
      <c r="AT39" s="295"/>
    </row>
    <row r="40" spans="1:48" ht="36" customHeight="1" x14ac:dyDescent="0.25">
      <c r="A40" s="249"/>
      <c r="B40" s="247"/>
      <c r="C40" s="362"/>
      <c r="D40" s="363"/>
      <c r="E40" s="365"/>
      <c r="F40" s="279"/>
      <c r="G40" s="282"/>
      <c r="H40" s="282"/>
      <c r="I40" s="282"/>
      <c r="J40" s="345"/>
      <c r="K40" s="338"/>
      <c r="L40" s="351"/>
      <c r="M40" s="276" t="s">
        <v>483</v>
      </c>
      <c r="N40" s="337" t="s">
        <v>353</v>
      </c>
      <c r="O40" s="97" t="s">
        <v>484</v>
      </c>
      <c r="P40" s="40">
        <v>20</v>
      </c>
      <c r="Q40" s="100">
        <v>29</v>
      </c>
      <c r="R40" s="71"/>
      <c r="S40" s="71"/>
      <c r="T40" s="400">
        <v>1</v>
      </c>
      <c r="U40" s="102">
        <v>45536</v>
      </c>
      <c r="V40" s="102">
        <v>45646</v>
      </c>
      <c r="W40" s="40">
        <v>110</v>
      </c>
      <c r="X40" s="111">
        <v>1059626</v>
      </c>
      <c r="Y40" s="104" t="s">
        <v>355</v>
      </c>
      <c r="Z40" s="65" t="s">
        <v>478</v>
      </c>
      <c r="AA40" s="65" t="s">
        <v>485</v>
      </c>
      <c r="AB40" s="65" t="s">
        <v>486</v>
      </c>
      <c r="AC40" s="40" t="s">
        <v>395</v>
      </c>
      <c r="AD40" s="65" t="s">
        <v>353</v>
      </c>
      <c r="AE40" s="105">
        <v>0</v>
      </c>
      <c r="AF40" s="65" t="s">
        <v>353</v>
      </c>
      <c r="AG40" s="65" t="s">
        <v>353</v>
      </c>
      <c r="AH40" s="102" t="s">
        <v>353</v>
      </c>
      <c r="AI40" s="104" t="s">
        <v>363</v>
      </c>
      <c r="AJ40" s="112">
        <v>0</v>
      </c>
      <c r="AK40" s="112">
        <v>0</v>
      </c>
      <c r="AL40" s="106">
        <v>0</v>
      </c>
      <c r="AM40" s="106"/>
      <c r="AN40" s="106">
        <v>0</v>
      </c>
      <c r="AO40" s="71"/>
      <c r="AP40" s="316"/>
      <c r="AQ40" s="282"/>
      <c r="AR40" s="289"/>
      <c r="AS40" s="289"/>
      <c r="AT40" s="295"/>
    </row>
    <row r="41" spans="1:48" ht="43.5" customHeight="1" x14ac:dyDescent="0.25">
      <c r="A41" s="249"/>
      <c r="B41" s="247"/>
      <c r="C41" s="362"/>
      <c r="D41" s="363"/>
      <c r="E41" s="365"/>
      <c r="F41" s="279"/>
      <c r="G41" s="282"/>
      <c r="H41" s="283"/>
      <c r="I41" s="283"/>
      <c r="J41" s="333"/>
      <c r="K41" s="311"/>
      <c r="L41" s="352"/>
      <c r="M41" s="277"/>
      <c r="N41" s="314"/>
      <c r="O41" s="97" t="s">
        <v>487</v>
      </c>
      <c r="P41" s="40">
        <v>3</v>
      </c>
      <c r="Q41" s="100">
        <v>3</v>
      </c>
      <c r="R41" s="71"/>
      <c r="S41" s="71"/>
      <c r="T41" s="400">
        <f>+Q41/P41</f>
        <v>1</v>
      </c>
      <c r="U41" s="102">
        <v>45536</v>
      </c>
      <c r="V41" s="102">
        <v>45646</v>
      </c>
      <c r="W41" s="40">
        <v>110</v>
      </c>
      <c r="X41" s="111">
        <v>1059626</v>
      </c>
      <c r="Y41" s="104" t="s">
        <v>355</v>
      </c>
      <c r="Z41" s="65" t="s">
        <v>478</v>
      </c>
      <c r="AA41" s="65" t="s">
        <v>353</v>
      </c>
      <c r="AB41" s="65" t="s">
        <v>353</v>
      </c>
      <c r="AC41" s="40" t="s">
        <v>395</v>
      </c>
      <c r="AD41" s="65" t="s">
        <v>353</v>
      </c>
      <c r="AE41" s="105">
        <v>0</v>
      </c>
      <c r="AF41" s="65" t="s">
        <v>353</v>
      </c>
      <c r="AG41" s="65" t="s">
        <v>353</v>
      </c>
      <c r="AH41" s="102" t="s">
        <v>353</v>
      </c>
      <c r="AI41" s="104" t="s">
        <v>363</v>
      </c>
      <c r="AJ41" s="112">
        <v>0</v>
      </c>
      <c r="AK41" s="112">
        <v>0</v>
      </c>
      <c r="AL41" s="106">
        <v>0</v>
      </c>
      <c r="AM41" s="106"/>
      <c r="AN41" s="106">
        <v>0</v>
      </c>
      <c r="AO41" s="71"/>
      <c r="AP41" s="316"/>
      <c r="AQ41" s="282"/>
      <c r="AR41" s="289"/>
      <c r="AS41" s="289"/>
      <c r="AT41" s="295"/>
    </row>
    <row r="42" spans="1:48" ht="105" customHeight="1" x14ac:dyDescent="0.25">
      <c r="A42" s="249"/>
      <c r="B42" s="247"/>
      <c r="C42" s="362"/>
      <c r="D42" s="363">
        <v>1</v>
      </c>
      <c r="E42" s="365"/>
      <c r="F42" s="279"/>
      <c r="G42" s="282"/>
      <c r="H42" s="284" t="s">
        <v>488</v>
      </c>
      <c r="I42" s="284" t="s">
        <v>489</v>
      </c>
      <c r="J42" s="339">
        <v>0</v>
      </c>
      <c r="K42" s="312"/>
      <c r="L42" s="356">
        <v>0.05</v>
      </c>
      <c r="M42" s="99" t="s">
        <v>490</v>
      </c>
      <c r="N42" s="65" t="s">
        <v>353</v>
      </c>
      <c r="O42" s="97" t="s">
        <v>491</v>
      </c>
      <c r="P42" s="98">
        <v>1</v>
      </c>
      <c r="Q42" s="100">
        <v>0</v>
      </c>
      <c r="R42" s="71"/>
      <c r="S42" s="71"/>
      <c r="T42" s="400">
        <f>+Q42/P42</f>
        <v>0</v>
      </c>
      <c r="U42" s="102">
        <v>45536</v>
      </c>
      <c r="V42" s="102">
        <v>45646</v>
      </c>
      <c r="W42" s="40">
        <v>110</v>
      </c>
      <c r="X42" s="111">
        <v>1059626</v>
      </c>
      <c r="Y42" s="104" t="s">
        <v>355</v>
      </c>
      <c r="Z42" s="65" t="s">
        <v>478</v>
      </c>
      <c r="AA42" s="65" t="s">
        <v>492</v>
      </c>
      <c r="AB42" s="65" t="s">
        <v>493</v>
      </c>
      <c r="AC42" s="40" t="s">
        <v>359</v>
      </c>
      <c r="AD42" s="101" t="s">
        <v>494</v>
      </c>
      <c r="AE42" s="105">
        <v>115302697</v>
      </c>
      <c r="AF42" s="65" t="s">
        <v>361</v>
      </c>
      <c r="AG42" s="65" t="s">
        <v>362</v>
      </c>
      <c r="AH42" s="102">
        <v>45555</v>
      </c>
      <c r="AI42" s="104" t="s">
        <v>363</v>
      </c>
      <c r="AJ42" s="112">
        <v>226486399</v>
      </c>
      <c r="AK42" s="112">
        <v>226486399</v>
      </c>
      <c r="AL42" s="106">
        <v>0</v>
      </c>
      <c r="AM42" s="106"/>
      <c r="AN42" s="106">
        <v>0</v>
      </c>
      <c r="AO42" s="71"/>
      <c r="AP42" s="316"/>
      <c r="AQ42" s="282"/>
      <c r="AR42" s="289"/>
      <c r="AS42" s="289"/>
      <c r="AT42" s="295"/>
    </row>
    <row r="43" spans="1:48" ht="58.5" customHeight="1" x14ac:dyDescent="0.25">
      <c r="A43" s="249"/>
      <c r="B43" s="247"/>
      <c r="C43" s="362"/>
      <c r="D43" s="363"/>
      <c r="E43" s="365"/>
      <c r="F43" s="280"/>
      <c r="G43" s="283"/>
      <c r="H43" s="283"/>
      <c r="I43" s="283"/>
      <c r="J43" s="333"/>
      <c r="K43" s="311"/>
      <c r="L43" s="352"/>
      <c r="M43" s="99" t="s">
        <v>495</v>
      </c>
      <c r="N43" s="65" t="s">
        <v>353</v>
      </c>
      <c r="O43" s="97" t="s">
        <v>496</v>
      </c>
      <c r="P43" s="98">
        <v>40</v>
      </c>
      <c r="Q43" s="100">
        <v>60</v>
      </c>
      <c r="R43" s="71"/>
      <c r="S43" s="71"/>
      <c r="T43" s="400">
        <v>1</v>
      </c>
      <c r="U43" s="102">
        <v>45536</v>
      </c>
      <c r="V43" s="102">
        <v>45646</v>
      </c>
      <c r="W43" s="40">
        <v>110</v>
      </c>
      <c r="X43" s="111">
        <v>1059626</v>
      </c>
      <c r="Y43" s="104" t="s">
        <v>355</v>
      </c>
      <c r="Z43" s="65" t="s">
        <v>478</v>
      </c>
      <c r="AA43" s="65" t="s">
        <v>353</v>
      </c>
      <c r="AB43" s="65" t="s">
        <v>353</v>
      </c>
      <c r="AC43" s="40" t="s">
        <v>395</v>
      </c>
      <c r="AD43" s="65" t="s">
        <v>353</v>
      </c>
      <c r="AE43" s="105">
        <v>0</v>
      </c>
      <c r="AF43" s="65" t="s">
        <v>353</v>
      </c>
      <c r="AG43" s="65" t="s">
        <v>353</v>
      </c>
      <c r="AH43" s="102" t="s">
        <v>353</v>
      </c>
      <c r="AI43" s="104" t="s">
        <v>363</v>
      </c>
      <c r="AJ43" s="112">
        <v>0</v>
      </c>
      <c r="AK43" s="112">
        <v>0</v>
      </c>
      <c r="AL43" s="106">
        <v>0</v>
      </c>
      <c r="AM43" s="106"/>
      <c r="AN43" s="106">
        <v>0</v>
      </c>
      <c r="AO43" s="71"/>
      <c r="AP43" s="317"/>
      <c r="AQ43" s="283"/>
      <c r="AR43" s="289"/>
      <c r="AS43" s="289"/>
      <c r="AT43" s="295"/>
    </row>
    <row r="44" spans="1:48" ht="58.5" customHeight="1" thickBot="1" x14ac:dyDescent="0.3">
      <c r="A44" s="127"/>
      <c r="B44" s="128"/>
      <c r="C44" s="128"/>
      <c r="D44" s="129"/>
      <c r="E44" s="307" t="s">
        <v>497</v>
      </c>
      <c r="F44" s="308"/>
      <c r="G44" s="308"/>
      <c r="H44" s="308"/>
      <c r="I44" s="308"/>
      <c r="J44" s="308"/>
      <c r="K44" s="308"/>
      <c r="L44" s="308"/>
      <c r="M44" s="308"/>
      <c r="N44" s="308"/>
      <c r="O44" s="308"/>
      <c r="P44" s="308"/>
      <c r="Q44" s="308"/>
      <c r="R44" s="308"/>
      <c r="S44" s="309"/>
      <c r="T44" s="404">
        <f>AVERAGE(T38:T43)</f>
        <v>0.68571428571428572</v>
      </c>
      <c r="U44" s="130"/>
      <c r="V44" s="130"/>
      <c r="W44" s="129"/>
      <c r="X44" s="129"/>
      <c r="Y44" s="128"/>
      <c r="Z44" s="129"/>
      <c r="AA44" s="129"/>
      <c r="AB44" s="129"/>
      <c r="AC44" s="129"/>
      <c r="AD44" s="128"/>
      <c r="AE44" s="131"/>
      <c r="AF44" s="128"/>
      <c r="AG44" s="128"/>
      <c r="AH44" s="130"/>
      <c r="AI44" s="129"/>
      <c r="AJ44" s="131"/>
      <c r="AK44" s="131"/>
      <c r="AL44" s="131"/>
      <c r="AM44" s="129"/>
      <c r="AN44" s="131"/>
      <c r="AO44" s="129"/>
      <c r="AP44" s="129"/>
      <c r="AQ44" s="193"/>
      <c r="AR44" s="186">
        <f>+AR38</f>
        <v>338102697</v>
      </c>
      <c r="AS44" s="186">
        <f>+AS38</f>
        <v>102300000</v>
      </c>
      <c r="AT44" s="166">
        <f>+AT38</f>
        <v>0.30257078960834199</v>
      </c>
      <c r="AU44" s="4"/>
    </row>
    <row r="45" spans="1:48" ht="48.75" customHeight="1" x14ac:dyDescent="0.25">
      <c r="A45" s="360" t="s">
        <v>223</v>
      </c>
      <c r="B45" s="283" t="s">
        <v>184</v>
      </c>
      <c r="C45" s="361" t="s">
        <v>185</v>
      </c>
      <c r="D45" s="342">
        <v>0</v>
      </c>
      <c r="E45" s="364" t="s">
        <v>498</v>
      </c>
      <c r="F45" s="278">
        <v>2024130010069</v>
      </c>
      <c r="G45" s="281" t="s">
        <v>499</v>
      </c>
      <c r="H45" s="281" t="s">
        <v>500</v>
      </c>
      <c r="I45" s="281" t="s">
        <v>501</v>
      </c>
      <c r="J45" s="332" t="s">
        <v>227</v>
      </c>
      <c r="K45" s="310"/>
      <c r="L45" s="350">
        <v>0.05</v>
      </c>
      <c r="M45" s="175" t="s">
        <v>502</v>
      </c>
      <c r="N45" s="168" t="s">
        <v>353</v>
      </c>
      <c r="O45" s="170" t="s">
        <v>503</v>
      </c>
      <c r="P45" s="170">
        <v>1</v>
      </c>
      <c r="Q45" s="173">
        <v>0</v>
      </c>
      <c r="R45" s="181"/>
      <c r="S45" s="181"/>
      <c r="T45" s="403">
        <f>+Q45/P45</f>
        <v>0</v>
      </c>
      <c r="U45" s="176">
        <v>45536</v>
      </c>
      <c r="V45" s="176">
        <v>45646</v>
      </c>
      <c r="W45" s="177">
        <v>110</v>
      </c>
      <c r="X45" s="178">
        <v>1059626</v>
      </c>
      <c r="Y45" s="164" t="s">
        <v>355</v>
      </c>
      <c r="Z45" s="168" t="s">
        <v>504</v>
      </c>
      <c r="AA45" s="189" t="s">
        <v>353</v>
      </c>
      <c r="AB45" s="189" t="s">
        <v>353</v>
      </c>
      <c r="AC45" s="177" t="s">
        <v>395</v>
      </c>
      <c r="AD45" s="168" t="s">
        <v>353</v>
      </c>
      <c r="AE45" s="179">
        <v>1</v>
      </c>
      <c r="AF45" s="168" t="s">
        <v>353</v>
      </c>
      <c r="AG45" s="168" t="s">
        <v>362</v>
      </c>
      <c r="AH45" s="176" t="s">
        <v>353</v>
      </c>
      <c r="AI45" s="164" t="s">
        <v>363</v>
      </c>
      <c r="AJ45" s="179">
        <v>0</v>
      </c>
      <c r="AK45" s="179">
        <v>0</v>
      </c>
      <c r="AL45" s="180">
        <v>0</v>
      </c>
      <c r="AM45" s="180"/>
      <c r="AN45" s="180">
        <v>0</v>
      </c>
      <c r="AO45" s="181"/>
      <c r="AP45" s="281" t="s">
        <v>505</v>
      </c>
      <c r="AQ45" s="281" t="s">
        <v>498</v>
      </c>
      <c r="AR45" s="296">
        <v>1</v>
      </c>
      <c r="AS45" s="296">
        <v>0</v>
      </c>
      <c r="AT45" s="291">
        <f>+AS45/AR45</f>
        <v>0</v>
      </c>
    </row>
    <row r="46" spans="1:48" ht="66" customHeight="1" x14ac:dyDescent="0.25">
      <c r="A46" s="249"/>
      <c r="B46" s="247"/>
      <c r="C46" s="362"/>
      <c r="D46" s="363"/>
      <c r="E46" s="365"/>
      <c r="F46" s="280"/>
      <c r="G46" s="283"/>
      <c r="H46" s="283"/>
      <c r="I46" s="283"/>
      <c r="J46" s="333"/>
      <c r="K46" s="311"/>
      <c r="L46" s="352"/>
      <c r="M46" s="41" t="s">
        <v>506</v>
      </c>
      <c r="N46" s="65" t="s">
        <v>353</v>
      </c>
      <c r="O46" s="97" t="s">
        <v>507</v>
      </c>
      <c r="P46" s="97">
        <v>20</v>
      </c>
      <c r="Q46" s="100">
        <v>60</v>
      </c>
      <c r="R46" s="71"/>
      <c r="S46" s="71"/>
      <c r="T46" s="400">
        <v>1</v>
      </c>
      <c r="U46" s="102">
        <v>45536</v>
      </c>
      <c r="V46" s="102">
        <v>45646</v>
      </c>
      <c r="W46" s="40">
        <v>110</v>
      </c>
      <c r="X46" s="111">
        <v>1059626</v>
      </c>
      <c r="Y46" s="104" t="s">
        <v>355</v>
      </c>
      <c r="Z46" s="65" t="s">
        <v>504</v>
      </c>
      <c r="AA46" s="40" t="s">
        <v>353</v>
      </c>
      <c r="AB46" s="40" t="s">
        <v>353</v>
      </c>
      <c r="AC46" s="40" t="s">
        <v>395</v>
      </c>
      <c r="AD46" s="65" t="s">
        <v>353</v>
      </c>
      <c r="AE46" s="105">
        <v>0</v>
      </c>
      <c r="AF46" s="65" t="s">
        <v>353</v>
      </c>
      <c r="AG46" s="65" t="s">
        <v>353</v>
      </c>
      <c r="AH46" s="102" t="s">
        <v>353</v>
      </c>
      <c r="AI46" s="104" t="s">
        <v>363</v>
      </c>
      <c r="AJ46" s="105">
        <v>0</v>
      </c>
      <c r="AK46" s="105">
        <v>0</v>
      </c>
      <c r="AL46" s="106">
        <v>0</v>
      </c>
      <c r="AM46" s="106"/>
      <c r="AN46" s="106">
        <v>0</v>
      </c>
      <c r="AO46" s="71"/>
      <c r="AP46" s="283"/>
      <c r="AQ46" s="283"/>
      <c r="AR46" s="289"/>
      <c r="AS46" s="289"/>
      <c r="AT46" s="292"/>
    </row>
    <row r="47" spans="1:48" ht="66" customHeight="1" thickBot="1" x14ac:dyDescent="0.3">
      <c r="A47" s="127"/>
      <c r="B47" s="128"/>
      <c r="C47" s="128"/>
      <c r="D47" s="129"/>
      <c r="E47" s="307" t="s">
        <v>508</v>
      </c>
      <c r="F47" s="308"/>
      <c r="G47" s="308"/>
      <c r="H47" s="308"/>
      <c r="I47" s="308"/>
      <c r="J47" s="308"/>
      <c r="K47" s="308"/>
      <c r="L47" s="308"/>
      <c r="M47" s="308"/>
      <c r="N47" s="308"/>
      <c r="O47" s="308"/>
      <c r="P47" s="308"/>
      <c r="Q47" s="308"/>
      <c r="R47" s="308"/>
      <c r="S47" s="309"/>
      <c r="T47" s="404">
        <f>AVERAGE(T45:T46)</f>
        <v>0.5</v>
      </c>
      <c r="U47" s="130"/>
      <c r="V47" s="130"/>
      <c r="W47" s="129"/>
      <c r="X47" s="129"/>
      <c r="Y47" s="128"/>
      <c r="Z47" s="128"/>
      <c r="AA47" s="129"/>
      <c r="AB47" s="129"/>
      <c r="AC47" s="129"/>
      <c r="AD47" s="128"/>
      <c r="AE47" s="131"/>
      <c r="AF47" s="128"/>
      <c r="AG47" s="128"/>
      <c r="AH47" s="130"/>
      <c r="AI47" s="129"/>
      <c r="AJ47" s="131"/>
      <c r="AK47" s="131"/>
      <c r="AL47" s="131"/>
      <c r="AM47" s="129"/>
      <c r="AN47" s="131"/>
      <c r="AO47" s="129"/>
      <c r="AP47" s="129"/>
      <c r="AQ47" s="193"/>
      <c r="AR47" s="165">
        <f>+AR45</f>
        <v>1</v>
      </c>
      <c r="AS47" s="165">
        <f>+AS45</f>
        <v>0</v>
      </c>
      <c r="AT47" s="166">
        <f>+AT45</f>
        <v>0</v>
      </c>
      <c r="AU47" s="4"/>
    </row>
    <row r="48" spans="1:48" ht="49.5" customHeight="1" x14ac:dyDescent="0.25">
      <c r="A48" s="360" t="s">
        <v>229</v>
      </c>
      <c r="B48" s="283" t="s">
        <v>184</v>
      </c>
      <c r="C48" s="366" t="s">
        <v>185</v>
      </c>
      <c r="D48" s="342">
        <v>57</v>
      </c>
      <c r="E48" s="364" t="s">
        <v>509</v>
      </c>
      <c r="F48" s="285">
        <v>2024130010051</v>
      </c>
      <c r="G48" s="281" t="s">
        <v>510</v>
      </c>
      <c r="H48" s="281" t="s">
        <v>511</v>
      </c>
      <c r="I48" s="281" t="s">
        <v>512</v>
      </c>
      <c r="J48" s="332">
        <v>0</v>
      </c>
      <c r="K48" s="310"/>
      <c r="L48" s="353">
        <v>0.1</v>
      </c>
      <c r="M48" s="348" t="s">
        <v>513</v>
      </c>
      <c r="N48" s="281" t="s">
        <v>353</v>
      </c>
      <c r="O48" s="341" t="s">
        <v>514</v>
      </c>
      <c r="P48" s="341">
        <v>57</v>
      </c>
      <c r="Q48" s="332">
        <v>0</v>
      </c>
      <c r="R48" s="310"/>
      <c r="S48" s="310"/>
      <c r="T48" s="406">
        <f>+Q48/P48</f>
        <v>0</v>
      </c>
      <c r="U48" s="326">
        <v>45505</v>
      </c>
      <c r="V48" s="326">
        <v>45626</v>
      </c>
      <c r="W48" s="313">
        <v>120</v>
      </c>
      <c r="X48" s="328">
        <v>57</v>
      </c>
      <c r="Y48" s="330" t="s">
        <v>355</v>
      </c>
      <c r="Z48" s="281" t="s">
        <v>515</v>
      </c>
      <c r="AA48" s="281" t="s">
        <v>516</v>
      </c>
      <c r="AB48" s="281" t="s">
        <v>517</v>
      </c>
      <c r="AC48" s="313" t="s">
        <v>359</v>
      </c>
      <c r="AD48" s="281" t="s">
        <v>518</v>
      </c>
      <c r="AE48" s="179">
        <v>227126665</v>
      </c>
      <c r="AF48" s="168" t="s">
        <v>464</v>
      </c>
      <c r="AG48" s="168" t="s">
        <v>362</v>
      </c>
      <c r="AH48" s="176">
        <v>45601</v>
      </c>
      <c r="AI48" s="164" t="s">
        <v>363</v>
      </c>
      <c r="AJ48" s="179">
        <v>0</v>
      </c>
      <c r="AK48" s="179">
        <v>0</v>
      </c>
      <c r="AL48" s="180">
        <v>0</v>
      </c>
      <c r="AM48" s="180"/>
      <c r="AN48" s="180">
        <v>0</v>
      </c>
      <c r="AO48" s="181"/>
      <c r="AP48" s="281" t="s">
        <v>519</v>
      </c>
      <c r="AQ48" s="281" t="s">
        <v>509</v>
      </c>
      <c r="AR48" s="288">
        <v>1260000000</v>
      </c>
      <c r="AS48" s="296">
        <v>0</v>
      </c>
      <c r="AT48" s="291">
        <f>+AS48/AR48</f>
        <v>0</v>
      </c>
    </row>
    <row r="49" spans="1:47" ht="70.5" customHeight="1" x14ac:dyDescent="0.25">
      <c r="A49" s="249"/>
      <c r="B49" s="247"/>
      <c r="C49" s="245"/>
      <c r="D49" s="363"/>
      <c r="E49" s="365"/>
      <c r="F49" s="286"/>
      <c r="G49" s="282"/>
      <c r="H49" s="282"/>
      <c r="I49" s="282"/>
      <c r="J49" s="345"/>
      <c r="K49" s="338"/>
      <c r="L49" s="354"/>
      <c r="M49" s="277"/>
      <c r="N49" s="283"/>
      <c r="O49" s="342"/>
      <c r="P49" s="342"/>
      <c r="Q49" s="333"/>
      <c r="R49" s="311"/>
      <c r="S49" s="311"/>
      <c r="T49" s="407"/>
      <c r="U49" s="327"/>
      <c r="V49" s="327"/>
      <c r="W49" s="314"/>
      <c r="X49" s="329"/>
      <c r="Y49" s="296"/>
      <c r="Z49" s="283"/>
      <c r="AA49" s="283"/>
      <c r="AB49" s="283"/>
      <c r="AC49" s="314"/>
      <c r="AD49" s="283"/>
      <c r="AE49" s="105">
        <v>1032873335</v>
      </c>
      <c r="AF49" s="65" t="s">
        <v>464</v>
      </c>
      <c r="AG49" s="65" t="s">
        <v>362</v>
      </c>
      <c r="AH49" s="102">
        <v>45601</v>
      </c>
      <c r="AI49" s="104" t="s">
        <v>363</v>
      </c>
      <c r="AJ49" s="105">
        <v>663321612</v>
      </c>
      <c r="AK49" s="105">
        <v>663321612</v>
      </c>
      <c r="AL49" s="106">
        <v>0</v>
      </c>
      <c r="AM49" s="106"/>
      <c r="AN49" s="106">
        <v>0</v>
      </c>
      <c r="AO49" s="71"/>
      <c r="AP49" s="282"/>
      <c r="AQ49" s="282"/>
      <c r="AR49" s="289"/>
      <c r="AS49" s="289"/>
      <c r="AT49" s="292"/>
    </row>
    <row r="50" spans="1:47" ht="52.5" customHeight="1" x14ac:dyDescent="0.25">
      <c r="A50" s="249"/>
      <c r="B50" s="247"/>
      <c r="C50" s="245"/>
      <c r="D50" s="363"/>
      <c r="E50" s="365"/>
      <c r="F50" s="286"/>
      <c r="G50" s="282"/>
      <c r="H50" s="283"/>
      <c r="I50" s="283"/>
      <c r="J50" s="333"/>
      <c r="K50" s="311"/>
      <c r="L50" s="347"/>
      <c r="M50" s="99" t="s">
        <v>520</v>
      </c>
      <c r="N50" s="65" t="s">
        <v>353</v>
      </c>
      <c r="O50" s="97" t="s">
        <v>521</v>
      </c>
      <c r="P50" s="97">
        <v>10</v>
      </c>
      <c r="Q50" s="100">
        <v>0</v>
      </c>
      <c r="R50" s="71"/>
      <c r="S50" s="71"/>
      <c r="T50" s="400">
        <f>+Q50/P50</f>
        <v>0</v>
      </c>
      <c r="U50" s="102">
        <v>45505</v>
      </c>
      <c r="V50" s="102">
        <v>45646</v>
      </c>
      <c r="W50" s="40">
        <v>140</v>
      </c>
      <c r="X50" s="111">
        <v>1059626</v>
      </c>
      <c r="Y50" s="104" t="s">
        <v>355</v>
      </c>
      <c r="Z50" s="65" t="s">
        <v>515</v>
      </c>
      <c r="AA50" s="65" t="s">
        <v>522</v>
      </c>
      <c r="AB50" s="65" t="s">
        <v>523</v>
      </c>
      <c r="AC50" s="40" t="s">
        <v>395</v>
      </c>
      <c r="AD50" s="65" t="s">
        <v>353</v>
      </c>
      <c r="AE50" s="105">
        <v>0</v>
      </c>
      <c r="AF50" s="65" t="s">
        <v>353</v>
      </c>
      <c r="AG50" s="65" t="s">
        <v>353</v>
      </c>
      <c r="AH50" s="102" t="s">
        <v>353</v>
      </c>
      <c r="AI50" s="104" t="s">
        <v>363</v>
      </c>
      <c r="AJ50" s="105">
        <v>0</v>
      </c>
      <c r="AK50" s="105">
        <v>0</v>
      </c>
      <c r="AL50" s="106">
        <v>0</v>
      </c>
      <c r="AM50" s="106"/>
      <c r="AN50" s="106">
        <v>0</v>
      </c>
      <c r="AO50" s="71"/>
      <c r="AP50" s="282"/>
      <c r="AQ50" s="282"/>
      <c r="AR50" s="289"/>
      <c r="AS50" s="289"/>
      <c r="AT50" s="292"/>
    </row>
    <row r="51" spans="1:47" ht="136.5" customHeight="1" x14ac:dyDescent="0.25">
      <c r="A51" s="249"/>
      <c r="B51" s="247"/>
      <c r="C51" s="245"/>
      <c r="D51" s="97">
        <v>0</v>
      </c>
      <c r="E51" s="365"/>
      <c r="F51" s="287"/>
      <c r="G51" s="283"/>
      <c r="H51" s="65" t="s">
        <v>524</v>
      </c>
      <c r="I51" s="65" t="s">
        <v>525</v>
      </c>
      <c r="J51" s="100" t="s">
        <v>227</v>
      </c>
      <c r="K51" s="71"/>
      <c r="L51" s="114">
        <v>0.1</v>
      </c>
      <c r="M51" s="99" t="s">
        <v>526</v>
      </c>
      <c r="N51" s="65" t="s">
        <v>353</v>
      </c>
      <c r="O51" s="97" t="s">
        <v>527</v>
      </c>
      <c r="P51" s="97">
        <v>20</v>
      </c>
      <c r="Q51" s="100">
        <v>0</v>
      </c>
      <c r="R51" s="71"/>
      <c r="S51" s="71"/>
      <c r="T51" s="400">
        <f>+Q51/P51</f>
        <v>0</v>
      </c>
      <c r="U51" s="102">
        <v>45505</v>
      </c>
      <c r="V51" s="102">
        <v>45646</v>
      </c>
      <c r="W51" s="40">
        <v>140</v>
      </c>
      <c r="X51" s="111">
        <v>1059626</v>
      </c>
      <c r="Y51" s="104" t="s">
        <v>355</v>
      </c>
      <c r="Z51" s="65" t="s">
        <v>515</v>
      </c>
      <c r="AA51" s="65" t="s">
        <v>528</v>
      </c>
      <c r="AB51" s="65" t="s">
        <v>529</v>
      </c>
      <c r="AC51" s="40" t="s">
        <v>395</v>
      </c>
      <c r="AD51" s="65" t="s">
        <v>353</v>
      </c>
      <c r="AE51" s="110">
        <v>6090000000</v>
      </c>
      <c r="AF51" s="65" t="s">
        <v>353</v>
      </c>
      <c r="AG51" s="65" t="s">
        <v>353</v>
      </c>
      <c r="AH51" s="102" t="s">
        <v>353</v>
      </c>
      <c r="AI51" s="104" t="s">
        <v>363</v>
      </c>
      <c r="AJ51" s="110">
        <v>0</v>
      </c>
      <c r="AK51" s="110">
        <v>0</v>
      </c>
      <c r="AL51" s="106">
        <v>0</v>
      </c>
      <c r="AM51" s="106"/>
      <c r="AN51" s="106">
        <v>0</v>
      </c>
      <c r="AO51" s="71"/>
      <c r="AP51" s="283"/>
      <c r="AQ51" s="283"/>
      <c r="AR51" s="289"/>
      <c r="AS51" s="289"/>
      <c r="AT51" s="292"/>
    </row>
    <row r="52" spans="1:47" ht="67.5" customHeight="1" thickBot="1" x14ac:dyDescent="0.3">
      <c r="A52" s="127"/>
      <c r="B52" s="128"/>
      <c r="C52" s="128"/>
      <c r="D52" s="129"/>
      <c r="E52" s="307" t="s">
        <v>530</v>
      </c>
      <c r="F52" s="308"/>
      <c r="G52" s="308"/>
      <c r="H52" s="308"/>
      <c r="I52" s="308"/>
      <c r="J52" s="308"/>
      <c r="K52" s="308"/>
      <c r="L52" s="308"/>
      <c r="M52" s="308"/>
      <c r="N52" s="308"/>
      <c r="O52" s="308"/>
      <c r="P52" s="308"/>
      <c r="Q52" s="308"/>
      <c r="R52" s="308"/>
      <c r="S52" s="309"/>
      <c r="T52" s="404">
        <f>AVERAGE(T48:T51)</f>
        <v>0</v>
      </c>
      <c r="U52" s="130"/>
      <c r="V52" s="130"/>
      <c r="W52" s="129"/>
      <c r="X52" s="129"/>
      <c r="Y52" s="128"/>
      <c r="Z52" s="128"/>
      <c r="AA52" s="129"/>
      <c r="AB52" s="129"/>
      <c r="AC52" s="129"/>
      <c r="AD52" s="128"/>
      <c r="AE52" s="131"/>
      <c r="AF52" s="128"/>
      <c r="AG52" s="128"/>
      <c r="AH52" s="130"/>
      <c r="AI52" s="129"/>
      <c r="AJ52" s="131"/>
      <c r="AK52" s="131"/>
      <c r="AL52" s="131"/>
      <c r="AM52" s="129"/>
      <c r="AN52" s="131"/>
      <c r="AO52" s="129"/>
      <c r="AP52" s="129"/>
      <c r="AQ52" s="193"/>
      <c r="AR52" s="187">
        <f>+AR48</f>
        <v>1260000000</v>
      </c>
      <c r="AS52" s="165">
        <f>+AS48</f>
        <v>0</v>
      </c>
      <c r="AT52" s="166">
        <f>+AT48</f>
        <v>0</v>
      </c>
      <c r="AU52" s="4"/>
    </row>
    <row r="53" spans="1:47" ht="59.25" customHeight="1" x14ac:dyDescent="0.25">
      <c r="A53" s="360" t="s">
        <v>242</v>
      </c>
      <c r="B53" s="283" t="s">
        <v>243</v>
      </c>
      <c r="C53" s="366" t="s">
        <v>244</v>
      </c>
      <c r="D53" s="370">
        <v>1</v>
      </c>
      <c r="E53" s="364" t="s">
        <v>531</v>
      </c>
      <c r="F53" s="285">
        <v>2024130010052</v>
      </c>
      <c r="G53" s="281" t="s">
        <v>532</v>
      </c>
      <c r="H53" s="281" t="s">
        <v>533</v>
      </c>
      <c r="I53" s="281" t="s">
        <v>534</v>
      </c>
      <c r="J53" s="332">
        <v>0</v>
      </c>
      <c r="K53" s="310"/>
      <c r="L53" s="353">
        <v>0.4</v>
      </c>
      <c r="M53" s="348" t="s">
        <v>535</v>
      </c>
      <c r="N53" s="281" t="s">
        <v>353</v>
      </c>
      <c r="O53" s="170" t="s">
        <v>536</v>
      </c>
      <c r="P53" s="190">
        <v>1</v>
      </c>
      <c r="Q53" s="173">
        <v>0</v>
      </c>
      <c r="R53" s="181"/>
      <c r="S53" s="181"/>
      <c r="T53" s="403">
        <f>+Q53/P53</f>
        <v>0</v>
      </c>
      <c r="U53" s="176">
        <v>45536</v>
      </c>
      <c r="V53" s="176">
        <v>45646</v>
      </c>
      <c r="W53" s="177">
        <v>110</v>
      </c>
      <c r="X53" s="178">
        <v>1059626</v>
      </c>
      <c r="Y53" s="164" t="s">
        <v>355</v>
      </c>
      <c r="Z53" s="168" t="s">
        <v>537</v>
      </c>
      <c r="AA53" s="281" t="s">
        <v>538</v>
      </c>
      <c r="AB53" s="281" t="s">
        <v>539</v>
      </c>
      <c r="AC53" s="177" t="s">
        <v>359</v>
      </c>
      <c r="AD53" s="185" t="s">
        <v>540</v>
      </c>
      <c r="AE53" s="188">
        <v>200000000</v>
      </c>
      <c r="AF53" s="168" t="s">
        <v>464</v>
      </c>
      <c r="AG53" s="168" t="s">
        <v>362</v>
      </c>
      <c r="AH53" s="176">
        <v>45593</v>
      </c>
      <c r="AI53" s="164" t="s">
        <v>363</v>
      </c>
      <c r="AJ53" s="179">
        <v>396270763</v>
      </c>
      <c r="AK53" s="179">
        <v>396270763</v>
      </c>
      <c r="AL53" s="180">
        <v>0</v>
      </c>
      <c r="AM53" s="180"/>
      <c r="AN53" s="180">
        <v>0</v>
      </c>
      <c r="AO53" s="181"/>
      <c r="AP53" s="315" t="s">
        <v>541</v>
      </c>
      <c r="AQ53" s="281" t="s">
        <v>531</v>
      </c>
      <c r="AR53" s="288">
        <f>2267083805.7+1114553333</f>
        <v>3381637138.6999998</v>
      </c>
      <c r="AS53" s="290">
        <v>689600000</v>
      </c>
      <c r="AT53" s="291">
        <f>+AS53/AR53</f>
        <v>0.20392489546205492</v>
      </c>
    </row>
    <row r="54" spans="1:47" ht="58.5" customHeight="1" x14ac:dyDescent="0.25">
      <c r="A54" s="249"/>
      <c r="B54" s="247"/>
      <c r="C54" s="245"/>
      <c r="D54" s="340"/>
      <c r="E54" s="365"/>
      <c r="F54" s="286"/>
      <c r="G54" s="282"/>
      <c r="H54" s="282"/>
      <c r="I54" s="282"/>
      <c r="J54" s="345"/>
      <c r="K54" s="338"/>
      <c r="L54" s="354"/>
      <c r="M54" s="355"/>
      <c r="N54" s="282"/>
      <c r="O54" s="97" t="s">
        <v>542</v>
      </c>
      <c r="P54" s="115">
        <v>3</v>
      </c>
      <c r="Q54" s="100">
        <v>0</v>
      </c>
      <c r="R54" s="71"/>
      <c r="S54" s="71"/>
      <c r="T54" s="400">
        <f>+Q54/P54</f>
        <v>0</v>
      </c>
      <c r="U54" s="102">
        <v>45536</v>
      </c>
      <c r="V54" s="102">
        <v>45646</v>
      </c>
      <c r="W54" s="40">
        <v>110</v>
      </c>
      <c r="X54" s="111">
        <v>1059626</v>
      </c>
      <c r="Y54" s="104" t="s">
        <v>355</v>
      </c>
      <c r="Z54" s="65" t="s">
        <v>537</v>
      </c>
      <c r="AA54" s="282"/>
      <c r="AB54" s="282"/>
      <c r="AC54" s="40" t="s">
        <v>359</v>
      </c>
      <c r="AD54" s="101" t="s">
        <v>543</v>
      </c>
      <c r="AE54" s="112">
        <v>50000000</v>
      </c>
      <c r="AF54" s="65" t="s">
        <v>417</v>
      </c>
      <c r="AG54" s="65" t="s">
        <v>362</v>
      </c>
      <c r="AH54" s="102">
        <v>45593</v>
      </c>
      <c r="AI54" s="104" t="s">
        <v>363</v>
      </c>
      <c r="AJ54" s="105">
        <v>200000000</v>
      </c>
      <c r="AK54" s="105">
        <v>200000000</v>
      </c>
      <c r="AL54" s="106">
        <v>0</v>
      </c>
      <c r="AM54" s="106"/>
      <c r="AN54" s="106">
        <v>0</v>
      </c>
      <c r="AO54" s="71"/>
      <c r="AP54" s="316"/>
      <c r="AQ54" s="282"/>
      <c r="AR54" s="289"/>
      <c r="AS54" s="289"/>
      <c r="AT54" s="292"/>
    </row>
    <row r="55" spans="1:47" ht="60" customHeight="1" x14ac:dyDescent="0.25">
      <c r="A55" s="249"/>
      <c r="B55" s="247"/>
      <c r="C55" s="245"/>
      <c r="D55" s="340"/>
      <c r="E55" s="365"/>
      <c r="F55" s="286"/>
      <c r="G55" s="282"/>
      <c r="H55" s="282"/>
      <c r="I55" s="282"/>
      <c r="J55" s="345"/>
      <c r="K55" s="338"/>
      <c r="L55" s="354"/>
      <c r="M55" s="355"/>
      <c r="N55" s="282"/>
      <c r="O55" s="97" t="s">
        <v>544</v>
      </c>
      <c r="P55" s="115">
        <v>13</v>
      </c>
      <c r="Q55" s="100">
        <v>0</v>
      </c>
      <c r="R55" s="71"/>
      <c r="S55" s="71"/>
      <c r="T55" s="400">
        <f t="shared" ref="T55:T62" si="3">+Q55/P55</f>
        <v>0</v>
      </c>
      <c r="U55" s="102">
        <v>45536</v>
      </c>
      <c r="V55" s="102">
        <v>45646</v>
      </c>
      <c r="W55" s="40">
        <v>110</v>
      </c>
      <c r="X55" s="111">
        <v>1059626</v>
      </c>
      <c r="Y55" s="104" t="s">
        <v>355</v>
      </c>
      <c r="Z55" s="65" t="s">
        <v>537</v>
      </c>
      <c r="AA55" s="282"/>
      <c r="AB55" s="282"/>
      <c r="AC55" s="40" t="s">
        <v>359</v>
      </c>
      <c r="AD55" s="101" t="s">
        <v>545</v>
      </c>
      <c r="AE55" s="112">
        <v>87887905.700000003</v>
      </c>
      <c r="AF55" s="65" t="s">
        <v>417</v>
      </c>
      <c r="AG55" s="65" t="s">
        <v>362</v>
      </c>
      <c r="AH55" s="102">
        <v>45593</v>
      </c>
      <c r="AI55" s="104" t="s">
        <v>363</v>
      </c>
      <c r="AJ55" s="105">
        <v>200000000</v>
      </c>
      <c r="AK55" s="105">
        <v>200000000</v>
      </c>
      <c r="AL55" s="106">
        <v>0</v>
      </c>
      <c r="AM55" s="106"/>
      <c r="AN55" s="106">
        <v>0</v>
      </c>
      <c r="AO55" s="71"/>
      <c r="AP55" s="316"/>
      <c r="AQ55" s="282"/>
      <c r="AR55" s="289"/>
      <c r="AS55" s="289"/>
      <c r="AT55" s="292"/>
    </row>
    <row r="56" spans="1:47" ht="39" customHeight="1" x14ac:dyDescent="0.25">
      <c r="A56" s="249"/>
      <c r="B56" s="247"/>
      <c r="C56" s="245"/>
      <c r="D56" s="340"/>
      <c r="E56" s="365"/>
      <c r="F56" s="286"/>
      <c r="G56" s="282"/>
      <c r="H56" s="282"/>
      <c r="I56" s="282"/>
      <c r="J56" s="345"/>
      <c r="K56" s="338"/>
      <c r="L56" s="354"/>
      <c r="M56" s="277"/>
      <c r="N56" s="283"/>
      <c r="O56" s="65" t="s">
        <v>546</v>
      </c>
      <c r="P56" s="40">
        <v>1</v>
      </c>
      <c r="Q56" s="100">
        <v>0</v>
      </c>
      <c r="R56" s="71"/>
      <c r="S56" s="71"/>
      <c r="T56" s="400">
        <f t="shared" si="3"/>
        <v>0</v>
      </c>
      <c r="U56" s="102">
        <v>45536</v>
      </c>
      <c r="V56" s="102">
        <v>45646</v>
      </c>
      <c r="W56" s="40">
        <v>110</v>
      </c>
      <c r="X56" s="111">
        <v>1059626</v>
      </c>
      <c r="Y56" s="104" t="s">
        <v>355</v>
      </c>
      <c r="Z56" s="65" t="s">
        <v>537</v>
      </c>
      <c r="AA56" s="283"/>
      <c r="AB56" s="283"/>
      <c r="AC56" s="40" t="s">
        <v>359</v>
      </c>
      <c r="AD56" s="108" t="s">
        <v>547</v>
      </c>
      <c r="AE56" s="112">
        <v>1200000000</v>
      </c>
      <c r="AF56" s="65" t="s">
        <v>464</v>
      </c>
      <c r="AG56" s="65" t="s">
        <v>362</v>
      </c>
      <c r="AH56" s="102">
        <v>45593</v>
      </c>
      <c r="AI56" s="104" t="s">
        <v>363</v>
      </c>
      <c r="AJ56" s="105">
        <v>1200000000</v>
      </c>
      <c r="AK56" s="105">
        <v>1200000000</v>
      </c>
      <c r="AL56" s="106">
        <v>0</v>
      </c>
      <c r="AM56" s="106"/>
      <c r="AN56" s="106">
        <v>0</v>
      </c>
      <c r="AO56" s="71"/>
      <c r="AP56" s="316"/>
      <c r="AQ56" s="282"/>
      <c r="AR56" s="289"/>
      <c r="AS56" s="289"/>
      <c r="AT56" s="292"/>
    </row>
    <row r="57" spans="1:47" ht="43.5" customHeight="1" x14ac:dyDescent="0.25">
      <c r="A57" s="249"/>
      <c r="B57" s="247"/>
      <c r="C57" s="245"/>
      <c r="D57" s="340"/>
      <c r="E57" s="365"/>
      <c r="F57" s="286"/>
      <c r="G57" s="282"/>
      <c r="H57" s="282"/>
      <c r="I57" s="282"/>
      <c r="J57" s="345"/>
      <c r="K57" s="338"/>
      <c r="L57" s="354"/>
      <c r="M57" s="276" t="s">
        <v>548</v>
      </c>
      <c r="N57" s="284" t="s">
        <v>353</v>
      </c>
      <c r="O57" s="65" t="s">
        <v>549</v>
      </c>
      <c r="P57" s="40">
        <v>25</v>
      </c>
      <c r="Q57" s="100">
        <v>23</v>
      </c>
      <c r="R57" s="71"/>
      <c r="S57" s="71"/>
      <c r="T57" s="400">
        <f t="shared" si="3"/>
        <v>0.92</v>
      </c>
      <c r="U57" s="102">
        <v>45505</v>
      </c>
      <c r="V57" s="102">
        <v>45646</v>
      </c>
      <c r="W57" s="40">
        <v>140</v>
      </c>
      <c r="X57" s="111">
        <v>1059626</v>
      </c>
      <c r="Y57" s="104" t="s">
        <v>355</v>
      </c>
      <c r="Z57" s="65" t="s">
        <v>537</v>
      </c>
      <c r="AA57" s="284" t="s">
        <v>550</v>
      </c>
      <c r="AB57" s="284" t="s">
        <v>551</v>
      </c>
      <c r="AC57" s="40" t="s">
        <v>395</v>
      </c>
      <c r="AD57" s="65" t="s">
        <v>353</v>
      </c>
      <c r="AE57" s="105">
        <v>0</v>
      </c>
      <c r="AF57" s="65" t="s">
        <v>353</v>
      </c>
      <c r="AG57" s="65" t="s">
        <v>353</v>
      </c>
      <c r="AH57" s="102" t="s">
        <v>353</v>
      </c>
      <c r="AI57" s="104" t="s">
        <v>363</v>
      </c>
      <c r="AJ57" s="105">
        <v>0</v>
      </c>
      <c r="AK57" s="105">
        <v>0</v>
      </c>
      <c r="AL57" s="106">
        <v>0</v>
      </c>
      <c r="AM57" s="106"/>
      <c r="AN57" s="106">
        <v>0</v>
      </c>
      <c r="AO57" s="71"/>
      <c r="AP57" s="316"/>
      <c r="AQ57" s="282"/>
      <c r="AR57" s="289"/>
      <c r="AS57" s="289"/>
      <c r="AT57" s="292"/>
    </row>
    <row r="58" spans="1:47" ht="37.5" customHeight="1" x14ac:dyDescent="0.25">
      <c r="A58" s="249"/>
      <c r="B58" s="247"/>
      <c r="C58" s="245"/>
      <c r="D58" s="340"/>
      <c r="E58" s="365"/>
      <c r="F58" s="286"/>
      <c r="G58" s="282"/>
      <c r="H58" s="282"/>
      <c r="I58" s="282"/>
      <c r="J58" s="345"/>
      <c r="K58" s="338"/>
      <c r="L58" s="354"/>
      <c r="M58" s="355"/>
      <c r="N58" s="282"/>
      <c r="O58" s="65" t="s">
        <v>552</v>
      </c>
      <c r="P58" s="40">
        <v>5</v>
      </c>
      <c r="Q58" s="100">
        <v>5</v>
      </c>
      <c r="R58" s="71"/>
      <c r="S58" s="71"/>
      <c r="T58" s="400">
        <f t="shared" si="3"/>
        <v>1</v>
      </c>
      <c r="U58" s="102">
        <v>45505</v>
      </c>
      <c r="V58" s="102">
        <v>45646</v>
      </c>
      <c r="W58" s="40">
        <v>140</v>
      </c>
      <c r="X58" s="111">
        <v>1059626</v>
      </c>
      <c r="Y58" s="104" t="s">
        <v>355</v>
      </c>
      <c r="Z58" s="65" t="s">
        <v>537</v>
      </c>
      <c r="AA58" s="282"/>
      <c r="AB58" s="282"/>
      <c r="AC58" s="40" t="s">
        <v>395</v>
      </c>
      <c r="AD58" s="65" t="s">
        <v>353</v>
      </c>
      <c r="AE58" s="105">
        <v>0</v>
      </c>
      <c r="AF58" s="65" t="s">
        <v>353</v>
      </c>
      <c r="AG58" s="65" t="s">
        <v>353</v>
      </c>
      <c r="AH58" s="102" t="s">
        <v>353</v>
      </c>
      <c r="AI58" s="104" t="s">
        <v>363</v>
      </c>
      <c r="AJ58" s="105">
        <v>0</v>
      </c>
      <c r="AK58" s="105">
        <v>0</v>
      </c>
      <c r="AL58" s="106">
        <v>0</v>
      </c>
      <c r="AM58" s="106"/>
      <c r="AN58" s="106">
        <v>0</v>
      </c>
      <c r="AO58" s="71"/>
      <c r="AP58" s="316"/>
      <c r="AQ58" s="282"/>
      <c r="AR58" s="289"/>
      <c r="AS58" s="289"/>
      <c r="AT58" s="292"/>
    </row>
    <row r="59" spans="1:47" ht="144" customHeight="1" x14ac:dyDescent="0.25">
      <c r="A59" s="249"/>
      <c r="B59" s="247"/>
      <c r="C59" s="245"/>
      <c r="D59" s="340"/>
      <c r="E59" s="365"/>
      <c r="F59" s="286"/>
      <c r="G59" s="282"/>
      <c r="H59" s="282"/>
      <c r="I59" s="282"/>
      <c r="J59" s="345"/>
      <c r="K59" s="338"/>
      <c r="L59" s="354"/>
      <c r="M59" s="355"/>
      <c r="N59" s="282"/>
      <c r="O59" s="65" t="s">
        <v>553</v>
      </c>
      <c r="P59" s="40">
        <v>3</v>
      </c>
      <c r="Q59" s="100">
        <v>0</v>
      </c>
      <c r="R59" s="71"/>
      <c r="S59" s="71"/>
      <c r="T59" s="400">
        <f t="shared" si="3"/>
        <v>0</v>
      </c>
      <c r="U59" s="102">
        <v>45505</v>
      </c>
      <c r="V59" s="102">
        <v>45646</v>
      </c>
      <c r="W59" s="40">
        <v>140</v>
      </c>
      <c r="X59" s="111">
        <v>1059626</v>
      </c>
      <c r="Y59" s="104" t="s">
        <v>355</v>
      </c>
      <c r="Z59" s="65" t="s">
        <v>537</v>
      </c>
      <c r="AA59" s="282"/>
      <c r="AB59" s="282"/>
      <c r="AC59" s="40" t="s">
        <v>359</v>
      </c>
      <c r="AD59" s="101" t="s">
        <v>554</v>
      </c>
      <c r="AE59" s="105">
        <v>22600000</v>
      </c>
      <c r="AF59" s="65" t="s">
        <v>417</v>
      </c>
      <c r="AG59" s="65" t="s">
        <v>362</v>
      </c>
      <c r="AH59" s="102">
        <v>45541</v>
      </c>
      <c r="AI59" s="104" t="s">
        <v>363</v>
      </c>
      <c r="AJ59" s="105">
        <v>557552185</v>
      </c>
      <c r="AK59" s="105">
        <v>557552185</v>
      </c>
      <c r="AL59" s="106">
        <v>0</v>
      </c>
      <c r="AM59" s="106"/>
      <c r="AN59" s="106">
        <v>0</v>
      </c>
      <c r="AO59" s="71"/>
      <c r="AP59" s="316"/>
      <c r="AQ59" s="282"/>
      <c r="AR59" s="289"/>
      <c r="AS59" s="289"/>
      <c r="AT59" s="292"/>
    </row>
    <row r="60" spans="1:47" ht="147.75" customHeight="1" x14ac:dyDescent="0.25">
      <c r="A60" s="249"/>
      <c r="B60" s="247"/>
      <c r="C60" s="245"/>
      <c r="D60" s="340"/>
      <c r="E60" s="365"/>
      <c r="F60" s="286"/>
      <c r="G60" s="282"/>
      <c r="H60" s="282"/>
      <c r="I60" s="282"/>
      <c r="J60" s="345"/>
      <c r="K60" s="338"/>
      <c r="L60" s="354"/>
      <c r="M60" s="355"/>
      <c r="N60" s="282"/>
      <c r="O60" s="65" t="s">
        <v>555</v>
      </c>
      <c r="P60" s="40">
        <v>9</v>
      </c>
      <c r="Q60" s="100">
        <v>0</v>
      </c>
      <c r="R60" s="71"/>
      <c r="S60" s="71"/>
      <c r="T60" s="400">
        <f t="shared" si="3"/>
        <v>0</v>
      </c>
      <c r="U60" s="102">
        <v>45505</v>
      </c>
      <c r="V60" s="102">
        <v>45646</v>
      </c>
      <c r="W60" s="40">
        <v>140</v>
      </c>
      <c r="X60" s="111">
        <v>1059626</v>
      </c>
      <c r="Y60" s="104" t="s">
        <v>355</v>
      </c>
      <c r="Z60" s="65" t="s">
        <v>537</v>
      </c>
      <c r="AA60" s="282"/>
      <c r="AB60" s="282"/>
      <c r="AC60" s="40" t="s">
        <v>359</v>
      </c>
      <c r="AD60" s="101" t="s">
        <v>554</v>
      </c>
      <c r="AE60" s="105">
        <v>22600000</v>
      </c>
      <c r="AF60" s="65" t="s">
        <v>417</v>
      </c>
      <c r="AG60" s="65" t="s">
        <v>362</v>
      </c>
      <c r="AH60" s="102">
        <v>45541</v>
      </c>
      <c r="AI60" s="104" t="s">
        <v>363</v>
      </c>
      <c r="AJ60" s="105">
        <v>557552186</v>
      </c>
      <c r="AK60" s="105">
        <v>557552186</v>
      </c>
      <c r="AL60" s="106">
        <v>0</v>
      </c>
      <c r="AM60" s="106"/>
      <c r="AN60" s="106">
        <v>0</v>
      </c>
      <c r="AO60" s="71"/>
      <c r="AP60" s="316"/>
      <c r="AQ60" s="282"/>
      <c r="AR60" s="289"/>
      <c r="AS60" s="289"/>
      <c r="AT60" s="292"/>
    </row>
    <row r="61" spans="1:47" ht="168" customHeight="1" x14ac:dyDescent="0.25">
      <c r="A61" s="249"/>
      <c r="B61" s="247"/>
      <c r="C61" s="245"/>
      <c r="D61" s="340"/>
      <c r="E61" s="365"/>
      <c r="F61" s="286"/>
      <c r="G61" s="282"/>
      <c r="H61" s="282"/>
      <c r="I61" s="282"/>
      <c r="J61" s="345"/>
      <c r="K61" s="338"/>
      <c r="L61" s="354"/>
      <c r="M61" s="355"/>
      <c r="N61" s="282"/>
      <c r="O61" s="65" t="s">
        <v>556</v>
      </c>
      <c r="P61" s="40">
        <v>1</v>
      </c>
      <c r="Q61" s="100">
        <v>0.87</v>
      </c>
      <c r="R61" s="71"/>
      <c r="S61" s="71"/>
      <c r="T61" s="400">
        <f t="shared" si="3"/>
        <v>0.87</v>
      </c>
      <c r="U61" s="102">
        <v>45505</v>
      </c>
      <c r="V61" s="102">
        <v>45646</v>
      </c>
      <c r="W61" s="40">
        <v>140</v>
      </c>
      <c r="X61" s="111">
        <v>1059626</v>
      </c>
      <c r="Y61" s="104" t="s">
        <v>355</v>
      </c>
      <c r="Z61" s="65" t="s">
        <v>537</v>
      </c>
      <c r="AA61" s="282"/>
      <c r="AB61" s="282"/>
      <c r="AC61" s="40" t="s">
        <v>359</v>
      </c>
      <c r="AD61" s="101" t="s">
        <v>557</v>
      </c>
      <c r="AE61" s="105">
        <v>110000000</v>
      </c>
      <c r="AF61" s="65" t="s">
        <v>361</v>
      </c>
      <c r="AG61" s="65" t="s">
        <v>362</v>
      </c>
      <c r="AH61" s="102">
        <v>45513</v>
      </c>
      <c r="AI61" s="104" t="s">
        <v>363</v>
      </c>
      <c r="AJ61" s="105">
        <v>7797933</v>
      </c>
      <c r="AK61" s="105">
        <v>7797933</v>
      </c>
      <c r="AL61" s="106">
        <v>110000000</v>
      </c>
      <c r="AM61" s="106"/>
      <c r="AN61" s="106">
        <v>0</v>
      </c>
      <c r="AO61" s="71"/>
      <c r="AP61" s="316"/>
      <c r="AQ61" s="282"/>
      <c r="AR61" s="289"/>
      <c r="AS61" s="289"/>
      <c r="AT61" s="292"/>
    </row>
    <row r="62" spans="1:47" ht="86.25" customHeight="1" x14ac:dyDescent="0.25">
      <c r="A62" s="249"/>
      <c r="B62" s="247"/>
      <c r="C62" s="245"/>
      <c r="D62" s="340"/>
      <c r="E62" s="365"/>
      <c r="F62" s="286"/>
      <c r="G62" s="282"/>
      <c r="H62" s="283"/>
      <c r="I62" s="283"/>
      <c r="J62" s="333"/>
      <c r="K62" s="311"/>
      <c r="L62" s="347"/>
      <c r="M62" s="277"/>
      <c r="N62" s="283"/>
      <c r="O62" s="65" t="s">
        <v>558</v>
      </c>
      <c r="P62" s="40">
        <v>66</v>
      </c>
      <c r="Q62" s="100">
        <v>66</v>
      </c>
      <c r="R62" s="71"/>
      <c r="S62" s="71"/>
      <c r="T62" s="400">
        <f t="shared" si="3"/>
        <v>1</v>
      </c>
      <c r="U62" s="102">
        <v>45505</v>
      </c>
      <c r="V62" s="102">
        <v>45657</v>
      </c>
      <c r="W62" s="40">
        <v>150</v>
      </c>
      <c r="X62" s="111">
        <v>1059626</v>
      </c>
      <c r="Y62" s="104" t="s">
        <v>355</v>
      </c>
      <c r="Z62" s="65" t="s">
        <v>537</v>
      </c>
      <c r="AA62" s="283"/>
      <c r="AB62" s="283"/>
      <c r="AC62" s="40" t="s">
        <v>359</v>
      </c>
      <c r="AD62" s="101" t="s">
        <v>559</v>
      </c>
      <c r="AE62" s="105">
        <v>130000000</v>
      </c>
      <c r="AF62" s="65" t="s">
        <v>417</v>
      </c>
      <c r="AG62" s="65" t="s">
        <v>362</v>
      </c>
      <c r="AH62" s="102">
        <v>45485</v>
      </c>
      <c r="AI62" s="104" t="s">
        <v>363</v>
      </c>
      <c r="AJ62" s="105">
        <v>0</v>
      </c>
      <c r="AK62" s="105">
        <v>100000000</v>
      </c>
      <c r="AL62" s="106">
        <v>123499992</v>
      </c>
      <c r="AM62" s="106"/>
      <c r="AN62" s="106">
        <v>0</v>
      </c>
      <c r="AO62" s="71"/>
      <c r="AP62" s="316"/>
      <c r="AQ62" s="282"/>
      <c r="AR62" s="289"/>
      <c r="AS62" s="289"/>
      <c r="AT62" s="292"/>
    </row>
    <row r="63" spans="1:47" ht="85.5" customHeight="1" x14ac:dyDescent="0.25">
      <c r="A63" s="249"/>
      <c r="B63" s="247"/>
      <c r="C63" s="245"/>
      <c r="D63" s="340">
        <v>10000</v>
      </c>
      <c r="E63" s="365"/>
      <c r="F63" s="286"/>
      <c r="G63" s="282"/>
      <c r="H63" s="284" t="s">
        <v>560</v>
      </c>
      <c r="I63" s="284" t="s">
        <v>253</v>
      </c>
      <c r="J63" s="339">
        <v>6.4</v>
      </c>
      <c r="K63" s="312"/>
      <c r="L63" s="346">
        <v>0.3</v>
      </c>
      <c r="M63" s="276" t="s">
        <v>561</v>
      </c>
      <c r="N63" s="284" t="s">
        <v>353</v>
      </c>
      <c r="O63" s="349" t="s">
        <v>562</v>
      </c>
      <c r="P63" s="343">
        <v>10000</v>
      </c>
      <c r="Q63" s="334">
        <v>6434</v>
      </c>
      <c r="R63" s="312"/>
      <c r="S63" s="312"/>
      <c r="T63" s="408">
        <f>+Q63/P63</f>
        <v>0.64339999999999997</v>
      </c>
      <c r="U63" s="336">
        <v>45505</v>
      </c>
      <c r="V63" s="336">
        <v>45657</v>
      </c>
      <c r="W63" s="337">
        <v>150</v>
      </c>
      <c r="X63" s="324">
        <v>1059626</v>
      </c>
      <c r="Y63" s="331" t="s">
        <v>355</v>
      </c>
      <c r="Z63" s="284" t="s">
        <v>537</v>
      </c>
      <c r="AA63" s="284" t="s">
        <v>563</v>
      </c>
      <c r="AB63" s="284" t="s">
        <v>564</v>
      </c>
      <c r="AC63" s="40" t="s">
        <v>359</v>
      </c>
      <c r="AD63" s="99" t="s">
        <v>565</v>
      </c>
      <c r="AE63" s="105">
        <v>49995900</v>
      </c>
      <c r="AF63" s="65" t="s">
        <v>417</v>
      </c>
      <c r="AG63" s="65" t="s">
        <v>362</v>
      </c>
      <c r="AH63" s="102">
        <v>45489</v>
      </c>
      <c r="AI63" s="104" t="s">
        <v>363</v>
      </c>
      <c r="AJ63" s="105">
        <v>0</v>
      </c>
      <c r="AK63" s="105">
        <v>87406191.700000003</v>
      </c>
      <c r="AL63" s="106">
        <v>49995900</v>
      </c>
      <c r="AM63" s="106"/>
      <c r="AN63" s="106">
        <v>0</v>
      </c>
      <c r="AO63" s="71"/>
      <c r="AP63" s="316"/>
      <c r="AQ63" s="282"/>
      <c r="AR63" s="289"/>
      <c r="AS63" s="289"/>
      <c r="AT63" s="292"/>
    </row>
    <row r="64" spans="1:47" ht="160.5" customHeight="1" x14ac:dyDescent="0.25">
      <c r="A64" s="249"/>
      <c r="B64" s="247"/>
      <c r="C64" s="245"/>
      <c r="D64" s="340"/>
      <c r="E64" s="365"/>
      <c r="F64" s="286"/>
      <c r="G64" s="282"/>
      <c r="H64" s="283"/>
      <c r="I64" s="283"/>
      <c r="J64" s="333"/>
      <c r="K64" s="311"/>
      <c r="L64" s="347"/>
      <c r="M64" s="277"/>
      <c r="N64" s="283"/>
      <c r="O64" s="342"/>
      <c r="P64" s="344"/>
      <c r="Q64" s="335"/>
      <c r="R64" s="311"/>
      <c r="S64" s="311"/>
      <c r="T64" s="407"/>
      <c r="U64" s="327"/>
      <c r="V64" s="327"/>
      <c r="W64" s="314"/>
      <c r="X64" s="325"/>
      <c r="Y64" s="296"/>
      <c r="Z64" s="283"/>
      <c r="AA64" s="283"/>
      <c r="AB64" s="283"/>
      <c r="AC64" s="40" t="s">
        <v>359</v>
      </c>
      <c r="AD64" s="108" t="s">
        <v>566</v>
      </c>
      <c r="AE64" s="105">
        <v>294000000</v>
      </c>
      <c r="AF64" s="65" t="s">
        <v>361</v>
      </c>
      <c r="AG64" s="65" t="s">
        <v>362</v>
      </c>
      <c r="AH64" s="102">
        <v>45505</v>
      </c>
      <c r="AI64" s="104" t="s">
        <v>363</v>
      </c>
      <c r="AJ64" s="105">
        <v>0</v>
      </c>
      <c r="AK64" s="105">
        <v>200000000</v>
      </c>
      <c r="AL64" s="106">
        <v>181600000</v>
      </c>
      <c r="AM64" s="106"/>
      <c r="AN64" s="106">
        <v>2500000</v>
      </c>
      <c r="AO64" s="71"/>
      <c r="AP64" s="316"/>
      <c r="AQ64" s="282"/>
      <c r="AR64" s="289"/>
      <c r="AS64" s="289"/>
      <c r="AT64" s="292"/>
    </row>
    <row r="65" spans="1:50" ht="60" customHeight="1" x14ac:dyDescent="0.25">
      <c r="A65" s="249"/>
      <c r="B65" s="247"/>
      <c r="C65" s="245"/>
      <c r="D65" s="340">
        <v>0.25</v>
      </c>
      <c r="E65" s="365"/>
      <c r="F65" s="286"/>
      <c r="G65" s="282"/>
      <c r="H65" s="284" t="s">
        <v>567</v>
      </c>
      <c r="I65" s="284" t="s">
        <v>256</v>
      </c>
      <c r="J65" s="339">
        <v>0</v>
      </c>
      <c r="K65" s="312"/>
      <c r="L65" s="346">
        <v>0.1</v>
      </c>
      <c r="M65" s="276" t="s">
        <v>568</v>
      </c>
      <c r="N65" s="284" t="s">
        <v>353</v>
      </c>
      <c r="O65" s="65" t="s">
        <v>569</v>
      </c>
      <c r="P65" s="65">
        <v>1</v>
      </c>
      <c r="Q65" s="100">
        <v>0</v>
      </c>
      <c r="R65" s="71"/>
      <c r="S65" s="71"/>
      <c r="T65" s="400">
        <f>+Q65/P65</f>
        <v>0</v>
      </c>
      <c r="U65" s="102">
        <v>45505</v>
      </c>
      <c r="V65" s="102">
        <v>45646</v>
      </c>
      <c r="W65" s="40">
        <v>140</v>
      </c>
      <c r="X65" s="111">
        <v>1059626</v>
      </c>
      <c r="Y65" s="104" t="s">
        <v>355</v>
      </c>
      <c r="Z65" s="65" t="s">
        <v>537</v>
      </c>
      <c r="AA65" s="40" t="s">
        <v>353</v>
      </c>
      <c r="AB65" s="40" t="s">
        <v>353</v>
      </c>
      <c r="AC65" s="40" t="s">
        <v>395</v>
      </c>
      <c r="AD65" s="65" t="s">
        <v>353</v>
      </c>
      <c r="AE65" s="105">
        <v>0</v>
      </c>
      <c r="AF65" s="65" t="s">
        <v>353</v>
      </c>
      <c r="AG65" s="65" t="s">
        <v>353</v>
      </c>
      <c r="AH65" s="102" t="s">
        <v>353</v>
      </c>
      <c r="AI65" s="104" t="s">
        <v>363</v>
      </c>
      <c r="AJ65" s="110">
        <v>0</v>
      </c>
      <c r="AK65" s="110">
        <v>0</v>
      </c>
      <c r="AL65" s="106">
        <v>0</v>
      </c>
      <c r="AM65" s="106"/>
      <c r="AN65" s="106">
        <v>0</v>
      </c>
      <c r="AO65" s="71"/>
      <c r="AP65" s="316"/>
      <c r="AQ65" s="282"/>
      <c r="AR65" s="289"/>
      <c r="AS65" s="289"/>
      <c r="AT65" s="292"/>
    </row>
    <row r="66" spans="1:50" ht="66" customHeight="1" x14ac:dyDescent="0.25">
      <c r="A66" s="249"/>
      <c r="B66" s="247"/>
      <c r="C66" s="245"/>
      <c r="D66" s="340"/>
      <c r="E66" s="365"/>
      <c r="F66" s="287"/>
      <c r="G66" s="283"/>
      <c r="H66" s="283"/>
      <c r="I66" s="283"/>
      <c r="J66" s="333"/>
      <c r="K66" s="311"/>
      <c r="L66" s="347"/>
      <c r="M66" s="277"/>
      <c r="N66" s="283"/>
      <c r="O66" s="65" t="s">
        <v>570</v>
      </c>
      <c r="P66" s="113">
        <v>3</v>
      </c>
      <c r="Q66" s="100">
        <v>0</v>
      </c>
      <c r="R66" s="71"/>
      <c r="S66" s="71"/>
      <c r="T66" s="400">
        <f>+Q66/P66</f>
        <v>0</v>
      </c>
      <c r="U66" s="102">
        <v>45505</v>
      </c>
      <c r="V66" s="102">
        <v>45646</v>
      </c>
      <c r="W66" s="40">
        <v>140</v>
      </c>
      <c r="X66" s="111">
        <v>1059626</v>
      </c>
      <c r="Y66" s="104" t="s">
        <v>355</v>
      </c>
      <c r="Z66" s="65" t="s">
        <v>537</v>
      </c>
      <c r="AA66" s="40" t="s">
        <v>353</v>
      </c>
      <c r="AB66" s="40" t="s">
        <v>353</v>
      </c>
      <c r="AC66" s="40" t="s">
        <v>359</v>
      </c>
      <c r="AD66" s="65" t="s">
        <v>571</v>
      </c>
      <c r="AE66" s="105">
        <v>100000000</v>
      </c>
      <c r="AF66" s="65" t="s">
        <v>417</v>
      </c>
      <c r="AG66" s="65" t="s">
        <v>362</v>
      </c>
      <c r="AH66" s="102">
        <v>45608</v>
      </c>
      <c r="AI66" s="104" t="s">
        <v>363</v>
      </c>
      <c r="AJ66" s="110">
        <v>0</v>
      </c>
      <c r="AK66" s="110">
        <v>9057880</v>
      </c>
      <c r="AL66" s="106">
        <v>0</v>
      </c>
      <c r="AM66" s="106"/>
      <c r="AN66" s="106">
        <v>0</v>
      </c>
      <c r="AO66" s="71"/>
      <c r="AP66" s="317"/>
      <c r="AQ66" s="283"/>
      <c r="AR66" s="289"/>
      <c r="AS66" s="289"/>
      <c r="AT66" s="292"/>
    </row>
    <row r="67" spans="1:50" ht="66" customHeight="1" thickBot="1" x14ac:dyDescent="0.3">
      <c r="A67" s="127"/>
      <c r="B67" s="128"/>
      <c r="C67" s="128"/>
      <c r="D67" s="129"/>
      <c r="E67" s="307" t="s">
        <v>572</v>
      </c>
      <c r="F67" s="308"/>
      <c r="G67" s="308"/>
      <c r="H67" s="308"/>
      <c r="I67" s="308"/>
      <c r="J67" s="308"/>
      <c r="K67" s="308"/>
      <c r="L67" s="308"/>
      <c r="M67" s="308"/>
      <c r="N67" s="308"/>
      <c r="O67" s="308"/>
      <c r="P67" s="308"/>
      <c r="Q67" s="308"/>
      <c r="R67" s="308"/>
      <c r="S67" s="309"/>
      <c r="T67" s="404">
        <f>AVERAGE(T53:T66)</f>
        <v>0.34103076923076919</v>
      </c>
      <c r="U67" s="130"/>
      <c r="V67" s="130"/>
      <c r="W67" s="129"/>
      <c r="X67" s="129"/>
      <c r="Y67" s="128"/>
      <c r="Z67" s="128"/>
      <c r="AA67" s="129"/>
      <c r="AB67" s="129"/>
      <c r="AC67" s="129"/>
      <c r="AD67" s="128"/>
      <c r="AE67" s="131"/>
      <c r="AF67" s="128"/>
      <c r="AG67" s="128"/>
      <c r="AH67" s="130"/>
      <c r="AI67" s="129"/>
      <c r="AJ67" s="131"/>
      <c r="AK67" s="131"/>
      <c r="AL67" s="131"/>
      <c r="AM67" s="129"/>
      <c r="AN67" s="131"/>
      <c r="AO67" s="129"/>
      <c r="AP67" s="129"/>
      <c r="AQ67" s="193"/>
      <c r="AR67" s="187">
        <f>+AR53</f>
        <v>3381637138.6999998</v>
      </c>
      <c r="AS67" s="187">
        <f>+AS53</f>
        <v>689600000</v>
      </c>
      <c r="AT67" s="166">
        <f>+AT53</f>
        <v>0.20392489546205492</v>
      </c>
      <c r="AU67" s="4"/>
    </row>
    <row r="68" spans="1:50" ht="139.5" customHeight="1" x14ac:dyDescent="0.25">
      <c r="A68" s="167" t="s">
        <v>321</v>
      </c>
      <c r="B68" s="168" t="s">
        <v>243</v>
      </c>
      <c r="C68" s="169" t="s">
        <v>244</v>
      </c>
      <c r="D68" s="170">
        <v>0</v>
      </c>
      <c r="E68" s="171" t="s">
        <v>573</v>
      </c>
      <c r="F68" s="172">
        <v>2024130010050</v>
      </c>
      <c r="G68" s="170" t="s">
        <v>574</v>
      </c>
      <c r="H68" s="168" t="s">
        <v>575</v>
      </c>
      <c r="I68" s="168" t="s">
        <v>576</v>
      </c>
      <c r="J68" s="173" t="s">
        <v>227</v>
      </c>
      <c r="K68" s="181"/>
      <c r="L68" s="174">
        <v>0.2</v>
      </c>
      <c r="M68" s="194" t="s">
        <v>577</v>
      </c>
      <c r="N68" s="168" t="s">
        <v>353</v>
      </c>
      <c r="O68" s="170" t="s">
        <v>578</v>
      </c>
      <c r="P68" s="170">
        <v>1</v>
      </c>
      <c r="Q68" s="173">
        <v>0</v>
      </c>
      <c r="R68" s="181"/>
      <c r="S68" s="181"/>
      <c r="T68" s="403">
        <f>+Q68/P68</f>
        <v>0</v>
      </c>
      <c r="U68" s="176">
        <v>45505</v>
      </c>
      <c r="V68" s="176">
        <v>45646</v>
      </c>
      <c r="W68" s="177">
        <v>140</v>
      </c>
      <c r="X68" s="178">
        <v>1059626</v>
      </c>
      <c r="Y68" s="164" t="s">
        <v>355</v>
      </c>
      <c r="Z68" s="168" t="s">
        <v>504</v>
      </c>
      <c r="AA68" s="177" t="s">
        <v>353</v>
      </c>
      <c r="AB68" s="177" t="s">
        <v>353</v>
      </c>
      <c r="AC68" s="177" t="s">
        <v>395</v>
      </c>
      <c r="AD68" s="168" t="s">
        <v>353</v>
      </c>
      <c r="AE68" s="179">
        <v>1</v>
      </c>
      <c r="AF68" s="168" t="s">
        <v>353</v>
      </c>
      <c r="AG68" s="168" t="s">
        <v>362</v>
      </c>
      <c r="AH68" s="176" t="s">
        <v>353</v>
      </c>
      <c r="AI68" s="164" t="s">
        <v>363</v>
      </c>
      <c r="AJ68" s="179">
        <v>0</v>
      </c>
      <c r="AK68" s="179">
        <v>0</v>
      </c>
      <c r="AL68" s="180">
        <v>0</v>
      </c>
      <c r="AM68" s="180"/>
      <c r="AN68" s="180">
        <v>0</v>
      </c>
      <c r="AO68" s="181"/>
      <c r="AP68" s="168" t="s">
        <v>505</v>
      </c>
      <c r="AQ68" s="195" t="s">
        <v>573</v>
      </c>
      <c r="AR68" s="164">
        <v>1</v>
      </c>
      <c r="AS68" s="164">
        <v>0</v>
      </c>
      <c r="AT68" s="196">
        <f>+AS68/AR68</f>
        <v>0</v>
      </c>
    </row>
    <row r="69" spans="1:50" ht="51.75" customHeight="1" thickBot="1" x14ac:dyDescent="0.3">
      <c r="A69" s="127"/>
      <c r="B69" s="128"/>
      <c r="C69" s="128"/>
      <c r="D69" s="129"/>
      <c r="E69" s="307" t="s">
        <v>579</v>
      </c>
      <c r="F69" s="308"/>
      <c r="G69" s="308"/>
      <c r="H69" s="308"/>
      <c r="I69" s="308"/>
      <c r="J69" s="308"/>
      <c r="K69" s="308"/>
      <c r="L69" s="308"/>
      <c r="M69" s="308"/>
      <c r="N69" s="308"/>
      <c r="O69" s="308"/>
      <c r="P69" s="308"/>
      <c r="Q69" s="308"/>
      <c r="R69" s="308"/>
      <c r="S69" s="309"/>
      <c r="T69" s="404">
        <f>AVERAGE(T67:T68)</f>
        <v>0.1705153846153846</v>
      </c>
      <c r="U69" s="130"/>
      <c r="V69" s="130"/>
      <c r="W69" s="129"/>
      <c r="X69" s="129"/>
      <c r="Y69" s="128"/>
      <c r="Z69" s="129"/>
      <c r="AA69" s="129"/>
      <c r="AB69" s="129"/>
      <c r="AC69" s="129"/>
      <c r="AD69" s="128"/>
      <c r="AE69" s="131"/>
      <c r="AF69" s="128"/>
      <c r="AG69" s="128"/>
      <c r="AH69" s="130"/>
      <c r="AI69" s="129"/>
      <c r="AJ69" s="131"/>
      <c r="AK69" s="131"/>
      <c r="AL69" s="131"/>
      <c r="AM69" s="129"/>
      <c r="AN69" s="131"/>
      <c r="AO69" s="129"/>
      <c r="AP69" s="129"/>
      <c r="AQ69" s="193"/>
      <c r="AR69" s="165">
        <f>+AR68</f>
        <v>1</v>
      </c>
      <c r="AS69" s="165">
        <f>+AS68</f>
        <v>0</v>
      </c>
      <c r="AT69" s="191">
        <f>+AT68</f>
        <v>0</v>
      </c>
      <c r="AU69" s="4"/>
    </row>
    <row r="70" spans="1:50" x14ac:dyDescent="0.25">
      <c r="A70" t="s">
        <v>580</v>
      </c>
    </row>
    <row r="72" spans="1:50" ht="15" customHeight="1" thickBot="1" x14ac:dyDescent="0.3"/>
    <row r="73" spans="1:50" s="96" customFormat="1" ht="68.25" customHeight="1" thickBot="1" x14ac:dyDescent="0.3">
      <c r="A73" s="4"/>
      <c r="B73" s="4"/>
      <c r="C73" s="4"/>
      <c r="D73" s="4"/>
      <c r="E73" s="301" t="s">
        <v>581</v>
      </c>
      <c r="F73" s="302"/>
      <c r="G73" s="302"/>
      <c r="H73" s="302"/>
      <c r="I73" s="302"/>
      <c r="J73" s="302"/>
      <c r="K73" s="302"/>
      <c r="L73" s="302"/>
      <c r="M73" s="302"/>
      <c r="N73" s="302"/>
      <c r="O73" s="302"/>
      <c r="P73" s="302"/>
      <c r="Q73" s="302"/>
      <c r="R73" s="302"/>
      <c r="S73" s="303"/>
      <c r="T73" s="198">
        <f>+(T17+T30+T37+T44+T47+T52+T67+T69)/8</f>
        <v>0.34309912857610225</v>
      </c>
      <c r="U73" s="4"/>
      <c r="V73" s="4"/>
      <c r="W73" s="4"/>
      <c r="X73" s="4"/>
      <c r="Y73" s="4"/>
      <c r="Z73" s="4"/>
      <c r="AA73" s="4"/>
      <c r="AB73" s="4"/>
      <c r="AC73" s="4"/>
      <c r="AD73" s="4"/>
      <c r="AE73" s="4"/>
      <c r="AF73" s="199"/>
      <c r="AG73" s="199"/>
      <c r="AH73" s="4"/>
      <c r="AI73" s="4"/>
      <c r="AJ73" s="4"/>
      <c r="AK73" s="4"/>
      <c r="AL73" s="4"/>
      <c r="AM73" s="4"/>
      <c r="AN73" s="4"/>
      <c r="AO73" s="304" t="s">
        <v>582</v>
      </c>
      <c r="AP73" s="305"/>
      <c r="AQ73" s="306"/>
      <c r="AR73" s="200">
        <f>+AR17+AR30+AR37+AR44+AR47+AR52+AR67+AR69</f>
        <v>18999966677.41</v>
      </c>
      <c r="AS73" s="200">
        <f>+AS17+AS30+AS37+AS44+AS47+AS52+AS67+AS69</f>
        <v>2278306770</v>
      </c>
      <c r="AT73" s="201">
        <f>+AS73/AR73</f>
        <v>0.11991109293411507</v>
      </c>
      <c r="AU73" s="4"/>
      <c r="AV73" s="4"/>
      <c r="AW73" s="4"/>
      <c r="AX73" s="4"/>
    </row>
    <row r="74" spans="1:50" x14ac:dyDescent="0.25">
      <c r="AP74" s="58"/>
    </row>
    <row r="75" spans="1:50" x14ac:dyDescent="0.25">
      <c r="AP75" s="58"/>
    </row>
    <row r="76" spans="1:50" x14ac:dyDescent="0.25">
      <c r="AP76" s="58"/>
    </row>
    <row r="77" spans="1:50" x14ac:dyDescent="0.25">
      <c r="AP77" s="59"/>
    </row>
    <row r="78" spans="1:50" x14ac:dyDescent="0.25">
      <c r="AP78" s="58"/>
    </row>
    <row r="79" spans="1:50" x14ac:dyDescent="0.25">
      <c r="AP79" s="58"/>
    </row>
    <row r="80" spans="1:50" x14ac:dyDescent="0.25">
      <c r="AP80" s="58"/>
    </row>
    <row r="81" spans="42:42" x14ac:dyDescent="0.25">
      <c r="AP81" s="58"/>
    </row>
  </sheetData>
  <mergeCells count="284">
    <mergeCell ref="G53:G66"/>
    <mergeCell ref="F53:F66"/>
    <mergeCell ref="E53:E66"/>
    <mergeCell ref="C53:C66"/>
    <mergeCell ref="B53:B66"/>
    <mergeCell ref="A53:A66"/>
    <mergeCell ref="D53:D62"/>
    <mergeCell ref="C3:AP3"/>
    <mergeCell ref="C4:AP4"/>
    <mergeCell ref="A6:AB7"/>
    <mergeCell ref="A5:B5"/>
    <mergeCell ref="A1:B4"/>
    <mergeCell ref="AC6:AH7"/>
    <mergeCell ref="AJ6:AQ7"/>
    <mergeCell ref="C1:AP1"/>
    <mergeCell ref="C2:AP2"/>
    <mergeCell ref="C5:AP5"/>
    <mergeCell ref="H9:H10"/>
    <mergeCell ref="I9:I10"/>
    <mergeCell ref="A11:A12"/>
    <mergeCell ref="D11:D12"/>
    <mergeCell ref="H11:H12"/>
    <mergeCell ref="I11:I12"/>
    <mergeCell ref="A9:A10"/>
    <mergeCell ref="C18:C29"/>
    <mergeCell ref="B18:B29"/>
    <mergeCell ref="A18:A29"/>
    <mergeCell ref="D28:D29"/>
    <mergeCell ref="D26:D27"/>
    <mergeCell ref="D20:D25"/>
    <mergeCell ref="D18:D19"/>
    <mergeCell ref="E18:E29"/>
    <mergeCell ref="D9:D10"/>
    <mergeCell ref="E9:E16"/>
    <mergeCell ref="C9:C16"/>
    <mergeCell ref="B9:B16"/>
    <mergeCell ref="A15:A16"/>
    <mergeCell ref="D15:D16"/>
    <mergeCell ref="A13:A14"/>
    <mergeCell ref="D13:D14"/>
    <mergeCell ref="E48:E51"/>
    <mergeCell ref="C48:C51"/>
    <mergeCell ref="B48:B51"/>
    <mergeCell ref="A48:A51"/>
    <mergeCell ref="D48:D50"/>
    <mergeCell ref="D34:D36"/>
    <mergeCell ref="D31:D33"/>
    <mergeCell ref="C31:C36"/>
    <mergeCell ref="B31:B36"/>
    <mergeCell ref="A31:A36"/>
    <mergeCell ref="E31:E36"/>
    <mergeCell ref="A45:A46"/>
    <mergeCell ref="B45:B46"/>
    <mergeCell ref="C45:C46"/>
    <mergeCell ref="D45:D46"/>
    <mergeCell ref="E45:E46"/>
    <mergeCell ref="D42:D43"/>
    <mergeCell ref="D38:D41"/>
    <mergeCell ref="A38:A43"/>
    <mergeCell ref="B38:B43"/>
    <mergeCell ref="C38:C43"/>
    <mergeCell ref="E38:E43"/>
    <mergeCell ref="L28:L29"/>
    <mergeCell ref="L34:L36"/>
    <mergeCell ref="L42:L43"/>
    <mergeCell ref="L45:L46"/>
    <mergeCell ref="L48:L50"/>
    <mergeCell ref="L63:L64"/>
    <mergeCell ref="H53:H62"/>
    <mergeCell ref="I53:I62"/>
    <mergeCell ref="H63:H64"/>
    <mergeCell ref="I63:I64"/>
    <mergeCell ref="H45:H46"/>
    <mergeCell ref="I45:I46"/>
    <mergeCell ref="H48:H50"/>
    <mergeCell ref="I48:I50"/>
    <mergeCell ref="H31:H33"/>
    <mergeCell ref="I31:I33"/>
    <mergeCell ref="J34:J36"/>
    <mergeCell ref="K34:K36"/>
    <mergeCell ref="J38:J41"/>
    <mergeCell ref="K38:K41"/>
    <mergeCell ref="J42:J43"/>
    <mergeCell ref="K42:K43"/>
    <mergeCell ref="K28:K29"/>
    <mergeCell ref="J31:J33"/>
    <mergeCell ref="J9:J10"/>
    <mergeCell ref="K9:K10"/>
    <mergeCell ref="K11:K12"/>
    <mergeCell ref="J11:J12"/>
    <mergeCell ref="J13:J14"/>
    <mergeCell ref="K13:K14"/>
    <mergeCell ref="M28:M29"/>
    <mergeCell ref="N28:N29"/>
    <mergeCell ref="L31:L33"/>
    <mergeCell ref="M32:M33"/>
    <mergeCell ref="N32:N33"/>
    <mergeCell ref="M20:M22"/>
    <mergeCell ref="N20:N22"/>
    <mergeCell ref="M23:M25"/>
    <mergeCell ref="J26:J27"/>
    <mergeCell ref="K26:K27"/>
    <mergeCell ref="J28:J29"/>
    <mergeCell ref="N23:N25"/>
    <mergeCell ref="L26:L27"/>
    <mergeCell ref="L9:L10"/>
    <mergeCell ref="L11:L12"/>
    <mergeCell ref="L13:L14"/>
    <mergeCell ref="L15:L16"/>
    <mergeCell ref="L18:L19"/>
    <mergeCell ref="J15:J16"/>
    <mergeCell ref="K15:K16"/>
    <mergeCell ref="J18:J19"/>
    <mergeCell ref="K18:K19"/>
    <mergeCell ref="J20:J25"/>
    <mergeCell ref="K20:K25"/>
    <mergeCell ref="M63:M64"/>
    <mergeCell ref="N63:N64"/>
    <mergeCell ref="O63:O64"/>
    <mergeCell ref="M35:M36"/>
    <mergeCell ref="L38:L41"/>
    <mergeCell ref="M38:M39"/>
    <mergeCell ref="N38:N39"/>
    <mergeCell ref="O38:O39"/>
    <mergeCell ref="M40:M41"/>
    <mergeCell ref="N40:N41"/>
    <mergeCell ref="N48:N49"/>
    <mergeCell ref="O48:O49"/>
    <mergeCell ref="L53:L62"/>
    <mergeCell ref="M53:M56"/>
    <mergeCell ref="N53:N56"/>
    <mergeCell ref="M57:M62"/>
    <mergeCell ref="N57:N62"/>
    <mergeCell ref="L20:L25"/>
    <mergeCell ref="K31:K33"/>
    <mergeCell ref="J63:J64"/>
    <mergeCell ref="K63:K64"/>
    <mergeCell ref="J65:J66"/>
    <mergeCell ref="K65:K66"/>
    <mergeCell ref="D63:D64"/>
    <mergeCell ref="D65:D66"/>
    <mergeCell ref="P38:P39"/>
    <mergeCell ref="P48:P49"/>
    <mergeCell ref="P63:P64"/>
    <mergeCell ref="J45:J46"/>
    <mergeCell ref="K45:K46"/>
    <mergeCell ref="J48:J50"/>
    <mergeCell ref="K48:K50"/>
    <mergeCell ref="J53:J62"/>
    <mergeCell ref="K53:K62"/>
    <mergeCell ref="H65:H66"/>
    <mergeCell ref="I65:I66"/>
    <mergeCell ref="L65:L66"/>
    <mergeCell ref="M65:M66"/>
    <mergeCell ref="N65:N66"/>
    <mergeCell ref="M48:M49"/>
    <mergeCell ref="F45:F46"/>
    <mergeCell ref="G45:G46"/>
    <mergeCell ref="Q38:Q39"/>
    <mergeCell ref="S38:S39"/>
    <mergeCell ref="Q48:Q49"/>
    <mergeCell ref="S48:S49"/>
    <mergeCell ref="Q63:Q64"/>
    <mergeCell ref="S63:S64"/>
    <mergeCell ref="U63:U64"/>
    <mergeCell ref="V63:V64"/>
    <mergeCell ref="W63:W64"/>
    <mergeCell ref="X63:X64"/>
    <mergeCell ref="AA18:AA19"/>
    <mergeCell ref="AA32:AA33"/>
    <mergeCell ref="Z48:Z49"/>
    <mergeCell ref="AA48:AA49"/>
    <mergeCell ref="Z63:Z64"/>
    <mergeCell ref="AA63:AA64"/>
    <mergeCell ref="U38:U39"/>
    <mergeCell ref="V38:V39"/>
    <mergeCell ref="W38:W39"/>
    <mergeCell ref="X38:X39"/>
    <mergeCell ref="U48:U49"/>
    <mergeCell ref="V48:V49"/>
    <mergeCell ref="W48:W49"/>
    <mergeCell ref="X48:X49"/>
    <mergeCell ref="Y38:Y39"/>
    <mergeCell ref="Y48:Y49"/>
    <mergeCell ref="Y63:Y64"/>
    <mergeCell ref="AA57:AA62"/>
    <mergeCell ref="AB32:AB33"/>
    <mergeCell ref="AA35:AA36"/>
    <mergeCell ref="AB35:AB36"/>
    <mergeCell ref="Z38:Z39"/>
    <mergeCell ref="AA38:AA39"/>
    <mergeCell ref="AB38:AB39"/>
    <mergeCell ref="AB18:AB19"/>
    <mergeCell ref="AA20:AA27"/>
    <mergeCell ref="AB20:AB27"/>
    <mergeCell ref="AA28:AA29"/>
    <mergeCell ref="AB28:AB29"/>
    <mergeCell ref="AP9:AP16"/>
    <mergeCell ref="AQ9:AQ16"/>
    <mergeCell ref="AP18:AP29"/>
    <mergeCell ref="AQ18:AQ29"/>
    <mergeCell ref="AP31:AP36"/>
    <mergeCell ref="AQ31:AQ36"/>
    <mergeCell ref="AQ45:AQ46"/>
    <mergeCell ref="AQ48:AQ51"/>
    <mergeCell ref="AQ53:AQ66"/>
    <mergeCell ref="AQ38:AQ43"/>
    <mergeCell ref="AP38:AP43"/>
    <mergeCell ref="AP48:AP51"/>
    <mergeCell ref="AP53:AP66"/>
    <mergeCell ref="AP45:AP46"/>
    <mergeCell ref="E73:S73"/>
    <mergeCell ref="AO73:AQ73"/>
    <mergeCell ref="E30:S30"/>
    <mergeCell ref="E37:S37"/>
    <mergeCell ref="E44:S44"/>
    <mergeCell ref="E47:S47"/>
    <mergeCell ref="E52:S52"/>
    <mergeCell ref="E67:S67"/>
    <mergeCell ref="E69:S69"/>
    <mergeCell ref="T38:T39"/>
    <mergeCell ref="R38:R39"/>
    <mergeCell ref="T48:T49"/>
    <mergeCell ref="R48:R49"/>
    <mergeCell ref="T63:T64"/>
    <mergeCell ref="R63:R64"/>
    <mergeCell ref="AB63:AB64"/>
    <mergeCell ref="AC38:AC39"/>
    <mergeCell ref="AD38:AD39"/>
    <mergeCell ref="AC48:AC49"/>
    <mergeCell ref="AD48:AD49"/>
    <mergeCell ref="AB48:AB49"/>
    <mergeCell ref="AA53:AA56"/>
    <mergeCell ref="AB53:AB56"/>
    <mergeCell ref="AB57:AB62"/>
    <mergeCell ref="AR9:AR16"/>
    <mergeCell ref="AS9:AS16"/>
    <mergeCell ref="AT9:AT16"/>
    <mergeCell ref="AR18:AR29"/>
    <mergeCell ref="AS18:AS29"/>
    <mergeCell ref="AT18:AT29"/>
    <mergeCell ref="AR31:AR36"/>
    <mergeCell ref="AS31:AS36"/>
    <mergeCell ref="AT31:AT36"/>
    <mergeCell ref="AR53:AR66"/>
    <mergeCell ref="AS53:AS66"/>
    <mergeCell ref="AT53:AT66"/>
    <mergeCell ref="AR38:AR43"/>
    <mergeCell ref="AS38:AS43"/>
    <mergeCell ref="AT38:AT43"/>
    <mergeCell ref="AR45:AR46"/>
    <mergeCell ref="AS45:AS46"/>
    <mergeCell ref="AT45:AT46"/>
    <mergeCell ref="AR48:AR51"/>
    <mergeCell ref="AS48:AS51"/>
    <mergeCell ref="AT48:AT51"/>
    <mergeCell ref="F48:F51"/>
    <mergeCell ref="G48:G51"/>
    <mergeCell ref="G38:G43"/>
    <mergeCell ref="F38:F43"/>
    <mergeCell ref="I42:I43"/>
    <mergeCell ref="H42:H43"/>
    <mergeCell ref="I38:I41"/>
    <mergeCell ref="H38:H41"/>
    <mergeCell ref="G31:G36"/>
    <mergeCell ref="F31:F36"/>
    <mergeCell ref="I34:I36"/>
    <mergeCell ref="H34:H36"/>
    <mergeCell ref="I15:I16"/>
    <mergeCell ref="H15:H16"/>
    <mergeCell ref="I13:I14"/>
    <mergeCell ref="H13:H14"/>
    <mergeCell ref="F9:F16"/>
    <mergeCell ref="G9:G16"/>
    <mergeCell ref="F18:F29"/>
    <mergeCell ref="G18:G29"/>
    <mergeCell ref="I20:I25"/>
    <mergeCell ref="H20:H25"/>
    <mergeCell ref="I18:I19"/>
    <mergeCell ref="H18:H19"/>
    <mergeCell ref="I28:I29"/>
    <mergeCell ref="H28:H29"/>
    <mergeCell ref="I26:I27"/>
    <mergeCell ref="H26:H27"/>
  </mergeCells>
  <dataValidations count="2">
    <dataValidation type="list" allowBlank="1" showErrorMessage="1" sqref="N65 N11:N12 N63 N40 N28 N57 N32 N53 N20 N23" xr:uid="{00000000-0002-0000-0300-000001000000}">
      <formula1>$AO$9:$AO$15</formula1>
    </dataValidation>
    <dataValidation type="list" allowBlank="1" showInputMessage="1" showErrorMessage="1" sqref="N70:N126" xr:uid="{00000000-0002-0000-0300-000000000000}">
      <formula1>#REF!</formula1>
    </dataValidation>
  </dataValidations>
  <pageMargins left="0.7" right="0.7" top="0.75" bottom="0.75" header="0.3" footer="0.3"/>
  <pageSetup orientation="portrait" horizontalDpi="0" verticalDpi="0" r:id="rId1"/>
  <ignoredErrors>
    <ignoredError sqref="AT10:AT16"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ANEXO1!$A$2:$A$21</xm:f>
          </x14:formula1>
          <xm:sqref>AF70:AF81</xm:sqref>
        </x14:dataValidation>
        <x14:dataValidation type="list" allowBlank="1" showInputMessage="1" showErrorMessage="1" xr:uid="{00000000-0002-0000-0300-000003000000}">
          <x14:formula1>
            <xm:f>ANEXO1!$F$2:$F$7</xm:f>
          </x14:formula1>
          <xm:sqref>AG70:AG90</xm:sqref>
        </x14:dataValidation>
        <x14:dataValidation type="list" allowBlank="1" showErrorMessage="1" xr:uid="{00000000-0002-0000-0300-000004000000}">
          <x14:formula1>
            <xm:f>'C:\Users\User\Desktop\DATT 2024\PLAN DE ACCION 2024\Segundo semestre 2024\[PLAN DE ACCIÓN INSTITUCIONAL DATT 2024 Versión ajustes.xlsx]ANEXO1'!#REF!</xm:f>
          </x14:formula1>
          <xm:sqref>AF59:AF64 AF31:AG31 AF53:AG56 AF34:AG35 AF38:AG38 AG45 AG59:AG63 AF66 AF9:AG15 AF18:AG18 AF20:AG22 AF26:AG26 AF48:AG49 AF42:AG42 AF28:AG29 AG68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x14ac:dyDescent="0.25">
      <c r="A2" s="387" t="s">
        <v>583</v>
      </c>
      <c r="B2" s="388"/>
      <c r="C2" s="388"/>
      <c r="D2" s="388"/>
      <c r="E2" s="388"/>
      <c r="F2" s="388"/>
      <c r="G2" s="389"/>
    </row>
    <row r="3" spans="1:7" s="6" customFormat="1" x14ac:dyDescent="0.25">
      <c r="A3" s="30" t="s">
        <v>584</v>
      </c>
      <c r="B3" s="390" t="s">
        <v>585</v>
      </c>
      <c r="C3" s="390"/>
      <c r="D3" s="390"/>
      <c r="E3" s="390"/>
      <c r="F3" s="390"/>
      <c r="G3" s="31" t="s">
        <v>586</v>
      </c>
    </row>
    <row r="4" spans="1:7" ht="12.75" customHeight="1" x14ac:dyDescent="0.25">
      <c r="A4" s="32">
        <v>45489</v>
      </c>
      <c r="B4" s="391" t="s">
        <v>587</v>
      </c>
      <c r="C4" s="391"/>
      <c r="D4" s="391"/>
      <c r="E4" s="391"/>
      <c r="F4" s="391"/>
      <c r="G4" s="33" t="s">
        <v>588</v>
      </c>
    </row>
    <row r="5" spans="1:7" ht="12.75" customHeight="1" x14ac:dyDescent="0.25">
      <c r="A5" s="34"/>
      <c r="B5" s="391"/>
      <c r="C5" s="391"/>
      <c r="D5" s="391"/>
      <c r="E5" s="391"/>
      <c r="F5" s="391"/>
      <c r="G5" s="33"/>
    </row>
    <row r="6" spans="1:7" x14ac:dyDescent="0.25">
      <c r="A6" s="34"/>
      <c r="B6" s="386"/>
      <c r="C6" s="386"/>
      <c r="D6" s="386"/>
      <c r="E6" s="386"/>
      <c r="F6" s="386"/>
      <c r="G6" s="35"/>
    </row>
    <row r="7" spans="1:7" x14ac:dyDescent="0.25">
      <c r="A7" s="34"/>
      <c r="B7" s="386"/>
      <c r="C7" s="386"/>
      <c r="D7" s="386"/>
      <c r="E7" s="386"/>
      <c r="F7" s="386"/>
      <c r="G7" s="35"/>
    </row>
    <row r="8" spans="1:7" x14ac:dyDescent="0.25">
      <c r="A8" s="34"/>
      <c r="B8" s="36"/>
      <c r="C8" s="36"/>
      <c r="D8" s="36"/>
      <c r="E8" s="36"/>
      <c r="F8" s="36"/>
      <c r="G8" s="35"/>
    </row>
    <row r="9" spans="1:7" x14ac:dyDescent="0.25">
      <c r="A9" s="392" t="s">
        <v>589</v>
      </c>
      <c r="B9" s="393"/>
      <c r="C9" s="393"/>
      <c r="D9" s="393"/>
      <c r="E9" s="393"/>
      <c r="F9" s="393"/>
      <c r="G9" s="394"/>
    </row>
    <row r="10" spans="1:7" s="6" customFormat="1" x14ac:dyDescent="0.25">
      <c r="A10" s="37"/>
      <c r="B10" s="390" t="s">
        <v>590</v>
      </c>
      <c r="C10" s="390"/>
      <c r="D10" s="390" t="s">
        <v>591</v>
      </c>
      <c r="E10" s="390"/>
      <c r="F10" s="37" t="s">
        <v>584</v>
      </c>
      <c r="G10" s="37" t="s">
        <v>592</v>
      </c>
    </row>
    <row r="11" spans="1:7" x14ac:dyDescent="0.25">
      <c r="A11" s="38" t="s">
        <v>593</v>
      </c>
      <c r="B11" s="391" t="s">
        <v>594</v>
      </c>
      <c r="C11" s="391"/>
      <c r="D11" s="395" t="s">
        <v>595</v>
      </c>
      <c r="E11" s="395"/>
      <c r="F11" s="34" t="s">
        <v>596</v>
      </c>
      <c r="G11" s="35"/>
    </row>
    <row r="12" spans="1:7" x14ac:dyDescent="0.25">
      <c r="A12" s="38" t="s">
        <v>597</v>
      </c>
      <c r="B12" s="395" t="s">
        <v>598</v>
      </c>
      <c r="C12" s="395"/>
      <c r="D12" s="395" t="s">
        <v>599</v>
      </c>
      <c r="E12" s="395"/>
      <c r="F12" s="34" t="s">
        <v>596</v>
      </c>
      <c r="G12" s="35"/>
    </row>
    <row r="13" spans="1:7" x14ac:dyDescent="0.25">
      <c r="A13" s="38" t="s">
        <v>600</v>
      </c>
      <c r="B13" s="395" t="s">
        <v>598</v>
      </c>
      <c r="C13" s="395"/>
      <c r="D13" s="395" t="s">
        <v>599</v>
      </c>
      <c r="E13" s="395"/>
      <c r="F13" s="34" t="s">
        <v>596</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8" t="s">
        <v>601</v>
      </c>
      <c r="E1" s="7" t="s">
        <v>602</v>
      </c>
      <c r="F1" s="7" t="s">
        <v>603</v>
      </c>
    </row>
    <row r="2" spans="1:6" ht="25.5" customHeight="1" x14ac:dyDescent="0.25">
      <c r="A2" s="27" t="s">
        <v>604</v>
      </c>
      <c r="E2" s="8">
        <v>0</v>
      </c>
      <c r="F2" s="9" t="s">
        <v>362</v>
      </c>
    </row>
    <row r="3" spans="1:6" ht="45" customHeight="1" x14ac:dyDescent="0.25">
      <c r="A3" s="27" t="s">
        <v>441</v>
      </c>
      <c r="E3" s="8">
        <v>1</v>
      </c>
      <c r="F3" s="9" t="s">
        <v>605</v>
      </c>
    </row>
    <row r="4" spans="1:6" ht="45" customHeight="1" x14ac:dyDescent="0.25">
      <c r="A4" s="27" t="s">
        <v>606</v>
      </c>
      <c r="E4" s="8">
        <v>2</v>
      </c>
      <c r="F4" s="9" t="s">
        <v>607</v>
      </c>
    </row>
    <row r="5" spans="1:6" ht="45" customHeight="1" x14ac:dyDescent="0.25">
      <c r="A5" s="27" t="s">
        <v>608</v>
      </c>
      <c r="E5" s="8">
        <v>3</v>
      </c>
      <c r="F5" s="9" t="s">
        <v>609</v>
      </c>
    </row>
    <row r="6" spans="1:6" ht="45" customHeight="1" x14ac:dyDescent="0.25">
      <c r="A6" s="27" t="s">
        <v>438</v>
      </c>
      <c r="E6" s="8">
        <v>4</v>
      </c>
      <c r="F6" s="9" t="s">
        <v>610</v>
      </c>
    </row>
    <row r="7" spans="1:6" ht="45" customHeight="1" x14ac:dyDescent="0.25">
      <c r="A7" s="27" t="s">
        <v>611</v>
      </c>
      <c r="E7" s="8">
        <v>5</v>
      </c>
      <c r="F7" s="9" t="s">
        <v>612</v>
      </c>
    </row>
    <row r="8" spans="1:6" ht="45" customHeight="1" x14ac:dyDescent="0.25">
      <c r="A8" s="27" t="s">
        <v>464</v>
      </c>
    </row>
    <row r="9" spans="1:6" ht="45" customHeight="1" x14ac:dyDescent="0.25">
      <c r="A9" s="27" t="s">
        <v>613</v>
      </c>
    </row>
    <row r="10" spans="1:6" ht="45" customHeight="1" x14ac:dyDescent="0.25">
      <c r="A10" s="27" t="s">
        <v>614</v>
      </c>
    </row>
    <row r="11" spans="1:6" ht="45" customHeight="1" x14ac:dyDescent="0.25">
      <c r="A11" s="27" t="s">
        <v>417</v>
      </c>
    </row>
    <row r="12" spans="1:6" ht="45" customHeight="1" x14ac:dyDescent="0.25">
      <c r="A12" s="27" t="s">
        <v>615</v>
      </c>
    </row>
    <row r="13" spans="1:6" ht="45" customHeight="1" x14ac:dyDescent="0.25">
      <c r="A13" s="27" t="s">
        <v>616</v>
      </c>
    </row>
    <row r="14" spans="1:6" ht="45" customHeight="1" x14ac:dyDescent="0.25">
      <c r="A14" s="27" t="s">
        <v>617</v>
      </c>
    </row>
    <row r="15" spans="1:6" ht="45" customHeight="1" x14ac:dyDescent="0.25">
      <c r="A15" s="27" t="s">
        <v>618</v>
      </c>
    </row>
    <row r="16" spans="1:6" ht="45" customHeight="1" x14ac:dyDescent="0.25">
      <c r="A16" s="27" t="s">
        <v>619</v>
      </c>
    </row>
    <row r="17" spans="1:1" ht="45" customHeight="1" x14ac:dyDescent="0.25">
      <c r="A17" s="27" t="s">
        <v>620</v>
      </c>
    </row>
    <row r="18" spans="1:1" ht="45" customHeight="1" x14ac:dyDescent="0.25">
      <c r="A18" s="27" t="s">
        <v>621</v>
      </c>
    </row>
    <row r="19" spans="1:1" ht="45" customHeight="1" x14ac:dyDescent="0.25">
      <c r="A19" s="27" t="s">
        <v>622</v>
      </c>
    </row>
    <row r="20" spans="1:1" ht="45" customHeight="1" x14ac:dyDescent="0.25">
      <c r="A20" s="27" t="s">
        <v>361</v>
      </c>
    </row>
    <row r="21" spans="1:1" ht="45" customHeight="1" x14ac:dyDescent="0.25">
      <c r="A21" s="27" t="s">
        <v>623</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dcterms:created xsi:type="dcterms:W3CDTF">2024-07-04T17:50:33Z</dcterms:created>
  <dcterms:modified xsi:type="dcterms:W3CDTF">2024-10-10T21:37:07Z</dcterms:modified>
  <cp:category/>
  <cp:contentStatus/>
</cp:coreProperties>
</file>