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CCB4E96D-83FC-4E58-AD04-575CB113ED81}"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2" r:id="rId1"/>
    <sheet name="1. ESTRATÉGICO" sheetId="1" r:id="rId2"/>
    <sheet name="2. GESTIÓN-MIPG" sheetId="5" r:id="rId3"/>
    <sheet name="3. INVERSIÓN (2)" sheetId="7" r:id="rId4"/>
    <sheet name="CONTROL DE CAMBIOS " sheetId="3" r:id="rId5"/>
    <sheet name="ANEXO1" sheetId="4" r:id="rId6"/>
  </sheets>
  <externalReferences>
    <externalReference r:id="rId7"/>
  </externalReferences>
  <definedNames>
    <definedName name="_xlnm._FilterDatabase" localSheetId="1" hidden="1">'1. ESTRATÉGICO'!$A$1:$V$7</definedName>
    <definedName name="_xlnm._FilterDatabase" localSheetId="3" hidden="1">'3. INVERSIÓN (2)'!$A$8:$AX$97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9" i="1" l="1"/>
  <c r="S54" i="1"/>
  <c r="S36" i="1"/>
  <c r="S35" i="1"/>
  <c r="Q17" i="7" l="1"/>
  <c r="Q97" i="7" l="1"/>
  <c r="Q96" i="7"/>
  <c r="Q95" i="7"/>
  <c r="Q93" i="7"/>
  <c r="Q92" i="7"/>
  <c r="Q91" i="7"/>
  <c r="Q90" i="7"/>
  <c r="Q89" i="7"/>
  <c r="Q87" i="7"/>
  <c r="Q86" i="7"/>
  <c r="Q85" i="7"/>
  <c r="Q84" i="7"/>
  <c r="Q83" i="7"/>
  <c r="Q82" i="7"/>
  <c r="Q80" i="7"/>
  <c r="Q79" i="7"/>
  <c r="Q78" i="7"/>
  <c r="Q77" i="7"/>
  <c r="Q76" i="7"/>
  <c r="Q75" i="7"/>
  <c r="Q74" i="7"/>
  <c r="Q73" i="7"/>
  <c r="Q72" i="7"/>
  <c r="Q70" i="7"/>
  <c r="Q69" i="7"/>
  <c r="Q68" i="7"/>
  <c r="Q67" i="7"/>
  <c r="Q66" i="7"/>
  <c r="Q65" i="7"/>
  <c r="Q64" i="7"/>
  <c r="Q63" i="7"/>
  <c r="Q62" i="7"/>
  <c r="Q61" i="7"/>
  <c r="Q60" i="7"/>
  <c r="Q59" i="7"/>
  <c r="Q58" i="7"/>
  <c r="Q56" i="7"/>
  <c r="Q55" i="7"/>
  <c r="Q54" i="7"/>
  <c r="Q53" i="7"/>
  <c r="Q52" i="7"/>
  <c r="Q51" i="7"/>
  <c r="Q49" i="7"/>
  <c r="Q48" i="7"/>
  <c r="Q47" i="7"/>
  <c r="Q46" i="7"/>
  <c r="Q45" i="7"/>
  <c r="Q44" i="7"/>
  <c r="Q43" i="7"/>
  <c r="Q42" i="7"/>
  <c r="Q40" i="7"/>
  <c r="Q39" i="7"/>
  <c r="Q38" i="7"/>
  <c r="Q37" i="7"/>
  <c r="Q36" i="7"/>
  <c r="Q35" i="7"/>
  <c r="Q33" i="7"/>
  <c r="Q32" i="7"/>
  <c r="Q31" i="7"/>
  <c r="Q30" i="7"/>
  <c r="Q29" i="7"/>
  <c r="Q28" i="7"/>
  <c r="Q27" i="7"/>
  <c r="Q26" i="7"/>
  <c r="Q25" i="7"/>
  <c r="Q24" i="7"/>
  <c r="Q23" i="7"/>
  <c r="Q22" i="7"/>
  <c r="Q21" i="7"/>
  <c r="Q20" i="7"/>
  <c r="Q19" i="7"/>
  <c r="Q18" i="7"/>
  <c r="Q16" i="7"/>
  <c r="Q15" i="7"/>
  <c r="Q14" i="7"/>
  <c r="Q13" i="7"/>
  <c r="Q12" i="7"/>
  <c r="Q11" i="7"/>
  <c r="Q10" i="7"/>
  <c r="Q9" i="7"/>
  <c r="Q57" i="7" l="1"/>
  <c r="Q50" i="7"/>
  <c r="Q88" i="7"/>
  <c r="Q94" i="7"/>
  <c r="Q81" i="7"/>
  <c r="Q34" i="7"/>
  <c r="Q41" i="7"/>
  <c r="Q71" i="7"/>
  <c r="Q98" i="7"/>
  <c r="Q101" i="7" l="1"/>
  <c r="R59" i="1" l="1"/>
  <c r="R54" i="1"/>
  <c r="R35" i="1"/>
  <c r="R36" i="1"/>
  <c r="O26" i="1"/>
  <c r="S26" i="1" s="1"/>
  <c r="R26" i="1"/>
  <c r="S71" i="1" l="1"/>
  <c r="S68" i="1"/>
  <c r="S69" i="1" s="1"/>
  <c r="S58" i="1"/>
  <c r="S57" i="1"/>
  <c r="S48" i="1"/>
  <c r="S46" i="1"/>
  <c r="S34" i="1"/>
  <c r="S30" i="1"/>
  <c r="S18" i="1"/>
  <c r="S17" i="1"/>
  <c r="S16" i="1"/>
  <c r="S14" i="1"/>
  <c r="S8" i="1"/>
  <c r="R85" i="1"/>
  <c r="S85" i="1" s="1"/>
  <c r="R81" i="1"/>
  <c r="R80" i="1"/>
  <c r="R77" i="1"/>
  <c r="S77" i="1" s="1"/>
  <c r="R75" i="1"/>
  <c r="S75" i="1" s="1"/>
  <c r="R72" i="1"/>
  <c r="S72" i="1" s="1"/>
  <c r="R71" i="1"/>
  <c r="R68" i="1"/>
  <c r="R69" i="1" s="1"/>
  <c r="R65" i="1"/>
  <c r="S65" i="1" s="1"/>
  <c r="R64" i="1"/>
  <c r="S64" i="1" s="1"/>
  <c r="S66" i="1" s="1"/>
  <c r="R61" i="1"/>
  <c r="S61" i="1" s="1"/>
  <c r="R58" i="1"/>
  <c r="R57" i="1"/>
  <c r="R48" i="1"/>
  <c r="R46" i="1"/>
  <c r="R45" i="1"/>
  <c r="S45" i="1" s="1"/>
  <c r="R44" i="1"/>
  <c r="S44" i="1" s="1"/>
  <c r="R43" i="1"/>
  <c r="S43" i="1" s="1"/>
  <c r="R42" i="1"/>
  <c r="S42" i="1" s="1"/>
  <c r="R41" i="1"/>
  <c r="S41" i="1" s="1"/>
  <c r="R37" i="1"/>
  <c r="S37" i="1" s="1"/>
  <c r="R34" i="1"/>
  <c r="R30" i="1"/>
  <c r="R18" i="1"/>
  <c r="R17" i="1"/>
  <c r="R16" i="1"/>
  <c r="R19" i="1" s="1"/>
  <c r="R14" i="1"/>
  <c r="R8" i="1"/>
  <c r="R31" i="1"/>
  <c r="S31" i="1" s="1"/>
  <c r="R22" i="1"/>
  <c r="S22" i="1" s="1"/>
  <c r="R20" i="1"/>
  <c r="S20" i="1" s="1"/>
  <c r="S27" i="1" s="1"/>
  <c r="R13" i="1"/>
  <c r="R9" i="1"/>
  <c r="S9" i="1" s="1"/>
  <c r="R11" i="1" l="1"/>
  <c r="R27" i="1"/>
  <c r="R32" i="1"/>
  <c r="R86" i="1"/>
  <c r="S19" i="1"/>
  <c r="S78" i="1"/>
  <c r="S80" i="1"/>
  <c r="S86" i="1" s="1"/>
  <c r="R15" i="1"/>
  <c r="R78" i="1"/>
  <c r="R52" i="1"/>
  <c r="R62" i="1"/>
  <c r="S32" i="1"/>
  <c r="S52" i="1"/>
  <c r="S11" i="1"/>
  <c r="S13" i="1"/>
  <c r="S15" i="1" s="1"/>
  <c r="S62" i="1"/>
  <c r="R66" i="1"/>
  <c r="W28" i="1"/>
  <c r="R90" i="1" l="1"/>
  <c r="S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elda herazo dilson</author>
    <author>MISS ELDA</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K8" authorId="1" shapeId="0" xr:uid="{00000000-0006-0000-0100-000002000000}">
      <text>
        <r>
          <rPr>
            <b/>
            <sz val="9"/>
            <color indexed="81"/>
            <rFont val="Tahoma"/>
            <family val="2"/>
          </rPr>
          <t>elda herazo dilson:</t>
        </r>
        <r>
          <rPr>
            <sz val="9"/>
            <color indexed="81"/>
            <rFont val="Tahoma"/>
            <family val="2"/>
          </rPr>
          <t xml:space="preserve">
NO ES ACUMULATIVO</t>
        </r>
      </text>
    </comment>
    <comment ref="K9" authorId="1" shapeId="0" xr:uid="{00000000-0006-0000-0100-000003000000}">
      <text>
        <r>
          <rPr>
            <b/>
            <sz val="9"/>
            <color indexed="81"/>
            <rFont val="Tahoma"/>
            <family val="2"/>
          </rPr>
          <t>elda herazo dilson:</t>
        </r>
        <r>
          <rPr>
            <sz val="9"/>
            <color indexed="81"/>
            <rFont val="Tahoma"/>
            <family val="2"/>
          </rPr>
          <t xml:space="preserve">
NO ES ACUMULATIVO</t>
        </r>
      </text>
    </comment>
    <comment ref="K16" authorId="1" shapeId="0" xr:uid="{00000000-0006-0000-0100-000004000000}">
      <text>
        <r>
          <rPr>
            <b/>
            <sz val="9"/>
            <color indexed="81"/>
            <rFont val="Tahoma"/>
            <family val="2"/>
          </rPr>
          <t>elda herazo dilson:</t>
        </r>
        <r>
          <rPr>
            <sz val="9"/>
            <color indexed="81"/>
            <rFont val="Tahoma"/>
            <family val="2"/>
          </rPr>
          <t xml:space="preserve">
NO ES ACUMULATIVO</t>
        </r>
      </text>
    </comment>
    <comment ref="K26" authorId="1" shapeId="0" xr:uid="{00000000-0006-0000-0100-000005000000}">
      <text>
        <r>
          <rPr>
            <b/>
            <sz val="9"/>
            <color indexed="81"/>
            <rFont val="Tahoma"/>
            <family val="2"/>
          </rPr>
          <t>elda herazo dilson:</t>
        </r>
        <r>
          <rPr>
            <sz val="9"/>
            <color indexed="81"/>
            <rFont val="Tahoma"/>
            <family val="2"/>
          </rPr>
          <t xml:space="preserve">
NO ES ACUMULATIVO</t>
        </r>
      </text>
    </comment>
    <comment ref="K37" authorId="2" shapeId="0" xr:uid="{00000000-0006-0000-0100-000006000000}">
      <text>
        <r>
          <rPr>
            <b/>
            <sz val="9"/>
            <color indexed="81"/>
            <rFont val="Tahoma"/>
            <family val="2"/>
          </rPr>
          <t>MISS ELDA:</t>
        </r>
        <r>
          <rPr>
            <sz val="9"/>
            <color indexed="81"/>
            <rFont val="Tahoma"/>
            <family val="2"/>
          </rPr>
          <t xml:space="preserve">
NO ES ACUMULATIVO</t>
        </r>
      </text>
    </comment>
    <comment ref="K54" authorId="1" shapeId="0" xr:uid="{00000000-0006-0000-0100-000007000000}">
      <text>
        <r>
          <rPr>
            <b/>
            <sz val="9"/>
            <color indexed="81"/>
            <rFont val="Tahoma"/>
            <family val="2"/>
          </rPr>
          <t>elda herazo dilson:</t>
        </r>
        <r>
          <rPr>
            <sz val="9"/>
            <color indexed="81"/>
            <rFont val="Tahoma"/>
            <family val="2"/>
          </rPr>
          <t xml:space="preserve">
NO ES ACUMULATIVO</t>
        </r>
      </text>
    </comment>
    <comment ref="K56" authorId="1" shapeId="0" xr:uid="{00000000-0006-0000-0100-000008000000}">
      <text>
        <r>
          <rPr>
            <b/>
            <sz val="9"/>
            <color indexed="81"/>
            <rFont val="Tahoma"/>
            <family val="2"/>
          </rPr>
          <t>elda herazo dilson:</t>
        </r>
        <r>
          <rPr>
            <sz val="9"/>
            <color indexed="81"/>
            <rFont val="Tahoma"/>
            <family val="2"/>
          </rPr>
          <t xml:space="preserve">
NO ES ACUMULATIVO</t>
        </r>
      </text>
    </comment>
    <comment ref="K58" authorId="1" shapeId="0" xr:uid="{00000000-0006-0000-0100-000009000000}">
      <text>
        <r>
          <rPr>
            <b/>
            <sz val="9"/>
            <color indexed="81"/>
            <rFont val="Tahoma"/>
            <family val="2"/>
          </rPr>
          <t>elda herazo dilson:</t>
        </r>
        <r>
          <rPr>
            <sz val="9"/>
            <color indexed="81"/>
            <rFont val="Tahoma"/>
            <family val="2"/>
          </rPr>
          <t xml:space="preserve">
NO ES ACUMULATIVO</t>
        </r>
      </text>
    </comment>
    <comment ref="K59" authorId="1" shapeId="0" xr:uid="{00000000-0006-0000-0100-00000A000000}">
      <text>
        <r>
          <rPr>
            <b/>
            <sz val="9"/>
            <color indexed="81"/>
            <rFont val="Tahoma"/>
            <family val="2"/>
          </rPr>
          <t>elda herazo dilson:</t>
        </r>
        <r>
          <rPr>
            <sz val="9"/>
            <color indexed="81"/>
            <rFont val="Tahoma"/>
            <family val="2"/>
          </rPr>
          <t xml:space="preserve">
NO ES AUMULATIVA</t>
        </r>
      </text>
    </comment>
    <comment ref="K61" authorId="1" shapeId="0" xr:uid="{00000000-0006-0000-0100-00000B000000}">
      <text>
        <r>
          <rPr>
            <b/>
            <sz val="9"/>
            <color indexed="81"/>
            <rFont val="Tahoma"/>
            <family val="2"/>
          </rPr>
          <t>elda herazo dilson:</t>
        </r>
        <r>
          <rPr>
            <sz val="9"/>
            <color indexed="81"/>
            <rFont val="Tahoma"/>
            <family val="2"/>
          </rPr>
          <t xml:space="preserve">
NO ES ACUMULATIVO</t>
        </r>
      </text>
    </comment>
    <comment ref="K64" authorId="1" shapeId="0" xr:uid="{00000000-0006-0000-0100-00000C000000}">
      <text>
        <r>
          <rPr>
            <b/>
            <sz val="9"/>
            <color indexed="81"/>
            <rFont val="Tahoma"/>
            <family val="2"/>
          </rPr>
          <t>elda herazo dilson:</t>
        </r>
        <r>
          <rPr>
            <sz val="9"/>
            <color indexed="81"/>
            <rFont val="Tahoma"/>
            <family val="2"/>
          </rPr>
          <t xml:space="preserve">
NO ES ACUMULATIVO</t>
        </r>
      </text>
    </comment>
    <comment ref="K67" authorId="1" shapeId="0" xr:uid="{00000000-0006-0000-0100-00000D000000}">
      <text>
        <r>
          <rPr>
            <b/>
            <sz val="9"/>
            <color indexed="81"/>
            <rFont val="Tahoma"/>
            <family val="2"/>
          </rPr>
          <t>elda herazo dilson:</t>
        </r>
        <r>
          <rPr>
            <sz val="9"/>
            <color indexed="81"/>
            <rFont val="Tahoma"/>
            <family val="2"/>
          </rPr>
          <t xml:space="preserve">
NO ES ACUMULATIVO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00000000-0006-0000-0300-000002000000}">
      <text>
        <r>
          <rPr>
            <sz val="9"/>
            <color indexed="81"/>
            <rFont val="Tahoma"/>
            <family val="2"/>
          </rPr>
          <t xml:space="preserve">VER ANEXO 1
</t>
        </r>
      </text>
    </comment>
    <comment ref="AE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<sst xmlns="http://schemas.openxmlformats.org/spreadsheetml/2006/main" count="3158" uniqueCount="1036">
  <si>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</si>
  <si>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</si>
  <si>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</si>
  <si>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</si>
  <si>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</si>
  <si>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</si>
  <si>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</si>
  <si>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</si>
  <si>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</si>
  <si>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</si>
  <si>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</si>
  <si>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</si>
  <si>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</si>
  <si>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</si>
  <si>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</si>
  <si>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</si>
  <si>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</si>
  <si>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</si>
  <si>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</si>
  <si>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</si>
  <si>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</si>
  <si>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</si>
  <si>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</si>
  <si>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</si>
  <si>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</si>
  <si>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</si>
  <si>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</si>
  <si>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</si>
  <si>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</si>
  <si>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</si>
  <si>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</si>
  <si>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</si>
  <si>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</si>
  <si>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</si>
  <si>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</si>
  <si>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</si>
  <si>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</si>
  <si>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</si>
  <si>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</si>
  <si>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</si>
  <si>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</si>
  <si>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</si>
  <si>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</si>
  <si>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</si>
  <si>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</si>
  <si>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</si>
  <si>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</si>
  <si>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</si>
  <si>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</si>
  <si>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</si>
  <si>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</si>
  <si>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</si>
  <si>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</si>
  <si>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</si>
  <si>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</si>
  <si>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</si>
  <si>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</si>
  <si>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</si>
  <si>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</si>
  <si>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</si>
  <si>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</si>
  <si>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</si>
  <si>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</si>
  <si>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</si>
  <si>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</si>
  <si>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</si>
  <si>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</si>
  <si>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</si>
  <si>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</si>
  <si>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</si>
  <si>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</si>
  <si>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</si>
  <si>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</si>
  <si>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</si>
  <si>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</si>
  <si>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</si>
  <si>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</si>
  <si>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</si>
  <si>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</si>
  <si>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</si>
  <si>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</si>
  <si>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</si>
  <si>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</si>
  <si>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</si>
  <si>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</si>
  <si>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</si>
  <si>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</si>
  <si>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</si>
  <si>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</si>
  <si>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</si>
  <si>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</si>
  <si>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</si>
  <si>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</si>
  <si>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</si>
  <si>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</si>
  <si>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</si>
  <si>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</si>
  <si>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</si>
  <si>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</si>
  <si>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</si>
  <si>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</si>
  <si>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</si>
  <si>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</si>
  <si>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</si>
  <si>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</si>
  <si>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</si>
  <si>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</si>
  <si>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</si>
  <si>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</si>
  <si>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</si>
  <si>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</si>
  <si>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</si>
  <si>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</si>
  <si>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</si>
  <si>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</si>
  <si>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</si>
  <si>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</si>
  <si>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</si>
  <si>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</si>
  <si>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</si>
  <si>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</si>
  <si>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</si>
  <si>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</si>
  <si>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</si>
  <si>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</si>
  <si>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</si>
  <si>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</si>
  <si>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</si>
  <si>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</si>
  <si>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</si>
  <si>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</si>
  <si>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</si>
  <si>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</si>
  <si>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</si>
  <si>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</si>
  <si>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</si>
  <si>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</si>
  <si>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</si>
  <si>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</si>
  <si>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</si>
  <si>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</si>
  <si>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</si>
  <si>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</si>
  <si>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</si>
  <si>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</si>
  <si>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</si>
  <si>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</si>
  <si>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</si>
  <si>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</si>
  <si>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</si>
  <si>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</si>
  <si>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</si>
  <si>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</si>
  <si>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</si>
  <si>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</si>
  <si>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</si>
  <si>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</si>
  <si>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</si>
  <si>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</si>
  <si>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</si>
  <si>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</si>
  <si>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</si>
  <si>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</si>
  <si>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</si>
  <si>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</si>
  <si>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</si>
  <si>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</si>
  <si>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</si>
  <si>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</si>
  <si>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</si>
  <si>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</si>
  <si>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</si>
  <si>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</si>
  <si>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</si>
  <si>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</si>
  <si>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</si>
  <si>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</si>
  <si>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</si>
  <si>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</si>
  <si>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</si>
  <si>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</si>
  <si>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</si>
  <si>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</si>
  <si>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</si>
  <si>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</si>
  <si>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</si>
  <si>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</si>
  <si>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</si>
  <si>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</si>
  <si>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</si>
  <si>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</si>
  <si>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</si>
  <si>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</si>
  <si>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</si>
  <si>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</si>
  <si>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</si>
  <si>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</si>
  <si>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</si>
  <si>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</si>
  <si>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</si>
  <si>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</si>
  <si>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</si>
  <si>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</si>
  <si>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</si>
  <si>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</si>
  <si>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</si>
  <si>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</si>
  <si>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</si>
  <si>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</si>
  <si>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</si>
  <si>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</si>
  <si>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</si>
  <si>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</si>
  <si>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</si>
  <si>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</si>
  <si>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</si>
  <si>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</si>
  <si>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</si>
  <si>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</si>
  <si>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</si>
  <si>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</si>
  <si>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</si>
  <si>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</si>
  <si>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</si>
  <si>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</si>
  <si>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</si>
  <si>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</si>
  <si>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SECRETARIA DEL INTERIOR Y CONVIVENCIA CIUDADANA</t>
  </si>
  <si>
    <t>SEGURIDAD HUMANA</t>
  </si>
  <si>
    <t xml:space="preserve"> Seguridad Ciudadana y Orden Público </t>
  </si>
  <si>
    <t>Construccion de paz, Derechos Humanos y Convivencia</t>
  </si>
  <si>
    <t>Atención Integral a Grupos de Especial Protección</t>
  </si>
  <si>
    <t>Reducir tasa de homicidio a 18  por cada cien mil habitantes</t>
  </si>
  <si>
    <t>Reducir tasa de hurto a personas  a 550  por cada cien mil habitantes</t>
  </si>
  <si>
    <t>Reducir numero de extorsiones a 90</t>
  </si>
  <si>
    <t>Reducir el t iempo de respuesta del cuerpo de Bomberos a 8 minutos</t>
  </si>
  <si>
    <t>Ampliar en un 100% la cobertura de respuesta acuatica del cuerpo de Bomberos</t>
  </si>
  <si>
    <t>Reducir el número de casos de lesiones personales a 2000</t>
  </si>
  <si>
    <t>Reducir  Tasa de violencia contra niños, niñas y adolescentes a 160,1 por cada cien mil habitantes</t>
  </si>
  <si>
    <t xml:space="preserve">Reducir  número de casos de abuso sexual a menores a 250 </t>
  </si>
  <si>
    <t>Reducir  número de casos de violencia de género a 1000</t>
  </si>
  <si>
    <t>Incrementar en 3,58 la proporcion de victimas que superan situción de vulnerabilidad</t>
  </si>
  <si>
    <t xml:space="preserve">Atender  con ayuda humanitaria inmediata  al 100% de victimas que cumplan con requisitos de ley para acceder a la medida </t>
  </si>
  <si>
    <t>N/A</t>
  </si>
  <si>
    <t>Incrementar a 25% el porcentaje de   poblacion migrante, colombianos,  retornados y de acogida atendida en el cetro migrante.</t>
  </si>
  <si>
    <t xml:space="preserve"> PLAN ESTRATÉGICO DE SEGURIDAD INTEGRAL TITAN 24</t>
  </si>
  <si>
    <t xml:space="preserve"> EL CUERPO DE BOMBEROS AVANZA</t>
  </si>
  <si>
    <t>CARTAGENA AVANZA EN CONVIVENCIA</t>
  </si>
  <si>
    <t>AVANZANDO EN EL FORTALECIMIENTO DE CASAS DE JUSTICIA, COMISARÍAS DE FAMILIA E INSPECCIONES DE POLICÍA</t>
  </si>
  <si>
    <t>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</si>
  <si>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</si>
  <si>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</si>
  <si>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</si>
  <si>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ATENCIÓN INTEGRAL AL MIGRANTE</t>
  </si>
  <si>
    <t xml:space="preserve">Equipos para la seguridad y la convivencia conformados
</t>
  </si>
  <si>
    <t>Organismos de Seguridad dotados  y
con servicios en el marco del PISCC 2024-2027</t>
  </si>
  <si>
    <t>Politica publica de seguridad humana integral formulada</t>
  </si>
  <si>
    <t>Estaciones de bomberos nuevas construidas</t>
  </si>
  <si>
    <t>Estaciones de bomberos adecuadas</t>
  </si>
  <si>
    <t>Número de máquinas extintoras del Cuerpo de Bomberos para la atención de emergencias</t>
  </si>
  <si>
    <t>Centro de traslado para la protección inmediata de las mujeres víctimas de cualquier forma de violencias creado y en funcionamiento en el Distrito</t>
  </si>
  <si>
    <t>Entornos urbanos para la convivencia recuperados y mantenidos</t>
  </si>
  <si>
    <t>Escuelas de formación para la convivencia ciudadana creadas</t>
  </si>
  <si>
    <t>Número de Comisarías de Familia en operación en el Distrito</t>
  </si>
  <si>
    <t>Número de Comisarías de Familia móviles creadas y en operación en el Distrito</t>
  </si>
  <si>
    <t>Número de mujeres vinculadas con la estrategia “Trasmallo de Mujeres Violetas por la Paz”</t>
  </si>
  <si>
    <t>Sistemas de información local implementados para los operadores de justicia</t>
  </si>
  <si>
    <t>Número de Casas de Justicia en operación en el Distrito</t>
  </si>
  <si>
    <t>Centros de Conciliación en Equidad y/o Derecho creados en las Casas de Justicia</t>
  </si>
  <si>
    <t>Inspecciones de Policía dotadas técnica y operativamente</t>
  </si>
  <si>
    <t>Adolescentes y jóvenes vinculados con la estrategia “Laboratorios de Paz” para la prevención del reclutamiento, uso y utilización por parte de los GDO</t>
  </si>
  <si>
    <t>Jornadas de mediación y desarme con grupos juveniles inmersos en dinámicas de violencia desarrolladas</t>
  </si>
  <si>
    <t>Adolescentes y jóvenes vinculados a la estrategia “Proyectos de Vida Libres de Violencia” para la prevención del reclutamiento, uso y utilización por parte de los GDO</t>
  </si>
  <si>
    <t>Estrategias de atención a adolescentes y jóvenes egresados del Sistema de Responsabilidad Penal Adolescentes implementadas</t>
  </si>
  <si>
    <t>Unidades productivas entregadas a personas víctimas del conflicto</t>
  </si>
  <si>
    <t>Personas víctimas del conflicto que acceden a programas de atención psicosocial y salud mental</t>
  </si>
  <si>
    <t>Personas víctimas con ayuda humanitaria inmediata</t>
  </si>
  <si>
    <t>Personas víctimas con ayuda inmediata mediante albergue</t>
  </si>
  <si>
    <t>Representante s de la mesa de víctimas en el Distrito con incentivos técnicos y logísticos para su participación.</t>
  </si>
  <si>
    <t>Museo de Memoria Histórica construido y dotado</t>
  </si>
  <si>
    <t>Monumento histórico construido en cumplimientoalauto A I068 de la JEP</t>
  </si>
  <si>
    <t>Plan de retorno y reubicaciones de Villas de Aranjuez concertado e implementado</t>
  </si>
  <si>
    <t>Plan Distrital de prevención y protección de violaciones graves a los derechos humanos y derecho  internacional humanitario implementado</t>
  </si>
  <si>
    <t>Plan de acción territorial - PAT actualizado , aprobado e implementado</t>
  </si>
  <si>
    <t xml:space="preserve">Plan de Contingencia formulado </t>
  </si>
  <si>
    <t>Plan integral de reparación colectiva de la liga de mujeres desplazadas concertado e implementado</t>
  </si>
  <si>
    <t>Consejo de Paz , Reconciliación , Convivencia y DDHH en el Distrito de Cartagena con plan de acción implementado</t>
  </si>
  <si>
    <t>Iniciativas de memoria histórica apoyadas</t>
  </si>
  <si>
    <t>Acciones de difusión de las recomendaciones de la Comisión para el esclarecimiento de la verdad , la convivencia y la no repetición implementadas</t>
  </si>
  <si>
    <t>Acciones de articulación con la Unidad de Búsqueda de Personas dadas por DesaparecidasUBPD implementadas</t>
  </si>
  <si>
    <t>Medidas de satisfacción y memoria histórica ejecutadas</t>
  </si>
  <si>
    <t xml:space="preserve">Sede propia para la Mesa Distrital de Víctimas garantizada </t>
  </si>
  <si>
    <t>Estrategia de oferta de atención interinstitucional del Distrito en el Centro Regional de Atención a Víctimas implementada</t>
  </si>
  <si>
    <t>Estrategias de promoción de la garantía de derechos implementadas</t>
  </si>
  <si>
    <t>Solicitudes de medidas de protección preventiva atendidas</t>
  </si>
  <si>
    <t>Grupos de gestores y gestoras de Derechos Humanos creados</t>
  </si>
  <si>
    <t>Casa de acogida para víctimas y sobrevivientes de la trata de personas y mendicidad forzada creada y en funcionamiento</t>
  </si>
  <si>
    <t>Número de estrategias implementadas para la prevención de casos de víctimas de trata de personas</t>
  </si>
  <si>
    <t>Instancias institucionales creadas para la atención y garantía del derecho de libertad religiosa en el Distrito</t>
  </si>
  <si>
    <t>Población víctima y sobreviviente de la trata de personas atendida</t>
  </si>
  <si>
    <t>Personas en proceso de reintegración y reincorporación vinculadas para la reinserción social y comunitaria y de participación</t>
  </si>
  <si>
    <t>Ruta de protección preventiva para líderes amenazados en el Distrito implementada</t>
  </si>
  <si>
    <t>Establecimiento de reclusión distrital para personas privadas de la libertad femeninas y masculinas operando en un inmueble del Distrito</t>
  </si>
  <si>
    <t>Personas privadas de la libertad vinculadas a programas psicosociales</t>
  </si>
  <si>
    <t>Convenio con el INPEC suscrito anualmente</t>
  </si>
  <si>
    <t>Centro Intégrate mejorado técnica y tecnológicamente</t>
  </si>
  <si>
    <t>Número de jornadas extramurales de atención integral a la población migrante desarrolladas</t>
  </si>
  <si>
    <t>Conformar un (1) Equipo Interdisciplinario para articulación y coordinación de
estrategias de seguridad y un (1) Equipo Operativo de Gestores de Convivencia</t>
  </si>
  <si>
    <t>Dotar y proveer de servicios a cinco (5) organismos de seguridad en el marco del PISCC 2024-2027</t>
  </si>
  <si>
    <t>Formular (1) politica publica de seguridad humana integral</t>
  </si>
  <si>
    <t>Construir una (1) Estación de Bomberos nueva</t>
  </si>
  <si>
    <t>Adecuar una (1) Estación de Bomberos</t>
  </si>
  <si>
    <t>Incrementar a ocho (8) el número de máquinas extintoras del Cuerpo de Bomberos para la atención de emergencias</t>
  </si>
  <si>
    <t>Crear y poner en funcionamiento un (1) Centro de Traslado por Protección-CTP en el Distrito</t>
  </si>
  <si>
    <t>Recuperar y mantener veinte (20) entornos urbanos para la convivencia en el Distrito</t>
  </si>
  <si>
    <t>Crear doce (12) escuelas de formación para la convivencia ciudadana en el Distrito</t>
  </si>
  <si>
    <t>Incrementar a ocho (8) el número de Comisarías de Familia operando en el Distrito</t>
  </si>
  <si>
    <t>Crear y poner en funcionamiento una (1) Comisaría de Familia móvil en el Distrito</t>
  </si>
  <si>
    <t>Vincular a mil doscientos (1.200) mujeres con la estrategia “Trasmallo de Mujeres Violetas por la Paz”</t>
  </si>
  <si>
    <t>Implementar un (1) sistema de información local de las Comisarías de Familia del Distrito y un (1) sistema de información local de las Inspecciones de Policía</t>
  </si>
  <si>
    <t>Incrementar a cinco (5) el número de Casas de Justicia en</t>
  </si>
  <si>
    <t>Crear cinco (5) Centros de Conciliación en Equidad y/o Derecho en las Casas de Justicia del Distrito</t>
  </si>
  <si>
    <t>Dotar treinta y tres (33) Inspecciones de Policía técnica, tecnológica y operativamente.</t>
  </si>
  <si>
    <t>Vincular a dos mil quinientos (2.500) jóvenes a la estrategia “Laboratorios De Paz” para la prevención del reclutamiento por parte de los GDO</t>
  </si>
  <si>
    <t>Desarrollar cuatro (4) jornadas de mediación y desarme con grupos juveniles inmersos en dinámicas de violencias</t>
  </si>
  <si>
    <t>Vincular a dos mil quinientos (2.500) adolescentes y jóvenes a la estrategia “Proyectos de Vida Libres de Violencia” para la prevención del reclutamiento, uso y utilización por parte de los GDO</t>
  </si>
  <si>
    <t>Implementar cuatro (4) estrategias de atención a adolescentes y jóvenes egresados del Sistema de Responsabilidad Penal Adolescente</t>
  </si>
  <si>
    <t>Entregar mil (1.000) unidades productivas a personas víctimas del conflicto</t>
  </si>
  <si>
    <t>Vincular a mil (1.000) personas víctimas del conflicto a programas de atención psicosocial y salud mental</t>
  </si>
  <si>
    <t xml:space="preserve">Atender a la totalidad de personas víctimas que cumplan con los requisitos de ley para acceder a la medida de ayuda humanitaria inmediata
</t>
  </si>
  <si>
    <t xml:space="preserve">Atender a la totalidad de personas víctimas que cumplan con los requisitos de ley para acceder a la medida de ayuda humanitaria inmediata mediante albergue
</t>
  </si>
  <si>
    <t>Mantener los incentivos técnicos y logísticos de participación a la totalidad de los representantes de la población víctima en la Mesa Distrital de Víctimas de Cartagena.</t>
  </si>
  <si>
    <t>Construir y dotar un (1) Museo de Memoria Histórica</t>
  </si>
  <si>
    <t>Construir un (1) monumento histórico en cumplimiento del auto AI 068 de la Jurisdicción Especial para la Paz</t>
  </si>
  <si>
    <t>Concertar e implementar un (1) Plan de Retorno y reubicación de Villas de Aranjuez</t>
  </si>
  <si>
    <t xml:space="preserve">Implementar un (1) Plan Distrital de prevención y protección de violaciones graves a los derechos humanos y derecho internacional humanitario
</t>
  </si>
  <si>
    <t>Actualizar, aprobar e implementar un (1) Plan de Acción Territorial -PAT</t>
  </si>
  <si>
    <t>formular 1 plan de Contingencia para la atención inmediata de víctima en el distrito de cartagena</t>
  </si>
  <si>
    <t>Implementar un (1) Plan Integral de Reparación Colectiva de la Liga de Mujeres Desplazadas</t>
  </si>
  <si>
    <t>Implementar el plan de acción de un (1) Consejo de Paz, Reconciliación, Convivencia y DDHH en el Distrito</t>
  </si>
  <si>
    <t>Asistir ocho (8) iniciativas de memoria histórica</t>
  </si>
  <si>
    <t>Implementar cuatro (4) acciones de difusión de las recomendaciones de la Comisión para el Esclarecimiento de la Verdad, la Convivencia y la no repetición</t>
  </si>
  <si>
    <t>Implementar ocho (8) acciones de articulación con la Unidad de Búsqueda de Personas dadas por Desaparecidas -UBPD para impulsar la búsqueda de personas dadas por desaparecidas en el marco del conflicto armado</t>
  </si>
  <si>
    <t>Ejecutar dos (2) medidas de memoria histórica para población víctima</t>
  </si>
  <si>
    <t>Garantizar una (1) Sede de mesa de propia para la mesa de Distrital de Victimas</t>
  </si>
  <si>
    <t>Implementar una (1) estrategia de oferta de atención interinstitucional del Distrito en el Centro Regional de Atención a Víctimas</t>
  </si>
  <si>
    <t>Implementar ocho (8) estrategias de promoción de la garantía de derechos</t>
  </si>
  <si>
    <t>Atender la totalidad de las solicitudes de medidas de protección preventiva</t>
  </si>
  <si>
    <t>Crear nueve (9) grupos de gestores y gestoras de Derechos Humanos</t>
  </si>
  <si>
    <t>Crear y poner en funcionamiento una (1) casa de acogida para víctimas y sobrevivientes de la trata de personas y mendicidad forzada</t>
  </si>
  <si>
    <t>Implementar cuatro (4) estrategias de prevención de casos de víctimas de trata de personas</t>
  </si>
  <si>
    <t>Mantener una (1) instancia institucional para atención y garantía del derecho de libertad religiosa en el Distrito</t>
  </si>
  <si>
    <t>Atender a la totalidad de víctimas sobrevivientes de explotación sexual y de mendicidad forzada</t>
  </si>
  <si>
    <t>Vincular a ochenta y seis (86) personas en proceso de reintegración y reincorporación a beneficios para la reinserción social y comunitaria y de participación</t>
  </si>
  <si>
    <t>Implementar una (1) ruta de protección preventiva para líderes amenazados en el Distrito</t>
  </si>
  <si>
    <t>Poner en operación un (1) establecimiento de reclusión distrital para personas privadas de la libertad femeninas y masculinas en un inmueble del Distrito</t>
  </si>
  <si>
    <t>Vincular a ciento cincuenta (150) personas privadas de la libertad a programas psicosociales</t>
  </si>
  <si>
    <t>Suscribir anualmente (1) convenio con el INPEC</t>
  </si>
  <si>
    <t>Mejorar técnica y tecnológicamente un (1) Centro Intégrate</t>
  </si>
  <si>
    <t>Desarrollar dos (2) jornadas extramurales anuales de atención integral a la población migrante</t>
  </si>
  <si>
    <t xml:space="preserve">número </t>
  </si>
  <si>
    <t>ND</t>
  </si>
  <si>
    <t xml:space="preserve">3 estaciones de bomberos existentes en el Distrito </t>
  </si>
  <si>
    <t xml:space="preserve">Estación de Bomberos de Bocagrande que no cumple con las condiciones técnicas para la prestación de servicios bomberiles terrestres y acuáticos </t>
  </si>
  <si>
    <t xml:space="preserve">Cartagena no cuenta con un Centro de Traslado por Protección-CTP como determina el Art. 155 de la Ley 1801 de 2016 y el Art. 40 de la ley </t>
  </si>
  <si>
    <t>6 Comisarías de Familia operando  en el Distrito</t>
  </si>
  <si>
    <t>3 Casas de Justicia en operación en el Distrito</t>
  </si>
  <si>
    <t xml:space="preserve">3 Casas de Justicia operando sin Centros de Conciliación en Equidad y/o Derecho </t>
  </si>
  <si>
    <t xml:space="preserve">33 inspecciones de Policía operando con deficiencias técnicas y operativas </t>
  </si>
  <si>
    <t xml:space="preserve">33.028 víctimas con necesidad de atención </t>
  </si>
  <si>
    <t xml:space="preserve">13.982 víctimas del conflicto armado vinculadas a programas de atención psicosocial y salud mental </t>
  </si>
  <si>
    <t xml:space="preserve">114 personas víctimas con ayuda humanitaria inmediata </t>
  </si>
  <si>
    <t xml:space="preserve">114 personas víctimas con ayuda humanitaria inmediata a corte 2023 </t>
  </si>
  <si>
    <t xml:space="preserve">22 representantes de la Mesa Distrital de 
Víctimas a los que se les garantizó la participación </t>
  </si>
  <si>
    <t xml:space="preserve">1 Plan de Retorno y reubicación de Villas de Aranjuez formulado y aprobado en CJT en el año 2015 </t>
  </si>
  <si>
    <t xml:space="preserve">1 Plan Distrital de prevención y protección de violaciones graves a los derechos humanos y derecho internacional humanitario formulado para el cuatrienio 2020-2023 </t>
  </si>
  <si>
    <t xml:space="preserve">Un Plan de Acción Territorial - PAT vigente para el cuatrienio 2020-2023 </t>
  </si>
  <si>
    <t xml:space="preserve">Un Plan de Contingencia para el cuatrienio 2020-2023 </t>
  </si>
  <si>
    <t xml:space="preserve">Un Plan Integral de Reparación Colectiva de la Liga de Mujeres Desplazadas aprobado por CJT del Distrito en el año  2018 </t>
  </si>
  <si>
    <t>Un Consejo de Paz, Reconciliación, Convivencia y DDHH en el Distrito de Cartagena creado mediante 
Acuerdo 088 de 27 de diciembre de 2021.</t>
  </si>
  <si>
    <t xml:space="preserve">8 acciones afirmativas de reconocimiento de memoria histórica 
asistidas a corte 2023 </t>
  </si>
  <si>
    <t>8 acciones afirmativas de reconocimiento de memoria histórica</t>
  </si>
  <si>
    <t xml:space="preserve">64 solicitudes atendidas en 2023 
</t>
  </si>
  <si>
    <t xml:space="preserve">Una instancia institucional creada en el Distrito: Comité Intersectorial de Libertad Religiosa creado mediante Decreto 0605 del 08 de junio del 2021 </t>
  </si>
  <si>
    <t xml:space="preserve">105 personas víctimas atendidas a corte 2023 (42 víctimas sobrevivientes de explotación sexual y 63 de mendicidad forzada) </t>
  </si>
  <si>
    <t xml:space="preserve">Cárcel Distrital y centros de detención transitoria funcionando de manera provisional en inmuebles en calidad de arriendo 
</t>
  </si>
  <si>
    <t xml:space="preserve">Último convenio con el INPEC suscrito en 2023 </t>
  </si>
  <si>
    <t xml:space="preserve">Centro Intégrate operando en Cartagena </t>
  </si>
  <si>
    <t xml:space="preserve">12.318 personas caracterizadas en el Centro Intégrate a corte de 
noviembre de 2023 </t>
  </si>
  <si>
    <t xml:space="preserve">16. Paz , justicia e instiuciones solcidas </t>
  </si>
  <si>
    <t xml:space="preserve">10.  reduccion de las desigualdades 
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</si>
  <si>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</si>
  <si>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 xml:space="preserve">1.1.1 </t>
  </si>
  <si>
    <t xml:space="preserve">1.1.2 </t>
  </si>
  <si>
    <t xml:space="preserve">1.2.3 </t>
  </si>
  <si>
    <t xml:space="preserve">1.2.4 </t>
  </si>
  <si>
    <t xml:space="preserve">1.2.5 </t>
  </si>
  <si>
    <t xml:space="preserve">1.2.6 </t>
  </si>
  <si>
    <t xml:space="preserve">1.2.7 </t>
  </si>
  <si>
    <t xml:space="preserve">1.2.8 </t>
  </si>
  <si>
    <t xml:space="preserve">1.4.5 </t>
  </si>
  <si>
    <t>No tiene entregable en catalago de productos</t>
  </si>
  <si>
    <t>Obra civil</t>
  </si>
  <si>
    <t>documento de planeación validado</t>
  </si>
  <si>
    <t>Crear una escuela de formación para la convivencia ciudadana en el Distrito</t>
  </si>
  <si>
    <t>Vincular a doscientos (200) mujeres con la estrategia “Trasmallo de Mujeres Violetas por la Paz”</t>
  </si>
  <si>
    <t>Vincular a 625  adolescentes y jóvenes a la estrategia “Proyectos de Vida Libres de Violencia” para la prevención del reclutamiento, uso y utilización por parte de los GDO</t>
  </si>
  <si>
    <t>Implementar una (1) estrategia de atención a adolescentes y jóvenes egresados del Sistema de Responsabilidad Penal Adolescente</t>
  </si>
  <si>
    <t>Reducir el delito y el crimen en el Distrito de Cartagena de Indias</t>
  </si>
  <si>
    <t>Fortalecer las capacidades técnicas, logísticas y tecnológicas para la implementación del Plan Titán 24</t>
  </si>
  <si>
    <t>4501001 - Servicio de asistencia técnica</t>
  </si>
  <si>
    <t>Equipo Interdisciplinario para articulación y coordinación de estrategias de seguridad</t>
  </si>
  <si>
    <t>Junio 1 de 2024</t>
  </si>
  <si>
    <t>31 de diciembre de 2024</t>
  </si>
  <si>
    <t>Contratación de personal no especializado.</t>
  </si>
  <si>
    <t>Bruno Hernádez Ramos 
Secretario del Interior y convivencia ciudadana</t>
  </si>
  <si>
    <t>Contratación de personal idóneo con experiencia en seguridad</t>
  </si>
  <si>
    <t>SI</t>
  </si>
  <si>
    <t xml:space="preserve">PRESTACIÓN DE SERVICIOS PROFESIONALES Y DE APOYO A LA GESTIÓN </t>
  </si>
  <si>
    <t>Agosto de 2024</t>
  </si>
  <si>
    <t>ICLD</t>
  </si>
  <si>
    <t xml:space="preserve">1059626  habitantes de   Cartagena y visitantes. </t>
  </si>
  <si>
    <t>2.3.4501.1000.2024130010171</t>
  </si>
  <si>
    <t>2.3.4503.1000.2024130010044</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</si>
  <si>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</si>
  <si>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</si>
  <si>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Dotar las tres estaciones de Bomberos existentes con maquinaria, equipos y demás dotaciones necesarias para su capacidad de gestión y desarrollo institucional.</t>
  </si>
  <si>
    <t>4503014 estaciones de bomberos adecuadas</t>
  </si>
  <si>
    <t>4503035 servicio prevención y control de incendios</t>
  </si>
  <si>
    <t>construcción de la estación de bomberos de bocagrande, adecuada para brindar respuestas terrestres y acuáticas del distrito de Cartagena</t>
  </si>
  <si>
    <t>contratar la adquisición de dos máquinas de bomberos tipo cisterna con sistema de bombeo para abastecimiento y extinción de incendios con destino al cuerpo oficial de bomberos Cartagena de indias, de acuerdo con las especificaciones técnicas requeridas</t>
  </si>
  <si>
    <t>contratar los servicios de mantenimiento preventivo y correctivo del sistema contraincendios de las máquinas de bomberos y del parque automotor pertenecientes al cuerpo oficial de bomberos de la alcaldía mayor de Cartagena</t>
  </si>
  <si>
    <t>diseño, suministro e implementación del sistema de comunicación de dos vías usando la infraestructura de red 4G, incluyendo dos centros de despacho que permitan la administración de los diferentes dispositivos que componen la red</t>
  </si>
  <si>
    <t>Dotar al cuerpo de Bomberos con el equipo humano administrativo, técnico y jurídico que soporte la gestión y desarrollo institucional</t>
  </si>
  <si>
    <t>Adquisición de herramientas, equipos y accesorios adecuados para la prestación de servicios bomberiles.</t>
  </si>
  <si>
    <t>FORTALECIMIENTO DEL CUERPO DE BOMBEROS DE CARTAGENA DE INDIAS</t>
  </si>
  <si>
    <t>Septiembre de 2024</t>
  </si>
  <si>
    <t>Retrasos en el cumplimiento del calendario de las obras de construcción de la  estación de Bomberos de Bocagrande.</t>
  </si>
  <si>
    <t>Bajo recaudo de la   sobre tasa bomberil</t>
  </si>
  <si>
    <t>Solicitar informes  trimestrales de  seguimiento a la interventoría
 técnica de la obra de  construcción de la estación de  Bomberos de Bocagrande.</t>
  </si>
  <si>
    <t>Solicitar informes  trimestrales de  seguimiento a la interventoría
 técnica de la obra de  construcción de la  estación de  Bomberos de Bocagrande</t>
  </si>
  <si>
    <t>Solicitar trimestralmente  certificación de recaudo de  la fuente sobre tasa  bomberil a la dirección  financiera de presupuesto  Distrital.</t>
  </si>
  <si>
    <t>Contratar obras de construcción de la estación de bomberos de bocagrande, adecuada para brindar respuestas terrestres y acuáticas del distrito de Cartagena</t>
  </si>
  <si>
    <t>Prestación de servicios  profesionales para acompañar la ejecución de las actividades del proyecto</t>
  </si>
  <si>
    <t>Adquirir  herramientas, equipos y accesorios adecuados para la prestación de servicios bomberiles</t>
  </si>
  <si>
    <t xml:space="preserve">contratar los servicios de mantenimiento preventivo y correctivo del sistema contraincendios de las maquinas de bomberos y del parque automotor pertenecientes al cuerpo oficial de bomberos de la alcaldia mayor de cartagena </t>
  </si>
  <si>
    <t>diseño, suministro e implementacion del sistema de comunicacion de dos vias usando la infraestructura de red 4g , incluyendo dos centros de despacho que permitan la administracion de los diferentes dsipositivos que componen la red</t>
  </si>
  <si>
    <t>Junio de 2024</t>
  </si>
  <si>
    <t>septiembre de 2024</t>
  </si>
  <si>
    <t>sobretasa bomberil</t>
  </si>
  <si>
    <t xml:space="preserve">Informe de los perativos  de seguridad realizados </t>
  </si>
  <si>
    <t>MEJORAMIENTO DE LA CONVIVENCIA CIUDADANA EN EL DISTRITO DE CARTAGENA DE INDIAS</t>
  </si>
  <si>
    <t>Mejorar la convivencia Ciudadana en el Distrito de Cartagena de Indias.</t>
  </si>
  <si>
    <t>Poner en funcionamiento el centro de Traslado por Protección (CTP) en el Distrito de Cartagena</t>
  </si>
  <si>
    <t>Recuperar entornos urbanos deteriorados para la convivencia en el Distrito de Cartagena</t>
  </si>
  <si>
    <t>Implementar las escuelas de formación para la convivencia ciudadana en el Distrito de Cartagena</t>
  </si>
  <si>
    <t>4501081Servicio de apoyo para la atención de contravenciones y solución de conflictos de convivencia ciudadana</t>
  </si>
  <si>
    <t>4501049 servicio de educación informal</t>
  </si>
  <si>
    <t>4501004 servicio de promoción de convivencia y no repetición</t>
  </si>
  <si>
    <t>Arriendo de bien inmueble para el funcionamiento del Centro de Traslado por Protección-CTP en el Distrito de Cartagena</t>
  </si>
  <si>
    <t>Realizar los trámites presupuestales que garanticen trasferir mensualmente el 15% para el funcionamiento e infraestructura del Registro Nacional de Medidas Correctivas.</t>
  </si>
  <si>
    <t xml:space="preserve">Realizar los trámites presupuestales que garanticen trasferir mensualmente el 15% para financiar el servicio de Policía en la modalidad de vigilancia. </t>
  </si>
  <si>
    <t xml:space="preserve"> Link  secop  con Informes de ejecución  de  los contratos de prestación de servicios suscritos</t>
  </si>
  <si>
    <t xml:space="preserve">   Link  secop  del Expediente contractual de las herramientas, equipos y accesorios adquiridos</t>
  </si>
  <si>
    <t xml:space="preserve">   Link secop del Expediente contractual del sistema de comunicación en adquirido  con  informes de ejecución.</t>
  </si>
  <si>
    <t>Link secop del  Expediente contractual  con los informes deI  mantenieminto realizado a las máquinas de bomberos y del parque automotor pertenecientes al cuerpo oficial de bomberos</t>
  </si>
  <si>
    <t xml:space="preserve">Link  secop Expediente contractual de las obras de adecuación de la estación de bomberos de bocagrande  </t>
  </si>
  <si>
    <t xml:space="preserve"> Link  secop   Expediente contractual de las máquinas de bomberos adquiridas </t>
  </si>
  <si>
    <t>Resoluciones de pago</t>
  </si>
  <si>
    <t xml:space="preserve">Resoluciones de pago a Policia </t>
  </si>
  <si>
    <t>Julio 1 de 2024</t>
  </si>
  <si>
    <t>Realizar un proceso de formación y sensibilización del código nacional de seguridad y convivencia dirigido a los actores de playa del sector turístico de bocagrande.</t>
  </si>
  <si>
    <t>Recuperación y mantenimiento de los entornos urbanos deteriorados</t>
  </si>
  <si>
    <t>Operativos contra las ocupaciones irregulares de los bienes fiscales, para dar cumplimiento a la medida correctiva de restitución impuesta por las inspecciones de policía del distrito de Cartagena</t>
  </si>
  <si>
    <t>Informe con evidencia fotografica del entono recuperado</t>
  </si>
  <si>
    <t>Link secop  del expediente contractual con 
Informes de  las atenciones realizadas en el CTP</t>
  </si>
  <si>
    <t>Link secop  del expediente contractual con 
Informes de  los operativos de recuperacion realizados</t>
  </si>
  <si>
    <t>Link secop  del expediente contractual con 
Informes de ejecución</t>
  </si>
  <si>
    <t>Realización de campañas de socialización y sensibilización del código nacional de seguridad y Convivencia.</t>
  </si>
  <si>
    <t>Realizar  proceso de formación y sensibilización del código nacional de seguridad y convivencia dirigido a los actores de playa del sector turístico de bocagrande.</t>
  </si>
  <si>
    <t>Recuperar y mantener  3 entornos urbanos para la convivencia en el Distrito</t>
  </si>
  <si>
    <t>Policia metropolitana</t>
  </si>
  <si>
    <t>Contratar servicios técnicos y logísticos para la organización y realización de campañas de socialización y sensibilización del código nacional de seguridad y
Convivencia.</t>
  </si>
  <si>
    <t>La asignación presupuestada no esté disponible en su totalidad</t>
  </si>
  <si>
    <t>Baja participación  en las escuelas de  formación para la
 convivencia ciudadana
 en Cartagena.</t>
  </si>
  <si>
    <t>Baja participación  en las escuelas de  formación para la
 convivencia ciudadana  en Cartagena.</t>
  </si>
  <si>
    <t>Realizar amplias  convocatorias y  jornadas de  sensibilización.</t>
  </si>
  <si>
    <t>Hacer seguimiento  al recaudo en la  fuente de financiación 
asignada al proyecto</t>
  </si>
  <si>
    <t>500  beneficiarios de los barrios Olaya, Torices, Pozón, Daniel Lemaitre y San francisco</t>
  </si>
  <si>
    <t>150 actores de playa del sector de bocagrande</t>
  </si>
  <si>
    <t xml:space="preserve"> habitantes de los sectores Chambacú, Henequén, San Francisco, Portales de Alicante y Villa Rosita</t>
  </si>
  <si>
    <t>CONTRATAR SERVICIOS LOGÍSTICOS PARA DESARROLLO DE LOS OPERATIVOS PERTINENTES DE OCUPACIÓN IRREGULARES DE BIENES FISCALES.</t>
  </si>
  <si>
    <t>Contratar  Arriendo de bien inmueble  para el funcionamiento integral  del CTP  Centro de Traslado por Protección-CTP</t>
  </si>
  <si>
    <t xml:space="preserve">multas código nacional de policía y convivencia </t>
  </si>
  <si>
    <t>2.3.4501.1000.2024130010179</t>
  </si>
  <si>
    <t>julio de 2024</t>
  </si>
  <si>
    <t>UCG 1</t>
  </si>
  <si>
    <t>UCG 5- UCG 2- UCG 3</t>
  </si>
  <si>
    <t>UCG 1 - UCG 15-UCG 3- UCG 6- UCG  11-</t>
  </si>
  <si>
    <t>Todas las UCG urbanas y rurales</t>
  </si>
  <si>
    <t xml:space="preserve">UCG 1  </t>
  </si>
  <si>
    <t xml:space="preserve">Todas las UCG urbanas y rurales </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</si>
  <si>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</si>
  <si>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</si>
  <si>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</si>
  <si>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Dotar con activos marítimos (botes militares) a la fuerza naval del caribe – armada nacional</t>
  </si>
  <si>
    <t>Agosto 1 de 2024</t>
  </si>
  <si>
    <t>Incumplimiento de los contratistas para la entrega de los módulos y equipos</t>
  </si>
  <si>
    <t>Seguimiento riguroso de contratistas</t>
  </si>
  <si>
    <t>Adquirir  un (1) activo maritimo  (BOTE MARITIMO) a la Fuerza Naval del Caribe Armada Nacional.</t>
  </si>
  <si>
    <t>2.3.4501.1000.2024130010222</t>
  </si>
  <si>
    <t xml:space="preserve"> expediente contractual del activo maritimo adquirido y soportes de su entrega a la Armada Nacional</t>
  </si>
  <si>
    <t xml:space="preserve">
CONTRIBUCION SOBRE CONTRATOS DE OBRA PUBLICA
</t>
  </si>
  <si>
    <t>FORTALECIMIENTO DE LAS CAPACIDADES OPERATIVAS DE LA ARMADA NACIONAL PARA LA OPORTUNA ASISTENCIA MILITAR E INCREMENTO DE LA PROTECCIÓN Y SEGURIDAD CIUDADANA EN EL DISTRITO DE  CARTAGENA DE INDIAS</t>
  </si>
  <si>
    <t xml:space="preserve">	2024130010220</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</si>
  <si>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</si>
  <si>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</si>
  <si>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Adquirir vehículos de común utilización y/o especiales, uniformados y no uniformados con la finalidad de fortalecer parque automotor operativo.</t>
  </si>
  <si>
    <t>Elementos, bienes y servicios sean destinados para actividades diferentes o sitios diferentes</t>
  </si>
  <si>
    <t>Hacer supervisión permanente, una vez estén en servicio los bienes y servicios destinados.</t>
  </si>
  <si>
    <t>Adquisicion de vehículos de común utilización y/o especiales, uniformados y no uniformados con la finalidad de fortalecer parque automotor operativo.</t>
  </si>
  <si>
    <t>2.3.4501.1000.2024130010220</t>
  </si>
  <si>
    <t>Adquirir Plantas eléctricas</t>
  </si>
  <si>
    <t>Adquirir Sistema de seguridad operacional de comando y subcomando control de acceso antecedentes, lector biométrico y reconocimiento facial</t>
  </si>
  <si>
    <t>Compra de Computadores de escritorio con sus respectivas licencias (especificaciones técnicas)</t>
  </si>
  <si>
    <t>Compra de Kits para Puestos de Control - (especificaciones técnicas)</t>
  </si>
  <si>
    <t>Pago de recompensas</t>
  </si>
  <si>
    <t xml:space="preserve"> expediente contractual del activo adquirido y soportes de su entrega a la  Policia </t>
  </si>
  <si>
    <t xml:space="preserve"> Armada Nacional</t>
  </si>
  <si>
    <t>Policia Metropolitana de Cartagena</t>
  </si>
  <si>
    <t>NO</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</si>
  <si>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</si>
  <si>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</si>
  <si>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</si>
  <si>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Contratar interventoría técnica sobre las obras de adecuación edificio sede fiscalías Cartagena</t>
  </si>
  <si>
    <t>Que se hagan reducciones
presupuestales</t>
  </si>
  <si>
    <t>Hacer seguimientos mensuales a la fuente  de financiación   del proyecto.</t>
  </si>
  <si>
    <t>OBRAS DE ADECUACION DE LA FISCALIDA DEL PISO 1 Y EXTERIORES DEL EDIFCIO HOCOL</t>
  </si>
  <si>
    <t>2.3.4501.1000.2024130010219</t>
  </si>
  <si>
    <t>FORTALECIMIENTO INTEGRAL DEL SERVICIO DE LA POLICÍA EN EL DISTRITO DE  CARTAGENA DE INDIAS</t>
  </si>
  <si>
    <t>ADECUACIÓN DE LA SEDE DE LA FISCALÍA GENERAL DE LA NACIÓN UBICADA EN EL BARRIO CRESPO CALLE 66 4 -86 EDIFICIO HOCOL PISOS 1 Y EXTERIORES DEL DISTRITO DE  CARTAGENA DE INDIAS</t>
  </si>
  <si>
    <t>Contratar las obras 
de adecuación y remodelación del piso 1 y exteriores del edificio Hocol de la fiscalía general de la Nación del Distrito de Cartagena de Indias</t>
  </si>
  <si>
    <t xml:space="preserve">Expediente contractual de las obras de adecuación de la fiscalia </t>
  </si>
  <si>
    <t xml:space="preserve">Expediente contractual de la interventoria con  informes de interventoria de la obra  de adecuación de la fiscalia </t>
  </si>
  <si>
    <t>Contratar  interventoría técnica DE LAS OBRAS DE  OBRAS DE ADECUACION DE LA FISCALIDA DEL PISO 1 Y EXTERIORES DEL EDIFCIO HOCOL</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</si>
  <si>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</si>
  <si>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</si>
  <si>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Adquisición de Equipos de seguridad para la Unidad Nacional de Protección -Cartagena</t>
  </si>
  <si>
    <t>Posibilidad de costos muy elevados de los equipos requeridos</t>
  </si>
  <si>
    <t>Tener cotizaciones que mantengan presupuestos establecidos.</t>
  </si>
  <si>
    <t xml:space="preserve"> Adquisición de Equipos de seguridad para la Unidad Nacional de Protección -Cartagena</t>
  </si>
  <si>
    <t>2.3.4501.1000.2024130010218</t>
  </si>
  <si>
    <t>Adquisición de Equipos tecnológicos para la Unidad Nacional de Protección -Cartagena</t>
  </si>
  <si>
    <t xml:space="preserve">Disminuir los índices de inseguridad migratoria en el distrito de Cartagena de indias. </t>
  </si>
  <si>
    <t>Fortalecer las capacidades tecnológicas y operativas de la Unidad Administrativa Especial Migración Colombia en Cartagena de Indias.</t>
  </si>
  <si>
    <t>Adquisición de una sala estratégica para CFSM</t>
  </si>
  <si>
    <t>2.3.4501.1000.2024130010217</t>
  </si>
  <si>
    <t>Apoyo logístico para realizar operativos para la seguridad y la convivencia</t>
  </si>
  <si>
    <t>FORTALECIMIENTO DE MEDIOS TECNOLÓGICOS PARA LA UNIDAD NACIONAL DE PROTECCIÓN EN EL DISTRITO DE  CARTAGENA DE INDIAS</t>
  </si>
  <si>
    <t xml:space="preserve"> expediente contractual del activo adquirido y soportes de su entrega a la UNP</t>
  </si>
  <si>
    <t xml:space="preserve">Unidad Ncional de Protección - Cartagena </t>
  </si>
  <si>
    <t>FORTALECIMIENTO DE LAS CAPACIDADES TECNOLÓGICAS Y OPERATIVAS DE LA UNIDAD ADMINISTRATIVA ESPECIAL MIGRACIÓN COLOMBIA EN EL DISTRITO DE  CARTAGENA DE INDIAS</t>
  </si>
  <si>
    <t xml:space="preserve"> expediente contractual del activo adquirido y soportes de su entrega a Migración Colombia</t>
  </si>
  <si>
    <t>Expediente contractual e informes de los operativos realizados por Migración Colomibia</t>
  </si>
  <si>
    <t xml:space="preserve">	2024130010216</t>
  </si>
  <si>
    <t>Disminuir las tasas de inseguridad en el distrito de Cartagena de indias.</t>
  </si>
  <si>
    <t xml:space="preserve">Fortalecer las capacidades de repuesta para proporcionar seguridad efectiva a la población del distrito de Cartagena
</t>
  </si>
  <si>
    <t>Prestar asistencia técnica a los cinco organismos de seguridad que componen el fondo de seguridad del distrito.</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</si>
  <si>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</si>
  <si>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</si>
  <si>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Contratar el equipo humano (administrativo y operativo) para ejecutar, evaluar, y hacer seguimiento al Plan integral de seguridad y convivencia ciudadana.</t>
  </si>
  <si>
    <t>2.3.4501.1000.2024130010216</t>
  </si>
  <si>
    <t>Adquirir elementos tecnológicos y de telecomunicaciones</t>
  </si>
  <si>
    <t>Adquirir terrenos para uso de la fuerza publica</t>
  </si>
  <si>
    <t>Adquisición de uniformes, elementos de protección personal, chaleco para proveedores, equipo de campaña y de armamento letales y no letales para los organismos de seguridad</t>
  </si>
  <si>
    <t>Adquirir uniformes, elementos de protección personal, chaleco para proveedores, equipo de campaña y   de armamento letales y no letales para los organismos de seguridad</t>
  </si>
  <si>
    <t>Contratar servicios logísticos para el desarrollo de actividades programadas por los organismos de seguridad.</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</si>
  <si>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</si>
  <si>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Reconocimiento de recompensas a personas que colaboren con la justicia y seguridad ciudadana del distrito</t>
  </si>
  <si>
    <t xml:space="preserve"> Adquirir vehículos especiales (unidad móvil de criminalística – Necro móvil, Camionetas Blindadas)</t>
  </si>
  <si>
    <t>Adquisicion de un (1) vehiculo especial (unidad movil de criminalistica - Necromovil-)con destino a la fiscalia general de la nacion seccional Bolivar, cuerpo tecnico de investigacion (CTI) y un (1) vehiculo tipo camioneta 4x4 Stationwagon con blindajecon destino a la secretaria tecnicca del comite territorial de orden publico del distrito de cartagena de indias</t>
  </si>
  <si>
    <t>FORTALECIMIENTO DE LAS CAPACIDADES ADMINISTRATIVAS, LOGISTICAS Y OPERATIVAS DEL FONDO DE SEGURIDAD TERRITORIAL DEL DISTRITO DE    CARTAGENA DE INDIAS</t>
  </si>
  <si>
    <t xml:space="preserve"> expediente contractual  con los informes de ejecución</t>
  </si>
  <si>
    <t>5 organismos de seguridad: Migración, Policia, Fiscalia, Armada y Migración (UNP)</t>
  </si>
  <si>
    <t>Implementación de la estrategia “Trasmallo de Mujeres Violetas por la Paz”</t>
  </si>
  <si>
    <t xml:space="preserve">1202021 servicio de educación informal para el acceso a la justicia </t>
  </si>
  <si>
    <t>Desarrollar acciones que promuevan la prevención de la violencia en el contexto familiar y de la violencia de género</t>
  </si>
  <si>
    <t>Fortalecer los servicios ofertados en las Casas de Justicia en la ciudad de Cartagena de Indias</t>
  </si>
  <si>
    <t>FORTALECIMIENTO DE LOS SERVICIOS OFERTADOS EN LAS CASAS DE JUSTICIA EN LA CIUDAD DE CARTAGENA DE INDIAS</t>
  </si>
  <si>
    <t xml:space="preserve">200 mujeres </t>
  </si>
  <si>
    <t>Baja participación de  las mujeres en el  programa Trasmallo  de Mujeres Violetas 
por la Paz.</t>
  </si>
  <si>
    <t>Socialización y  divulgación del  programa, amplias 
jornadas de inscripción,  diseño de  mecanismos de
 inscripciones amigables.</t>
  </si>
  <si>
    <t>Prestación de servicios  profesionales y de apoyo a la gestión  para acompañar la ejecución de las actividades del proyecto</t>
  </si>
  <si>
    <t>DIVIDENDOS ACUACAR
ICLD</t>
  </si>
  <si>
    <t>2.3.1202.0800.2024130010041</t>
  </si>
  <si>
    <t>MEJORAMIENTO DE LA ATENCIÓN A USUARIOS EN LAS COMISARÍAS DE FAMILIA DEL DISTRITO DE CARTAGENA DE INDIAS</t>
  </si>
  <si>
    <t>Mejorar la atención a usuarios en las comisarías de Familia del Distrito de Cartagena de Indias</t>
  </si>
  <si>
    <t>Ampliar la cobertura para la recepción de casos de violencia intrafamiliar y de género</t>
  </si>
  <si>
    <t>4501012 comisarías de familia construidas y dotadas</t>
  </si>
  <si>
    <t>Dotar las comisarías de familias.</t>
  </si>
  <si>
    <t>Garantizar bien inmueble para el funcionamiento de las comisarias de familia</t>
  </si>
  <si>
    <t>UCG 11-12-13-14-15</t>
  </si>
  <si>
    <t>habitantes de la localidad tres.</t>
  </si>
  <si>
    <t>Bajo recaudo en la fuente 
estampilla para la justicia familiar.</t>
  </si>
  <si>
    <t>Hacer seguimiento al  recaudo en la  fuente de financiación.</t>
  </si>
  <si>
    <t>CONTRATAR EL ARRENDAMIENTO DE UN BIEN
INMUEBLE PARA EL FUNCIONAMIENTO DE LAS
COMISARÍAS PRIMERA Y SEGUNDA DE LA LOCALIDAD INDUSTRIAL Y DE LA BAHÍA, QUE TIENEN BAJO SU JURISDICCIÓN LAS UNIDADES COMUNERAS DE GOBIERNO (UCG) Nos. CG 11, 12, 13, 14 y 15 DEL DISTRITO DE CARTAGENA DE INDIAS, PARA MEJORAR LA PRESTACIÓN DEL SERVICIO DE ACCESO A LA JUSTICIA CON CALIDAD Y OPORTUNIDAD.</t>
  </si>
  <si>
    <t>ESTAMPILLA PARA LA JUSTICIA FAMILIAR.</t>
  </si>
  <si>
    <t>2.3.4501.1000.2024130010042</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</si>
  <si>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</si>
  <si>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</si>
  <si>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</si>
  <si>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4501020 inspecciones de policía adecuadas</t>
  </si>
  <si>
    <t>4501025 inspecciones de policía dotadas</t>
  </si>
  <si>
    <t>Obras de adecuación de las inspecciones de policía.</t>
  </si>
  <si>
    <t>Dotar con el equipo jurídico y técnico (arquitectos y/o ingenieros) requerido a las Inspecciones de Policía.</t>
  </si>
  <si>
    <t>Link secop  del expediente contractual con infornes de obra</t>
  </si>
  <si>
    <t>Agosto  1 de 2024</t>
  </si>
  <si>
    <t>1059626  habitantes de   Cartagena y visitantes</t>
  </si>
  <si>
    <t>Hacer seguimiento  al recaudo en la  fuente de
 financiación  asignada al  proyecto</t>
  </si>
  <si>
    <t>Contratar obras de adecuacion de las  inspecciones de policia.</t>
  </si>
  <si>
    <t>2.3.4501.1000.2024130010048</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</si>
  <si>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</si>
  <si>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</si>
  <si>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Vincular a jóvenes a “Proyectos de Vida Libres de Violencia” como estrategia que promueva el emprendimiento juvenil</t>
  </si>
  <si>
    <t xml:space="preserve">Apoyo y seguimiento a iniciativas juveniles de emprendimiento.                                                                            </t>
  </si>
  <si>
    <t>4102045 servicios de educación informal a niños, niñas, adolescentes y jóvenes para el reconocimiento de sus derechos</t>
  </si>
  <si>
    <t>Que los jóvenes  Beneficiarios vendan Las iniciativas de 
emprendimiento apoyadas</t>
  </si>
  <si>
    <t xml:space="preserve">Brindar seguimiento  profesional a las  iniciativas apoyadas
 financieramente  para su sostenibilidad en el tiempo. </t>
  </si>
  <si>
    <t>CONTRATAR LA ADQUISICIÓN DE BIENES PARA CUBRIR NECESIDADES DE IMPULSO Y FORTALECIMIENTO DE LAS UNIDADES PRODUCTIVAS</t>
  </si>
  <si>
    <t>CLD</t>
  </si>
  <si>
    <t>2.3.4102.1500.2024130010065</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</si>
  <si>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</si>
  <si>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</si>
  <si>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</si>
  <si>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</si>
  <si>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</si>
  <si>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Financiar la estrategia anual para la atención de jóvenes y adolescentes de Cartagena que INGRESAN del Sistema de Responsabilidad Penal para Adolescentes- SRPA</t>
  </si>
  <si>
    <t xml:space="preserve">361 Jóvenes y adolescentes de Cartagena que han egresado del SRPA </t>
  </si>
  <si>
    <t xml:space="preserve"> 115 Jóvenes y adolescentes de Cartagena que han ingresado al SRPA </t>
  </si>
  <si>
    <t>625  Jovenes de los barrios  Pozon
y  Boston</t>
  </si>
  <si>
    <t>Baja participación de
 los jóvenes  egresados del SRPA en las iniciativas</t>
  </si>
  <si>
    <t>Financiar iniciativas para Jóvenes egresados del SRPA acorde
A sus  Necesidades.</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</si>
  <si>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</si>
  <si>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</si>
  <si>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</si>
  <si>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AUNAR ESFUERZOS TÉCNICOS, FINANCIEROS Y ADMINISTRATIVOS PARA EL DESARROLLO DE UNA ESTRATEGIA DE ATENCIÓN INTEGRAL  DE JÓVENES Y ADOLESCENTES  DEL DISTRITO DE CARTAGENA  QUE EGRESAN DEL SISTEMA DE RESPONSABILIDAD PENAL PARA ADOLESCENTES- SRP</t>
  </si>
  <si>
    <t>2.3.4102.1500.2024130010173</t>
  </si>
  <si>
    <t>Vincular a 250  personas víctimas del conflicto a programas de atención psicosocial y salud mental</t>
  </si>
  <si>
    <t>Implementar dos (2) acciones de articulación con la Unidad de Búsqueda de Personas dadas por Desaparecidas -UBPD para impulsar la búsqueda de personas dadas por desaparecidas en el marco del conflicto armado</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</si>
  <si>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</si>
  <si>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</si>
  <si>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la atención humanitaria en la modalidad interna y externa a las víctimas del conflicto armado en el Distrito de Cartagena</t>
  </si>
  <si>
    <t>Garantizar el acceso de las víctimas del conflicto armado en el Distrito de Cartagena a medidas de atención Psicosocial con enfoque de género, diferencial y étnico en el Distrito de Cartagena</t>
  </si>
  <si>
    <t>Brindar atención sicosocial a víctimas del conflicto.</t>
  </si>
  <si>
    <t>4101091 servicio de rehabilitación psicosocial a víctimas del conflicto armado</t>
  </si>
  <si>
    <t>4101025 servicio de ayuda y atención humanitaria</t>
  </si>
  <si>
    <t>Reconocer pago por concepto de ayuda humanitaria inmediata a población víctima del conflicto en Cartagena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</si>
  <si>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</si>
  <si>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</si>
  <si>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</si>
  <si>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Formular e implementar el Plan Distrital de prevención y protección de violaciones graves a los derechos humanos y derecho internacional humanitario</t>
  </si>
  <si>
    <t>Formular e implementar el Plan de Acción Territorial -PAT</t>
  </si>
  <si>
    <t>Formular e implementar el plan de Contingencia para la atención inmediata de víctima en el distrito de Cartagena</t>
  </si>
  <si>
    <t>Implementar el Plan Integral de Reparación Colectiva de la Liga de Mujeres Desplazadas</t>
  </si>
  <si>
    <t>4101031 servicios de implementación de medidas de satisfacción y acompañamiento a las víctimas del conflicto armado</t>
  </si>
  <si>
    <t>Asistir  dos (2)  iniciativas de memoria histórica</t>
  </si>
  <si>
    <t>Asistir las iniciativas de memoria histórica.</t>
  </si>
  <si>
    <t>Link secop  del expediente contractual con 
Informes de ejecución y atencion Psicosocial a victimas</t>
  </si>
  <si>
    <t>Plan Distrital de prevención y protección de violaciones graves a los derechos humanos y derecho internacional humanitario Formulado</t>
  </si>
  <si>
    <t>Plan de Acción Territorial -PAT formulado</t>
  </si>
  <si>
    <t>plan de Contingencia para la atención inmediata de víctima en el distrito de Cartagena formulado</t>
  </si>
  <si>
    <t xml:space="preserve">250  victimas </t>
  </si>
  <si>
    <t>Por demanda de atención.</t>
  </si>
  <si>
    <t>22 representantes de la Mesa Distrital de  Víctimas</t>
  </si>
  <si>
    <t>Población víctimas del conflicto armado sujetos de atención de atención en el Distrito de Cartagena de Indias que asciende a 88.871 según Unidad Territorial de Víctimas – Bolívar</t>
  </si>
  <si>
    <t xml:space="preserve">La no contratación
 del personal
 idóneo para la
 atención de la
 población víctima </t>
  </si>
  <si>
    <t xml:space="preserve">Contratación del personal
 idóneo </t>
  </si>
  <si>
    <t>Que desde
 la administración
 distrital no se 
disponga de los
 rubros 
presupuestales
 suficientes.</t>
  </si>
  <si>
    <t xml:space="preserve">Solicitar anualmente
 presupuestos suficientes </t>
  </si>
  <si>
    <t xml:space="preserve">No alcanzar  el cumplimiento  total  del producto </t>
  </si>
  <si>
    <t xml:space="preserve"> Contratación del personal  idóneo para la atención de los requerimientos  de la ley a favor de  la población víctima del 
conflicto </t>
  </si>
  <si>
    <t>100 mujeres de la Liga de Mujeres Desplazadas</t>
  </si>
  <si>
    <t xml:space="preserve">140 victimas del conflicto </t>
  </si>
  <si>
    <t>UCG2- UCG3 -UCG 6  - UCG 14 - UCG 15</t>
  </si>
  <si>
    <t xml:space="preserve"> UCG 6  - UCG 14 - UCG 15</t>
  </si>
  <si>
    <t>Prestación de servicios profesionales  para la atención  a victimas del conflicto</t>
  </si>
  <si>
    <t>CONTRATAR PRESTACIÓN DE SERVICIOS DE APOYO LOGÍSTICO PARA INICIATIVAS DE MEMORIA HISTORICA</t>
  </si>
  <si>
    <t xml:space="preserve">CONTRATAR PRESTACIÓN DE SERVICIOS DE APOYO LOGÍSTICO PARA FORMULACION DE PYP Y PAT </t>
  </si>
  <si>
    <t>CONTRATAR PRESTACIÓN DE SERVICIOS DE APOYO LOGÍSTICO PARA Implementar el Plan Integral de Reparación Colectiva de la Liga de Mujeres Desplazadas</t>
  </si>
  <si>
    <t>CLD
DIVIDENDOS
CARTAGENA II</t>
  </si>
  <si>
    <t>2.3.4101.1500.2024130010215</t>
  </si>
  <si>
    <t>CONSTRUCCIÓN DE PAZ TERRITORIAL EN EL DISTRITO DE CARTAGENA DE INDIAS</t>
  </si>
  <si>
    <t>Fomentar la construcción de paz territorial en el Distrito de Cartagena de Indias con enfoque diferencial y de género</t>
  </si>
  <si>
    <t>Apoyar la 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</si>
  <si>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t>
  </si>
  <si>
    <t>4502022 servicio de asistencia técnica</t>
  </si>
  <si>
    <t>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</si>
  <si>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 en Cartagena.</t>
  </si>
  <si>
    <t>4502024 servicio de apoyo para la implementación de medidas en derechos humanos y derecho internacional humanitario</t>
  </si>
  <si>
    <t>Informes de las acciones de articulación realizadas</t>
  </si>
  <si>
    <t>Informe de las acciones adelantadas por el Consejo de Paz, Reconciliación, Convivencia y DDHH en el Distrito</t>
  </si>
  <si>
    <t>Población víctimas del conflicto armado en el Distrito de Cartagena de Indias que asciende a 88.871 según Unidad Territorial de Víctimas – Bolívar</t>
  </si>
  <si>
    <t>32 Consejeros de Paz de
Cartagena.</t>
  </si>
  <si>
    <t>Fortalecer los  miembros del Consejo  de Paz y asegurar el 
compromiso de  apoyo a las metas  conjuntas</t>
  </si>
  <si>
    <t xml:space="preserve">Conflictos internos  entre los
 miembros del Consejo </t>
  </si>
  <si>
    <t xml:space="preserve">Solicitar anualmente a  Secretaria de  Hacienda 
Distrital, los recursos  Suficientes según la  Programación de 
metas </t>
  </si>
  <si>
    <t>Que no se  cuente con 
apropiaciones  presupuestales 
suficientes</t>
  </si>
  <si>
    <t>Prestación de servicios profesionales  en el marco del proyecto CONSTRUCCIÓN DE PAZ TERRITORIAL EN EL DISTRITO DE CARTAGENA DE INDIAS</t>
  </si>
  <si>
    <t>2.3.4502.1000.2024130010210</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</si>
  <si>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</si>
  <si>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</si>
  <si>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Garantizar la activación de rutas de protección preventiva a lideres amenazados en el Distrito de Cartagena</t>
  </si>
  <si>
    <t>Fortalecer la instancia institucional para atención y garantía del derecho de libertad religiosa en el Distrito de Cartagena.</t>
  </si>
  <si>
    <t>4502034 servicio de educación informal</t>
  </si>
  <si>
    <t>4502038 servicio de promoción de la garantía de derechos</t>
  </si>
  <si>
    <t>4502021 servicio de apoyo financiero para la implementación de proyectos en materia de derechos humanos</t>
  </si>
  <si>
    <t>Contratar la promoción de los derechos del sector religioso, conciencia y paz.</t>
  </si>
  <si>
    <t xml:space="preserve">Activación de rutas de protección preventiva a lideres amenazados en el Distrito de Cartagena. </t>
  </si>
  <si>
    <t>Informe de  las  de las solicitudes de medidas de protección preventiva atendidas</t>
  </si>
  <si>
    <t xml:space="preserve">Informe de las rutas activadas </t>
  </si>
  <si>
    <t>contratar la promoción de los derechos del sector religioso, conciencia y paz.</t>
  </si>
  <si>
    <t>2.3.4502.1000.2024130010209</t>
  </si>
  <si>
    <t>Conflictos internos 
entre los miembros del
 comité de libertad 
religiosa.</t>
  </si>
  <si>
    <t>Realizar procesos
 formativos y 
conciliatorios a los
 miembros del comité</t>
  </si>
  <si>
    <t>Que no se  cuente con  apropiaciones  presupuestales 
suficientes</t>
  </si>
  <si>
    <t>Solicitar anualmente a  Secretaria de Hacienda  Distrital, los recursos  Suficientes según la  Programación de 
metas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</si>
  <si>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</si>
  <si>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</si>
  <si>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</si>
  <si>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Implementar UNA  estrategias de prevención de casos de víctimas de trata de personas</t>
  </si>
  <si>
    <t>Brindar atención y orientación a la totalidad de víctimas sobrevivientes de explotación sexual y de mendicidad forzada</t>
  </si>
  <si>
    <t>Implementación de las estrategias de prevención de casos de víctimas de trata de personas en el Distrito de Cartagena</t>
  </si>
  <si>
    <t>Reconocer ayuda humanitaria inmediata a víctimas de trata de personas</t>
  </si>
  <si>
    <t xml:space="preserve">Informes de las estretegias implementadas </t>
  </si>
  <si>
    <t xml:space="preserve">300 personas </t>
  </si>
  <si>
    <t>UCG 12-13-14-15</t>
  </si>
  <si>
    <t>Solicitar anualmente a  Secretaria de  Hacienda 
Distrital, los recursos  Suficientes según la 
Programación de  metas</t>
  </si>
  <si>
    <t>2.3.4502.1000.2024130010195</t>
  </si>
  <si>
    <t>MEJORAMIENTO DE LA ATENCIÓN   A POBLACION PRIVADA DE LA LIBERTAD A CARGO DEL DISTRITO DE CARTAGENA DE INDIAS</t>
  </si>
  <si>
    <t>Mejorar la atención a la población privada de la libertad a cargo del Distrito de Cartagena de indias</t>
  </si>
  <si>
    <t>Vincular a personas privadas de la libertad a programas psicosociales</t>
  </si>
  <si>
    <t>Brindar servicios de atención primaria a la población privada de la libertad, masculinas y femeninas, a cargo del Distrito</t>
  </si>
  <si>
    <t>Garantizar las condiciones de alojamiento de la población masculina privada de la libertad a cargo del Distrito, asegurada en el EPMSC y los centros transitorios de detención.</t>
  </si>
  <si>
    <t>1206007 servicio de bienestar a la población privada de libertad</t>
  </si>
  <si>
    <t>Suscribir Convenio INPEC</t>
  </si>
  <si>
    <t>1206005 servicio de resocialización de personas privadas de la libertad</t>
  </si>
  <si>
    <t>Contratar isntalación y puesta en marcha del  Sistema de información para la optimización de Procesos en la cárcel Distrital de Mujeres de Cartagena - SIOPCA</t>
  </si>
  <si>
    <t xml:space="preserve">Contratar suministro de Papeleria para la cárcel Distrital de Cartagena </t>
  </si>
  <si>
    <t>Arrendamiento de un bien inmueble con destino al funcionamiento del ESTABLECIMIENTO DE RECLUSION PARA DAR SOLUCION A LA GRAVE SITUACION QUE AQUEJA A LAS PERSONAS DETENIDAS PREVENTIVAMENTE DE MANERA TRANSITORIA POR LA POLICIA NACIONAL</t>
  </si>
  <si>
    <t>contratar la formación del personal privado de la libertad de la cárcel distrital de mujeres de Cartagena en estudios relacionados con cocina y la dotación de elementos necesarios para la conformación de una cocina oculta que funcione desde este establecimiento de reclusión.</t>
  </si>
  <si>
    <t xml:space="preserve">Link secop  del expediente contractual </t>
  </si>
  <si>
    <t>150 internas</t>
  </si>
  <si>
    <t>414 sindicados</t>
  </si>
  <si>
    <t xml:space="preserve">1000 internos </t>
  </si>
  <si>
    <t xml:space="preserve">Luis Enrique Mercado
Director Carcel Distrital </t>
  </si>
  <si>
    <t>Jhony Perez 
Director del Cuerpo de  Bomberos</t>
  </si>
  <si>
    <t>La asignación presupuestada 
No esté disponible  en su totalidad</t>
  </si>
  <si>
    <t xml:space="preserve">Hacer seguimiento al recaudo en la fuente  de financiación
 asignada al proyecto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</si>
  <si>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</si>
  <si>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</si>
  <si>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 xml:space="preserve">Prestación de servicios profesionales y de apoyo a la gestión   </t>
  </si>
  <si>
    <t xml:space="preserve">COMPRAVENTA DE PAPELERIA Y UTILES DE OFICINA </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</si>
  <si>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</si>
  <si>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Arrendamiento de un bien inmueble con destino al funcionamiento del ESTABLECIMIENTO DE RECLUSION PARA DAR SOLUCION A LA GRAVE SITUACION QUE AQUEJA A LAS PERSONAS DETENIDAS PREVENTIVAMENTE DE MANERA TRANSITORIA POR LA POLICIA NACIONAL.</t>
  </si>
  <si>
    <t>CLD
DIVIDENDOS ACUACAR
DIVIDENDOS
CARTAGENA II</t>
  </si>
  <si>
    <t>2.3.1206.0800.2024130010043</t>
  </si>
  <si>
    <t xml:space="preserve">2000 personas  </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</si>
  <si>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</si>
  <si>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</si>
  <si>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</si>
  <si>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</si>
  <si>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</si>
  <si>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</si>
  <si>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</si>
  <si>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</si>
  <si>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2.3.4502.1000.2024130010067</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</si>
  <si>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</si>
  <si>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</si>
  <si>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</si>
  <si>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 xml:space="preserve">FORTALECIMIENTO DEL PROCESO ORGANIZATIVO Y ATENCIÓN DIFERENCIAL A LA POBLACIÓN NEGRA, AFRODESCENDIENTE, RAIZAL Y PALENQUERA EN EL DISTRITO DE CARTAGENA DE INDIAS. </t>
  </si>
  <si>
    <t>Fortalecer el proceso organizativo y la atención diferencial de la población negra, afrodescendiente, raizal y Palenquera en el Distrito de Cartagena de Indias.</t>
  </si>
  <si>
    <t>Implementar la ruta y modelo de atención psicosocial para atención de situaciones de antirracismo y víctimas del racismo</t>
  </si>
  <si>
    <t>GRUPOS ÉTNICOS</t>
  </si>
  <si>
    <t>1 de junio 2024</t>
  </si>
  <si>
    <t>31 de diciembre 2024</t>
  </si>
  <si>
    <t>María Torres
Asesora de 
Despacho para
Asuntos étnicos</t>
  </si>
  <si>
    <t xml:space="preserve">Prestacion de servico y apoyo la gestion para la ejecion de las actvidades </t>
  </si>
  <si>
    <t xml:space="preserve">Agosto del 2024 </t>
  </si>
  <si>
    <t>Diseñar e implementar una (1) ruta y modelo de atención psicosocial para atención de situaciones de antirracismo y víctimas del racismo</t>
  </si>
  <si>
    <t>Mejorar la atención institucional diferencial a la población Negra, Afrocolombiana, Raizales y Palenquera víctima del conflicto y de racismo.</t>
  </si>
  <si>
    <t>Crear e implementar un (1) Programa para Participación Ciudadana de las Comunidades Negra, Afrocolombiana, Raizales y Palenquera, en la estrategia de Seguridad Humana</t>
  </si>
  <si>
    <t>Crear e implementar un (1) Observatorio del Desarrollo de Comunidades Negras del Distrito</t>
  </si>
  <si>
    <t>Implementar en los treinta y tres (33) Consejos Comunitarios del Distrito la ruta de atención de acuerdo con la reglamentación o normativa del conflicto (T- 025 2004, Decreto 4635 de 2011 y el auto 005 2009)</t>
  </si>
  <si>
    <t>Brindar asistencia técnica a los Consejos Comunitarios en el proceso de titulación colectiva del territorio.</t>
  </si>
  <si>
    <t>Asistencia técnica a consejos comunitarios para la obtención de Resoluciones de Autoaceptación de titulación colectiva y presentación de nuevas de Títulos Colectivos ante la Agencia Nacional de Tierras</t>
  </si>
  <si>
    <t xml:space="preserve">Negativa de Consejos Comunitarios para radicar solicitudes de Títulos Colectivos ante la Agencia Nacional de Tierras 
</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</si>
  <si>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</si>
  <si>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</si>
  <si>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</si>
  <si>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Adquirir un (1) lote para la reubicación de Cabildo indígena CAIZEM asentado en Membrillal</t>
  </si>
  <si>
    <t>FORTALECIMIENTO DE LA GOBERNANZA Y LA AUTODETERMINACIÓN DE
LA CULTURA E INSTITUCIONES PROPIAS DE LA POBLACIÓN INDIGENA EN
EL DISTRITO DE CARTAGENA DE INDIAS.</t>
  </si>
  <si>
    <t>Fortalecer la gobernanza y la autodeterminación de la cultura e instituciones propias de las comunidades indígenas asentadas en el Distrito de Cartagena para mejorar su participación en escenarios de toma de decisiones.</t>
  </si>
  <si>
    <t xml:space="preserve">Realizar asistencia técnica a los cabildos indígenas asentados en el Distrito para mejorar su organización administrativa interna.
</t>
  </si>
  <si>
    <t>Realizar el proceso de compra del lote para reubicación del cabildo indígena CAIZEM</t>
  </si>
  <si>
    <t>Imposibilidad de comprar 
Lote para el traslado del
Cabildo indígena Caizem por problemas de consultas previas</t>
  </si>
  <si>
    <t xml:space="preserve">Sin definir </t>
  </si>
  <si>
    <t>Fortalecer la aplicación del enfoque diferencial para las comunidades indígenas, de acuerdo con su condición, prácticas. usos y costumbres</t>
  </si>
  <si>
    <t>Formar a cincuenta (50) funcionarios de la Alcaldía Distrital entre ellos los operadores de justicia en enfoque étnico</t>
  </si>
  <si>
    <t>Proceso de capacitación en enfoque diferencial étnico a funcionarios de la Alcaldía Mayor de Cartagena de Indias</t>
  </si>
  <si>
    <t>Implementar proceso de capacitación en enfoque diferencial étnico a funcionarios de la Alcaldía Mayor de Cartagena de Indias</t>
  </si>
  <si>
    <t>Informe del proceso  de formación realizado</t>
  </si>
  <si>
    <t>Hacer seguimiento  al recaudo en la  fuente de 
financiación  asignada al  proyecto</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</si>
  <si>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</si>
  <si>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</si>
  <si>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</si>
  <si>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</si>
  <si>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</si>
  <si>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</si>
  <si>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</si>
  <si>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Formar en temas de legilacion, derechos humanos y el fortalecimiento organizacional a los miembros de los 60 consejos comunitarios y organizaciones de base de las comunidades negras, afrocolombianas, raizales y palenqueras</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</si>
  <si>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</si>
  <si>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</si>
  <si>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</si>
  <si>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</si>
  <si>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</si>
  <si>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</si>
  <si>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</si>
  <si>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Programa para participación ciudadana de las comunidades Negra, Afrocolombiana, Raizales y Palenquera en estrategia de Seguridad Humana creado e implementado</t>
  </si>
  <si>
    <t>Observatorio del Desarrollo de Comunidades Negras del Distrito creado e implementado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</si>
  <si>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</si>
  <si>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</si>
  <si>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</si>
  <si>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</si>
  <si>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</si>
  <si>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</si>
  <si>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</si>
  <si>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 xml:space="preserve">Territorio sitio de Paz y Pensamiento Colectivo </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</si>
  <si>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</si>
  <si>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</si>
  <si>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</si>
  <si>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</si>
  <si>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</si>
  <si>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</si>
  <si>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</si>
  <si>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</si>
  <si>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</si>
  <si>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</si>
  <si>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</si>
  <si>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</si>
  <si>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</si>
  <si>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</si>
  <si>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</si>
  <si>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</si>
  <si>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4502001 servicio de promoción a la participación ciudadana</t>
  </si>
  <si>
    <t>Documento  modelo de atención psicosocial para atención de situaciones de antirracismo y víctimas del racismo</t>
  </si>
  <si>
    <t>ICLD 
DIVIDENDOS
CARTAGENA II</t>
  </si>
  <si>
    <t>2.3.4502.1000.2024130010096</t>
  </si>
  <si>
    <t>Implementar en los treinta y tres (33) Consejos Comunitarios del Distrito la ruta de atención diferencial para víctimas del conflicto armado.</t>
  </si>
  <si>
    <t xml:space="preserve">33  consejo comunitarios </t>
  </si>
  <si>
    <t>Obtener  UNA  (1) Resoluciones de Autoaceptación de titulación colectiva de comunidades negras en el Distrito</t>
  </si>
  <si>
    <t>Consejo comunitario de Palmarito .</t>
  </si>
  <si>
    <t>Todas las UCG  y rurales</t>
  </si>
  <si>
    <t>Todas las UCG rurales</t>
  </si>
  <si>
    <t xml:space="preserve"> Resoluciones de Autoaceptación de titulación colectiva</t>
  </si>
  <si>
    <t>Realizar  seguimiento y  asistencia
 técnica  a los consejos comunitarios</t>
  </si>
  <si>
    <t>000000092 Documento de planeación validado</t>
  </si>
  <si>
    <t>4502035 documentos de Planeación</t>
  </si>
  <si>
    <t>Asesorar a  UN (1)  cabildo indígenas en gobernanza y legislación indígena</t>
  </si>
  <si>
    <t>Asesorar a  1 cabildos indígenas en gobernanza y legislación indígena</t>
  </si>
  <si>
    <t>Implementar en los 6 cabildos indígenas del Distrito la ruta de atención diferencial a víctimas del conflicto armado.</t>
  </si>
  <si>
    <t xml:space="preserve"> 4502022 servicio de asistencia técnica</t>
  </si>
  <si>
    <t xml:space="preserve">Cabildo Indígena Zenú De Membrillal CAIZEM, vereda San Isidro Membrillal. </t>
  </si>
  <si>
    <t>Cabildo Indígena Menor Zenú De Bayunca, corregimiento de Bayunca</t>
  </si>
  <si>
    <t>Documento  modelo de  la ruta de atención diferencial para víctimas del conflicto armado.</t>
  </si>
  <si>
    <t>Documento modelo de la   la ruta de atención diferencial para víctimas del conflicto armado.</t>
  </si>
  <si>
    <t>•	Cabildo Indígena Zenú De Membrillal CAIZEM, vereda San Isidro Membrillal.
•	Cabildo Zenú de Pasacaballo, Corregimiento Pasacaballo.
•	Cabildo Indígena Kankuamo Cartagena (O.I.K), Casco urbano de Membrillal y otros
•	Cabildo Indígena Inga Cartagena, casco urbano de Cartagena (pozon)
•	Cabildo Indígena Menor Zenú De Bayunka, corregimiento de Bayunca
•	Cabildo Indígena Zhandero de Bayunca, corregimiento de Bayunca</t>
  </si>
  <si>
    <t>Hacer seguimiento  al recaudo en la 
fuente de  financiación  asignada al  proyecto</t>
  </si>
  <si>
    <t>Cumplir con todos los trámites administrativos necesarios para comprar  Lote que permita trasladar el Cabildo indígena Caizem.</t>
  </si>
  <si>
    <t xml:space="preserve">Informe de la aesoria prestada </t>
  </si>
  <si>
    <t xml:space="preserve">Expediente contractual del Convenio  Administrativo con la gobernacion  para la adquisición del Lote </t>
  </si>
  <si>
    <t>Suscribir convenio con la Gobernación de Bolivar para el traslado del Cabildo Zenú de Membrillal CAIZEM</t>
  </si>
  <si>
    <t xml:space="preserve"> ICLD</t>
  </si>
  <si>
    <t>2.3.4502.1000.2024130010080</t>
  </si>
  <si>
    <t>UCG rurale</t>
  </si>
  <si>
    <t>UCG 6  Y  UCG rurale</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</si>
  <si>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</si>
  <si>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</si>
  <si>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</si>
  <si>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</si>
  <si>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</si>
  <si>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</si>
  <si>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</si>
  <si>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</si>
  <si>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</si>
  <si>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</si>
  <si>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</si>
  <si>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</si>
  <si>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</si>
  <si>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</si>
  <si>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</si>
  <si>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</si>
  <si>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</si>
  <si>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</si>
  <si>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</si>
  <si>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</si>
  <si>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</si>
  <si>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</si>
  <si>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</si>
  <si>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</si>
  <si>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</si>
  <si>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</si>
  <si>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</si>
  <si>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</si>
  <si>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</si>
  <si>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</si>
  <si>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</si>
  <si>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</si>
  <si>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</si>
  <si>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</si>
  <si>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</si>
  <si>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</si>
  <si>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</si>
  <si>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</si>
  <si>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</si>
  <si>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</si>
  <si>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</si>
  <si>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</si>
  <si>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</si>
  <si>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</si>
  <si>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</si>
  <si>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</si>
  <si>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</si>
  <si>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</si>
  <si>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</si>
  <si>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</si>
  <si>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</si>
  <si>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</si>
  <si>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</si>
  <si>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</si>
  <si>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Equipar y dotar el CTP con mobiliario, equipos y recursos humanos necesarios.</t>
  </si>
  <si>
    <t xml:space="preserve">Link secop  del expediente contractual con 
Informes </t>
  </si>
  <si>
    <t>Incrementar a  SIETE  el número de Comisarías de Familia operando en el Distrito</t>
  </si>
  <si>
    <t xml:space="preserve">Formular  (1) Plan Distrital de prevención y protección de violaciones graves a los derechos humanos y derecho internacional humanitario
</t>
  </si>
  <si>
    <t>Actualizar, y aprobar un (1) Plan de Acción Territorial -PAT</t>
  </si>
  <si>
    <t>Atender a la totalidad de personas víctimas que cumplan con los requisitos de ley para acceder a la medida de ayuda humanitaria inmediata mediante albergue</t>
  </si>
  <si>
    <t>Informe de las victimas atendidas en el Albergue</t>
  </si>
  <si>
    <t>Contratar albergue de ayuda humanitaria inmediata para población víctima del conflicto en Cartagena</t>
  </si>
  <si>
    <t xml:space="preserve">forrmular y aprobar </t>
  </si>
  <si>
    <t>implementacion</t>
  </si>
  <si>
    <t>Mayo de 2024</t>
  </si>
  <si>
    <t>REPORTE PRODUCTO DE  JUNIO A 31 DE AGOSTO DE 2024</t>
  </si>
  <si>
    <t>REPORTE ACTIVIDAD DE PROYECTO
EJECUTADO DE JUNIO 1 A AGOSTO 30 DE 2024</t>
  </si>
  <si>
    <t>REPORTE (ENLACE DE SECOP)</t>
  </si>
  <si>
    <t>EJECUCIÓN PRESUPUESTAL SEGÚN REGISTROS PRESUPUESTALES DE JUNIO A AGOSTO 31 DE 2024</t>
  </si>
  <si>
    <t>EJECUCIÓN PRESUPUESTAL SEGÚN GIROS DE JUNIO A AGOSTO 31 DE 2024</t>
  </si>
  <si>
    <t>Se adjuta informe de los perativos  de seguridad realizados por el plan titan</t>
  </si>
  <si>
    <t xml:space="preserve">Informe de  las Jornadas extramurales de atención integral a población migrante realizadas </t>
  </si>
  <si>
    <t>REPORTE  DE BENEFICIARIOS  JUNIO 1 A AGOSTO 30 DE 2024</t>
  </si>
  <si>
    <t>UCG urbanas: 6-9 -y rurales: Pasacaballos</t>
  </si>
  <si>
    <t>ninguna contratación en el periodo</t>
  </si>
  <si>
    <t>Link secop  del expediente contractual con 
Informes de ejecución de las jornadas extramurales</t>
  </si>
  <si>
    <t>5 contratos suscritos. Ver link secop</t>
  </si>
  <si>
    <t>Informe de avance de la implementación del  Centro de Traslado por Protección-CTP en el Distrito de Cartagena</t>
  </si>
  <si>
    <t>Link secop  del expediente contractual. Comisarias 1 y 2 de la localidad tres operando en nuevas istalaciones</t>
  </si>
  <si>
    <t>informe de  las 21 activaciones de ruta de Protección preventivas a lideres en situación de amenaza</t>
  </si>
  <si>
    <t>Informe de ejecución    de la promoción de los derechos del sector religioso, conciencia y paz.</t>
  </si>
  <si>
    <t>Informe  de vinculación a programas psicosociales</t>
  </si>
  <si>
    <t>https://community.secop.gov.co/Public/Tendering/ContractNoticePhases/View?PPI=CO1.PPI.33127592&amp;isFromPublicArea=True&amp;isModal=False</t>
  </si>
  <si>
    <t>se djunta excel con el link de las 4  ops suscritas en el periodo.</t>
  </si>
  <si>
    <t xml:space="preserve">Se adjuta informe del estado de avance del proceo contractual de las obras de adecuación de la estación de bomberos de bocagrande  </t>
  </si>
  <si>
    <t xml:space="preserve">se adjunta Link  secop  del  Expediente contractual de las máquinas de bomberos adquiridas y 
Link secop del  Expediente contractual  con los informes deI  mantenieminto realizado a las máquinas de bomberos y del parque automotor pertenecientes al cuerpo oficial de bomberos </t>
  </si>
  <si>
    <t>https://community.secop.gov.co/Public/Tendering/OpportunityDetail/Index?notice
UID=CO1.NTC.6282674&amp;isFromPublicArea=True&amp;isModal=False</t>
  </si>
  <si>
    <t>excel con los link secop   del personal contratado en el periodo para el funcionamiento de las inspecciones</t>
  </si>
  <si>
    <t xml:space="preserve">35 victimas </t>
  </si>
  <si>
    <t xml:space="preserve">Informe con la atencion Psicosocial a victimas en el periodo </t>
  </si>
  <si>
    <t>Contratación realizada en el primer semestre:
https://community.secop.gov.co/Public/Tendering/ContractNoticePhases/View?PPI=CO1.PPI.31307865&amp;isFromPublicArea=True&amp;isModal=False</t>
  </si>
  <si>
    <t xml:space="preserve">54 personas víctimas atendidas </t>
  </si>
  <si>
    <t xml:space="preserve">12 lideres de varios sectores de la ciudad  con gestión externa con PASTORAL SOCIAL
</t>
  </si>
  <si>
    <t>Informe  de la   ayuda humanitaria inmediata brindada a población víctima del conflicto  con gestión externa con PASTORAL SOCIAL</t>
  </si>
  <si>
    <t>En proceso de formulación. Se adjunta informe</t>
  </si>
  <si>
    <t>Se adjunta informe de avance.</t>
  </si>
  <si>
    <t xml:space="preserve">informe de  las víctimas sobrevivientes de explotación sexual y de mendicidad forzada atendidas en el periodo </t>
  </si>
  <si>
    <t>11 víctimas sobrevivientes de explotación sexual y de mendicidad forzada</t>
  </si>
  <si>
    <t xml:space="preserve">412 estudiantes </t>
  </si>
  <si>
    <t>50 Funcionarios</t>
  </si>
  <si>
    <t>En proceso- Se adjunta informe</t>
  </si>
  <si>
    <t>https://community.secop.gov.co/Public/Tendering/OpportunityDetail/Index?noticeUID=CO1.NTC.6258632&amp;isFromPublicArea=True&amp;isModal=False</t>
  </si>
  <si>
    <t>se djunta excel con el link de las   35 ops suscritas en el periodo.</t>
  </si>
  <si>
    <t>se djunta excel con el link de las   5 ops suscritas en el periodo.</t>
  </si>
  <si>
    <t>compromiso  registrado  con cargo al  codigo  2.3.4103.1500.2020130010061 
correspondiente al   rubro  incicial NO armonizado</t>
  </si>
  <si>
    <t>12 familias victimas de la intervención en Cementario de Manga.</t>
  </si>
  <si>
    <t xml:space="preserve">Informe de la estretegia de prevención  implementada </t>
  </si>
  <si>
    <t>Resolución  de pago</t>
  </si>
  <si>
    <t xml:space="preserve">
https://community.secop.gov.co/Public/Tendering/OpportunityDetail/Index?notice
UID=CO1.NTC.6235261&amp;isFromPublicArea=True&amp;isModal=False</t>
  </si>
  <si>
    <t xml:space="preserve">No está programada para la vigencia 2024 </t>
  </si>
  <si>
    <t>https://community.secop.gov.co/Public/Tendering/OpportunityDetail/Index?noticeUID=CO1.NTC.6218902&amp;isFromPublicArea=True&amp;isModal=False</t>
  </si>
  <si>
    <t>https://community.secop.gov.co/Public/Tendering/OpportunityDetail/Index?noticeUID=CO1.NTC.6218686&amp;isFromPublicArea=True&amp;isModal=False</t>
  </si>
  <si>
    <t>https://community.secop.gov.co/Public/Tendering/OpportunityDetail/Index?noticeUID=CO1.NTC.6219716&amp;isFromPublicArea=True&amp;isModal=False</t>
  </si>
  <si>
    <t>https://community.secop.gov.co/Public/Tendering/OpportunityDetail/Index?noticeUID=CO1.NTC.6219084&amp;isFromPublicArea=True&amp;isModal=False</t>
  </si>
  <si>
    <t xml:space="preserve">informe  de ejecución contractual sobre las iniciativas juveniles de emprendimiento  e infrome de las atenciones a jovenes </t>
  </si>
  <si>
    <t>https://community.secop.gov.co/Public/Tendering/OpportunityDetail/Index?noticeUID=CO1.NTC.6220283&amp;isFromPublicArea=True&amp;isModal=False</t>
  </si>
  <si>
    <t>Informes de las 2 acciones de articulación realizadas en la vigencia</t>
  </si>
  <si>
    <t>https://community.secop.gov.co/Public/Tendering/OpportunityDetail/Index?noticeUID=CO1.NTC.6220778&amp;isFromPublicArea=True&amp;isModal=False</t>
  </si>
  <si>
    <t>https://community.secop.gov.co/Public/Tendering/ContractNoticePhases/View?PPI=CO1.PPI.33212784&amp;isFromPublicArea=True&amp;isModal=False</t>
  </si>
  <si>
    <t>Link secop  del expediente contractual  del Arrendamiento de un bien inmueble con destino al funcionamiento del ESTABLECIMIENTO DE RECLUSION PARA DAR SOLUCION A LA GRAVE SITUACION QUE AQUEJA A LAS PERSONAS DETENIDAS PREVENTIVAMENTE DE MANERA TRANSITORIA POR LA POLICIA NACIONAL</t>
  </si>
  <si>
    <t>https://community.secop.gov.co/Public/Tendering/ContractNoticePhases/View?PPI=CO1.PPI.33300918&amp;isFromPublicArea=True&amp;isModal=False</t>
  </si>
  <si>
    <t>576 jovenes ovenes de los barrios  Pozon
y  Boston, Neslon Mandela, Arroz Barato  y Olaya</t>
  </si>
  <si>
    <t>UCG 4 -  6 -11 y 14</t>
  </si>
  <si>
    <t>Informe de  los entornos urbanos recuperados en el periodo
Link secop  del expediente contractual e  
Informes de  los operativos de recuperacion realizados</t>
  </si>
  <si>
    <t xml:space="preserve">habitantes de    Villas de la candelaria </t>
  </si>
  <si>
    <t xml:space="preserve">  habitantes de    Villas de la candelaria, Punta Canoa y Piedra de Bolivar </t>
  </si>
  <si>
    <t>UCG 6-9</t>
  </si>
  <si>
    <t>AVANCE METAS PRODUCTOS EN EL CUATRIENIO 2024- 2027</t>
  </si>
  <si>
    <t>AVANCE EN LAS ACTIVIDADES DE LOS PROYECTOSDE ENERO A AGOSTO DE 2024</t>
  </si>
  <si>
    <t>AVANCE DEL PROYECTO</t>
  </si>
  <si>
    <t>EJECUCIÓN PRESUPUESTAL SEGÚN GIROS SEPTIEMBRE 15 DE 2024</t>
  </si>
  <si>
    <t>% DE AVANCE PRESUPUESTAL</t>
  </si>
  <si>
    <t xml:space="preserve">FORTALECMIENTO DEL PLAN ESTRATÉGICO DE SEGURIDAD INTEGRAL TITÁN EN EL DISTRITO DE CARTAGENA DE INDIAS </t>
  </si>
  <si>
    <t>REPORTE META PRODUCTO DE  JUNIO A 31 DE SEPTIEMBRE DE 2024</t>
  </si>
  <si>
    <t>AVANCE METAS PRODUCTOS DE ENERO A SEPTIEMBRE DE 2024</t>
  </si>
  <si>
    <t>AVANCE DEL PROGRAMA  PLAN ESTRATÉGICO DE SEGURIDAD INTEGRAL TITAN 24</t>
  </si>
  <si>
    <t>AVANCE DEL PROGRAMA  EL CUERPO DE BOMBEROS AVANZA</t>
  </si>
  <si>
    <t>AVANCE DEL PROGRAMA CARTAGENA AVANZA EN CONVIVENCIA</t>
  </si>
  <si>
    <t>AVANCE DEL PROGRAMA AVANZANDO EN EL FORTALECIMIENTO DE CASAS DE JUSTICIA, COMISARÍAS DE FAMILIA E INSPECCIONES DE POLICÍA</t>
  </si>
  <si>
    <t>NP</t>
  </si>
  <si>
    <t>AVANCE DEL PROGRAMA ATENCIÓN INTEGRAL A JÓVENES EN SITUACIÓN DE RIESGO SOCIAL</t>
  </si>
  <si>
    <t>AVANCE DEL PROGRAMA ASISTENCIA, ATENCIÓN Y REPARACIÓN EFECTIVA E INTEGRAL A LAS VÍCTIMAS DEL CONFLICTO ARMADO</t>
  </si>
  <si>
    <t>AVANCE DEL PROGRAMA DERECHOS HUMANOS PARA LA VIDA DIGNA</t>
  </si>
  <si>
    <t>AVANCE DEL PROGRAMA SISTEMA PENITENCIARIO Y CARCELARIO EN EL MARCO DE LOS DERECHOS HUMANOS</t>
  </si>
  <si>
    <t>AVANCE DEL PROGRAMA ATENCIÓN INTEGRAL AL MIGRANTE</t>
  </si>
  <si>
    <t xml:space="preserve">AVANCE DEL PROGRAMA TERRITORIO PROPIO </t>
  </si>
  <si>
    <t>AVANCE DEL PROGRAMA GOBERNANZA Y PARTICIPACIÓN DE LAS COMUNIDADES NEGRAS, AFROCOLOMBIANAS, RAIZALES Y PALENQUERAS PARA EL FORTALECIMIENTO DE DEMOCRACIA DEL DISTRITO</t>
  </si>
  <si>
    <t>AVANCE ESTRATEGICO DE SECRETARIA DE INTERIOR A SEPTIEMBRE DE 2024</t>
  </si>
  <si>
    <t>AVANCE  PLAN DE ACCION  SECRETARIA DE INTERIOR A SEPTIEMBRE 2024</t>
  </si>
  <si>
    <t>EJECUCIÓN PRESUPUESTAL SECRETARIA DEL INTERIOR Y CONVIVENCIA CIUDADANA A SEPTIEMBRE 2024</t>
  </si>
  <si>
    <t xml:space="preserve">6 máquinas extintoras del Cuerpo de Bomberos para la atención de emergencias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</si>
</sst>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4" formatCode="_-&quot;$&quot;\ * #,##0.00_-;\-&quot;$&quot;\ * #,##0.00_-;_-&quot;$&quot;\ * &quot;-&quot;??_-;_-@_-"/>
    <numFmt numFmtId="43" formatCode="_-* #,##0.00_-;\-* #,##0.00_-;_-* &quot;-&quot;??_-;_-@_-"/>
    <numFmt numFmtId="164" formatCode="\$\ #,##0.00"/>
    <numFmt numFmtId="165" formatCode="_-&quot;$&quot;\ * #,##0_-;\-&quot;$&quot;\ * #,##0_-;_-&quot;$&quot;\ * &quot;-&quot;??_-;_-@_-"/>
  </numFmts>
  <fonts count="4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rgb="FFFF0000"/>
      <name val="Aptos Narrow"/>
      <family val="2"/>
      <scheme val="minor"/>
    </font>
    <font>
      <sz val="11"/>
      <name val="Aptos Narrow"/>
      <family val="2"/>
      <scheme val="minor"/>
    </font>
    <font>
      <sz val="14"/>
      <name val="Aptos Narrow"/>
      <family val="2"/>
      <scheme val="minor"/>
    </font>
    <font>
      <sz val="11"/>
      <color rgb="FF000000"/>
      <name val="Aptos Narrow"/>
      <family val="2"/>
      <scheme val="minor"/>
    </font>
    <font>
      <sz val="11"/>
      <color rgb="FF1F1F1F"/>
      <name val="Aptos Narrow"/>
      <family val="2"/>
      <scheme val="minor"/>
    </font>
    <font>
      <sz val="11"/>
      <color rgb="FF434343"/>
      <name val="Aptos Narrow"/>
      <family val="2"/>
      <scheme val="minor"/>
    </font>
    <font>
      <sz val="11"/>
      <color theme="1"/>
      <name val="Arial Narrow"/>
      <family val="2"/>
    </font>
    <font>
      <b/>
      <sz val="11"/>
      <name val="Aptos Narrow"/>
      <family val="2"/>
      <scheme val="minor"/>
    </font>
    <font>
      <b/>
      <sz val="20"/>
      <name val="Aptos Narrow"/>
      <family val="2"/>
      <scheme val="minor"/>
    </font>
    <font>
      <u/>
      <sz val="11"/>
      <color theme="10"/>
      <name val="Aptos Narrow"/>
      <family val="2"/>
      <scheme val="minor"/>
    </font>
    <font>
      <u/>
      <sz val="11"/>
      <name val="Aptos Narrow"/>
      <family val="2"/>
      <scheme val="minor"/>
    </font>
    <font>
      <b/>
      <sz val="16"/>
      <name val="Aptos Narrow"/>
      <family val="2"/>
      <scheme val="minor"/>
    </font>
    <font>
      <b/>
      <sz val="14"/>
      <color theme="1"/>
      <name val="Aptos Narrow"/>
      <family val="2"/>
      <scheme val="minor"/>
    </font>
    <font>
      <b/>
      <sz val="16"/>
      <color theme="1"/>
      <name val="Aptos Narrow"/>
      <family val="2"/>
      <scheme val="minor"/>
    </font>
    <font>
      <b/>
      <sz val="16"/>
      <name val="Arial"/>
      <family val="2"/>
    </font>
    <font>
      <sz val="16"/>
      <color theme="1"/>
      <name val="Aptos Narrow"/>
      <family val="2"/>
      <scheme val="minor"/>
    </font>
    <font>
      <sz val="14"/>
      <name val="Arial"/>
      <family val="2"/>
    </font>
    <font>
      <b/>
      <sz val="14"/>
      <name val="Arial"/>
      <family val="2"/>
    </font>
    <font>
      <b/>
      <sz val="14"/>
      <name val="Aptos Narrow"/>
      <family val="2"/>
      <scheme val="minor"/>
    </font>
    <font>
      <sz val="14"/>
      <color theme="1"/>
      <name val="Arial"/>
      <family val="2"/>
    </font>
    <font>
      <sz val="14"/>
      <color rgb="FFFF0000"/>
      <name val="Aptos Narrow"/>
      <family val="2"/>
      <scheme val="minor"/>
    </font>
    <font>
      <sz val="14"/>
      <color theme="1" tint="4.9989318521683403E-2"/>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theme="7"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44" fontId="1" fillId="0" borderId="0" applyFont="0" applyFill="0" applyBorder="0" applyAlignment="0" applyProtection="0"/>
    <xf numFmtId="0" fontId="32" fillId="0" borderId="0" applyNumberFormat="0" applyFill="0" applyBorder="0" applyAlignment="0" applyProtection="0"/>
    <xf numFmtId="9" fontId="1" fillId="0" borderId="0" applyFont="0" applyFill="0" applyBorder="0" applyAlignment="0" applyProtection="0"/>
  </cellStyleXfs>
  <cellXfs count="315">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19" fillId="2" borderId="1" xfId="1" applyFont="1" applyFill="1" applyBorder="1" applyAlignment="1">
      <alignment horizontal="left"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1"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24" fillId="2"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4"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1" xfId="0" applyFont="1" applyBorder="1" applyAlignment="1">
      <alignment wrapText="1"/>
    </xf>
    <xf numFmtId="0" fontId="26" fillId="0" borderId="1" xfId="0" applyFont="1" applyBorder="1" applyAlignment="1">
      <alignment horizontal="center" vertical="center" wrapText="1"/>
    </xf>
    <xf numFmtId="0" fontId="27" fillId="0" borderId="1" xfId="0" applyFont="1" applyBorder="1" applyAlignment="1">
      <alignment vertical="center"/>
    </xf>
    <xf numFmtId="0" fontId="28" fillId="0" borderId="1" xfId="0" applyFont="1" applyBorder="1" applyAlignment="1">
      <alignment wrapText="1"/>
    </xf>
    <xf numFmtId="0" fontId="29" fillId="0" borderId="1" xfId="0" applyFont="1" applyBorder="1" applyAlignment="1">
      <alignment horizontal="left" vertical="top" wrapText="1"/>
    </xf>
    <xf numFmtId="0" fontId="0" fillId="0" borderId="20" xfId="0" applyBorder="1" applyAlignment="1">
      <alignment vertical="center" wrapText="1"/>
    </xf>
    <xf numFmtId="0" fontId="0" fillId="0" borderId="19" xfId="0" applyBorder="1" applyAlignment="1">
      <alignment vertical="center" wrapText="1"/>
    </xf>
    <xf numFmtId="0" fontId="30"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9" fontId="24" fillId="0" borderId="19"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0" xfId="0" applyNumberFormat="1" applyFont="1" applyAlignment="1">
      <alignment horizontal="center" vertical="center" wrapText="1"/>
    </xf>
    <xf numFmtId="9" fontId="24" fillId="0" borderId="4" xfId="0"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33" fillId="0" borderId="1" xfId="8" applyFont="1" applyFill="1" applyBorder="1" applyAlignment="1">
      <alignment vertical="center" wrapText="1"/>
    </xf>
    <xf numFmtId="0" fontId="33" fillId="0" borderId="1" xfId="8" applyFont="1" applyBorder="1" applyAlignment="1">
      <alignment vertical="center" wrapText="1"/>
    </xf>
    <xf numFmtId="0" fontId="33" fillId="0" borderId="0" xfId="8" applyFont="1" applyFill="1" applyAlignment="1">
      <alignment vertical="center" wrapText="1"/>
    </xf>
    <xf numFmtId="0" fontId="6" fillId="8" borderId="1" xfId="0" applyFont="1" applyFill="1" applyBorder="1" applyAlignment="1">
      <alignment horizontal="center" vertical="center" wrapText="1"/>
    </xf>
    <xf numFmtId="0" fontId="24" fillId="0" borderId="4" xfId="0" applyFont="1" applyBorder="1" applyAlignment="1">
      <alignment vertical="center" wrapText="1"/>
    </xf>
    <xf numFmtId="0" fontId="24" fillId="0" borderId="0" xfId="0" applyFont="1" applyAlignment="1">
      <alignment vertical="center" wrapText="1"/>
    </xf>
    <xf numFmtId="0" fontId="30" fillId="0" borderId="4" xfId="0" applyFont="1" applyBorder="1" applyAlignment="1">
      <alignment vertical="center" wrapText="1"/>
    </xf>
    <xf numFmtId="9" fontId="24" fillId="7" borderId="1" xfId="0" applyNumberFormat="1" applyFont="1" applyFill="1" applyBorder="1" applyAlignment="1">
      <alignment horizontal="center" vertical="center" wrapText="1"/>
    </xf>
    <xf numFmtId="0" fontId="24" fillId="2" borderId="0" xfId="0" applyFont="1" applyFill="1" applyAlignment="1">
      <alignment horizontal="center" vertical="center" wrapText="1"/>
    </xf>
    <xf numFmtId="1" fontId="24" fillId="0" borderId="0" xfId="0" applyNumberFormat="1"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25" fillId="2" borderId="1" xfId="0" applyFont="1" applyFill="1" applyBorder="1" applyAlignment="1">
      <alignment horizontal="center" vertical="center" wrapText="1"/>
    </xf>
    <xf numFmtId="0" fontId="0" fillId="0" borderId="0" xfId="0" applyAlignment="1">
      <alignment vertical="center" wrapText="1"/>
    </xf>
    <xf numFmtId="9" fontId="24" fillId="0" borderId="15" xfId="0" applyNumberFormat="1" applyFont="1" applyBorder="1" applyAlignment="1">
      <alignment horizontal="center" vertical="center" wrapText="1"/>
    </xf>
    <xf numFmtId="0" fontId="34" fillId="2" borderId="0" xfId="0" applyFont="1" applyFill="1" applyAlignment="1">
      <alignment horizontal="left" vertical="center" wrapText="1"/>
    </xf>
    <xf numFmtId="0" fontId="37" fillId="8" borderId="1" xfId="0" applyFont="1" applyFill="1" applyBorder="1" applyAlignment="1">
      <alignment horizontal="center" vertical="center" wrapText="1"/>
    </xf>
    <xf numFmtId="44" fontId="36" fillId="7" borderId="1" xfId="7" applyFont="1" applyFill="1" applyBorder="1" applyAlignment="1">
      <alignment horizontal="center" vertical="center" wrapText="1"/>
    </xf>
    <xf numFmtId="44" fontId="38" fillId="7" borderId="1" xfId="7" applyFont="1" applyFill="1" applyBorder="1" applyAlignment="1">
      <alignment horizontal="center" vertical="center" wrapText="1"/>
    </xf>
    <xf numFmtId="44" fontId="38" fillId="0" borderId="1" xfId="7" applyFont="1" applyBorder="1" applyAlignment="1">
      <alignment horizontal="center" vertical="center" wrapText="1"/>
    </xf>
    <xf numFmtId="0" fontId="20" fillId="2" borderId="1" xfId="1" applyFont="1" applyFill="1" applyBorder="1" applyAlignment="1">
      <alignment horizontal="left" vertical="center" wrapText="1"/>
    </xf>
    <xf numFmtId="0" fontId="37" fillId="2" borderId="0" xfId="1" applyFont="1" applyFill="1" applyAlignment="1">
      <alignment horizontal="left" vertical="center" wrapText="1"/>
    </xf>
    <xf numFmtId="0" fontId="37" fillId="2" borderId="0" xfId="0" applyFont="1" applyFill="1" applyAlignment="1">
      <alignment horizontal="center" vertical="center" wrapText="1"/>
    </xf>
    <xf numFmtId="10" fontId="34" fillId="0" borderId="1" xfId="9" applyNumberFormat="1" applyFont="1" applyBorder="1" applyAlignment="1">
      <alignment horizontal="center" vertical="center" wrapText="1"/>
    </xf>
    <xf numFmtId="9" fontId="34" fillId="0" borderId="1" xfId="9" applyFont="1" applyBorder="1" applyAlignment="1">
      <alignment horizontal="center" vertical="center" wrapText="1"/>
    </xf>
    <xf numFmtId="44" fontId="34" fillId="0" borderId="1" xfId="9" applyNumberFormat="1" applyFont="1" applyBorder="1" applyAlignment="1">
      <alignment horizontal="center" vertical="center" wrapText="1"/>
    </xf>
    <xf numFmtId="2" fontId="34" fillId="0" borderId="1" xfId="9" applyNumberFormat="1" applyFont="1" applyBorder="1" applyAlignment="1">
      <alignment horizontal="center" vertical="center" wrapText="1"/>
    </xf>
    <xf numFmtId="164" fontId="24" fillId="10" borderId="21" xfId="0" applyNumberFormat="1" applyFont="1" applyFill="1" applyBorder="1" applyAlignment="1">
      <alignment vertical="center" wrapText="1"/>
    </xf>
    <xf numFmtId="164" fontId="24" fillId="0" borderId="24" xfId="0" applyNumberFormat="1" applyFont="1" applyBorder="1" applyAlignment="1">
      <alignment vertical="center" wrapText="1"/>
    </xf>
    <xf numFmtId="164" fontId="24" fillId="0" borderId="23" xfId="0" applyNumberFormat="1" applyFont="1" applyBorder="1" applyAlignment="1">
      <alignment vertical="center" wrapText="1"/>
    </xf>
    <xf numFmtId="164" fontId="24" fillId="0" borderId="1" xfId="0" applyNumberFormat="1" applyFont="1" applyBorder="1" applyAlignment="1">
      <alignment vertical="center" wrapText="1"/>
    </xf>
    <xf numFmtId="164" fontId="24" fillId="10" borderId="22" xfId="0" applyNumberFormat="1" applyFont="1" applyFill="1" applyBorder="1" applyAlignment="1">
      <alignment vertical="center" wrapText="1"/>
    </xf>
    <xf numFmtId="164" fontId="24" fillId="0" borderId="25" xfId="0" applyNumberFormat="1" applyFont="1" applyBorder="1" applyAlignment="1">
      <alignment vertical="center" wrapText="1"/>
    </xf>
    <xf numFmtId="164" fontId="24" fillId="0" borderId="0" xfId="0" applyNumberFormat="1" applyFont="1" applyAlignment="1">
      <alignment vertical="center" wrapText="1"/>
    </xf>
    <xf numFmtId="44" fontId="34" fillId="0" borderId="4" xfId="9" applyNumberFormat="1" applyFont="1" applyBorder="1" applyAlignment="1">
      <alignment horizontal="center" vertical="center" wrapText="1"/>
    </xf>
    <xf numFmtId="2" fontId="34" fillId="0" borderId="4" xfId="9" applyNumberFormat="1" applyFont="1" applyBorder="1" applyAlignment="1">
      <alignment horizontal="center" vertical="center" wrapText="1"/>
    </xf>
    <xf numFmtId="9" fontId="34" fillId="0" borderId="4" xfId="9" applyFont="1" applyBorder="1" applyAlignment="1">
      <alignment horizontal="center" vertical="center" wrapText="1"/>
    </xf>
    <xf numFmtId="165" fontId="24" fillId="10" borderId="1" xfId="7" applyNumberFormat="1" applyFont="1" applyFill="1" applyBorder="1" applyAlignment="1">
      <alignment horizontal="center" vertical="center" wrapText="1"/>
    </xf>
    <xf numFmtId="165" fontId="24" fillId="0" borderId="1" xfId="7" applyNumberFormat="1" applyFont="1" applyBorder="1" applyAlignment="1">
      <alignment horizontal="center" vertical="center" wrapText="1"/>
    </xf>
    <xf numFmtId="44" fontId="34" fillId="0" borderId="0" xfId="9" applyNumberFormat="1" applyFont="1" applyBorder="1" applyAlignment="1">
      <alignment horizontal="center" vertical="center" wrapText="1"/>
    </xf>
    <xf numFmtId="2" fontId="34" fillId="0" borderId="0" xfId="9" applyNumberFormat="1" applyFont="1" applyBorder="1" applyAlignment="1">
      <alignment horizontal="center" vertical="center" wrapText="1"/>
    </xf>
    <xf numFmtId="9" fontId="34" fillId="0" borderId="0" xfId="9" applyFont="1" applyBorder="1" applyAlignment="1">
      <alignment horizontal="center" vertical="center" wrapText="1"/>
    </xf>
    <xf numFmtId="10" fontId="36" fillId="0" borderId="1" xfId="9" applyNumberFormat="1" applyFont="1" applyBorder="1" applyAlignment="1">
      <alignment vertical="center" wrapText="1"/>
    </xf>
    <xf numFmtId="44" fontId="36" fillId="0" borderId="26" xfId="9" applyNumberFormat="1" applyFont="1" applyBorder="1" applyAlignment="1">
      <alignment vertical="center" wrapText="1"/>
    </xf>
    <xf numFmtId="44" fontId="36" fillId="0" borderId="29" xfId="9" applyNumberFormat="1" applyFont="1" applyBorder="1" applyAlignment="1">
      <alignment vertical="center" wrapText="1"/>
    </xf>
    <xf numFmtId="10" fontId="36" fillId="0" borderId="26" xfId="9" applyNumberFormat="1" applyFont="1" applyBorder="1" applyAlignment="1">
      <alignment horizontal="center" vertical="center" wrapText="1"/>
    </xf>
    <xf numFmtId="0" fontId="0" fillId="2" borderId="0" xfId="0" applyFill="1" applyAlignment="1">
      <alignment vertical="center" wrapText="1"/>
    </xf>
    <xf numFmtId="44" fontId="24" fillId="10" borderId="1" xfId="7" applyFont="1" applyFill="1" applyBorder="1" applyAlignment="1">
      <alignment vertical="center" wrapText="1"/>
    </xf>
    <xf numFmtId="44" fontId="24" fillId="0" borderId="1" xfId="7" applyFont="1" applyBorder="1" applyAlignment="1">
      <alignment vertical="center" wrapText="1"/>
    </xf>
    <xf numFmtId="0" fontId="23" fillId="0" borderId="0" xfId="0" applyFont="1" applyAlignment="1">
      <alignment vertical="center" wrapText="1"/>
    </xf>
    <xf numFmtId="44" fontId="24" fillId="0" borderId="1" xfId="7" applyFont="1" applyFill="1" applyBorder="1" applyAlignment="1">
      <alignment vertical="center" wrapText="1"/>
    </xf>
    <xf numFmtId="9" fontId="24" fillId="0" borderId="1" xfId="0" applyNumberFormat="1" applyFont="1" applyBorder="1" applyAlignment="1">
      <alignment vertical="center" wrapText="1"/>
    </xf>
    <xf numFmtId="44" fontId="24" fillId="0" borderId="1" xfId="0" applyNumberFormat="1" applyFont="1" applyBorder="1" applyAlignment="1">
      <alignment vertical="center" wrapText="1"/>
    </xf>
    <xf numFmtId="0" fontId="24" fillId="10" borderId="1" xfId="0" applyFont="1" applyFill="1" applyBorder="1" applyAlignment="1">
      <alignment vertical="center" wrapText="1"/>
    </xf>
    <xf numFmtId="44" fontId="24" fillId="0" borderId="2" xfId="0" applyNumberFormat="1" applyFont="1" applyBorder="1" applyAlignment="1">
      <alignment vertical="center" wrapText="1"/>
    </xf>
    <xf numFmtId="44" fontId="24" fillId="0" borderId="2" xfId="7" applyFont="1" applyBorder="1" applyAlignment="1">
      <alignment vertical="center" wrapText="1"/>
    </xf>
    <xf numFmtId="0" fontId="24" fillId="0" borderId="20" xfId="0" applyFont="1" applyBorder="1" applyAlignment="1">
      <alignment vertical="center" wrapText="1"/>
    </xf>
    <xf numFmtId="4" fontId="24" fillId="10" borderId="1" xfId="0" applyNumberFormat="1" applyFont="1" applyFill="1" applyBorder="1" applyAlignment="1">
      <alignment horizontal="center" vertical="center" wrapText="1"/>
    </xf>
    <xf numFmtId="4" fontId="24" fillId="0" borderId="1" xfId="0" applyNumberFormat="1" applyFont="1" applyBorder="1" applyAlignment="1">
      <alignment vertical="center" wrapText="1"/>
    </xf>
    <xf numFmtId="44" fontId="24" fillId="0" borderId="19" xfId="7" applyFont="1" applyBorder="1" applyAlignment="1">
      <alignment vertical="center" wrapText="1"/>
    </xf>
    <xf numFmtId="44" fontId="23" fillId="0" borderId="1" xfId="7" applyFont="1" applyBorder="1" applyAlignment="1">
      <alignment vertical="center" wrapText="1"/>
    </xf>
    <xf numFmtId="0" fontId="23" fillId="0" borderId="1" xfId="0" applyFont="1" applyBorder="1" applyAlignment="1">
      <alignment vertical="center" wrapText="1"/>
    </xf>
    <xf numFmtId="6" fontId="24" fillId="10" borderId="1" xfId="0" applyNumberFormat="1" applyFont="1" applyFill="1" applyBorder="1" applyAlignment="1">
      <alignment vertical="center" wrapText="1"/>
    </xf>
    <xf numFmtId="6" fontId="24" fillId="0" borderId="1" xfId="0" applyNumberFormat="1" applyFont="1" applyBorder="1" applyAlignment="1">
      <alignment vertical="center" wrapText="1"/>
    </xf>
    <xf numFmtId="8" fontId="24" fillId="10" borderId="1" xfId="0" applyNumberFormat="1" applyFont="1" applyFill="1" applyBorder="1" applyAlignment="1">
      <alignment vertical="center" wrapText="1"/>
    </xf>
    <xf numFmtId="8" fontId="24" fillId="0" borderId="1" xfId="0" applyNumberFormat="1" applyFont="1" applyBorder="1" applyAlignment="1">
      <alignment vertical="center" wrapText="1"/>
    </xf>
    <xf numFmtId="8" fontId="24" fillId="0" borderId="0" xfId="0" applyNumberFormat="1" applyFont="1" applyAlignment="1">
      <alignment vertical="center" wrapText="1"/>
    </xf>
    <xf numFmtId="10" fontId="0" fillId="0" borderId="0" xfId="0" applyNumberFormat="1" applyAlignment="1">
      <alignment vertical="center" wrapText="1"/>
    </xf>
    <xf numFmtId="44" fontId="0" fillId="0" borderId="0" xfId="0" applyNumberFormat="1" applyAlignment="1">
      <alignment vertical="center" wrapText="1"/>
    </xf>
    <xf numFmtId="0" fontId="38" fillId="0" borderId="0" xfId="0" applyFont="1" applyAlignment="1">
      <alignment vertical="center" wrapText="1"/>
    </xf>
    <xf numFmtId="0" fontId="25" fillId="0" borderId="1" xfId="0" applyFont="1" applyBorder="1" applyAlignment="1">
      <alignment horizontal="center" vertical="center" wrapText="1"/>
    </xf>
    <xf numFmtId="10" fontId="25" fillId="0" borderId="1" xfId="9"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10" fontId="25" fillId="0" borderId="4" xfId="9" applyNumberFormat="1" applyFont="1" applyBorder="1" applyAlignment="1">
      <alignment horizontal="center" vertical="center" wrapText="1"/>
    </xf>
    <xf numFmtId="0" fontId="7" fillId="2" borderId="0" xfId="0" applyFont="1" applyFill="1" applyAlignment="1">
      <alignment horizontal="center" vertical="center" wrapText="1"/>
    </xf>
    <xf numFmtId="0" fontId="7" fillId="0" borderId="0" xfId="0" applyFont="1" applyAlignment="1">
      <alignment horizontal="center" vertical="center" wrapText="1"/>
    </xf>
    <xf numFmtId="10" fontId="7" fillId="0" borderId="0" xfId="0" applyNumberFormat="1" applyFont="1" applyAlignment="1">
      <alignment horizontal="center" vertical="center" wrapText="1"/>
    </xf>
    <xf numFmtId="0" fontId="40" fillId="2" borderId="1" xfId="0" applyFont="1" applyFill="1" applyBorder="1" applyAlignment="1">
      <alignment horizontal="center" vertical="center" wrapText="1"/>
    </xf>
    <xf numFmtId="0" fontId="40" fillId="2" borderId="1" xfId="1" applyFont="1" applyFill="1" applyBorder="1" applyAlignment="1">
      <alignment horizontal="center" vertical="center" wrapText="1"/>
    </xf>
    <xf numFmtId="0" fontId="25" fillId="2" borderId="0" xfId="0" applyFont="1" applyFill="1" applyAlignment="1">
      <alignment wrapText="1"/>
    </xf>
    <xf numFmtId="0" fontId="7" fillId="2" borderId="0" xfId="0" applyFont="1" applyFill="1" applyAlignment="1">
      <alignment wrapText="1"/>
    </xf>
    <xf numFmtId="0" fontId="40" fillId="0" borderId="1" xfId="0" applyFont="1" applyBorder="1" applyAlignment="1">
      <alignment horizontal="center" vertical="center" wrapText="1"/>
    </xf>
    <xf numFmtId="0" fontId="40" fillId="8" borderId="1" xfId="0" applyFont="1" applyFill="1" applyBorder="1" applyAlignment="1">
      <alignment horizontal="center" vertical="center" wrapText="1"/>
    </xf>
    <xf numFmtId="0" fontId="40" fillId="2" borderId="0" xfId="0" applyFont="1" applyFill="1" applyAlignment="1">
      <alignment horizontal="center" vertical="center" wrapText="1"/>
    </xf>
    <xf numFmtId="0" fontId="39" fillId="2" borderId="0" xfId="0" applyFont="1" applyFill="1" applyAlignment="1">
      <alignment wrapText="1"/>
    </xf>
    <xf numFmtId="0" fontId="42" fillId="2" borderId="0" xfId="0" applyFont="1" applyFill="1" applyAlignment="1">
      <alignment wrapText="1"/>
    </xf>
    <xf numFmtId="9" fontId="25" fillId="2" borderId="1" xfId="0" applyNumberFormat="1" applyFont="1" applyFill="1" applyBorder="1" applyAlignment="1">
      <alignment horizontal="center" vertical="center" wrapText="1"/>
    </xf>
    <xf numFmtId="0" fontId="25" fillId="0" borderId="4" xfId="0" applyFont="1" applyBorder="1" applyAlignment="1">
      <alignment horizontal="center" vertical="center" wrapText="1"/>
    </xf>
    <xf numFmtId="10" fontId="25" fillId="0" borderId="4" xfId="0" applyNumberFormat="1" applyFont="1" applyBorder="1" applyAlignment="1">
      <alignment horizontal="center" vertical="center" wrapText="1"/>
    </xf>
    <xf numFmtId="0" fontId="25" fillId="11" borderId="1" xfId="0" applyFont="1" applyFill="1" applyBorder="1" applyAlignment="1">
      <alignment horizontal="center" vertical="center" wrapText="1"/>
    </xf>
    <xf numFmtId="9" fontId="43" fillId="0" borderId="1" xfId="0" applyNumberFormat="1" applyFont="1" applyBorder="1" applyAlignment="1">
      <alignment horizontal="center" vertical="center" wrapText="1"/>
    </xf>
    <xf numFmtId="0" fontId="25" fillId="0" borderId="18" xfId="0" applyFont="1" applyBorder="1" applyAlignment="1">
      <alignment horizontal="center" vertical="center" wrapText="1"/>
    </xf>
    <xf numFmtId="0" fontId="43" fillId="0" borderId="4" xfId="0" applyFont="1" applyBorder="1" applyAlignment="1">
      <alignment horizontal="center" vertical="center" wrapText="1"/>
    </xf>
    <xf numFmtId="0" fontId="25" fillId="7" borderId="4" xfId="0" applyFont="1" applyFill="1" applyBorder="1" applyAlignment="1">
      <alignment horizontal="center" vertical="center" wrapText="1"/>
    </xf>
    <xf numFmtId="9" fontId="43" fillId="2" borderId="1" xfId="0" applyNumberFormat="1" applyFont="1" applyFill="1" applyBorder="1" applyAlignment="1">
      <alignment horizontal="center" vertical="center" wrapText="1"/>
    </xf>
    <xf numFmtId="9" fontId="25" fillId="0" borderId="4"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10" fontId="25" fillId="9" borderId="4" xfId="9" applyNumberFormat="1" applyFont="1" applyFill="1" applyBorder="1" applyAlignment="1">
      <alignment horizontal="center" vertical="center" wrapText="1"/>
    </xf>
    <xf numFmtId="9" fontId="25" fillId="2" borderId="0" xfId="0" applyNumberFormat="1" applyFont="1" applyFill="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vertical="center" wrapText="1"/>
    </xf>
    <xf numFmtId="0" fontId="25" fillId="0" borderId="4" xfId="0" applyFont="1" applyBorder="1" applyAlignment="1">
      <alignment vertical="center" wrapText="1"/>
    </xf>
    <xf numFmtId="0" fontId="25" fillId="2" borderId="1" xfId="0" applyFont="1" applyFill="1" applyBorder="1" applyAlignment="1">
      <alignment vertical="center" wrapText="1"/>
    </xf>
    <xf numFmtId="0" fontId="25" fillId="2" borderId="1" xfId="0" applyFont="1" applyFill="1" applyBorder="1" applyAlignment="1">
      <alignment wrapText="1"/>
    </xf>
    <xf numFmtId="0" fontId="25" fillId="2" borderId="2" xfId="0" applyFont="1" applyFill="1" applyBorder="1" applyAlignment="1">
      <alignment horizontal="center" vertical="center" wrapText="1"/>
    </xf>
    <xf numFmtId="1" fontId="25" fillId="0" borderId="1" xfId="0" applyNumberFormat="1" applyFont="1" applyBorder="1" applyAlignment="1">
      <alignment horizontal="center" vertical="center" wrapText="1"/>
    </xf>
    <xf numFmtId="0" fontId="25" fillId="2" borderId="1" xfId="0" applyFont="1" applyFill="1" applyBorder="1" applyAlignment="1">
      <alignment horizontal="center" wrapText="1"/>
    </xf>
    <xf numFmtId="0" fontId="25" fillId="2" borderId="0" xfId="0" applyFont="1" applyFill="1" applyAlignment="1">
      <alignment vertical="center" wrapText="1"/>
    </xf>
    <xf numFmtId="0" fontId="7" fillId="2" borderId="0" xfId="0" applyFont="1" applyFill="1" applyAlignment="1">
      <alignment horizontal="center" wrapText="1"/>
    </xf>
    <xf numFmtId="0" fontId="44" fillId="2" borderId="0" xfId="0" applyFont="1" applyFill="1" applyAlignment="1">
      <alignment horizontal="center" vertical="center" wrapText="1"/>
    </xf>
    <xf numFmtId="0" fontId="15"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1" fillId="2" borderId="1" xfId="0" applyFont="1" applyFill="1" applyBorder="1" applyAlignment="1">
      <alignment horizontal="center" vertical="center" wrapText="1"/>
    </xf>
    <xf numFmtId="0" fontId="39" fillId="2" borderId="1" xfId="0" applyFont="1" applyFill="1" applyBorder="1" applyAlignment="1">
      <alignment horizontal="center" wrapText="1"/>
    </xf>
    <xf numFmtId="0" fontId="40" fillId="2" borderId="1" xfId="0" applyFont="1" applyFill="1" applyBorder="1" applyAlignment="1">
      <alignment horizontal="center" vertical="center" wrapText="1"/>
    </xf>
    <xf numFmtId="0" fontId="41" fillId="2" borderId="2" xfId="0" applyFont="1" applyFill="1" applyBorder="1" applyAlignment="1">
      <alignment horizontal="left" vertical="center" wrapText="1"/>
    </xf>
    <xf numFmtId="0" fontId="41" fillId="2" borderId="3" xfId="0" applyFont="1" applyFill="1" applyBorder="1" applyAlignment="1">
      <alignment horizontal="left" vertical="center" wrapText="1"/>
    </xf>
    <xf numFmtId="0" fontId="41" fillId="2" borderId="4" xfId="0" applyFont="1" applyFill="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40" fillId="2" borderId="11"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10" fontId="35" fillId="0" borderId="1" xfId="9" applyNumberFormat="1" applyFont="1" applyBorder="1" applyAlignment="1">
      <alignment horizontal="center" vertical="center" wrapText="1"/>
    </xf>
    <xf numFmtId="0" fontId="25" fillId="2"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7"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2" borderId="11" xfId="0" applyFont="1" applyFill="1" applyBorder="1" applyAlignment="1">
      <alignment horizontal="center"/>
    </xf>
    <xf numFmtId="0" fontId="18" fillId="2" borderId="12" xfId="0" applyFont="1" applyFill="1" applyBorder="1" applyAlignment="1">
      <alignment horizontal="center"/>
    </xf>
    <xf numFmtId="0" fontId="18" fillId="2" borderId="16" xfId="0" applyFont="1" applyFill="1" applyBorder="1" applyAlignment="1">
      <alignment horizontal="center"/>
    </xf>
    <xf numFmtId="0" fontId="18" fillId="2" borderId="17" xfId="0" applyFont="1" applyFill="1" applyBorder="1" applyAlignment="1">
      <alignment horizontal="center"/>
    </xf>
    <xf numFmtId="0" fontId="18" fillId="2" borderId="13" xfId="0" applyFont="1" applyFill="1" applyBorder="1" applyAlignment="1">
      <alignment horizontal="center"/>
    </xf>
    <xf numFmtId="0" fontId="18" fillId="2" borderId="15" xfId="0" applyFont="1" applyFill="1" applyBorder="1" applyAlignment="1">
      <alignment horizont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2"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24"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9" fontId="24" fillId="0" borderId="20" xfId="0" applyNumberFormat="1" applyFont="1" applyBorder="1" applyAlignment="1">
      <alignment horizontal="center" vertical="center" wrapText="1"/>
    </xf>
    <xf numFmtId="9" fontId="24" fillId="0" borderId="18" xfId="0" applyNumberFormat="1" applyFont="1" applyBorder="1" applyAlignment="1">
      <alignment horizontal="center" vertical="center" wrapText="1"/>
    </xf>
    <xf numFmtId="9" fontId="24" fillId="0" borderId="19"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9" xfId="0" applyFont="1" applyBorder="1" applyAlignment="1">
      <alignment horizontal="center" vertical="center" wrapText="1"/>
    </xf>
    <xf numFmtId="1" fontId="24" fillId="0" borderId="20" xfId="0" applyNumberFormat="1" applyFont="1" applyBorder="1" applyAlignment="1">
      <alignment horizontal="center" vertical="center" wrapText="1"/>
    </xf>
    <xf numFmtId="1" fontId="24" fillId="0" borderId="19" xfId="0" applyNumberFormat="1" applyFont="1" applyBorder="1" applyAlignment="1">
      <alignment horizontal="center" vertical="center" wrapText="1"/>
    </xf>
    <xf numFmtId="0" fontId="24" fillId="0" borderId="1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30" fillId="0" borderId="18" xfId="0" applyFont="1" applyBorder="1" applyAlignment="1">
      <alignment horizontal="center" vertical="center" wrapText="1"/>
    </xf>
    <xf numFmtId="1" fontId="24" fillId="0" borderId="18" xfId="0" applyNumberFormat="1" applyFont="1" applyBorder="1" applyAlignment="1">
      <alignment horizontal="center" vertical="center" wrapText="1"/>
    </xf>
    <xf numFmtId="44" fontId="38" fillId="7" borderId="20" xfId="7" applyFont="1" applyFill="1" applyBorder="1" applyAlignment="1">
      <alignment horizontal="center" vertical="center" wrapText="1"/>
    </xf>
    <xf numFmtId="44" fontId="38" fillId="7" borderId="19" xfId="7" applyFont="1" applyFill="1" applyBorder="1" applyAlignment="1">
      <alignment horizontal="center" vertical="center" wrapText="1"/>
    </xf>
    <xf numFmtId="9" fontId="34" fillId="0" borderId="20" xfId="9" applyFont="1" applyBorder="1" applyAlignment="1">
      <alignment horizontal="center" vertical="center" wrapText="1"/>
    </xf>
    <xf numFmtId="9" fontId="34" fillId="0" borderId="19" xfId="9" applyFont="1" applyBorder="1" applyAlignment="1">
      <alignment horizontal="center" vertical="center" wrapText="1"/>
    </xf>
    <xf numFmtId="44" fontId="34" fillId="7" borderId="20" xfId="7" applyFont="1" applyFill="1" applyBorder="1" applyAlignment="1">
      <alignment horizontal="center" vertical="center" wrapText="1"/>
    </xf>
    <xf numFmtId="44" fontId="34" fillId="7" borderId="19" xfId="7" applyFont="1" applyFill="1" applyBorder="1" applyAlignment="1">
      <alignment horizontal="center" vertical="center" wrapText="1"/>
    </xf>
    <xf numFmtId="44" fontId="38" fillId="7" borderId="18" xfId="7" applyFont="1" applyFill="1" applyBorder="1" applyAlignment="1">
      <alignment horizontal="center" vertical="center" wrapText="1"/>
    </xf>
    <xf numFmtId="9" fontId="34" fillId="0" borderId="18" xfId="9" applyFont="1" applyBorder="1" applyAlignment="1">
      <alignment horizontal="center" vertical="center" wrapText="1"/>
    </xf>
    <xf numFmtId="44" fontId="36" fillId="7" borderId="20" xfId="7" applyFont="1" applyFill="1" applyBorder="1" applyAlignment="1">
      <alignment horizontal="center" vertical="center" wrapText="1"/>
    </xf>
    <xf numFmtId="44" fontId="36" fillId="7" borderId="19" xfId="7"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30" fillId="2" borderId="1" xfId="0" applyFont="1" applyFill="1" applyBorder="1" applyAlignment="1">
      <alignment horizontal="center" vertical="center" wrapText="1"/>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Hipervínculo" xfId="8" builtinId="8"/>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BCB19884-6BDE-4C93-B83B-B0580B514D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219084&amp;isFromPublicArea=True&amp;isModal=False" TargetMode="External"/><Relationship Id="rId13" Type="http://schemas.openxmlformats.org/officeDocument/2006/relationships/printerSettings" Target="../printerSettings/printerSettings3.bin"/><Relationship Id="rId3" Type="http://schemas.openxmlformats.org/officeDocument/2006/relationships/hyperlink" Target="https://community.secop.gov.co/Public/Tendering/OpportunityDetail/Index?noticeUID=CO1.NTC.6258632&amp;isFromPublicArea=True&amp;isModal=False" TargetMode="External"/><Relationship Id="rId7" Type="http://schemas.openxmlformats.org/officeDocument/2006/relationships/hyperlink" Target="https://community.secop.gov.co/Public/Tendering/OpportunityDetail/Index?noticeUID=CO1.NTC.6219716&amp;isFromPublicArea=True&amp;isModal=False" TargetMode="External"/><Relationship Id="rId12" Type="http://schemas.openxmlformats.org/officeDocument/2006/relationships/hyperlink" Target="https://community.secop.gov.co/Public/Tendering/ContractNoticePhases/View?PPI=CO1.PPI.33300918&amp;isFromPublicArea=True&amp;isModal=False" TargetMode="External"/><Relationship Id="rId2" Type="http://schemas.openxmlformats.org/officeDocument/2006/relationships/hyperlink" Target="https://community.secop.gov.co/Public/Tendering/OpportunityDetail/Index?noticeUID=CO1.NTC.6235261&amp;isFromPublicArea=True&amp;isModal=False" TargetMode="External"/><Relationship Id="rId16" Type="http://schemas.openxmlformats.org/officeDocument/2006/relationships/comments" Target="../comments3.xml"/><Relationship Id="rId1" Type="http://schemas.openxmlformats.org/officeDocument/2006/relationships/hyperlink" Target="https://community.secop.gov.co/Public/Tendering/ContractNoticePhases/View?PPI=CO1.PPI.33127592&amp;isFromPublicArea=True&amp;isModal=False" TargetMode="External"/><Relationship Id="rId6" Type="http://schemas.openxmlformats.org/officeDocument/2006/relationships/hyperlink" Target="https://community.secop.gov.co/Public/Tendering/OpportunityDetail/Index?noticeUID=CO1.NTC.6218686&amp;isFromPublicArea=True&amp;isModal=False" TargetMode="External"/><Relationship Id="rId11" Type="http://schemas.openxmlformats.org/officeDocument/2006/relationships/hyperlink" Target="https://community.secop.gov.co/Public/Tendering/ContractNoticePhases/View?PPI=CO1.PPI.33212784&amp;isFromPublicArea=True&amp;isModal=False" TargetMode="External"/><Relationship Id="rId5" Type="http://schemas.openxmlformats.org/officeDocument/2006/relationships/hyperlink" Target="https://community.secop.gov.co/Public/Tendering/OpportunityDetail/Index?noticeUID=CO1.NTC.6218902&amp;isFromPublicArea=True&amp;isModal=False" TargetMode="External"/><Relationship Id="rId15" Type="http://schemas.openxmlformats.org/officeDocument/2006/relationships/vmlDrawing" Target="../drawings/vmlDrawing3.vml"/><Relationship Id="rId10" Type="http://schemas.openxmlformats.org/officeDocument/2006/relationships/hyperlink" Target="https://community.secop.gov.co/Public/Tendering/OpportunityDetail/Index?noticeUID=CO1.NTC.6220778&amp;isFromPublicArea=True&amp;isModal=False" TargetMode="External"/><Relationship Id="rId4" Type="http://schemas.openxmlformats.org/officeDocument/2006/relationships/hyperlink" Target="https://community.secop.gov.co/Public/Tendering/OpportunityDetail/Index?noticeUID=CO1.NTC.6282674&amp;isFromPublicArea=True&amp;isModal=False" TargetMode="External"/><Relationship Id="rId9" Type="http://schemas.openxmlformats.org/officeDocument/2006/relationships/hyperlink" Target="https://community.secop.gov.co/Public/Tendering/OpportunityDetail/Index?noticeUID=CO1.NTC.6220283&amp;isFromPublicArea=True&amp;isModal=False"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6" zoomScale="80" zoomScaleNormal="80" workbookViewId="0">
      <selection activeCell="B68" sqref="B68:H68"/>
    </sheetView>
  </sheetViews>
  <sheetFormatPr baseColWidth="10" defaultColWidth="10.85546875" defaultRowHeight="15" x14ac:dyDescent="0.2"/>
  <cols>
    <col min="1" max="1" width="34.140625" style="15" customWidth="1"/>
    <col min="2" max="2" width="10.85546875" style="7"/>
    <col min="3" max="3" width="28.42578125" style="7" customWidth="1"/>
    <col min="4" max="4" width="21.42578125" style="7" customWidth="1"/>
    <col min="5" max="5" width="19.42578125" style="7" customWidth="1"/>
    <col min="6" max="6" width="27.42578125" style="7" customWidth="1"/>
    <col min="7" max="7" width="17.28515625" style="7" customWidth="1"/>
    <col min="8" max="8" width="27.42578125" style="7" customWidth="1"/>
    <col min="9" max="9" width="15.42578125" style="7" customWidth="1"/>
    <col min="10" max="10" width="17.85546875" style="7" customWidth="1"/>
    <col min="11" max="11" width="19.42578125" style="7" customWidth="1"/>
    <col min="12" max="12" width="25.42578125" style="7" customWidth="1"/>
    <col min="13" max="13" width="20.7109375" style="7" customWidth="1"/>
    <col min="14" max="15" width="10.85546875" style="7"/>
    <col min="16" max="16" width="16.7109375" style="7" customWidth="1"/>
    <col min="17" max="17" width="20.42578125" style="7" customWidth="1"/>
    <col min="18" max="18" width="18.7109375" style="7" customWidth="1"/>
    <col min="19" max="19" width="22.85546875" style="7" customWidth="1"/>
    <col min="20" max="20" width="22.140625" style="7" customWidth="1"/>
    <col min="21" max="21" width="25.42578125" style="7" customWidth="1"/>
    <col min="22" max="22" width="21.140625" style="7" customWidth="1"/>
    <col min="23" max="23" width="19.140625" style="7" customWidth="1"/>
    <col min="24" max="24" width="17.42578125" style="7" customWidth="1"/>
    <col min="25" max="25" width="16.42578125" style="7" customWidth="1"/>
    <col min="26" max="26" width="16.28515625" style="7" customWidth="1"/>
    <col min="27" max="27" width="28.7109375" style="7" customWidth="1"/>
    <col min="28" max="28" width="19.42578125" style="7" customWidth="1"/>
    <col min="29" max="29" width="21.140625" style="7" customWidth="1"/>
    <col min="30" max="30" width="21.85546875" style="7" customWidth="1"/>
    <col min="31" max="31" width="25.42578125" style="7" customWidth="1"/>
    <col min="32" max="32" width="22.28515625" style="7" customWidth="1"/>
    <col min="33" max="33" width="29.7109375" style="7" customWidth="1"/>
    <col min="34" max="34" width="18.7109375" style="7" customWidth="1"/>
    <col min="35" max="35" width="18.28515625" style="7" customWidth="1"/>
    <col min="36" max="36" width="22.28515625" style="7" customWidth="1"/>
    <col min="37" max="16384" width="10.85546875" style="7"/>
  </cols>
  <sheetData>
    <row r="1" spans="1:50" ht="54.75" customHeight="1" x14ac:dyDescent="0.2">
      <c r="A1" s="177" t="s">
        <v>160</v>
      </c>
      <c r="B1" s="177"/>
      <c r="C1" s="177"/>
      <c r="D1" s="177"/>
      <c r="E1" s="177"/>
      <c r="F1" s="177"/>
      <c r="G1" s="177"/>
      <c r="H1" s="177"/>
    </row>
    <row r="2" spans="1:50" ht="33" customHeight="1" x14ac:dyDescent="0.2">
      <c r="A2" s="181" t="s">
        <v>179</v>
      </c>
      <c r="B2" s="181"/>
      <c r="C2" s="181"/>
      <c r="D2" s="181"/>
      <c r="E2" s="181"/>
      <c r="F2" s="181"/>
      <c r="G2" s="181"/>
      <c r="H2" s="181"/>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93</v>
      </c>
      <c r="B3" s="176" t="s">
        <v>106</v>
      </c>
      <c r="C3" s="176"/>
      <c r="D3" s="176"/>
      <c r="E3" s="176"/>
      <c r="F3" s="176"/>
      <c r="G3" s="176"/>
      <c r="H3" s="176"/>
    </row>
    <row r="4" spans="1:50" ht="48" customHeight="1" x14ac:dyDescent="0.2">
      <c r="A4" s="11" t="s">
        <v>166</v>
      </c>
      <c r="B4" s="178" t="s">
        <v>185</v>
      </c>
      <c r="C4" s="179"/>
      <c r="D4" s="179"/>
      <c r="E4" s="179"/>
      <c r="F4" s="179"/>
      <c r="G4" s="179"/>
      <c r="H4" s="180"/>
    </row>
    <row r="5" spans="1:50" ht="31.5" customHeight="1" x14ac:dyDescent="0.2">
      <c r="A5" s="11" t="s">
        <v>184</v>
      </c>
      <c r="B5" s="176" t="s">
        <v>107</v>
      </c>
      <c r="C5" s="176"/>
      <c r="D5" s="176"/>
      <c r="E5" s="176"/>
      <c r="F5" s="176"/>
      <c r="G5" s="176"/>
      <c r="H5" s="176"/>
    </row>
    <row r="6" spans="1:50" ht="40.5" customHeight="1" x14ac:dyDescent="0.2">
      <c r="A6" s="11" t="s">
        <v>81</v>
      </c>
      <c r="B6" s="178" t="s">
        <v>108</v>
      </c>
      <c r="C6" s="179"/>
      <c r="D6" s="179"/>
      <c r="E6" s="179"/>
      <c r="F6" s="179"/>
      <c r="G6" s="179"/>
      <c r="H6" s="180"/>
    </row>
    <row r="7" spans="1:50" ht="41.1" customHeight="1" x14ac:dyDescent="0.2">
      <c r="A7" s="11" t="s">
        <v>99</v>
      </c>
      <c r="B7" s="176" t="s">
        <v>109</v>
      </c>
      <c r="C7" s="176"/>
      <c r="D7" s="176"/>
      <c r="E7" s="176"/>
      <c r="F7" s="176"/>
      <c r="G7" s="176"/>
      <c r="H7" s="176"/>
    </row>
    <row r="8" spans="1:50" ht="48.95" customHeight="1" x14ac:dyDescent="0.2">
      <c r="A8" s="11" t="s">
        <v>33</v>
      </c>
      <c r="B8" s="176" t="s">
        <v>193</v>
      </c>
      <c r="C8" s="176"/>
      <c r="D8" s="176"/>
      <c r="E8" s="176"/>
      <c r="F8" s="176"/>
      <c r="G8" s="176"/>
      <c r="H8" s="176"/>
    </row>
    <row r="9" spans="1:50" ht="48.95" customHeight="1" x14ac:dyDescent="0.2">
      <c r="A9" s="11" t="s">
        <v>194</v>
      </c>
      <c r="B9" s="178" t="s">
        <v>195</v>
      </c>
      <c r="C9" s="179"/>
      <c r="D9" s="179"/>
      <c r="E9" s="179"/>
      <c r="F9" s="179"/>
      <c r="G9" s="179"/>
      <c r="H9" s="180"/>
    </row>
    <row r="10" spans="1:50" ht="30" x14ac:dyDescent="0.2">
      <c r="A10" s="11" t="s">
        <v>34</v>
      </c>
      <c r="B10" s="176" t="s">
        <v>110</v>
      </c>
      <c r="C10" s="176"/>
      <c r="D10" s="176"/>
      <c r="E10" s="176"/>
      <c r="F10" s="176"/>
      <c r="G10" s="176"/>
      <c r="H10" s="176"/>
    </row>
    <row r="11" spans="1:50" ht="30" x14ac:dyDescent="0.2">
      <c r="A11" s="11" t="s">
        <v>8</v>
      </c>
      <c r="B11" s="176" t="s">
        <v>111</v>
      </c>
      <c r="C11" s="176"/>
      <c r="D11" s="176"/>
      <c r="E11" s="176"/>
      <c r="F11" s="176"/>
      <c r="G11" s="176"/>
      <c r="H11" s="176"/>
    </row>
    <row r="12" spans="1:50" ht="33.950000000000003" customHeight="1" x14ac:dyDescent="0.2">
      <c r="A12" s="11" t="s">
        <v>82</v>
      </c>
      <c r="B12" s="176" t="s">
        <v>112</v>
      </c>
      <c r="C12" s="176"/>
      <c r="D12" s="176"/>
      <c r="E12" s="176"/>
      <c r="F12" s="176"/>
      <c r="G12" s="176"/>
      <c r="H12" s="176"/>
    </row>
    <row r="13" spans="1:50" ht="30" x14ac:dyDescent="0.2">
      <c r="A13" s="11" t="s">
        <v>29</v>
      </c>
      <c r="B13" s="176" t="s">
        <v>113</v>
      </c>
      <c r="C13" s="176"/>
      <c r="D13" s="176"/>
      <c r="E13" s="176"/>
      <c r="F13" s="176"/>
      <c r="G13" s="176"/>
      <c r="H13" s="176"/>
    </row>
    <row r="14" spans="1:50" ht="30" x14ac:dyDescent="0.2">
      <c r="A14" s="11" t="s">
        <v>103</v>
      </c>
      <c r="B14" s="176" t="s">
        <v>114</v>
      </c>
      <c r="C14" s="176"/>
      <c r="D14" s="176"/>
      <c r="E14" s="176"/>
      <c r="F14" s="176"/>
      <c r="G14" s="176"/>
      <c r="H14" s="176"/>
    </row>
    <row r="15" spans="1:50" ht="44.1" customHeight="1" x14ac:dyDescent="0.2">
      <c r="A15" s="11" t="s">
        <v>100</v>
      </c>
      <c r="B15" s="176" t="s">
        <v>115</v>
      </c>
      <c r="C15" s="176"/>
      <c r="D15" s="176"/>
      <c r="E15" s="176"/>
      <c r="F15" s="176"/>
      <c r="G15" s="176"/>
      <c r="H15" s="176"/>
    </row>
    <row r="16" spans="1:50" ht="60" x14ac:dyDescent="0.2">
      <c r="A16" s="11" t="s">
        <v>9</v>
      </c>
      <c r="B16" s="176" t="s">
        <v>116</v>
      </c>
      <c r="C16" s="176"/>
      <c r="D16" s="176"/>
      <c r="E16" s="176"/>
      <c r="F16" s="176"/>
      <c r="G16" s="176"/>
      <c r="H16" s="176"/>
    </row>
    <row r="17" spans="1:8" ht="58.5" customHeight="1" x14ac:dyDescent="0.2">
      <c r="A17" s="11" t="s">
        <v>30</v>
      </c>
      <c r="B17" s="176" t="s">
        <v>117</v>
      </c>
      <c r="C17" s="176"/>
      <c r="D17" s="176"/>
      <c r="E17" s="176"/>
      <c r="F17" s="176"/>
      <c r="G17" s="176"/>
      <c r="H17" s="176"/>
    </row>
    <row r="18" spans="1:8" ht="30" x14ac:dyDescent="0.2">
      <c r="A18" s="11" t="s">
        <v>83</v>
      </c>
      <c r="B18" s="176" t="s">
        <v>118</v>
      </c>
      <c r="C18" s="176"/>
      <c r="D18" s="176"/>
      <c r="E18" s="176"/>
      <c r="F18" s="176"/>
      <c r="G18" s="176"/>
      <c r="H18" s="176"/>
    </row>
    <row r="19" spans="1:8" ht="30" customHeight="1" x14ac:dyDescent="0.2">
      <c r="A19" s="183"/>
      <c r="B19" s="184"/>
      <c r="C19" s="184"/>
      <c r="D19" s="184"/>
      <c r="E19" s="184"/>
      <c r="F19" s="184"/>
      <c r="G19" s="184"/>
      <c r="H19" s="185"/>
    </row>
    <row r="20" spans="1:8" ht="37.5" customHeight="1" x14ac:dyDescent="0.2">
      <c r="A20" s="181" t="s">
        <v>180</v>
      </c>
      <c r="B20" s="181"/>
      <c r="C20" s="181"/>
      <c r="D20" s="181"/>
      <c r="E20" s="181"/>
      <c r="F20" s="181"/>
      <c r="G20" s="181"/>
      <c r="H20" s="181"/>
    </row>
    <row r="21" spans="1:8" ht="117" customHeight="1" x14ac:dyDescent="0.2">
      <c r="A21" s="186" t="s">
        <v>35</v>
      </c>
      <c r="B21" s="186"/>
      <c r="C21" s="186"/>
      <c r="D21" s="186"/>
      <c r="E21" s="186"/>
      <c r="F21" s="186"/>
      <c r="G21" s="186"/>
      <c r="H21" s="186"/>
    </row>
    <row r="22" spans="1:8" ht="117" customHeight="1" x14ac:dyDescent="0.2">
      <c r="A22" s="11" t="s">
        <v>99</v>
      </c>
      <c r="B22" s="176" t="s">
        <v>109</v>
      </c>
      <c r="C22" s="176"/>
      <c r="D22" s="176"/>
      <c r="E22" s="176"/>
      <c r="F22" s="176"/>
      <c r="G22" s="176"/>
      <c r="H22" s="176"/>
    </row>
    <row r="23" spans="1:8" ht="167.1" customHeight="1" x14ac:dyDescent="0.2">
      <c r="A23" s="11" t="s">
        <v>84</v>
      </c>
      <c r="B23" s="186" t="s">
        <v>119</v>
      </c>
      <c r="C23" s="186"/>
      <c r="D23" s="186"/>
      <c r="E23" s="186"/>
      <c r="F23" s="186"/>
      <c r="G23" s="186"/>
      <c r="H23" s="186"/>
    </row>
    <row r="24" spans="1:8" ht="69.75" customHeight="1" x14ac:dyDescent="0.2">
      <c r="A24" s="11" t="s">
        <v>186</v>
      </c>
      <c r="B24" s="186" t="s">
        <v>120</v>
      </c>
      <c r="C24" s="186"/>
      <c r="D24" s="186"/>
      <c r="E24" s="186"/>
      <c r="F24" s="186"/>
      <c r="G24" s="186"/>
      <c r="H24" s="186"/>
    </row>
    <row r="25" spans="1:8" ht="60" customHeight="1" x14ac:dyDescent="0.2">
      <c r="A25" s="11" t="s">
        <v>187</v>
      </c>
      <c r="B25" s="186" t="s">
        <v>122</v>
      </c>
      <c r="C25" s="186"/>
      <c r="D25" s="186"/>
      <c r="E25" s="186"/>
      <c r="F25" s="186"/>
      <c r="G25" s="186"/>
      <c r="H25" s="186"/>
    </row>
    <row r="26" spans="1:8" ht="24.75" customHeight="1" x14ac:dyDescent="0.2">
      <c r="A26" s="12" t="s">
        <v>86</v>
      </c>
      <c r="B26" s="182" t="s">
        <v>121</v>
      </c>
      <c r="C26" s="182"/>
      <c r="D26" s="182"/>
      <c r="E26" s="182"/>
      <c r="F26" s="182"/>
      <c r="G26" s="182"/>
      <c r="H26" s="182"/>
    </row>
    <row r="27" spans="1:8" ht="26.25" customHeight="1" x14ac:dyDescent="0.2">
      <c r="A27" s="12" t="s">
        <v>87</v>
      </c>
      <c r="B27" s="182" t="s">
        <v>101</v>
      </c>
      <c r="C27" s="182"/>
      <c r="D27" s="182"/>
      <c r="E27" s="182"/>
      <c r="F27" s="182"/>
      <c r="G27" s="182"/>
      <c r="H27" s="182"/>
    </row>
    <row r="28" spans="1:8" ht="53.25" customHeight="1" x14ac:dyDescent="0.2">
      <c r="A28" s="11" t="s">
        <v>167</v>
      </c>
      <c r="B28" s="186" t="s">
        <v>173</v>
      </c>
      <c r="C28" s="186"/>
      <c r="D28" s="186"/>
      <c r="E28" s="186"/>
      <c r="F28" s="186"/>
      <c r="G28" s="186"/>
      <c r="H28" s="186"/>
    </row>
    <row r="29" spans="1:8" ht="45" customHeight="1" x14ac:dyDescent="0.2">
      <c r="A29" s="11" t="s">
        <v>169</v>
      </c>
      <c r="B29" s="202" t="s">
        <v>174</v>
      </c>
      <c r="C29" s="203"/>
      <c r="D29" s="203"/>
      <c r="E29" s="203"/>
      <c r="F29" s="203"/>
      <c r="G29" s="203"/>
      <c r="H29" s="204"/>
    </row>
    <row r="30" spans="1:8" ht="45" customHeight="1" x14ac:dyDescent="0.2">
      <c r="A30" s="11" t="s">
        <v>168</v>
      </c>
      <c r="B30" s="202" t="s">
        <v>175</v>
      </c>
      <c r="C30" s="203"/>
      <c r="D30" s="203"/>
      <c r="E30" s="203"/>
      <c r="F30" s="203"/>
      <c r="G30" s="203"/>
      <c r="H30" s="204"/>
    </row>
    <row r="31" spans="1:8" ht="45" customHeight="1" x14ac:dyDescent="0.2">
      <c r="A31" s="11" t="s">
        <v>158</v>
      </c>
      <c r="B31" s="202" t="s">
        <v>176</v>
      </c>
      <c r="C31" s="203"/>
      <c r="D31" s="203"/>
      <c r="E31" s="203"/>
      <c r="F31" s="203"/>
      <c r="G31" s="203"/>
      <c r="H31" s="204"/>
    </row>
    <row r="32" spans="1:8" ht="33" customHeight="1" x14ac:dyDescent="0.2">
      <c r="A32" s="12" t="s">
        <v>188</v>
      </c>
      <c r="B32" s="186" t="s">
        <v>123</v>
      </c>
      <c r="C32" s="186"/>
      <c r="D32" s="186"/>
      <c r="E32" s="186"/>
      <c r="F32" s="186"/>
      <c r="G32" s="186"/>
      <c r="H32" s="186"/>
    </row>
    <row r="33" spans="1:8" ht="39" customHeight="1" x14ac:dyDescent="0.2">
      <c r="A33" s="11" t="s">
        <v>88</v>
      </c>
      <c r="B33" s="182" t="s">
        <v>177</v>
      </c>
      <c r="C33" s="182"/>
      <c r="D33" s="182"/>
      <c r="E33" s="182"/>
      <c r="F33" s="182"/>
      <c r="G33" s="182"/>
      <c r="H33" s="182"/>
    </row>
    <row r="34" spans="1:8" ht="39" customHeight="1" x14ac:dyDescent="0.2">
      <c r="A34" s="181" t="s">
        <v>216</v>
      </c>
      <c r="B34" s="181"/>
      <c r="C34" s="181"/>
      <c r="D34" s="181"/>
      <c r="E34" s="181"/>
      <c r="F34" s="181"/>
      <c r="G34" s="181"/>
      <c r="H34" s="181"/>
    </row>
    <row r="35" spans="1:8" ht="79.5" customHeight="1" x14ac:dyDescent="0.2">
      <c r="A35" s="178" t="s">
        <v>217</v>
      </c>
      <c r="B35" s="179"/>
      <c r="C35" s="179"/>
      <c r="D35" s="179"/>
      <c r="E35" s="179"/>
      <c r="F35" s="179"/>
      <c r="G35" s="179"/>
      <c r="H35" s="180"/>
    </row>
    <row r="36" spans="1:8" ht="33" customHeight="1" x14ac:dyDescent="0.2">
      <c r="A36" s="11" t="s">
        <v>26</v>
      </c>
      <c r="B36" s="186" t="s">
        <v>146</v>
      </c>
      <c r="C36" s="186"/>
      <c r="D36" s="186"/>
      <c r="E36" s="186"/>
      <c r="F36" s="186"/>
      <c r="G36" s="186"/>
      <c r="H36" s="186"/>
    </row>
    <row r="37" spans="1:8" ht="33" customHeight="1" x14ac:dyDescent="0.2">
      <c r="A37" s="11" t="s">
        <v>27</v>
      </c>
      <c r="B37" s="186" t="s">
        <v>147</v>
      </c>
      <c r="C37" s="186"/>
      <c r="D37" s="186"/>
      <c r="E37" s="186"/>
      <c r="F37" s="186"/>
      <c r="G37" s="186"/>
      <c r="H37" s="186"/>
    </row>
    <row r="38" spans="1:8" ht="33" customHeight="1" x14ac:dyDescent="0.2">
      <c r="A38" s="18"/>
      <c r="B38" s="19"/>
      <c r="C38" s="19"/>
      <c r="D38" s="19"/>
      <c r="E38" s="19"/>
      <c r="F38" s="19"/>
      <c r="G38" s="19"/>
      <c r="H38" s="20"/>
    </row>
    <row r="39" spans="1:8" ht="34.5" customHeight="1" x14ac:dyDescent="0.2">
      <c r="A39" s="181" t="s">
        <v>181</v>
      </c>
      <c r="B39" s="181"/>
      <c r="C39" s="181"/>
      <c r="D39" s="181"/>
      <c r="E39" s="181"/>
      <c r="F39" s="181"/>
      <c r="G39" s="181"/>
      <c r="H39" s="181"/>
    </row>
    <row r="40" spans="1:8" ht="34.5" customHeight="1" x14ac:dyDescent="0.2">
      <c r="A40" s="11" t="s">
        <v>10</v>
      </c>
      <c r="B40" s="186" t="s">
        <v>124</v>
      </c>
      <c r="C40" s="186"/>
      <c r="D40" s="186"/>
      <c r="E40" s="186"/>
      <c r="F40" s="186"/>
      <c r="G40" s="186"/>
      <c r="H40" s="186"/>
    </row>
    <row r="41" spans="1:8" ht="29.25" customHeight="1" x14ac:dyDescent="0.2">
      <c r="A41" s="11" t="s">
        <v>11</v>
      </c>
      <c r="B41" s="186" t="s">
        <v>125</v>
      </c>
      <c r="C41" s="186"/>
      <c r="D41" s="186"/>
      <c r="E41" s="186"/>
      <c r="F41" s="186"/>
      <c r="G41" s="186"/>
      <c r="H41" s="186"/>
    </row>
    <row r="42" spans="1:8" ht="42" customHeight="1" x14ac:dyDescent="0.2">
      <c r="A42" s="11" t="s">
        <v>148</v>
      </c>
      <c r="B42" s="186" t="s">
        <v>197</v>
      </c>
      <c r="C42" s="186"/>
      <c r="D42" s="186"/>
      <c r="E42" s="186"/>
      <c r="F42" s="186"/>
      <c r="G42" s="186"/>
      <c r="H42" s="186"/>
    </row>
    <row r="43" spans="1:8" ht="42" customHeight="1" x14ac:dyDescent="0.2">
      <c r="A43" s="11" t="s">
        <v>199</v>
      </c>
      <c r="B43" s="202" t="s">
        <v>200</v>
      </c>
      <c r="C43" s="203"/>
      <c r="D43" s="203"/>
      <c r="E43" s="203"/>
      <c r="F43" s="203"/>
      <c r="G43" s="203"/>
      <c r="H43" s="204"/>
    </row>
    <row r="44" spans="1:8" ht="42" customHeight="1" x14ac:dyDescent="0.2">
      <c r="A44" s="11" t="s">
        <v>149</v>
      </c>
      <c r="B44" s="202" t="s">
        <v>201</v>
      </c>
      <c r="C44" s="203"/>
      <c r="D44" s="203"/>
      <c r="E44" s="203"/>
      <c r="F44" s="203"/>
      <c r="G44" s="203"/>
      <c r="H44" s="204"/>
    </row>
    <row r="45" spans="1:8" ht="42" customHeight="1" x14ac:dyDescent="0.2">
      <c r="A45" s="11" t="s">
        <v>202</v>
      </c>
      <c r="B45" s="202" t="s">
        <v>204</v>
      </c>
      <c r="C45" s="203"/>
      <c r="D45" s="203"/>
      <c r="E45" s="203"/>
      <c r="F45" s="203"/>
      <c r="G45" s="203"/>
      <c r="H45" s="204"/>
    </row>
    <row r="46" spans="1:8" ht="86.1" customHeight="1" x14ac:dyDescent="0.2">
      <c r="A46" s="13" t="s">
        <v>206</v>
      </c>
      <c r="B46" s="187" t="s">
        <v>126</v>
      </c>
      <c r="C46" s="187"/>
      <c r="D46" s="187"/>
      <c r="E46" s="187"/>
      <c r="F46" s="187"/>
      <c r="G46" s="187"/>
      <c r="H46" s="187"/>
    </row>
    <row r="47" spans="1:8" ht="39.75" customHeight="1" x14ac:dyDescent="0.2">
      <c r="A47" s="13" t="s">
        <v>211</v>
      </c>
      <c r="B47" s="189" t="s">
        <v>218</v>
      </c>
      <c r="C47" s="190"/>
      <c r="D47" s="190"/>
      <c r="E47" s="190"/>
      <c r="F47" s="190"/>
      <c r="G47" s="190"/>
      <c r="H47" s="191"/>
    </row>
    <row r="48" spans="1:8" ht="31.5" customHeight="1" x14ac:dyDescent="0.2">
      <c r="A48" s="13" t="s">
        <v>12</v>
      </c>
      <c r="B48" s="187" t="s">
        <v>205</v>
      </c>
      <c r="C48" s="187"/>
      <c r="D48" s="187"/>
      <c r="E48" s="187"/>
      <c r="F48" s="187"/>
      <c r="G48" s="187"/>
      <c r="H48" s="187"/>
    </row>
    <row r="49" spans="1:8" ht="45" x14ac:dyDescent="0.2">
      <c r="A49" s="13" t="s">
        <v>207</v>
      </c>
      <c r="B49" s="187" t="s">
        <v>127</v>
      </c>
      <c r="C49" s="187"/>
      <c r="D49" s="187"/>
      <c r="E49" s="187"/>
      <c r="F49" s="187"/>
      <c r="G49" s="187"/>
      <c r="H49" s="187"/>
    </row>
    <row r="50" spans="1:8" ht="43.5" customHeight="1" x14ac:dyDescent="0.2">
      <c r="A50" s="13" t="s">
        <v>14</v>
      </c>
      <c r="B50" s="187" t="s">
        <v>128</v>
      </c>
      <c r="C50" s="187"/>
      <c r="D50" s="187"/>
      <c r="E50" s="187"/>
      <c r="F50" s="187"/>
      <c r="G50" s="187"/>
      <c r="H50" s="187"/>
    </row>
    <row r="51" spans="1:8" ht="40.5" customHeight="1" x14ac:dyDescent="0.2">
      <c r="A51" s="13" t="s">
        <v>15</v>
      </c>
      <c r="B51" s="187" t="s">
        <v>129</v>
      </c>
      <c r="C51" s="187"/>
      <c r="D51" s="187"/>
      <c r="E51" s="187"/>
      <c r="F51" s="187"/>
      <c r="G51" s="187"/>
      <c r="H51" s="187"/>
    </row>
    <row r="52" spans="1:8" ht="75.75" customHeight="1" x14ac:dyDescent="0.2">
      <c r="A52" s="14" t="s">
        <v>16</v>
      </c>
      <c r="B52" s="188" t="s">
        <v>130</v>
      </c>
      <c r="C52" s="188"/>
      <c r="D52" s="188"/>
      <c r="E52" s="188"/>
      <c r="F52" s="188"/>
      <c r="G52" s="188"/>
      <c r="H52" s="188"/>
    </row>
    <row r="53" spans="1:8" ht="41.25" customHeight="1" x14ac:dyDescent="0.2">
      <c r="A53" s="14" t="s">
        <v>17</v>
      </c>
      <c r="B53" s="188" t="s">
        <v>131</v>
      </c>
      <c r="C53" s="188"/>
      <c r="D53" s="188"/>
      <c r="E53" s="188"/>
      <c r="F53" s="188"/>
      <c r="G53" s="188"/>
      <c r="H53" s="188"/>
    </row>
    <row r="54" spans="1:8" ht="47.45" customHeight="1" x14ac:dyDescent="0.2">
      <c r="A54" s="14" t="s">
        <v>165</v>
      </c>
      <c r="B54" s="188" t="s">
        <v>132</v>
      </c>
      <c r="C54" s="188"/>
      <c r="D54" s="188"/>
      <c r="E54" s="188"/>
      <c r="F54" s="188"/>
      <c r="G54" s="188"/>
      <c r="H54" s="188"/>
    </row>
    <row r="55" spans="1:8" ht="57.6" customHeight="1" x14ac:dyDescent="0.2">
      <c r="A55" s="14" t="s">
        <v>36</v>
      </c>
      <c r="B55" s="188" t="s">
        <v>133</v>
      </c>
      <c r="C55" s="188"/>
      <c r="D55" s="188"/>
      <c r="E55" s="188"/>
      <c r="F55" s="188"/>
      <c r="G55" s="188"/>
      <c r="H55" s="188"/>
    </row>
    <row r="56" spans="1:8" ht="31.5" customHeight="1" x14ac:dyDescent="0.2">
      <c r="A56" s="14" t="s">
        <v>104</v>
      </c>
      <c r="B56" s="188" t="s">
        <v>134</v>
      </c>
      <c r="C56" s="188"/>
      <c r="D56" s="188"/>
      <c r="E56" s="188"/>
      <c r="F56" s="188"/>
      <c r="G56" s="188"/>
      <c r="H56" s="188"/>
    </row>
    <row r="57" spans="1:8" ht="70.5" customHeight="1" x14ac:dyDescent="0.2">
      <c r="A57" s="14" t="s">
        <v>105</v>
      </c>
      <c r="B57" s="188" t="s">
        <v>135</v>
      </c>
      <c r="C57" s="188"/>
      <c r="D57" s="188"/>
      <c r="E57" s="188"/>
      <c r="F57" s="188"/>
      <c r="G57" s="188"/>
      <c r="H57" s="188"/>
    </row>
    <row r="58" spans="1:8" ht="33.75" customHeight="1" x14ac:dyDescent="0.2">
      <c r="A58" s="194"/>
      <c r="B58" s="194"/>
      <c r="C58" s="194"/>
      <c r="D58" s="194"/>
      <c r="E58" s="194"/>
      <c r="F58" s="194"/>
      <c r="G58" s="194"/>
      <c r="H58" s="195"/>
    </row>
    <row r="59" spans="1:8" ht="32.25" customHeight="1" x14ac:dyDescent="0.2">
      <c r="A59" s="197" t="s">
        <v>183</v>
      </c>
      <c r="B59" s="197"/>
      <c r="C59" s="197"/>
      <c r="D59" s="197"/>
      <c r="E59" s="197"/>
      <c r="F59" s="197"/>
      <c r="G59" s="197"/>
      <c r="H59" s="197"/>
    </row>
    <row r="60" spans="1:8" ht="34.5" customHeight="1" x14ac:dyDescent="0.2">
      <c r="A60" s="11" t="s">
        <v>22</v>
      </c>
      <c r="B60" s="192" t="s">
        <v>141</v>
      </c>
      <c r="C60" s="192"/>
      <c r="D60" s="192"/>
      <c r="E60" s="192"/>
      <c r="F60" s="192"/>
      <c r="G60" s="192"/>
      <c r="H60" s="192"/>
    </row>
    <row r="61" spans="1:8" ht="60" customHeight="1" x14ac:dyDescent="0.2">
      <c r="A61" s="11" t="s">
        <v>32</v>
      </c>
      <c r="B61" s="201" t="s">
        <v>142</v>
      </c>
      <c r="C61" s="201"/>
      <c r="D61" s="201"/>
      <c r="E61" s="201"/>
      <c r="F61" s="201"/>
      <c r="G61" s="201"/>
      <c r="H61" s="201"/>
    </row>
    <row r="62" spans="1:8" ht="41.25" customHeight="1" x14ac:dyDescent="0.2">
      <c r="A62" s="11" t="s">
        <v>208</v>
      </c>
      <c r="B62" s="198" t="s">
        <v>209</v>
      </c>
      <c r="C62" s="199"/>
      <c r="D62" s="199"/>
      <c r="E62" s="199"/>
      <c r="F62" s="199"/>
      <c r="G62" s="199"/>
      <c r="H62" s="200"/>
    </row>
    <row r="63" spans="1:8" ht="42" customHeight="1" x14ac:dyDescent="0.2">
      <c r="A63" s="11" t="s">
        <v>23</v>
      </c>
      <c r="B63" s="186" t="s">
        <v>143</v>
      </c>
      <c r="C63" s="186"/>
      <c r="D63" s="186"/>
      <c r="E63" s="186"/>
      <c r="F63" s="186"/>
      <c r="G63" s="186"/>
      <c r="H63" s="186"/>
    </row>
    <row r="64" spans="1:8" ht="31.5" customHeight="1" x14ac:dyDescent="0.2">
      <c r="A64" s="11" t="s">
        <v>24</v>
      </c>
      <c r="B64" s="192" t="s">
        <v>144</v>
      </c>
      <c r="C64" s="192"/>
      <c r="D64" s="192"/>
      <c r="E64" s="192"/>
      <c r="F64" s="192"/>
      <c r="G64" s="192"/>
      <c r="H64" s="192"/>
    </row>
    <row r="65" spans="1:8" ht="45.75" customHeight="1" x14ac:dyDescent="0.2">
      <c r="A65" s="11" t="s">
        <v>25</v>
      </c>
      <c r="B65" s="192" t="s">
        <v>145</v>
      </c>
      <c r="C65" s="192"/>
      <c r="D65" s="192"/>
      <c r="E65" s="192"/>
      <c r="F65" s="192"/>
      <c r="G65" s="192"/>
      <c r="H65" s="192"/>
    </row>
    <row r="66" spans="1:8" ht="30.75" customHeight="1" x14ac:dyDescent="0.2">
      <c r="A66" s="196"/>
      <c r="B66" s="196"/>
      <c r="C66" s="196"/>
      <c r="D66" s="196"/>
      <c r="E66" s="196"/>
      <c r="F66" s="196"/>
      <c r="G66" s="196"/>
      <c r="H66" s="196"/>
    </row>
    <row r="67" spans="1:8" ht="34.5" customHeight="1" x14ac:dyDescent="0.2">
      <c r="A67" s="197" t="s">
        <v>182</v>
      </c>
      <c r="B67" s="197"/>
      <c r="C67" s="197"/>
      <c r="D67" s="197"/>
      <c r="E67" s="197"/>
      <c r="F67" s="197"/>
      <c r="G67" s="197"/>
      <c r="H67" s="197"/>
    </row>
    <row r="68" spans="1:8" ht="39.75" customHeight="1" x14ac:dyDescent="0.2">
      <c r="A68" s="14" t="s">
        <v>19</v>
      </c>
      <c r="B68" s="192" t="s">
        <v>136</v>
      </c>
      <c r="C68" s="192"/>
      <c r="D68" s="192"/>
      <c r="E68" s="192"/>
      <c r="F68" s="192"/>
      <c r="G68" s="192"/>
      <c r="H68" s="192"/>
    </row>
    <row r="69" spans="1:8" ht="39.75" customHeight="1" x14ac:dyDescent="0.2">
      <c r="A69" s="14" t="s">
        <v>13</v>
      </c>
      <c r="B69" s="192" t="s">
        <v>137</v>
      </c>
      <c r="C69" s="192"/>
      <c r="D69" s="192"/>
      <c r="E69" s="192"/>
      <c r="F69" s="192"/>
      <c r="G69" s="192"/>
      <c r="H69" s="192"/>
    </row>
    <row r="70" spans="1:8" ht="42" customHeight="1" x14ac:dyDescent="0.2">
      <c r="A70" s="14" t="s">
        <v>18</v>
      </c>
      <c r="B70" s="188" t="s">
        <v>138</v>
      </c>
      <c r="C70" s="188"/>
      <c r="D70" s="188"/>
      <c r="E70" s="188"/>
      <c r="F70" s="188"/>
      <c r="G70" s="188"/>
      <c r="H70" s="188"/>
    </row>
    <row r="71" spans="1:8" ht="33.75" customHeight="1" x14ac:dyDescent="0.2">
      <c r="A71" s="14" t="s">
        <v>20</v>
      </c>
      <c r="B71" s="192" t="s">
        <v>139</v>
      </c>
      <c r="C71" s="192"/>
      <c r="D71" s="192"/>
      <c r="E71" s="192"/>
      <c r="F71" s="192"/>
      <c r="G71" s="192"/>
      <c r="H71" s="192"/>
    </row>
    <row r="72" spans="1:8" ht="33" customHeight="1" x14ac:dyDescent="0.2">
      <c r="A72" s="14" t="s">
        <v>21</v>
      </c>
      <c r="B72" s="192" t="s">
        <v>140</v>
      </c>
      <c r="C72" s="192"/>
      <c r="D72" s="192"/>
      <c r="E72" s="192"/>
      <c r="F72" s="192"/>
      <c r="G72" s="192"/>
      <c r="H72" s="192"/>
    </row>
    <row r="73" spans="1:8" ht="33.75" customHeight="1" x14ac:dyDescent="0.2">
      <c r="A73" s="193"/>
      <c r="B73" s="193"/>
      <c r="C73" s="193"/>
      <c r="D73" s="193"/>
      <c r="E73" s="193"/>
      <c r="F73" s="193"/>
      <c r="G73" s="193"/>
      <c r="H73" s="193"/>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5"/>
  <sheetViews>
    <sheetView tabSelected="1" topLeftCell="A7" zoomScale="43" zoomScaleNormal="68" workbookViewId="0">
      <pane ySplit="1" topLeftCell="A84" activePane="bottomLeft" state="frozen"/>
      <selection activeCell="A7" sqref="A7"/>
      <selection pane="bottomLeft" activeCell="K84" sqref="K84"/>
    </sheetView>
  </sheetViews>
  <sheetFormatPr baseColWidth="10" defaultColWidth="11.42578125" defaultRowHeight="18.75" x14ac:dyDescent="0.3"/>
  <cols>
    <col min="1" max="1" width="16" style="146" customWidth="1"/>
    <col min="2" max="2" width="17.28515625" style="146" customWidth="1"/>
    <col min="3" max="3" width="11.85546875" style="146" customWidth="1"/>
    <col min="4" max="4" width="22.42578125" style="146" customWidth="1"/>
    <col min="5" max="5" width="11.5703125" style="146" customWidth="1"/>
    <col min="6" max="6" width="17.140625" style="146" customWidth="1"/>
    <col min="7" max="7" width="12.42578125" style="174" customWidth="1"/>
    <col min="8" max="8" width="15.42578125" style="146" customWidth="1"/>
    <col min="9" max="9" width="16.42578125" style="146" customWidth="1"/>
    <col min="10" max="10" width="15.5703125" style="146" customWidth="1"/>
    <col min="11" max="11" width="22.140625" style="140" customWidth="1"/>
    <col min="12" max="12" width="15.42578125" style="140" customWidth="1"/>
    <col min="13" max="13" width="16.28515625" style="140" customWidth="1"/>
    <col min="14" max="14" width="31.140625" style="141" customWidth="1"/>
    <col min="15" max="15" width="13.42578125" style="140" customWidth="1"/>
    <col min="16" max="16" width="12.85546875" style="175" customWidth="1"/>
    <col min="17" max="19" width="13.140625" style="141" hidden="1" customWidth="1"/>
    <col min="20" max="20" width="16" style="140" customWidth="1"/>
    <col min="21" max="21" width="15.42578125" style="140" customWidth="1"/>
    <col min="22" max="22" width="23.140625" style="140" customWidth="1"/>
    <col min="23" max="23" width="27.42578125" style="146" customWidth="1"/>
    <col min="24" max="24" width="0" style="146" hidden="1" customWidth="1"/>
    <col min="25" max="16384" width="11.42578125" style="146"/>
  </cols>
  <sheetData>
    <row r="1" spans="1:24" ht="21" hidden="1" customHeight="1" x14ac:dyDescent="0.3">
      <c r="A1" s="206"/>
      <c r="B1" s="206"/>
      <c r="C1" s="207" t="s">
        <v>1</v>
      </c>
      <c r="D1" s="207"/>
      <c r="E1" s="207"/>
      <c r="F1" s="207"/>
      <c r="G1" s="207"/>
      <c r="H1" s="207"/>
      <c r="I1" s="207"/>
      <c r="J1" s="207"/>
      <c r="K1" s="207"/>
      <c r="L1" s="207"/>
      <c r="M1" s="207"/>
      <c r="N1" s="207"/>
      <c r="O1" s="207"/>
      <c r="P1" s="207"/>
      <c r="Q1" s="207"/>
      <c r="R1" s="207"/>
      <c r="S1" s="207"/>
      <c r="T1" s="207"/>
      <c r="U1" s="207"/>
      <c r="V1" s="144" t="s">
        <v>220</v>
      </c>
      <c r="W1" s="145"/>
      <c r="X1" s="145"/>
    </row>
    <row r="2" spans="1:24" ht="21" hidden="1" customHeight="1" x14ac:dyDescent="0.3">
      <c r="A2" s="206"/>
      <c r="B2" s="206"/>
      <c r="C2" s="207" t="s">
        <v>2</v>
      </c>
      <c r="D2" s="207"/>
      <c r="E2" s="207"/>
      <c r="F2" s="207"/>
      <c r="G2" s="207"/>
      <c r="H2" s="207"/>
      <c r="I2" s="207"/>
      <c r="J2" s="207"/>
      <c r="K2" s="207"/>
      <c r="L2" s="207"/>
      <c r="M2" s="207"/>
      <c r="N2" s="207"/>
      <c r="O2" s="207"/>
      <c r="P2" s="207"/>
      <c r="Q2" s="207"/>
      <c r="R2" s="207"/>
      <c r="S2" s="207"/>
      <c r="T2" s="207"/>
      <c r="U2" s="207"/>
      <c r="V2" s="144" t="s">
        <v>3</v>
      </c>
      <c r="W2" s="145"/>
      <c r="X2" s="145"/>
    </row>
    <row r="3" spans="1:24" ht="21" hidden="1" customHeight="1" x14ac:dyDescent="0.3">
      <c r="A3" s="206"/>
      <c r="B3" s="206"/>
      <c r="C3" s="207" t="s">
        <v>4</v>
      </c>
      <c r="D3" s="207"/>
      <c r="E3" s="207"/>
      <c r="F3" s="207"/>
      <c r="G3" s="207"/>
      <c r="H3" s="207"/>
      <c r="I3" s="207"/>
      <c r="J3" s="207"/>
      <c r="K3" s="207"/>
      <c r="L3" s="207"/>
      <c r="M3" s="207"/>
      <c r="N3" s="207"/>
      <c r="O3" s="207"/>
      <c r="P3" s="207"/>
      <c r="Q3" s="207"/>
      <c r="R3" s="207"/>
      <c r="S3" s="207"/>
      <c r="T3" s="207"/>
      <c r="U3" s="207"/>
      <c r="V3" s="144" t="s">
        <v>219</v>
      </c>
      <c r="W3" s="145"/>
      <c r="X3" s="145"/>
    </row>
    <row r="4" spans="1:24" ht="21" hidden="1" customHeight="1" x14ac:dyDescent="0.3">
      <c r="A4" s="206"/>
      <c r="B4" s="206"/>
      <c r="C4" s="207" t="s">
        <v>159</v>
      </c>
      <c r="D4" s="207"/>
      <c r="E4" s="207"/>
      <c r="F4" s="207"/>
      <c r="G4" s="207"/>
      <c r="H4" s="207"/>
      <c r="I4" s="207"/>
      <c r="J4" s="207"/>
      <c r="K4" s="207"/>
      <c r="L4" s="207"/>
      <c r="M4" s="207"/>
      <c r="N4" s="207"/>
      <c r="O4" s="207"/>
      <c r="P4" s="207"/>
      <c r="Q4" s="207"/>
      <c r="R4" s="207"/>
      <c r="S4" s="207"/>
      <c r="T4" s="207"/>
      <c r="U4" s="207"/>
      <c r="V4" s="144" t="s">
        <v>222</v>
      </c>
      <c r="W4" s="145"/>
      <c r="X4" s="145"/>
    </row>
    <row r="5" spans="1:24" ht="26.25" hidden="1" customHeight="1" x14ac:dyDescent="0.3">
      <c r="A5" s="205" t="s">
        <v>171</v>
      </c>
      <c r="B5" s="205"/>
      <c r="C5" s="208" t="s">
        <v>227</v>
      </c>
      <c r="D5" s="209"/>
      <c r="E5" s="209"/>
      <c r="F5" s="209"/>
      <c r="G5" s="209"/>
      <c r="H5" s="209"/>
      <c r="I5" s="209"/>
      <c r="J5" s="209"/>
      <c r="K5" s="209"/>
      <c r="L5" s="209"/>
      <c r="M5" s="209"/>
      <c r="N5" s="209"/>
      <c r="O5" s="209"/>
      <c r="P5" s="209"/>
      <c r="Q5" s="209"/>
      <c r="R5" s="209"/>
      <c r="S5" s="209"/>
      <c r="T5" s="209"/>
      <c r="U5" s="209"/>
      <c r="V5" s="210"/>
      <c r="W5" s="145"/>
      <c r="X5" s="145"/>
    </row>
    <row r="6" spans="1:24" ht="39" hidden="1" customHeight="1" x14ac:dyDescent="0.3">
      <c r="A6" s="214" t="s">
        <v>161</v>
      </c>
      <c r="B6" s="215"/>
      <c r="C6" s="215"/>
      <c r="D6" s="215"/>
      <c r="E6" s="215"/>
      <c r="F6" s="215"/>
      <c r="G6" s="215"/>
      <c r="H6" s="215"/>
      <c r="I6" s="215"/>
      <c r="J6" s="215"/>
      <c r="K6" s="215"/>
      <c r="L6" s="215"/>
      <c r="M6" s="215"/>
      <c r="N6" s="215"/>
      <c r="O6" s="215"/>
      <c r="P6" s="215"/>
      <c r="Q6" s="215"/>
      <c r="R6" s="215"/>
      <c r="S6" s="215"/>
      <c r="T6" s="215"/>
      <c r="U6" s="215"/>
      <c r="V6" s="216"/>
      <c r="W6" s="145"/>
      <c r="X6" s="145"/>
    </row>
    <row r="7" spans="1:24" s="151" customFormat="1" ht="120.75" customHeight="1" x14ac:dyDescent="0.25">
      <c r="A7" s="143" t="s">
        <v>93</v>
      </c>
      <c r="B7" s="143" t="s">
        <v>166</v>
      </c>
      <c r="C7" s="143" t="s">
        <v>157</v>
      </c>
      <c r="D7" s="143" t="s">
        <v>28</v>
      </c>
      <c r="E7" s="143" t="s">
        <v>102</v>
      </c>
      <c r="F7" s="143" t="s">
        <v>7</v>
      </c>
      <c r="G7" s="143" t="s">
        <v>194</v>
      </c>
      <c r="H7" s="143" t="s">
        <v>34</v>
      </c>
      <c r="I7" s="143" t="s">
        <v>8</v>
      </c>
      <c r="J7" s="143" t="s">
        <v>156</v>
      </c>
      <c r="K7" s="143" t="s">
        <v>98</v>
      </c>
      <c r="L7" s="143" t="s">
        <v>97</v>
      </c>
      <c r="M7" s="143" t="s">
        <v>178</v>
      </c>
      <c r="N7" s="147" t="s">
        <v>9</v>
      </c>
      <c r="O7" s="143" t="s">
        <v>30</v>
      </c>
      <c r="P7" s="143" t="s">
        <v>31</v>
      </c>
      <c r="Q7" s="147" t="s">
        <v>1018</v>
      </c>
      <c r="R7" s="148" t="s">
        <v>1019</v>
      </c>
      <c r="S7" s="148" t="s">
        <v>1012</v>
      </c>
      <c r="T7" s="143" t="s">
        <v>163</v>
      </c>
      <c r="U7" s="143" t="s">
        <v>164</v>
      </c>
      <c r="V7" s="143" t="s">
        <v>162</v>
      </c>
      <c r="W7" s="149"/>
      <c r="X7" s="150"/>
    </row>
    <row r="8" spans="1:24" ht="409.5" x14ac:dyDescent="0.3">
      <c r="A8" s="136" t="s">
        <v>389</v>
      </c>
      <c r="B8" s="136" t="s">
        <v>391</v>
      </c>
      <c r="C8" s="136" t="s">
        <v>228</v>
      </c>
      <c r="D8" s="136" t="s">
        <v>229</v>
      </c>
      <c r="E8" s="136" t="s">
        <v>232</v>
      </c>
      <c r="F8" s="136" t="s">
        <v>245</v>
      </c>
      <c r="G8" s="136" t="s">
        <v>392</v>
      </c>
      <c r="H8" s="136" t="s">
        <v>254</v>
      </c>
      <c r="I8" s="136" t="s">
        <v>360</v>
      </c>
      <c r="J8" s="136" t="s">
        <v>361</v>
      </c>
      <c r="K8" s="136" t="s">
        <v>307</v>
      </c>
      <c r="L8" s="152">
        <v>0.3</v>
      </c>
      <c r="M8" s="78" t="s">
        <v>190</v>
      </c>
      <c r="N8" s="136" t="s">
        <v>401</v>
      </c>
      <c r="O8" s="153">
        <v>4</v>
      </c>
      <c r="P8" s="136">
        <v>1</v>
      </c>
      <c r="Q8" s="153">
        <v>1</v>
      </c>
      <c r="R8" s="139">
        <f>(Q8/P8)*L8</f>
        <v>0.3</v>
      </c>
      <c r="S8" s="154">
        <f>(Q8/O8)*L8</f>
        <v>7.4999999999999997E-2</v>
      </c>
      <c r="T8" s="136">
        <v>1</v>
      </c>
      <c r="U8" s="136">
        <v>1</v>
      </c>
      <c r="V8" s="136">
        <v>1</v>
      </c>
      <c r="W8" s="145"/>
      <c r="X8" s="145"/>
    </row>
    <row r="9" spans="1:24" ht="409.5" x14ac:dyDescent="0.3">
      <c r="A9" s="136" t="s">
        <v>389</v>
      </c>
      <c r="B9" s="136" t="s">
        <v>391</v>
      </c>
      <c r="C9" s="136" t="s">
        <v>228</v>
      </c>
      <c r="D9" s="136" t="s">
        <v>229</v>
      </c>
      <c r="E9" s="136" t="s">
        <v>233</v>
      </c>
      <c r="F9" s="136" t="s">
        <v>245</v>
      </c>
      <c r="G9" s="136" t="s">
        <v>392</v>
      </c>
      <c r="H9" s="136" t="s">
        <v>255</v>
      </c>
      <c r="I9" s="136" t="s">
        <v>360</v>
      </c>
      <c r="J9" s="136" t="s">
        <v>361</v>
      </c>
      <c r="K9" s="136" t="s">
        <v>308</v>
      </c>
      <c r="L9" s="152">
        <v>0.5</v>
      </c>
      <c r="M9" s="78" t="s">
        <v>190</v>
      </c>
      <c r="N9" s="136" t="s">
        <v>401</v>
      </c>
      <c r="O9" s="153">
        <v>5</v>
      </c>
      <c r="P9" s="136">
        <v>5</v>
      </c>
      <c r="Q9" s="153">
        <v>0</v>
      </c>
      <c r="R9" s="139">
        <f>0%</f>
        <v>0</v>
      </c>
      <c r="S9" s="154">
        <f>R9</f>
        <v>0</v>
      </c>
      <c r="T9" s="136">
        <v>5</v>
      </c>
      <c r="U9" s="136">
        <v>5</v>
      </c>
      <c r="V9" s="136">
        <v>5</v>
      </c>
      <c r="W9" s="145"/>
      <c r="X9" s="145" t="s">
        <v>189</v>
      </c>
    </row>
    <row r="10" spans="1:24" ht="409.5" x14ac:dyDescent="0.3">
      <c r="A10" s="136" t="s">
        <v>389</v>
      </c>
      <c r="B10" s="136" t="s">
        <v>391</v>
      </c>
      <c r="C10" s="136" t="s">
        <v>228</v>
      </c>
      <c r="D10" s="136" t="s">
        <v>229</v>
      </c>
      <c r="E10" s="136" t="s">
        <v>234</v>
      </c>
      <c r="F10" s="136" t="s">
        <v>245</v>
      </c>
      <c r="G10" s="136" t="s">
        <v>392</v>
      </c>
      <c r="H10" s="136" t="s">
        <v>256</v>
      </c>
      <c r="I10" s="136" t="s">
        <v>360</v>
      </c>
      <c r="J10" s="136" t="s">
        <v>361</v>
      </c>
      <c r="K10" s="136" t="s">
        <v>309</v>
      </c>
      <c r="L10" s="152">
        <v>0.2</v>
      </c>
      <c r="M10" s="78" t="s">
        <v>190</v>
      </c>
      <c r="N10" s="136" t="s">
        <v>403</v>
      </c>
      <c r="O10" s="153">
        <v>1</v>
      </c>
      <c r="P10" s="136">
        <v>0</v>
      </c>
      <c r="Q10" s="153" t="s">
        <v>994</v>
      </c>
      <c r="R10" s="154"/>
      <c r="S10" s="154"/>
      <c r="T10" s="136">
        <v>1</v>
      </c>
      <c r="U10" s="136">
        <v>0</v>
      </c>
      <c r="V10" s="136">
        <v>0</v>
      </c>
      <c r="W10" s="145"/>
      <c r="X10" s="145" t="s">
        <v>190</v>
      </c>
    </row>
    <row r="11" spans="1:24" ht="36" customHeight="1" x14ac:dyDescent="0.3">
      <c r="A11" s="136"/>
      <c r="B11" s="136"/>
      <c r="C11" s="136"/>
      <c r="D11" s="136"/>
      <c r="E11" s="211" t="s">
        <v>1020</v>
      </c>
      <c r="F11" s="212"/>
      <c r="G11" s="212"/>
      <c r="H11" s="212"/>
      <c r="I11" s="212"/>
      <c r="J11" s="212"/>
      <c r="K11" s="212"/>
      <c r="L11" s="212"/>
      <c r="M11" s="212"/>
      <c r="N11" s="212"/>
      <c r="O11" s="212"/>
      <c r="P11" s="212"/>
      <c r="Q11" s="213"/>
      <c r="R11" s="154">
        <f>SUM(R8:R10)</f>
        <v>0.3</v>
      </c>
      <c r="S11" s="154">
        <f>SUM(S8:S10)</f>
        <v>7.4999999999999997E-2</v>
      </c>
      <c r="T11" s="136"/>
      <c r="U11" s="136"/>
      <c r="V11" s="136"/>
      <c r="W11" s="145"/>
      <c r="X11" s="145"/>
    </row>
    <row r="12" spans="1:24" ht="409.5" x14ac:dyDescent="0.3">
      <c r="A12" s="136" t="s">
        <v>389</v>
      </c>
      <c r="B12" s="136" t="s">
        <v>391</v>
      </c>
      <c r="C12" s="136" t="s">
        <v>228</v>
      </c>
      <c r="D12" s="136" t="s">
        <v>229</v>
      </c>
      <c r="E12" s="136" t="s">
        <v>235</v>
      </c>
      <c r="F12" s="136" t="s">
        <v>246</v>
      </c>
      <c r="G12" s="136" t="s">
        <v>393</v>
      </c>
      <c r="H12" s="136" t="s">
        <v>257</v>
      </c>
      <c r="I12" s="136" t="s">
        <v>360</v>
      </c>
      <c r="J12" s="136" t="s">
        <v>362</v>
      </c>
      <c r="K12" s="136" t="s">
        <v>310</v>
      </c>
      <c r="L12" s="152">
        <v>0.35</v>
      </c>
      <c r="M12" s="78" t="s">
        <v>189</v>
      </c>
      <c r="N12" s="136" t="s">
        <v>402</v>
      </c>
      <c r="O12" s="153">
        <v>1</v>
      </c>
      <c r="P12" s="136">
        <v>0</v>
      </c>
      <c r="Q12" s="153" t="s">
        <v>994</v>
      </c>
      <c r="R12" s="154"/>
      <c r="S12" s="154"/>
      <c r="T12" s="136">
        <v>1</v>
      </c>
      <c r="U12" s="136">
        <v>1</v>
      </c>
      <c r="V12" s="136">
        <v>1</v>
      </c>
      <c r="W12" s="145"/>
      <c r="X12" s="145"/>
    </row>
    <row r="13" spans="1:24" ht="409.5" x14ac:dyDescent="0.3">
      <c r="A13" s="136" t="s">
        <v>389</v>
      </c>
      <c r="B13" s="136" t="s">
        <v>391</v>
      </c>
      <c r="C13" s="136" t="s">
        <v>228</v>
      </c>
      <c r="D13" s="136" t="s">
        <v>229</v>
      </c>
      <c r="E13" s="136" t="s">
        <v>236</v>
      </c>
      <c r="F13" s="136" t="s">
        <v>246</v>
      </c>
      <c r="G13" s="136" t="s">
        <v>393</v>
      </c>
      <c r="H13" s="136" t="s">
        <v>258</v>
      </c>
      <c r="I13" s="136" t="s">
        <v>360</v>
      </c>
      <c r="J13" s="136" t="s">
        <v>363</v>
      </c>
      <c r="K13" s="136" t="s">
        <v>311</v>
      </c>
      <c r="L13" s="152">
        <v>0.35</v>
      </c>
      <c r="M13" s="78" t="s">
        <v>189</v>
      </c>
      <c r="N13" s="136" t="s">
        <v>402</v>
      </c>
      <c r="O13" s="153">
        <v>1</v>
      </c>
      <c r="P13" s="136">
        <v>1</v>
      </c>
      <c r="Q13" s="153">
        <v>0</v>
      </c>
      <c r="R13" s="139">
        <f>0%</f>
        <v>0</v>
      </c>
      <c r="S13" s="154">
        <f>R13</f>
        <v>0</v>
      </c>
      <c r="T13" s="136">
        <v>1</v>
      </c>
      <c r="U13" s="136">
        <v>0</v>
      </c>
      <c r="V13" s="136">
        <v>0</v>
      </c>
      <c r="W13" s="145"/>
      <c r="X13" s="145"/>
    </row>
    <row r="14" spans="1:24" ht="409.5" x14ac:dyDescent="0.3">
      <c r="A14" s="136" t="s">
        <v>389</v>
      </c>
      <c r="B14" s="136" t="s">
        <v>391</v>
      </c>
      <c r="C14" s="136" t="s">
        <v>228</v>
      </c>
      <c r="D14" s="136" t="s">
        <v>229</v>
      </c>
      <c r="E14" s="136" t="s">
        <v>235</v>
      </c>
      <c r="F14" s="136" t="s">
        <v>246</v>
      </c>
      <c r="G14" s="136" t="s">
        <v>393</v>
      </c>
      <c r="H14" s="136" t="s">
        <v>259</v>
      </c>
      <c r="I14" s="136" t="s">
        <v>360</v>
      </c>
      <c r="J14" s="136" t="s">
        <v>1035</v>
      </c>
      <c r="K14" s="136" t="s">
        <v>312</v>
      </c>
      <c r="L14" s="152">
        <v>0.3</v>
      </c>
      <c r="M14" s="78" t="s">
        <v>189</v>
      </c>
      <c r="N14" s="136" t="s">
        <v>401</v>
      </c>
      <c r="O14" s="153">
        <v>2</v>
      </c>
      <c r="P14" s="136">
        <v>2</v>
      </c>
      <c r="Q14" s="153">
        <v>2</v>
      </c>
      <c r="R14" s="139">
        <f>(Q14/P14)*L14</f>
        <v>0.3</v>
      </c>
      <c r="S14" s="154">
        <f>(Q14/O14)*L14</f>
        <v>0.3</v>
      </c>
      <c r="T14" s="136">
        <v>0</v>
      </c>
      <c r="U14" s="136">
        <v>0</v>
      </c>
      <c r="V14" s="136">
        <v>0</v>
      </c>
      <c r="W14" s="145"/>
      <c r="X14" s="145"/>
    </row>
    <row r="15" spans="1:24" ht="41.25" customHeight="1" x14ac:dyDescent="0.3">
      <c r="A15" s="136"/>
      <c r="B15" s="136"/>
      <c r="C15" s="136"/>
      <c r="D15" s="136"/>
      <c r="E15" s="136"/>
      <c r="F15" s="211" t="s">
        <v>1021</v>
      </c>
      <c r="G15" s="212"/>
      <c r="H15" s="212"/>
      <c r="I15" s="212"/>
      <c r="J15" s="212"/>
      <c r="K15" s="212"/>
      <c r="L15" s="212"/>
      <c r="M15" s="212"/>
      <c r="N15" s="212"/>
      <c r="O15" s="212"/>
      <c r="P15" s="212"/>
      <c r="Q15" s="213"/>
      <c r="R15" s="139">
        <f>SUM(R12:R14)</f>
        <v>0.3</v>
      </c>
      <c r="S15" s="139">
        <f>SUM(S12:S14)</f>
        <v>0.3</v>
      </c>
      <c r="T15" s="136"/>
      <c r="U15" s="136"/>
      <c r="V15" s="136"/>
      <c r="W15" s="145"/>
      <c r="X15" s="145"/>
    </row>
    <row r="16" spans="1:24" ht="409.5" x14ac:dyDescent="0.3">
      <c r="A16" s="136" t="s">
        <v>389</v>
      </c>
      <c r="B16" s="136" t="s">
        <v>391</v>
      </c>
      <c r="C16" s="136" t="s">
        <v>228</v>
      </c>
      <c r="D16" s="136" t="s">
        <v>230</v>
      </c>
      <c r="E16" s="136" t="s">
        <v>237</v>
      </c>
      <c r="F16" s="136" t="s">
        <v>247</v>
      </c>
      <c r="G16" s="136" t="s">
        <v>394</v>
      </c>
      <c r="H16" s="155" t="s">
        <v>260</v>
      </c>
      <c r="I16" s="136" t="s">
        <v>360</v>
      </c>
      <c r="J16" s="136" t="s">
        <v>364</v>
      </c>
      <c r="K16" s="136" t="s">
        <v>313</v>
      </c>
      <c r="L16" s="152">
        <v>0.5</v>
      </c>
      <c r="M16" s="78" t="s">
        <v>189</v>
      </c>
      <c r="N16" s="136" t="s">
        <v>401</v>
      </c>
      <c r="O16" s="153">
        <v>1</v>
      </c>
      <c r="P16" s="136">
        <v>1</v>
      </c>
      <c r="Q16" s="153">
        <v>1</v>
      </c>
      <c r="R16" s="139">
        <f>(Q16/P16)*L16</f>
        <v>0.5</v>
      </c>
      <c r="S16" s="154">
        <f>(Q16/O16)*L16</f>
        <v>0.5</v>
      </c>
      <c r="T16" s="136">
        <v>1</v>
      </c>
      <c r="U16" s="136">
        <v>1</v>
      </c>
      <c r="V16" s="136">
        <v>1</v>
      </c>
      <c r="W16" s="145"/>
      <c r="X16" s="145"/>
    </row>
    <row r="17" spans="1:24" ht="409.5" x14ac:dyDescent="0.3">
      <c r="A17" s="136" t="s">
        <v>389</v>
      </c>
      <c r="B17" s="136" t="s">
        <v>391</v>
      </c>
      <c r="C17" s="136" t="s">
        <v>228</v>
      </c>
      <c r="D17" s="136" t="s">
        <v>230</v>
      </c>
      <c r="E17" s="136" t="s">
        <v>237</v>
      </c>
      <c r="F17" s="136" t="s">
        <v>247</v>
      </c>
      <c r="G17" s="136" t="s">
        <v>394</v>
      </c>
      <c r="H17" s="136" t="s">
        <v>261</v>
      </c>
      <c r="I17" s="136" t="s">
        <v>360</v>
      </c>
      <c r="J17" s="136">
        <v>0</v>
      </c>
      <c r="K17" s="136" t="s">
        <v>314</v>
      </c>
      <c r="L17" s="152">
        <v>0.25</v>
      </c>
      <c r="M17" s="78" t="s">
        <v>190</v>
      </c>
      <c r="N17" s="136" t="s">
        <v>401</v>
      </c>
      <c r="O17" s="153">
        <v>20</v>
      </c>
      <c r="P17" s="136">
        <v>3</v>
      </c>
      <c r="Q17" s="153">
        <v>1</v>
      </c>
      <c r="R17" s="139">
        <f>(Q17/P17)*L17</f>
        <v>8.3333333333333329E-2</v>
      </c>
      <c r="S17" s="154">
        <f>(Q17/O17)*L17</f>
        <v>1.2500000000000001E-2</v>
      </c>
      <c r="T17" s="136">
        <v>6</v>
      </c>
      <c r="U17" s="136">
        <v>6</v>
      </c>
      <c r="V17" s="136">
        <v>5</v>
      </c>
      <c r="W17" s="145"/>
      <c r="X17" s="145"/>
    </row>
    <row r="18" spans="1:24" ht="409.5" x14ac:dyDescent="0.3">
      <c r="A18" s="136" t="s">
        <v>389</v>
      </c>
      <c r="B18" s="136" t="s">
        <v>391</v>
      </c>
      <c r="C18" s="136" t="s">
        <v>228</v>
      </c>
      <c r="D18" s="136" t="s">
        <v>230</v>
      </c>
      <c r="E18" s="136" t="s">
        <v>237</v>
      </c>
      <c r="F18" s="136" t="s">
        <v>247</v>
      </c>
      <c r="G18" s="136" t="s">
        <v>394</v>
      </c>
      <c r="H18" s="136" t="s">
        <v>262</v>
      </c>
      <c r="I18" s="136" t="s">
        <v>360</v>
      </c>
      <c r="J18" s="136">
        <v>0</v>
      </c>
      <c r="K18" s="136" t="s">
        <v>315</v>
      </c>
      <c r="L18" s="152">
        <v>0.25</v>
      </c>
      <c r="M18" s="78" t="s">
        <v>190</v>
      </c>
      <c r="N18" s="136" t="s">
        <v>401</v>
      </c>
      <c r="O18" s="153">
        <v>12</v>
      </c>
      <c r="P18" s="136">
        <v>1</v>
      </c>
      <c r="Q18" s="153">
        <v>1</v>
      </c>
      <c r="R18" s="139">
        <f>(Q18/P18)*L18</f>
        <v>0.25</v>
      </c>
      <c r="S18" s="154">
        <f>(Q18/O18)*L18</f>
        <v>2.0833333333333332E-2</v>
      </c>
      <c r="T18" s="136">
        <v>4</v>
      </c>
      <c r="U18" s="136">
        <v>4</v>
      </c>
      <c r="V18" s="136">
        <v>3</v>
      </c>
      <c r="W18" s="145"/>
      <c r="X18" s="145"/>
    </row>
    <row r="19" spans="1:24" ht="46.5" customHeight="1" x14ac:dyDescent="0.3">
      <c r="A19" s="136"/>
      <c r="B19" s="136"/>
      <c r="C19" s="136"/>
      <c r="D19" s="136"/>
      <c r="E19" s="136"/>
      <c r="F19" s="211" t="s">
        <v>1022</v>
      </c>
      <c r="G19" s="212"/>
      <c r="H19" s="212"/>
      <c r="I19" s="212"/>
      <c r="J19" s="212"/>
      <c r="K19" s="212"/>
      <c r="L19" s="212"/>
      <c r="M19" s="212"/>
      <c r="N19" s="212"/>
      <c r="O19" s="212"/>
      <c r="P19" s="212"/>
      <c r="Q19" s="213"/>
      <c r="R19" s="154">
        <f>SUM(R16:R18)</f>
        <v>0.83333333333333337</v>
      </c>
      <c r="S19" s="154">
        <f>SUM(S16:S18)</f>
        <v>0.53333333333333333</v>
      </c>
      <c r="T19" s="136"/>
      <c r="U19" s="136"/>
      <c r="V19" s="136"/>
      <c r="W19" s="145"/>
      <c r="X19" s="145"/>
    </row>
    <row r="20" spans="1:24" ht="409.5" x14ac:dyDescent="0.3">
      <c r="A20" s="136" t="s">
        <v>389</v>
      </c>
      <c r="B20" s="136" t="s">
        <v>391</v>
      </c>
      <c r="C20" s="136" t="s">
        <v>228</v>
      </c>
      <c r="D20" s="136" t="s">
        <v>230</v>
      </c>
      <c r="E20" s="136" t="s">
        <v>238</v>
      </c>
      <c r="F20" s="136" t="s">
        <v>248</v>
      </c>
      <c r="G20" s="136" t="s">
        <v>395</v>
      </c>
      <c r="H20" s="136" t="s">
        <v>263</v>
      </c>
      <c r="I20" s="136" t="s">
        <v>360</v>
      </c>
      <c r="J20" s="136" t="s">
        <v>365</v>
      </c>
      <c r="K20" s="136" t="s">
        <v>316</v>
      </c>
      <c r="L20" s="156">
        <v>0.25</v>
      </c>
      <c r="M20" s="78" t="s">
        <v>189</v>
      </c>
      <c r="N20" s="136" t="s">
        <v>401</v>
      </c>
      <c r="O20" s="153">
        <v>2</v>
      </c>
      <c r="P20" s="136">
        <v>1</v>
      </c>
      <c r="Q20" s="153">
        <v>0</v>
      </c>
      <c r="R20" s="139">
        <f>0%</f>
        <v>0</v>
      </c>
      <c r="S20" s="154">
        <f>R20</f>
        <v>0</v>
      </c>
      <c r="T20" s="136">
        <v>1</v>
      </c>
      <c r="U20" s="136">
        <v>0</v>
      </c>
      <c r="V20" s="136">
        <v>0</v>
      </c>
      <c r="W20" s="145"/>
      <c r="X20" s="145"/>
    </row>
    <row r="21" spans="1:24" ht="409.5" x14ac:dyDescent="0.3">
      <c r="A21" s="136" t="s">
        <v>389</v>
      </c>
      <c r="B21" s="136" t="s">
        <v>391</v>
      </c>
      <c r="C21" s="136" t="s">
        <v>228</v>
      </c>
      <c r="D21" s="136" t="s">
        <v>230</v>
      </c>
      <c r="E21" s="136" t="s">
        <v>239</v>
      </c>
      <c r="F21" s="136" t="s">
        <v>248</v>
      </c>
      <c r="G21" s="136" t="s">
        <v>395</v>
      </c>
      <c r="H21" s="136" t="s">
        <v>264</v>
      </c>
      <c r="I21" s="136" t="s">
        <v>360</v>
      </c>
      <c r="J21" s="136" t="s">
        <v>264</v>
      </c>
      <c r="K21" s="136" t="s">
        <v>317</v>
      </c>
      <c r="L21" s="156">
        <v>0.1</v>
      </c>
      <c r="M21" s="78" t="s">
        <v>190</v>
      </c>
      <c r="N21" s="136" t="s">
        <v>401</v>
      </c>
      <c r="O21" s="153">
        <v>1</v>
      </c>
      <c r="P21" s="136">
        <v>0</v>
      </c>
      <c r="Q21" s="153" t="s">
        <v>994</v>
      </c>
      <c r="R21" s="154"/>
      <c r="S21" s="154"/>
      <c r="T21" s="136">
        <v>1</v>
      </c>
      <c r="U21" s="136">
        <v>0</v>
      </c>
      <c r="V21" s="136">
        <v>0</v>
      </c>
      <c r="W21" s="145"/>
      <c r="X21" s="145"/>
    </row>
    <row r="22" spans="1:24" ht="409.5" x14ac:dyDescent="0.3">
      <c r="A22" s="136" t="s">
        <v>389</v>
      </c>
      <c r="B22" s="136" t="s">
        <v>391</v>
      </c>
      <c r="C22" s="136" t="s">
        <v>228</v>
      </c>
      <c r="D22" s="136" t="s">
        <v>230</v>
      </c>
      <c r="E22" s="157" t="s">
        <v>240</v>
      </c>
      <c r="F22" s="136" t="s">
        <v>248</v>
      </c>
      <c r="G22" s="136" t="s">
        <v>395</v>
      </c>
      <c r="H22" s="136" t="s">
        <v>265</v>
      </c>
      <c r="I22" s="136" t="s">
        <v>360</v>
      </c>
      <c r="J22" s="136">
        <v>0</v>
      </c>
      <c r="K22" s="136" t="s">
        <v>318</v>
      </c>
      <c r="L22" s="156">
        <v>0.1</v>
      </c>
      <c r="M22" s="78" t="s">
        <v>190</v>
      </c>
      <c r="N22" s="136" t="s">
        <v>401</v>
      </c>
      <c r="O22" s="153">
        <v>1200</v>
      </c>
      <c r="P22" s="136">
        <v>200</v>
      </c>
      <c r="Q22" s="153">
        <v>0</v>
      </c>
      <c r="R22" s="139">
        <f>0%</f>
        <v>0</v>
      </c>
      <c r="S22" s="154">
        <f>R22</f>
        <v>0</v>
      </c>
      <c r="T22" s="136">
        <v>350</v>
      </c>
      <c r="U22" s="136">
        <v>350</v>
      </c>
      <c r="V22" s="136">
        <v>300</v>
      </c>
      <c r="W22" s="145"/>
      <c r="X22" s="145"/>
    </row>
    <row r="23" spans="1:24" ht="409.5" x14ac:dyDescent="0.3">
      <c r="A23" s="136" t="s">
        <v>389</v>
      </c>
      <c r="B23" s="136" t="s">
        <v>391</v>
      </c>
      <c r="C23" s="136" t="s">
        <v>228</v>
      </c>
      <c r="D23" s="136" t="s">
        <v>230</v>
      </c>
      <c r="E23" s="136" t="s">
        <v>238</v>
      </c>
      <c r="F23" s="136" t="s">
        <v>248</v>
      </c>
      <c r="G23" s="136" t="s">
        <v>395</v>
      </c>
      <c r="H23" s="136" t="s">
        <v>266</v>
      </c>
      <c r="I23" s="136" t="s">
        <v>360</v>
      </c>
      <c r="J23" s="136" t="s">
        <v>266</v>
      </c>
      <c r="K23" s="136" t="s">
        <v>319</v>
      </c>
      <c r="L23" s="156">
        <v>0.1</v>
      </c>
      <c r="M23" s="78" t="s">
        <v>190</v>
      </c>
      <c r="N23" s="136" t="s">
        <v>401</v>
      </c>
      <c r="O23" s="153">
        <v>2</v>
      </c>
      <c r="P23" s="136">
        <v>0</v>
      </c>
      <c r="Q23" s="153" t="s">
        <v>994</v>
      </c>
      <c r="R23" s="154"/>
      <c r="S23" s="154"/>
      <c r="T23" s="136">
        <v>1</v>
      </c>
      <c r="U23" s="136">
        <v>1</v>
      </c>
      <c r="V23" s="136">
        <v>0</v>
      </c>
      <c r="W23" s="145"/>
      <c r="X23" s="145"/>
    </row>
    <row r="24" spans="1:24" ht="409.5" x14ac:dyDescent="0.3">
      <c r="A24" s="136" t="s">
        <v>389</v>
      </c>
      <c r="B24" s="136" t="s">
        <v>391</v>
      </c>
      <c r="C24" s="136" t="s">
        <v>228</v>
      </c>
      <c r="D24" s="136" t="s">
        <v>230</v>
      </c>
      <c r="E24" s="157" t="s">
        <v>240</v>
      </c>
      <c r="F24" s="136" t="s">
        <v>248</v>
      </c>
      <c r="G24" s="136" t="s">
        <v>395</v>
      </c>
      <c r="H24" s="136" t="s">
        <v>267</v>
      </c>
      <c r="I24" s="136" t="s">
        <v>360</v>
      </c>
      <c r="J24" s="136" t="s">
        <v>366</v>
      </c>
      <c r="K24" s="136" t="s">
        <v>320</v>
      </c>
      <c r="L24" s="156">
        <v>0.25</v>
      </c>
      <c r="M24" s="78" t="s">
        <v>189</v>
      </c>
      <c r="N24" s="136" t="s">
        <v>401</v>
      </c>
      <c r="O24" s="153">
        <v>2</v>
      </c>
      <c r="P24" s="136">
        <v>0</v>
      </c>
      <c r="Q24" s="153" t="s">
        <v>994</v>
      </c>
      <c r="R24" s="154"/>
      <c r="S24" s="154"/>
      <c r="T24" s="136">
        <v>0</v>
      </c>
      <c r="U24" s="136">
        <v>1</v>
      </c>
      <c r="V24" s="136">
        <v>1</v>
      </c>
      <c r="W24" s="145"/>
      <c r="X24" s="145"/>
    </row>
    <row r="25" spans="1:24" ht="409.5" x14ac:dyDescent="0.3">
      <c r="A25" s="136" t="s">
        <v>389</v>
      </c>
      <c r="B25" s="136" t="s">
        <v>391</v>
      </c>
      <c r="C25" s="136" t="s">
        <v>228</v>
      </c>
      <c r="D25" s="136" t="s">
        <v>230</v>
      </c>
      <c r="E25" s="136" t="s">
        <v>238</v>
      </c>
      <c r="F25" s="136" t="s">
        <v>248</v>
      </c>
      <c r="G25" s="136" t="s">
        <v>395</v>
      </c>
      <c r="H25" s="136" t="s">
        <v>268</v>
      </c>
      <c r="I25" s="136" t="s">
        <v>360</v>
      </c>
      <c r="J25" s="136" t="s">
        <v>367</v>
      </c>
      <c r="K25" s="136" t="s">
        <v>321</v>
      </c>
      <c r="L25" s="156">
        <v>0.1</v>
      </c>
      <c r="M25" s="78" t="s">
        <v>190</v>
      </c>
      <c r="N25" s="136" t="s">
        <v>401</v>
      </c>
      <c r="O25" s="153">
        <v>5</v>
      </c>
      <c r="P25" s="136">
        <v>0</v>
      </c>
      <c r="Q25" s="153" t="s">
        <v>994</v>
      </c>
      <c r="R25" s="154"/>
      <c r="S25" s="154"/>
      <c r="T25" s="136">
        <v>3</v>
      </c>
      <c r="U25" s="136">
        <v>1</v>
      </c>
      <c r="V25" s="136">
        <v>1</v>
      </c>
      <c r="W25" s="145"/>
      <c r="X25" s="145"/>
    </row>
    <row r="26" spans="1:24" ht="409.5" x14ac:dyDescent="0.3">
      <c r="A26" s="136" t="s">
        <v>389</v>
      </c>
      <c r="B26" s="136" t="s">
        <v>391</v>
      </c>
      <c r="C26" s="136" t="s">
        <v>228</v>
      </c>
      <c r="D26" s="136" t="s">
        <v>230</v>
      </c>
      <c r="E26" s="136" t="s">
        <v>237</v>
      </c>
      <c r="F26" s="136" t="s">
        <v>248</v>
      </c>
      <c r="G26" s="136" t="s">
        <v>395</v>
      </c>
      <c r="H26" s="136" t="s">
        <v>269</v>
      </c>
      <c r="I26" s="136" t="s">
        <v>360</v>
      </c>
      <c r="J26" s="136" t="s">
        <v>368</v>
      </c>
      <c r="K26" s="136" t="s">
        <v>322</v>
      </c>
      <c r="L26" s="156">
        <v>0.1</v>
      </c>
      <c r="M26" s="78" t="s">
        <v>189</v>
      </c>
      <c r="N26" s="136" t="s">
        <v>401</v>
      </c>
      <c r="O26" s="158">
        <f>33*4</f>
        <v>132</v>
      </c>
      <c r="P26" s="136">
        <v>33</v>
      </c>
      <c r="Q26" s="159">
        <v>33</v>
      </c>
      <c r="R26" s="139">
        <f>(Q26/P26)*L26</f>
        <v>0.1</v>
      </c>
      <c r="S26" s="154">
        <f>(Q26/O26)*L26</f>
        <v>2.5000000000000001E-2</v>
      </c>
      <c r="T26" s="136">
        <v>33</v>
      </c>
      <c r="U26" s="136">
        <v>33</v>
      </c>
      <c r="V26" s="136">
        <v>33</v>
      </c>
      <c r="W26" s="145"/>
      <c r="X26" s="145"/>
    </row>
    <row r="27" spans="1:24" ht="44.25" customHeight="1" x14ac:dyDescent="0.3">
      <c r="A27" s="136"/>
      <c r="B27" s="136"/>
      <c r="C27" s="136"/>
      <c r="D27" s="136"/>
      <c r="E27" s="136"/>
      <c r="F27" s="211" t="s">
        <v>1023</v>
      </c>
      <c r="G27" s="212"/>
      <c r="H27" s="212"/>
      <c r="I27" s="212"/>
      <c r="J27" s="212"/>
      <c r="K27" s="212"/>
      <c r="L27" s="212"/>
      <c r="M27" s="212"/>
      <c r="N27" s="212"/>
      <c r="O27" s="212"/>
      <c r="P27" s="212"/>
      <c r="Q27" s="213"/>
      <c r="R27" s="154">
        <f>SUM(R20:R26)</f>
        <v>0.1</v>
      </c>
      <c r="S27" s="154">
        <f>SUM(S20:S26)</f>
        <v>2.5000000000000001E-2</v>
      </c>
      <c r="T27" s="136"/>
      <c r="U27" s="136"/>
      <c r="V27" s="136"/>
      <c r="W27" s="145"/>
      <c r="X27" s="145"/>
    </row>
    <row r="28" spans="1:24" ht="409.5" x14ac:dyDescent="0.3">
      <c r="A28" s="136" t="s">
        <v>389</v>
      </c>
      <c r="B28" s="136" t="s">
        <v>391</v>
      </c>
      <c r="C28" s="136" t="s">
        <v>228</v>
      </c>
      <c r="D28" s="136" t="s">
        <v>230</v>
      </c>
      <c r="E28" s="136" t="s">
        <v>238</v>
      </c>
      <c r="F28" s="136" t="s">
        <v>249</v>
      </c>
      <c r="G28" s="136" t="s">
        <v>396</v>
      </c>
      <c r="H28" s="136" t="s">
        <v>270</v>
      </c>
      <c r="I28" s="136" t="s">
        <v>360</v>
      </c>
      <c r="J28" s="136">
        <v>0</v>
      </c>
      <c r="K28" s="136" t="s">
        <v>323</v>
      </c>
      <c r="L28" s="160">
        <v>0.25</v>
      </c>
      <c r="M28" s="78" t="s">
        <v>190</v>
      </c>
      <c r="N28" s="136" t="s">
        <v>401</v>
      </c>
      <c r="O28" s="153">
        <v>2500</v>
      </c>
      <c r="P28" s="136" t="s">
        <v>1024</v>
      </c>
      <c r="Q28" s="153" t="s">
        <v>994</v>
      </c>
      <c r="R28" s="154"/>
      <c r="S28" s="154"/>
      <c r="T28" s="136">
        <v>835</v>
      </c>
      <c r="U28" s="136">
        <v>835</v>
      </c>
      <c r="V28" s="136">
        <v>830</v>
      </c>
      <c r="W28" s="145">
        <f>2500-2490</f>
        <v>10</v>
      </c>
      <c r="X28" s="145"/>
    </row>
    <row r="29" spans="1:24" ht="409.5" x14ac:dyDescent="0.3">
      <c r="A29" s="136" t="s">
        <v>389</v>
      </c>
      <c r="B29" s="136" t="s">
        <v>391</v>
      </c>
      <c r="C29" s="136" t="s">
        <v>228</v>
      </c>
      <c r="D29" s="136" t="s">
        <v>230</v>
      </c>
      <c r="E29" s="136" t="s">
        <v>238</v>
      </c>
      <c r="F29" s="136" t="s">
        <v>249</v>
      </c>
      <c r="G29" s="136" t="s">
        <v>396</v>
      </c>
      <c r="H29" s="136" t="s">
        <v>271</v>
      </c>
      <c r="I29" s="136" t="s">
        <v>360</v>
      </c>
      <c r="J29" s="136">
        <v>0</v>
      </c>
      <c r="K29" s="136" t="s">
        <v>324</v>
      </c>
      <c r="L29" s="160">
        <v>0.25</v>
      </c>
      <c r="M29" s="78" t="s">
        <v>190</v>
      </c>
      <c r="N29" s="136" t="s">
        <v>401</v>
      </c>
      <c r="O29" s="153">
        <v>4</v>
      </c>
      <c r="P29" s="136" t="s">
        <v>1024</v>
      </c>
      <c r="Q29" s="153" t="s">
        <v>994</v>
      </c>
      <c r="R29" s="154"/>
      <c r="S29" s="154"/>
      <c r="T29" s="136">
        <v>2</v>
      </c>
      <c r="U29" s="136">
        <v>1</v>
      </c>
      <c r="V29" s="136">
        <v>1</v>
      </c>
      <c r="W29" s="145"/>
      <c r="X29" s="145"/>
    </row>
    <row r="30" spans="1:24" ht="409.5" x14ac:dyDescent="0.3">
      <c r="A30" s="136" t="s">
        <v>389</v>
      </c>
      <c r="B30" s="136" t="s">
        <v>391</v>
      </c>
      <c r="C30" s="136" t="s">
        <v>228</v>
      </c>
      <c r="D30" s="136" t="s">
        <v>230</v>
      </c>
      <c r="E30" s="136" t="s">
        <v>238</v>
      </c>
      <c r="F30" s="136" t="s">
        <v>249</v>
      </c>
      <c r="G30" s="136" t="s">
        <v>396</v>
      </c>
      <c r="H30" s="136" t="s">
        <v>272</v>
      </c>
      <c r="I30" s="136" t="s">
        <v>360</v>
      </c>
      <c r="J30" s="136">
        <v>0</v>
      </c>
      <c r="K30" s="136" t="s">
        <v>325</v>
      </c>
      <c r="L30" s="160">
        <v>0.25</v>
      </c>
      <c r="M30" s="78" t="s">
        <v>190</v>
      </c>
      <c r="N30" s="136" t="s">
        <v>401</v>
      </c>
      <c r="O30" s="153">
        <v>2500</v>
      </c>
      <c r="P30" s="136">
        <v>625</v>
      </c>
      <c r="Q30" s="153">
        <v>576</v>
      </c>
      <c r="R30" s="139">
        <f>(Q30/P30)*L30</f>
        <v>0.23039999999999999</v>
      </c>
      <c r="S30" s="154">
        <f>(Q30/O30)*L30</f>
        <v>5.7599999999999998E-2</v>
      </c>
      <c r="T30" s="136">
        <v>625</v>
      </c>
      <c r="U30" s="136">
        <v>625</v>
      </c>
      <c r="V30" s="136">
        <v>625</v>
      </c>
      <c r="W30" s="145"/>
      <c r="X30" s="145"/>
    </row>
    <row r="31" spans="1:24" ht="409.5" x14ac:dyDescent="0.3">
      <c r="A31" s="136" t="s">
        <v>389</v>
      </c>
      <c r="B31" s="136" t="s">
        <v>391</v>
      </c>
      <c r="C31" s="136" t="s">
        <v>228</v>
      </c>
      <c r="D31" s="136" t="s">
        <v>230</v>
      </c>
      <c r="E31" s="136" t="s">
        <v>238</v>
      </c>
      <c r="F31" s="136" t="s">
        <v>249</v>
      </c>
      <c r="G31" s="136" t="s">
        <v>396</v>
      </c>
      <c r="H31" s="136" t="s">
        <v>273</v>
      </c>
      <c r="I31" s="136" t="s">
        <v>360</v>
      </c>
      <c r="J31" s="136">
        <v>0</v>
      </c>
      <c r="K31" s="136" t="s">
        <v>326</v>
      </c>
      <c r="L31" s="160">
        <v>0.25</v>
      </c>
      <c r="M31" s="78" t="s">
        <v>190</v>
      </c>
      <c r="N31" s="136" t="s">
        <v>401</v>
      </c>
      <c r="O31" s="153">
        <v>4</v>
      </c>
      <c r="P31" s="136">
        <v>1</v>
      </c>
      <c r="Q31" s="153">
        <v>0</v>
      </c>
      <c r="R31" s="139">
        <f>0%</f>
        <v>0</v>
      </c>
      <c r="S31" s="154">
        <f>R31</f>
        <v>0</v>
      </c>
      <c r="T31" s="136">
        <v>1</v>
      </c>
      <c r="U31" s="136">
        <v>1</v>
      </c>
      <c r="V31" s="136">
        <v>1</v>
      </c>
      <c r="W31" s="145"/>
      <c r="X31" s="145"/>
    </row>
    <row r="32" spans="1:24" ht="42.75" customHeight="1" x14ac:dyDescent="0.3">
      <c r="A32" s="136"/>
      <c r="B32" s="136"/>
      <c r="C32" s="136"/>
      <c r="D32" s="136"/>
      <c r="E32" s="136"/>
      <c r="F32" s="211" t="s">
        <v>1025</v>
      </c>
      <c r="G32" s="212"/>
      <c r="H32" s="212"/>
      <c r="I32" s="212"/>
      <c r="J32" s="212"/>
      <c r="K32" s="212"/>
      <c r="L32" s="212"/>
      <c r="M32" s="212"/>
      <c r="N32" s="212"/>
      <c r="O32" s="212"/>
      <c r="P32" s="212"/>
      <c r="Q32" s="213"/>
      <c r="R32" s="139">
        <f>SUM(R28:R31)</f>
        <v>0.23039999999999999</v>
      </c>
      <c r="S32" s="139">
        <f>SUM(S28:S31)</f>
        <v>5.7599999999999998E-2</v>
      </c>
      <c r="T32" s="136"/>
      <c r="U32" s="136"/>
      <c r="V32" s="136"/>
      <c r="W32" s="145"/>
      <c r="X32" s="145"/>
    </row>
    <row r="33" spans="1:24" ht="409.5" x14ac:dyDescent="0.3">
      <c r="A33" s="136" t="s">
        <v>390</v>
      </c>
      <c r="B33" s="136" t="s">
        <v>391</v>
      </c>
      <c r="C33" s="136" t="s">
        <v>228</v>
      </c>
      <c r="D33" s="136" t="s">
        <v>230</v>
      </c>
      <c r="E33" s="136" t="s">
        <v>241</v>
      </c>
      <c r="F33" s="136" t="s">
        <v>250</v>
      </c>
      <c r="G33" s="136" t="s">
        <v>397</v>
      </c>
      <c r="H33" s="136" t="s">
        <v>274</v>
      </c>
      <c r="I33" s="136" t="s">
        <v>360</v>
      </c>
      <c r="J33" s="136" t="s">
        <v>369</v>
      </c>
      <c r="K33" s="136" t="s">
        <v>327</v>
      </c>
      <c r="L33" s="152">
        <v>0.1</v>
      </c>
      <c r="M33" s="78" t="s">
        <v>190</v>
      </c>
      <c r="N33" s="136" t="s">
        <v>401</v>
      </c>
      <c r="O33" s="153">
        <v>1000</v>
      </c>
      <c r="P33" s="136" t="s">
        <v>1024</v>
      </c>
      <c r="Q33" s="153" t="s">
        <v>994</v>
      </c>
      <c r="R33" s="154"/>
      <c r="S33" s="154"/>
      <c r="T33" s="136">
        <v>350</v>
      </c>
      <c r="U33" s="136">
        <v>350</v>
      </c>
      <c r="V33" s="136">
        <v>300</v>
      </c>
      <c r="W33" s="145"/>
      <c r="X33" s="145"/>
    </row>
    <row r="34" spans="1:24" ht="409.5" x14ac:dyDescent="0.3">
      <c r="A34" s="136" t="s">
        <v>390</v>
      </c>
      <c r="B34" s="136" t="s">
        <v>391</v>
      </c>
      <c r="C34" s="136" t="s">
        <v>228</v>
      </c>
      <c r="D34" s="136" t="s">
        <v>230</v>
      </c>
      <c r="E34" s="136" t="s">
        <v>241</v>
      </c>
      <c r="F34" s="136" t="s">
        <v>250</v>
      </c>
      <c r="G34" s="136" t="s">
        <v>397</v>
      </c>
      <c r="H34" s="136" t="s">
        <v>275</v>
      </c>
      <c r="I34" s="136" t="s">
        <v>360</v>
      </c>
      <c r="J34" s="136" t="s">
        <v>370</v>
      </c>
      <c r="K34" s="136" t="s">
        <v>328</v>
      </c>
      <c r="L34" s="152">
        <v>0.1</v>
      </c>
      <c r="M34" s="78" t="s">
        <v>190</v>
      </c>
      <c r="N34" s="136" t="s">
        <v>401</v>
      </c>
      <c r="O34" s="153">
        <v>1000</v>
      </c>
      <c r="P34" s="136">
        <v>250</v>
      </c>
      <c r="Q34" s="153">
        <v>35</v>
      </c>
      <c r="R34" s="139">
        <f>(Q34/P34)*L34</f>
        <v>1.4000000000000002E-2</v>
      </c>
      <c r="S34" s="154">
        <f>(Q34/O34)*L34</f>
        <v>3.5000000000000005E-3</v>
      </c>
      <c r="T34" s="136">
        <v>250</v>
      </c>
      <c r="U34" s="136">
        <v>250</v>
      </c>
      <c r="V34" s="136">
        <v>250</v>
      </c>
      <c r="W34" s="145"/>
      <c r="X34" s="145"/>
    </row>
    <row r="35" spans="1:24" ht="409.5" x14ac:dyDescent="0.3">
      <c r="A35" s="136" t="s">
        <v>390</v>
      </c>
      <c r="B35" s="136" t="s">
        <v>391</v>
      </c>
      <c r="C35" s="136" t="s">
        <v>228</v>
      </c>
      <c r="D35" s="136" t="s">
        <v>230</v>
      </c>
      <c r="E35" s="136" t="s">
        <v>242</v>
      </c>
      <c r="F35" s="136" t="s">
        <v>250</v>
      </c>
      <c r="G35" s="136" t="s">
        <v>397</v>
      </c>
      <c r="H35" s="136" t="s">
        <v>276</v>
      </c>
      <c r="I35" s="136" t="s">
        <v>360</v>
      </c>
      <c r="J35" s="136" t="s">
        <v>371</v>
      </c>
      <c r="K35" s="136" t="s">
        <v>329</v>
      </c>
      <c r="L35" s="152">
        <v>0.1</v>
      </c>
      <c r="M35" s="78" t="s">
        <v>190</v>
      </c>
      <c r="N35" s="136" t="s">
        <v>401</v>
      </c>
      <c r="O35" s="161">
        <v>1</v>
      </c>
      <c r="P35" s="162">
        <v>1</v>
      </c>
      <c r="Q35" s="153">
        <v>12</v>
      </c>
      <c r="R35" s="163">
        <f>100%*L35</f>
        <v>0.1</v>
      </c>
      <c r="S35" s="154">
        <f>(25%)*L35</f>
        <v>2.5000000000000001E-2</v>
      </c>
      <c r="T35" s="162">
        <v>1</v>
      </c>
      <c r="U35" s="162">
        <v>1</v>
      </c>
      <c r="V35" s="162">
        <v>1</v>
      </c>
      <c r="W35" s="145"/>
      <c r="X35" s="145"/>
    </row>
    <row r="36" spans="1:24" ht="409.5" x14ac:dyDescent="0.3">
      <c r="A36" s="136" t="s">
        <v>390</v>
      </c>
      <c r="B36" s="136" t="s">
        <v>391</v>
      </c>
      <c r="C36" s="136" t="s">
        <v>228</v>
      </c>
      <c r="D36" s="136" t="s">
        <v>230</v>
      </c>
      <c r="E36" s="136" t="s">
        <v>242</v>
      </c>
      <c r="F36" s="136" t="s">
        <v>250</v>
      </c>
      <c r="G36" s="136" t="s">
        <v>397</v>
      </c>
      <c r="H36" s="136" t="s">
        <v>277</v>
      </c>
      <c r="I36" s="136" t="s">
        <v>360</v>
      </c>
      <c r="J36" s="136" t="s">
        <v>372</v>
      </c>
      <c r="K36" s="136" t="s">
        <v>330</v>
      </c>
      <c r="L36" s="152">
        <v>0.1</v>
      </c>
      <c r="M36" s="78" t="s">
        <v>190</v>
      </c>
      <c r="N36" s="136" t="s">
        <v>401</v>
      </c>
      <c r="O36" s="161">
        <v>1</v>
      </c>
      <c r="P36" s="162">
        <v>1</v>
      </c>
      <c r="Q36" s="153">
        <v>54</v>
      </c>
      <c r="R36" s="163">
        <f>100%*L36</f>
        <v>0.1</v>
      </c>
      <c r="S36" s="154">
        <f>(25%)*L36</f>
        <v>2.5000000000000001E-2</v>
      </c>
      <c r="T36" s="162">
        <v>1</v>
      </c>
      <c r="U36" s="162">
        <v>1</v>
      </c>
      <c r="V36" s="162">
        <v>1</v>
      </c>
      <c r="W36" s="145"/>
      <c r="X36" s="145"/>
    </row>
    <row r="37" spans="1:24" ht="409.5" x14ac:dyDescent="0.3">
      <c r="A37" s="136" t="s">
        <v>390</v>
      </c>
      <c r="B37" s="136" t="s">
        <v>391</v>
      </c>
      <c r="C37" s="136" t="s">
        <v>228</v>
      </c>
      <c r="D37" s="136" t="s">
        <v>230</v>
      </c>
      <c r="E37" s="136" t="s">
        <v>241</v>
      </c>
      <c r="F37" s="136" t="s">
        <v>250</v>
      </c>
      <c r="G37" s="136" t="s">
        <v>397</v>
      </c>
      <c r="H37" s="136" t="s">
        <v>278</v>
      </c>
      <c r="I37" s="136" t="s">
        <v>360</v>
      </c>
      <c r="J37" s="136" t="s">
        <v>373</v>
      </c>
      <c r="K37" s="136" t="s">
        <v>331</v>
      </c>
      <c r="L37" s="164">
        <v>0.05</v>
      </c>
      <c r="M37" s="78" t="s">
        <v>190</v>
      </c>
      <c r="N37" s="136" t="s">
        <v>401</v>
      </c>
      <c r="O37" s="153">
        <v>22</v>
      </c>
      <c r="P37" s="136">
        <v>22</v>
      </c>
      <c r="Q37" s="153">
        <v>0</v>
      </c>
      <c r="R37" s="139">
        <f>0%</f>
        <v>0</v>
      </c>
      <c r="S37" s="154">
        <f>R37</f>
        <v>0</v>
      </c>
      <c r="T37" s="136">
        <v>22</v>
      </c>
      <c r="U37" s="136">
        <v>22</v>
      </c>
      <c r="V37" s="136">
        <v>22</v>
      </c>
      <c r="W37" s="145"/>
      <c r="X37" s="145"/>
    </row>
    <row r="38" spans="1:24" ht="409.5" x14ac:dyDescent="0.3">
      <c r="A38" s="136" t="s">
        <v>390</v>
      </c>
      <c r="B38" s="136" t="s">
        <v>391</v>
      </c>
      <c r="C38" s="136" t="s">
        <v>228</v>
      </c>
      <c r="D38" s="136" t="s">
        <v>230</v>
      </c>
      <c r="E38" s="136" t="s">
        <v>241</v>
      </c>
      <c r="F38" s="136" t="s">
        <v>250</v>
      </c>
      <c r="G38" s="136" t="s">
        <v>397</v>
      </c>
      <c r="H38" s="136" t="s">
        <v>279</v>
      </c>
      <c r="I38" s="136" t="s">
        <v>360</v>
      </c>
      <c r="J38" s="136">
        <v>0</v>
      </c>
      <c r="K38" s="136" t="s">
        <v>332</v>
      </c>
      <c r="L38" s="152">
        <v>0.02</v>
      </c>
      <c r="M38" s="78" t="s">
        <v>189</v>
      </c>
      <c r="N38" s="136" t="s">
        <v>401</v>
      </c>
      <c r="O38" s="153">
        <v>1</v>
      </c>
      <c r="P38" s="136">
        <v>0</v>
      </c>
      <c r="Q38" s="153" t="s">
        <v>994</v>
      </c>
      <c r="R38" s="154"/>
      <c r="S38" s="154"/>
      <c r="T38" s="136">
        <v>0</v>
      </c>
      <c r="U38" s="136">
        <v>1</v>
      </c>
      <c r="V38" s="136">
        <v>0</v>
      </c>
      <c r="W38" s="145"/>
      <c r="X38" s="145"/>
    </row>
    <row r="39" spans="1:24" ht="409.5" x14ac:dyDescent="0.3">
      <c r="A39" s="136" t="s">
        <v>390</v>
      </c>
      <c r="B39" s="136" t="s">
        <v>391</v>
      </c>
      <c r="C39" s="136" t="s">
        <v>228</v>
      </c>
      <c r="D39" s="136" t="s">
        <v>230</v>
      </c>
      <c r="E39" s="136" t="s">
        <v>241</v>
      </c>
      <c r="F39" s="136" t="s">
        <v>250</v>
      </c>
      <c r="G39" s="136" t="s">
        <v>397</v>
      </c>
      <c r="H39" s="136" t="s">
        <v>280</v>
      </c>
      <c r="I39" s="136" t="s">
        <v>360</v>
      </c>
      <c r="J39" s="136">
        <v>0</v>
      </c>
      <c r="K39" s="136" t="s">
        <v>333</v>
      </c>
      <c r="L39" s="152">
        <v>0.02</v>
      </c>
      <c r="M39" s="78" t="s">
        <v>189</v>
      </c>
      <c r="N39" s="136" t="s">
        <v>401</v>
      </c>
      <c r="O39" s="153">
        <v>1</v>
      </c>
      <c r="P39" s="136">
        <v>0</v>
      </c>
      <c r="Q39" s="153" t="s">
        <v>994</v>
      </c>
      <c r="R39" s="154"/>
      <c r="S39" s="154"/>
      <c r="T39" s="136">
        <v>0</v>
      </c>
      <c r="U39" s="136">
        <v>1</v>
      </c>
      <c r="V39" s="136">
        <v>0</v>
      </c>
      <c r="W39" s="145"/>
      <c r="X39" s="145"/>
    </row>
    <row r="40" spans="1:24" ht="409.5" x14ac:dyDescent="0.3">
      <c r="A40" s="136" t="s">
        <v>390</v>
      </c>
      <c r="B40" s="136" t="s">
        <v>391</v>
      </c>
      <c r="C40" s="136" t="s">
        <v>228</v>
      </c>
      <c r="D40" s="136" t="s">
        <v>230</v>
      </c>
      <c r="E40" s="136" t="s">
        <v>241</v>
      </c>
      <c r="F40" s="136" t="s">
        <v>250</v>
      </c>
      <c r="G40" s="136" t="s">
        <v>397</v>
      </c>
      <c r="H40" s="136" t="s">
        <v>281</v>
      </c>
      <c r="I40" s="136" t="s">
        <v>360</v>
      </c>
      <c r="J40" s="136" t="s">
        <v>374</v>
      </c>
      <c r="K40" s="136" t="s">
        <v>334</v>
      </c>
      <c r="L40" s="152">
        <v>0.05</v>
      </c>
      <c r="M40" s="78" t="s">
        <v>190</v>
      </c>
      <c r="N40" s="136" t="s">
        <v>401</v>
      </c>
      <c r="O40" s="153">
        <v>1</v>
      </c>
      <c r="P40" s="136">
        <v>0</v>
      </c>
      <c r="Q40" s="153" t="s">
        <v>994</v>
      </c>
      <c r="R40" s="154"/>
      <c r="S40" s="154"/>
      <c r="T40" s="136">
        <v>1</v>
      </c>
      <c r="U40" s="136">
        <v>1</v>
      </c>
      <c r="V40" s="136">
        <v>1</v>
      </c>
      <c r="W40" s="145"/>
      <c r="X40" s="145"/>
    </row>
    <row r="41" spans="1:24" ht="409.5" x14ac:dyDescent="0.3">
      <c r="A41" s="136" t="s">
        <v>390</v>
      </c>
      <c r="B41" s="136" t="s">
        <v>391</v>
      </c>
      <c r="C41" s="136" t="s">
        <v>228</v>
      </c>
      <c r="D41" s="136" t="s">
        <v>230</v>
      </c>
      <c r="E41" s="136" t="s">
        <v>241</v>
      </c>
      <c r="F41" s="136" t="s">
        <v>250</v>
      </c>
      <c r="G41" s="136" t="s">
        <v>397</v>
      </c>
      <c r="H41" s="136" t="s">
        <v>282</v>
      </c>
      <c r="I41" s="136" t="s">
        <v>360</v>
      </c>
      <c r="J41" s="136" t="s">
        <v>375</v>
      </c>
      <c r="K41" s="136" t="s">
        <v>335</v>
      </c>
      <c r="L41" s="152">
        <v>0.02</v>
      </c>
      <c r="M41" s="78" t="s">
        <v>190</v>
      </c>
      <c r="N41" s="136" t="s">
        <v>401</v>
      </c>
      <c r="O41" s="153">
        <v>1</v>
      </c>
      <c r="P41" s="136" t="s">
        <v>947</v>
      </c>
      <c r="Q41" s="153">
        <v>0</v>
      </c>
      <c r="R41" s="139">
        <f>0%</f>
        <v>0</v>
      </c>
      <c r="S41" s="154">
        <f>R41</f>
        <v>0</v>
      </c>
      <c r="T41" s="136" t="s">
        <v>948</v>
      </c>
      <c r="U41" s="136" t="s">
        <v>948</v>
      </c>
      <c r="V41" s="136" t="s">
        <v>948</v>
      </c>
      <c r="W41" s="145"/>
      <c r="X41" s="145"/>
    </row>
    <row r="42" spans="1:24" ht="409.5" x14ac:dyDescent="0.3">
      <c r="A42" s="136" t="s">
        <v>390</v>
      </c>
      <c r="B42" s="136" t="s">
        <v>391</v>
      </c>
      <c r="C42" s="136" t="s">
        <v>228</v>
      </c>
      <c r="D42" s="136" t="s">
        <v>230</v>
      </c>
      <c r="E42" s="136" t="s">
        <v>241</v>
      </c>
      <c r="F42" s="136" t="s">
        <v>250</v>
      </c>
      <c r="G42" s="136" t="s">
        <v>397</v>
      </c>
      <c r="H42" s="136" t="s">
        <v>283</v>
      </c>
      <c r="I42" s="136" t="s">
        <v>360</v>
      </c>
      <c r="J42" s="136" t="s">
        <v>376</v>
      </c>
      <c r="K42" s="136" t="s">
        <v>336</v>
      </c>
      <c r="L42" s="152">
        <v>0.02</v>
      </c>
      <c r="M42" s="78" t="s">
        <v>190</v>
      </c>
      <c r="N42" s="136" t="s">
        <v>401</v>
      </c>
      <c r="O42" s="153">
        <v>1</v>
      </c>
      <c r="P42" s="136" t="s">
        <v>947</v>
      </c>
      <c r="Q42" s="153">
        <v>0</v>
      </c>
      <c r="R42" s="139">
        <f>0%</f>
        <v>0</v>
      </c>
      <c r="S42" s="154">
        <f>R42</f>
        <v>0</v>
      </c>
      <c r="T42" s="136" t="s">
        <v>948</v>
      </c>
      <c r="U42" s="136" t="s">
        <v>948</v>
      </c>
      <c r="V42" s="136" t="s">
        <v>948</v>
      </c>
      <c r="W42" s="145"/>
      <c r="X42" s="145"/>
    </row>
    <row r="43" spans="1:24" ht="409.5" x14ac:dyDescent="0.3">
      <c r="A43" s="136" t="s">
        <v>390</v>
      </c>
      <c r="B43" s="136" t="s">
        <v>391</v>
      </c>
      <c r="C43" s="136" t="s">
        <v>228</v>
      </c>
      <c r="D43" s="136" t="s">
        <v>230</v>
      </c>
      <c r="E43" s="136" t="s">
        <v>241</v>
      </c>
      <c r="F43" s="136" t="s">
        <v>250</v>
      </c>
      <c r="G43" s="136" t="s">
        <v>397</v>
      </c>
      <c r="H43" s="136" t="s">
        <v>284</v>
      </c>
      <c r="I43" s="136" t="s">
        <v>360</v>
      </c>
      <c r="J43" s="136" t="s">
        <v>377</v>
      </c>
      <c r="K43" s="136" t="s">
        <v>337</v>
      </c>
      <c r="L43" s="152">
        <v>0.02</v>
      </c>
      <c r="M43" s="78" t="s">
        <v>190</v>
      </c>
      <c r="N43" s="136" t="s">
        <v>401</v>
      </c>
      <c r="O43" s="153">
        <v>1</v>
      </c>
      <c r="P43" s="136" t="s">
        <v>947</v>
      </c>
      <c r="Q43" s="153">
        <v>0</v>
      </c>
      <c r="R43" s="139">
        <f>0%</f>
        <v>0</v>
      </c>
      <c r="S43" s="154">
        <f>R43</f>
        <v>0</v>
      </c>
      <c r="T43" s="136" t="s">
        <v>948</v>
      </c>
      <c r="U43" s="136" t="s">
        <v>948</v>
      </c>
      <c r="V43" s="136" t="s">
        <v>948</v>
      </c>
      <c r="W43" s="145"/>
      <c r="X43" s="145"/>
    </row>
    <row r="44" spans="1:24" ht="409.5" x14ac:dyDescent="0.3">
      <c r="A44" s="136" t="s">
        <v>390</v>
      </c>
      <c r="B44" s="136" t="s">
        <v>391</v>
      </c>
      <c r="C44" s="136" t="s">
        <v>228</v>
      </c>
      <c r="D44" s="136" t="s">
        <v>230</v>
      </c>
      <c r="E44" s="136" t="s">
        <v>241</v>
      </c>
      <c r="F44" s="136" t="s">
        <v>250</v>
      </c>
      <c r="G44" s="136" t="s">
        <v>397</v>
      </c>
      <c r="H44" s="136" t="s">
        <v>285</v>
      </c>
      <c r="I44" s="136" t="s">
        <v>360</v>
      </c>
      <c r="J44" s="136" t="s">
        <v>378</v>
      </c>
      <c r="K44" s="136" t="s">
        <v>338</v>
      </c>
      <c r="L44" s="152">
        <v>0.02</v>
      </c>
      <c r="M44" s="78" t="s">
        <v>190</v>
      </c>
      <c r="N44" s="136" t="s">
        <v>401</v>
      </c>
      <c r="O44" s="153">
        <v>1</v>
      </c>
      <c r="P44" s="136">
        <v>1</v>
      </c>
      <c r="Q44" s="153">
        <v>0</v>
      </c>
      <c r="R44" s="139">
        <f>0%</f>
        <v>0</v>
      </c>
      <c r="S44" s="154">
        <f>R44</f>
        <v>0</v>
      </c>
      <c r="T44" s="136">
        <v>1</v>
      </c>
      <c r="U44" s="136">
        <v>1</v>
      </c>
      <c r="V44" s="136">
        <v>1</v>
      </c>
      <c r="W44" s="145"/>
      <c r="X44" s="145"/>
    </row>
    <row r="45" spans="1:24" ht="409.5" x14ac:dyDescent="0.3">
      <c r="A45" s="136" t="s">
        <v>390</v>
      </c>
      <c r="B45" s="136" t="s">
        <v>391</v>
      </c>
      <c r="C45" s="136" t="s">
        <v>228</v>
      </c>
      <c r="D45" s="136" t="s">
        <v>230</v>
      </c>
      <c r="E45" s="136" t="s">
        <v>241</v>
      </c>
      <c r="F45" s="136" t="s">
        <v>250</v>
      </c>
      <c r="G45" s="136" t="s">
        <v>397</v>
      </c>
      <c r="H45" s="136" t="s">
        <v>286</v>
      </c>
      <c r="I45" s="136" t="s">
        <v>360</v>
      </c>
      <c r="J45" s="136" t="s">
        <v>379</v>
      </c>
      <c r="K45" s="136" t="s">
        <v>339</v>
      </c>
      <c r="L45" s="152">
        <v>0.02</v>
      </c>
      <c r="M45" s="78" t="s">
        <v>190</v>
      </c>
      <c r="N45" s="136" t="s">
        <v>401</v>
      </c>
      <c r="O45" s="153">
        <v>1</v>
      </c>
      <c r="P45" s="136">
        <v>1</v>
      </c>
      <c r="Q45" s="153">
        <v>1</v>
      </c>
      <c r="R45" s="139">
        <f>(Q45/P45)*L45</f>
        <v>0.02</v>
      </c>
      <c r="S45" s="154">
        <f>R45</f>
        <v>0.02</v>
      </c>
      <c r="T45" s="136">
        <v>1</v>
      </c>
      <c r="U45" s="136">
        <v>1</v>
      </c>
      <c r="V45" s="136">
        <v>1</v>
      </c>
      <c r="W45" s="145"/>
      <c r="X45" s="145"/>
    </row>
    <row r="46" spans="1:24" ht="409.5" x14ac:dyDescent="0.3">
      <c r="A46" s="136" t="s">
        <v>390</v>
      </c>
      <c r="B46" s="136" t="s">
        <v>391</v>
      </c>
      <c r="C46" s="136" t="s">
        <v>228</v>
      </c>
      <c r="D46" s="136" t="s">
        <v>230</v>
      </c>
      <c r="E46" s="136" t="s">
        <v>241</v>
      </c>
      <c r="F46" s="136" t="s">
        <v>250</v>
      </c>
      <c r="G46" s="136" t="s">
        <v>397</v>
      </c>
      <c r="H46" s="136" t="s">
        <v>287</v>
      </c>
      <c r="I46" s="136" t="s">
        <v>360</v>
      </c>
      <c r="J46" s="136" t="s">
        <v>380</v>
      </c>
      <c r="K46" s="136" t="s">
        <v>340</v>
      </c>
      <c r="L46" s="152">
        <v>0.08</v>
      </c>
      <c r="M46" s="78" t="s">
        <v>190</v>
      </c>
      <c r="N46" s="136" t="s">
        <v>401</v>
      </c>
      <c r="O46" s="153">
        <v>8</v>
      </c>
      <c r="P46" s="136">
        <v>2</v>
      </c>
      <c r="Q46" s="153">
        <v>2</v>
      </c>
      <c r="R46" s="139">
        <f>(Q46/P46)*L46</f>
        <v>0.08</v>
      </c>
      <c r="S46" s="154">
        <f>(Q46/O46)*L46</f>
        <v>0.02</v>
      </c>
      <c r="T46" s="136">
        <v>2</v>
      </c>
      <c r="U46" s="136">
        <v>2</v>
      </c>
      <c r="V46" s="136">
        <v>2</v>
      </c>
      <c r="W46" s="145"/>
      <c r="X46" s="145"/>
    </row>
    <row r="47" spans="1:24" ht="409.5" x14ac:dyDescent="0.3">
      <c r="A47" s="136" t="s">
        <v>390</v>
      </c>
      <c r="B47" s="136" t="s">
        <v>391</v>
      </c>
      <c r="C47" s="136" t="s">
        <v>228</v>
      </c>
      <c r="D47" s="136" t="s">
        <v>230</v>
      </c>
      <c r="E47" s="136" t="s">
        <v>241</v>
      </c>
      <c r="F47" s="136" t="s">
        <v>250</v>
      </c>
      <c r="G47" s="136" t="s">
        <v>397</v>
      </c>
      <c r="H47" s="136" t="s">
        <v>288</v>
      </c>
      <c r="I47" s="136" t="s">
        <v>360</v>
      </c>
      <c r="J47" s="136">
        <v>0</v>
      </c>
      <c r="K47" s="136" t="s">
        <v>341</v>
      </c>
      <c r="L47" s="152">
        <v>0.05</v>
      </c>
      <c r="M47" s="78" t="s">
        <v>190</v>
      </c>
      <c r="N47" s="136" t="s">
        <v>401</v>
      </c>
      <c r="O47" s="153">
        <v>4</v>
      </c>
      <c r="P47" s="136">
        <v>0</v>
      </c>
      <c r="Q47" s="153" t="s">
        <v>994</v>
      </c>
      <c r="R47" s="154"/>
      <c r="S47" s="154"/>
      <c r="T47" s="136">
        <v>2</v>
      </c>
      <c r="U47" s="136">
        <v>1</v>
      </c>
      <c r="V47" s="136">
        <v>1</v>
      </c>
      <c r="W47" s="145"/>
      <c r="X47" s="145"/>
    </row>
    <row r="48" spans="1:24" ht="409.5" x14ac:dyDescent="0.3">
      <c r="A48" s="136" t="s">
        <v>390</v>
      </c>
      <c r="B48" s="136" t="s">
        <v>391</v>
      </c>
      <c r="C48" s="136" t="s">
        <v>228</v>
      </c>
      <c r="D48" s="136" t="s">
        <v>230</v>
      </c>
      <c r="E48" s="136" t="s">
        <v>241</v>
      </c>
      <c r="F48" s="136" t="s">
        <v>250</v>
      </c>
      <c r="G48" s="136" t="s">
        <v>397</v>
      </c>
      <c r="H48" s="136" t="s">
        <v>289</v>
      </c>
      <c r="I48" s="136" t="s">
        <v>360</v>
      </c>
      <c r="J48" s="136">
        <v>0</v>
      </c>
      <c r="K48" s="136" t="s">
        <v>342</v>
      </c>
      <c r="L48" s="152">
        <v>0.05</v>
      </c>
      <c r="M48" s="78" t="s">
        <v>190</v>
      </c>
      <c r="N48" s="136" t="s">
        <v>401</v>
      </c>
      <c r="O48" s="153">
        <v>8</v>
      </c>
      <c r="P48" s="136">
        <v>2</v>
      </c>
      <c r="Q48" s="153">
        <v>2</v>
      </c>
      <c r="R48" s="139">
        <f>(Q48/P48)*L48</f>
        <v>0.05</v>
      </c>
      <c r="S48" s="154">
        <f>(Q48/O48)*L48</f>
        <v>1.2500000000000001E-2</v>
      </c>
      <c r="T48" s="136">
        <v>2</v>
      </c>
      <c r="U48" s="136">
        <v>2</v>
      </c>
      <c r="V48" s="136">
        <v>2</v>
      </c>
      <c r="W48" s="145"/>
      <c r="X48" s="145"/>
    </row>
    <row r="49" spans="1:24" ht="409.5" x14ac:dyDescent="0.3">
      <c r="A49" s="136" t="s">
        <v>390</v>
      </c>
      <c r="B49" s="136" t="s">
        <v>391</v>
      </c>
      <c r="C49" s="136" t="s">
        <v>228</v>
      </c>
      <c r="D49" s="136" t="s">
        <v>230</v>
      </c>
      <c r="E49" s="136" t="s">
        <v>241</v>
      </c>
      <c r="F49" s="136" t="s">
        <v>250</v>
      </c>
      <c r="G49" s="136" t="s">
        <v>397</v>
      </c>
      <c r="H49" s="136" t="s">
        <v>290</v>
      </c>
      <c r="I49" s="136" t="s">
        <v>360</v>
      </c>
      <c r="J49" s="157" t="s">
        <v>381</v>
      </c>
      <c r="K49" s="136" t="s">
        <v>343</v>
      </c>
      <c r="L49" s="152">
        <v>0.02</v>
      </c>
      <c r="M49" s="78" t="s">
        <v>190</v>
      </c>
      <c r="N49" s="136" t="s">
        <v>401</v>
      </c>
      <c r="O49" s="165">
        <v>2</v>
      </c>
      <c r="P49" s="136">
        <v>0</v>
      </c>
      <c r="Q49" s="153" t="s">
        <v>994</v>
      </c>
      <c r="R49" s="154"/>
      <c r="S49" s="154"/>
      <c r="T49" s="136">
        <v>1</v>
      </c>
      <c r="U49" s="136">
        <v>1</v>
      </c>
      <c r="V49" s="136">
        <v>0</v>
      </c>
      <c r="W49" s="145"/>
      <c r="X49" s="145"/>
    </row>
    <row r="50" spans="1:24" ht="409.5" x14ac:dyDescent="0.3">
      <c r="A50" s="136" t="s">
        <v>390</v>
      </c>
      <c r="B50" s="136" t="s">
        <v>391</v>
      </c>
      <c r="C50" s="136" t="s">
        <v>228</v>
      </c>
      <c r="D50" s="136" t="s">
        <v>230</v>
      </c>
      <c r="E50" s="136" t="s">
        <v>241</v>
      </c>
      <c r="F50" s="136" t="s">
        <v>250</v>
      </c>
      <c r="G50" s="136" t="s">
        <v>397</v>
      </c>
      <c r="H50" s="136" t="s">
        <v>291</v>
      </c>
      <c r="I50" s="136" t="s">
        <v>360</v>
      </c>
      <c r="J50" s="136" t="s">
        <v>361</v>
      </c>
      <c r="K50" s="136" t="s">
        <v>344</v>
      </c>
      <c r="L50" s="152">
        <v>0.08</v>
      </c>
      <c r="M50" s="78" t="s">
        <v>189</v>
      </c>
      <c r="N50" s="136" t="s">
        <v>401</v>
      </c>
      <c r="O50" s="153">
        <v>1</v>
      </c>
      <c r="P50" s="136">
        <v>0</v>
      </c>
      <c r="Q50" s="153" t="s">
        <v>994</v>
      </c>
      <c r="R50" s="154"/>
      <c r="S50" s="154"/>
      <c r="T50" s="136">
        <v>1</v>
      </c>
      <c r="U50" s="136">
        <v>1</v>
      </c>
      <c r="V50" s="136">
        <v>1</v>
      </c>
      <c r="W50" s="145"/>
      <c r="X50" s="145"/>
    </row>
    <row r="51" spans="1:24" ht="409.5" x14ac:dyDescent="0.3">
      <c r="A51" s="136" t="s">
        <v>390</v>
      </c>
      <c r="B51" s="136" t="s">
        <v>391</v>
      </c>
      <c r="C51" s="136" t="s">
        <v>228</v>
      </c>
      <c r="D51" s="136" t="s">
        <v>230</v>
      </c>
      <c r="E51" s="136" t="s">
        <v>241</v>
      </c>
      <c r="F51" s="136" t="s">
        <v>250</v>
      </c>
      <c r="G51" s="136" t="s">
        <v>397</v>
      </c>
      <c r="H51" s="136" t="s">
        <v>292</v>
      </c>
      <c r="I51" s="136" t="s">
        <v>360</v>
      </c>
      <c r="J51" s="136" t="s">
        <v>361</v>
      </c>
      <c r="K51" s="136" t="s">
        <v>345</v>
      </c>
      <c r="L51" s="152">
        <v>0.08</v>
      </c>
      <c r="M51" s="78" t="s">
        <v>190</v>
      </c>
      <c r="N51" s="136" t="s">
        <v>401</v>
      </c>
      <c r="O51" s="153">
        <v>1</v>
      </c>
      <c r="P51" s="136">
        <v>0</v>
      </c>
      <c r="Q51" s="153" t="s">
        <v>994</v>
      </c>
      <c r="R51" s="154"/>
      <c r="S51" s="154"/>
      <c r="T51" s="136">
        <v>1</v>
      </c>
      <c r="U51" s="136">
        <v>1</v>
      </c>
      <c r="V51" s="136">
        <v>1</v>
      </c>
      <c r="W51" s="145"/>
      <c r="X51" s="145"/>
    </row>
    <row r="52" spans="1:24" ht="39" customHeight="1" x14ac:dyDescent="0.3">
      <c r="A52" s="136"/>
      <c r="B52" s="136"/>
      <c r="C52" s="136"/>
      <c r="D52" s="136"/>
      <c r="E52" s="136"/>
      <c r="F52" s="211" t="s">
        <v>1026</v>
      </c>
      <c r="G52" s="212"/>
      <c r="H52" s="212"/>
      <c r="I52" s="212"/>
      <c r="J52" s="212"/>
      <c r="K52" s="212"/>
      <c r="L52" s="212"/>
      <c r="M52" s="212"/>
      <c r="N52" s="212"/>
      <c r="O52" s="212"/>
      <c r="P52" s="212"/>
      <c r="Q52" s="213"/>
      <c r="R52" s="139">
        <f>SUM(R33:R51)</f>
        <v>0.36399999999999999</v>
      </c>
      <c r="S52" s="139">
        <f>SUM(S33:S51)</f>
        <v>0.10600000000000001</v>
      </c>
      <c r="T52" s="136"/>
      <c r="U52" s="136"/>
      <c r="V52" s="136"/>
      <c r="W52" s="145"/>
      <c r="X52" s="145"/>
    </row>
    <row r="53" spans="1:24" ht="409.5" x14ac:dyDescent="0.3">
      <c r="A53" s="136" t="s">
        <v>243</v>
      </c>
      <c r="B53" s="136" t="s">
        <v>391</v>
      </c>
      <c r="C53" s="136" t="s">
        <v>228</v>
      </c>
      <c r="D53" s="136" t="s">
        <v>230</v>
      </c>
      <c r="E53" s="136" t="s">
        <v>243</v>
      </c>
      <c r="F53" s="136" t="s">
        <v>251</v>
      </c>
      <c r="G53" s="136" t="s">
        <v>398</v>
      </c>
      <c r="H53" s="136" t="s">
        <v>293</v>
      </c>
      <c r="I53" s="136" t="s">
        <v>360</v>
      </c>
      <c r="J53" s="136">
        <v>0</v>
      </c>
      <c r="K53" s="136" t="s">
        <v>346</v>
      </c>
      <c r="L53" s="152">
        <v>0.11</v>
      </c>
      <c r="M53" s="78" t="s">
        <v>190</v>
      </c>
      <c r="N53" s="136" t="s">
        <v>401</v>
      </c>
      <c r="O53" s="153">
        <v>8</v>
      </c>
      <c r="P53" s="136">
        <v>0</v>
      </c>
      <c r="Q53" s="153" t="s">
        <v>994</v>
      </c>
      <c r="R53" s="154"/>
      <c r="S53" s="154"/>
      <c r="T53" s="136">
        <v>3</v>
      </c>
      <c r="U53" s="136">
        <v>3</v>
      </c>
      <c r="V53" s="136">
        <v>2</v>
      </c>
      <c r="W53" s="145"/>
      <c r="X53" s="145"/>
    </row>
    <row r="54" spans="1:24" ht="409.5" x14ac:dyDescent="0.3">
      <c r="A54" s="136" t="s">
        <v>243</v>
      </c>
      <c r="B54" s="136" t="s">
        <v>391</v>
      </c>
      <c r="C54" s="136" t="s">
        <v>228</v>
      </c>
      <c r="D54" s="136" t="s">
        <v>230</v>
      </c>
      <c r="E54" s="136" t="s">
        <v>243</v>
      </c>
      <c r="F54" s="136" t="s">
        <v>251</v>
      </c>
      <c r="G54" s="136" t="s">
        <v>398</v>
      </c>
      <c r="H54" s="136" t="s">
        <v>294</v>
      </c>
      <c r="I54" s="136" t="s">
        <v>360</v>
      </c>
      <c r="J54" s="166" t="s">
        <v>382</v>
      </c>
      <c r="K54" s="136" t="s">
        <v>347</v>
      </c>
      <c r="L54" s="152">
        <v>0.11</v>
      </c>
      <c r="M54" s="78"/>
      <c r="N54" s="136" t="s">
        <v>401</v>
      </c>
      <c r="O54" s="161">
        <v>1</v>
      </c>
      <c r="P54" s="162">
        <v>1</v>
      </c>
      <c r="Q54" s="153">
        <v>21</v>
      </c>
      <c r="R54" s="163">
        <f>100%*L54</f>
        <v>0.11</v>
      </c>
      <c r="S54" s="154">
        <f>(25%)*L54</f>
        <v>2.75E-2</v>
      </c>
      <c r="T54" s="162">
        <v>1</v>
      </c>
      <c r="U54" s="162">
        <v>1</v>
      </c>
      <c r="V54" s="162">
        <v>1</v>
      </c>
      <c r="W54" s="145"/>
      <c r="X54" s="145"/>
    </row>
    <row r="55" spans="1:24" ht="409.5" x14ac:dyDescent="0.3">
      <c r="A55" s="136" t="s">
        <v>243</v>
      </c>
      <c r="B55" s="136" t="s">
        <v>391</v>
      </c>
      <c r="C55" s="136" t="s">
        <v>228</v>
      </c>
      <c r="D55" s="136" t="s">
        <v>230</v>
      </c>
      <c r="E55" s="136" t="s">
        <v>243</v>
      </c>
      <c r="F55" s="136" t="s">
        <v>251</v>
      </c>
      <c r="G55" s="136" t="s">
        <v>398</v>
      </c>
      <c r="H55" s="136" t="s">
        <v>295</v>
      </c>
      <c r="I55" s="136" t="s">
        <v>360</v>
      </c>
      <c r="J55" s="136">
        <v>0</v>
      </c>
      <c r="K55" s="136" t="s">
        <v>348</v>
      </c>
      <c r="L55" s="152">
        <v>0.11</v>
      </c>
      <c r="M55" s="78" t="s">
        <v>190</v>
      </c>
      <c r="N55" s="136" t="s">
        <v>401</v>
      </c>
      <c r="O55" s="153">
        <v>9</v>
      </c>
      <c r="P55" s="136">
        <v>0</v>
      </c>
      <c r="Q55" s="153" t="s">
        <v>994</v>
      </c>
      <c r="R55" s="154"/>
      <c r="S55" s="154"/>
      <c r="T55" s="136">
        <v>3</v>
      </c>
      <c r="U55" s="136">
        <v>3</v>
      </c>
      <c r="V55" s="136">
        <v>3</v>
      </c>
      <c r="W55" s="145"/>
      <c r="X55" s="145"/>
    </row>
    <row r="56" spans="1:24" ht="409.5" x14ac:dyDescent="0.3">
      <c r="A56" s="136" t="s">
        <v>389</v>
      </c>
      <c r="B56" s="136" t="s">
        <v>391</v>
      </c>
      <c r="C56" s="136" t="s">
        <v>228</v>
      </c>
      <c r="D56" s="136" t="s">
        <v>230</v>
      </c>
      <c r="E56" s="136" t="s">
        <v>240</v>
      </c>
      <c r="F56" s="136" t="s">
        <v>251</v>
      </c>
      <c r="G56" s="136" t="s">
        <v>398</v>
      </c>
      <c r="H56" s="136" t="s">
        <v>296</v>
      </c>
      <c r="I56" s="136" t="s">
        <v>360</v>
      </c>
      <c r="J56" s="136">
        <v>0</v>
      </c>
      <c r="K56" s="136" t="s">
        <v>349</v>
      </c>
      <c r="L56" s="152">
        <v>0.12</v>
      </c>
      <c r="M56" s="78" t="s">
        <v>189</v>
      </c>
      <c r="N56" s="136" t="s">
        <v>401</v>
      </c>
      <c r="O56" s="153">
        <v>1</v>
      </c>
      <c r="P56" s="136">
        <v>0</v>
      </c>
      <c r="Q56" s="153" t="s">
        <v>994</v>
      </c>
      <c r="R56" s="154"/>
      <c r="S56" s="154"/>
      <c r="T56" s="136">
        <v>1</v>
      </c>
      <c r="U56" s="136">
        <v>1</v>
      </c>
      <c r="V56" s="136">
        <v>1</v>
      </c>
      <c r="W56" s="145"/>
      <c r="X56" s="145"/>
    </row>
    <row r="57" spans="1:24" ht="409.5" x14ac:dyDescent="0.3">
      <c r="A57" s="136" t="s">
        <v>389</v>
      </c>
      <c r="B57" s="136" t="s">
        <v>391</v>
      </c>
      <c r="C57" s="136" t="s">
        <v>228</v>
      </c>
      <c r="D57" s="136" t="s">
        <v>230</v>
      </c>
      <c r="E57" s="136" t="s">
        <v>240</v>
      </c>
      <c r="F57" s="136" t="s">
        <v>251</v>
      </c>
      <c r="G57" s="136" t="s">
        <v>398</v>
      </c>
      <c r="H57" s="136" t="s">
        <v>297</v>
      </c>
      <c r="I57" s="136" t="s">
        <v>360</v>
      </c>
      <c r="J57" s="136" t="s">
        <v>361</v>
      </c>
      <c r="K57" s="136" t="s">
        <v>350</v>
      </c>
      <c r="L57" s="152">
        <v>0.11</v>
      </c>
      <c r="M57" s="78" t="s">
        <v>190</v>
      </c>
      <c r="N57" s="136" t="s">
        <v>401</v>
      </c>
      <c r="O57" s="153">
        <v>4</v>
      </c>
      <c r="P57" s="136">
        <v>1</v>
      </c>
      <c r="Q57" s="153">
        <v>1</v>
      </c>
      <c r="R57" s="139">
        <f>(Q57/P57)*L57</f>
        <v>0.11</v>
      </c>
      <c r="S57" s="154">
        <f>(Q57/O57)*L57</f>
        <v>2.75E-2</v>
      </c>
      <c r="T57" s="136">
        <v>1</v>
      </c>
      <c r="U57" s="136">
        <v>1</v>
      </c>
      <c r="V57" s="136">
        <v>1</v>
      </c>
      <c r="W57" s="145"/>
      <c r="X57" s="145"/>
    </row>
    <row r="58" spans="1:24" ht="409.5" x14ac:dyDescent="0.3">
      <c r="A58" s="136" t="s">
        <v>243</v>
      </c>
      <c r="B58" s="136" t="s">
        <v>391</v>
      </c>
      <c r="C58" s="136" t="s">
        <v>228</v>
      </c>
      <c r="D58" s="136" t="s">
        <v>230</v>
      </c>
      <c r="E58" s="136" t="s">
        <v>243</v>
      </c>
      <c r="F58" s="136" t="s">
        <v>251</v>
      </c>
      <c r="G58" s="136" t="s">
        <v>398</v>
      </c>
      <c r="H58" s="136" t="s">
        <v>298</v>
      </c>
      <c r="I58" s="136" t="s">
        <v>360</v>
      </c>
      <c r="J58" s="136" t="s">
        <v>383</v>
      </c>
      <c r="K58" s="136" t="s">
        <v>351</v>
      </c>
      <c r="L58" s="152">
        <v>0.11</v>
      </c>
      <c r="M58" s="78" t="s">
        <v>190</v>
      </c>
      <c r="N58" s="136" t="s">
        <v>401</v>
      </c>
      <c r="O58" s="153">
        <v>1</v>
      </c>
      <c r="P58" s="136">
        <v>1</v>
      </c>
      <c r="Q58" s="153">
        <v>1</v>
      </c>
      <c r="R58" s="139">
        <f>(Q58/P58)*L58</f>
        <v>0.11</v>
      </c>
      <c r="S58" s="154">
        <f>(Q58/O58)*L58</f>
        <v>0.11</v>
      </c>
      <c r="T58" s="136">
        <v>1</v>
      </c>
      <c r="U58" s="136">
        <v>1</v>
      </c>
      <c r="V58" s="136">
        <v>1</v>
      </c>
      <c r="W58" s="145"/>
      <c r="X58" s="145"/>
    </row>
    <row r="59" spans="1:24" ht="409.5" x14ac:dyDescent="0.3">
      <c r="A59" s="136" t="s">
        <v>389</v>
      </c>
      <c r="B59" s="136" t="s">
        <v>391</v>
      </c>
      <c r="C59" s="136" t="s">
        <v>228</v>
      </c>
      <c r="D59" s="136" t="s">
        <v>230</v>
      </c>
      <c r="E59" s="136" t="s">
        <v>240</v>
      </c>
      <c r="F59" s="136" t="s">
        <v>251</v>
      </c>
      <c r="G59" s="136" t="s">
        <v>398</v>
      </c>
      <c r="H59" s="136" t="s">
        <v>299</v>
      </c>
      <c r="I59" s="136" t="s">
        <v>360</v>
      </c>
      <c r="J59" s="136" t="s">
        <v>384</v>
      </c>
      <c r="K59" s="136" t="s">
        <v>352</v>
      </c>
      <c r="L59" s="152">
        <v>0.11</v>
      </c>
      <c r="M59" s="78" t="s">
        <v>190</v>
      </c>
      <c r="N59" s="136" t="s">
        <v>401</v>
      </c>
      <c r="O59" s="161">
        <v>1</v>
      </c>
      <c r="P59" s="162">
        <v>1</v>
      </c>
      <c r="Q59" s="153">
        <v>11</v>
      </c>
      <c r="R59" s="163">
        <f>100%*L59</f>
        <v>0.11</v>
      </c>
      <c r="S59" s="154">
        <f>(25%)*L59</f>
        <v>2.75E-2</v>
      </c>
      <c r="T59" s="162">
        <v>1</v>
      </c>
      <c r="U59" s="162">
        <v>1</v>
      </c>
      <c r="V59" s="162">
        <v>1</v>
      </c>
      <c r="W59" s="145"/>
      <c r="X59" s="145"/>
    </row>
    <row r="60" spans="1:24" ht="409.5" x14ac:dyDescent="0.3">
      <c r="A60" s="136" t="s">
        <v>243</v>
      </c>
      <c r="B60" s="136" t="s">
        <v>391</v>
      </c>
      <c r="C60" s="136" t="s">
        <v>228</v>
      </c>
      <c r="D60" s="136" t="s">
        <v>230</v>
      </c>
      <c r="E60" s="136" t="s">
        <v>243</v>
      </c>
      <c r="F60" s="136" t="s">
        <v>251</v>
      </c>
      <c r="G60" s="136" t="s">
        <v>398</v>
      </c>
      <c r="H60" s="136" t="s">
        <v>300</v>
      </c>
      <c r="I60" s="136" t="s">
        <v>360</v>
      </c>
      <c r="J60" s="136">
        <v>0</v>
      </c>
      <c r="K60" s="136" t="s">
        <v>353</v>
      </c>
      <c r="L60" s="152">
        <v>0.11</v>
      </c>
      <c r="M60" s="78" t="s">
        <v>190</v>
      </c>
      <c r="N60" s="136" t="s">
        <v>401</v>
      </c>
      <c r="O60" s="153">
        <v>86</v>
      </c>
      <c r="P60" s="136">
        <v>0</v>
      </c>
      <c r="Q60" s="153" t="s">
        <v>994</v>
      </c>
      <c r="R60" s="154"/>
      <c r="S60" s="154"/>
      <c r="T60" s="136">
        <v>30</v>
      </c>
      <c r="U60" s="136">
        <v>28</v>
      </c>
      <c r="V60" s="136">
        <v>28</v>
      </c>
      <c r="W60" s="145"/>
      <c r="X60" s="145"/>
    </row>
    <row r="61" spans="1:24" ht="409.5" x14ac:dyDescent="0.3">
      <c r="A61" s="136" t="s">
        <v>243</v>
      </c>
      <c r="B61" s="136" t="s">
        <v>391</v>
      </c>
      <c r="C61" s="136" t="s">
        <v>228</v>
      </c>
      <c r="D61" s="136" t="s">
        <v>230</v>
      </c>
      <c r="E61" s="136" t="s">
        <v>243</v>
      </c>
      <c r="F61" s="136" t="s">
        <v>251</v>
      </c>
      <c r="G61" s="136" t="s">
        <v>398</v>
      </c>
      <c r="H61" s="136" t="s">
        <v>301</v>
      </c>
      <c r="I61" s="136" t="s">
        <v>360</v>
      </c>
      <c r="J61" s="136">
        <v>0</v>
      </c>
      <c r="K61" s="136" t="s">
        <v>354</v>
      </c>
      <c r="L61" s="152">
        <v>0.11</v>
      </c>
      <c r="M61" s="78" t="s">
        <v>190</v>
      </c>
      <c r="N61" s="136" t="s">
        <v>401</v>
      </c>
      <c r="O61" s="153">
        <v>1</v>
      </c>
      <c r="P61" s="136">
        <v>1</v>
      </c>
      <c r="Q61" s="153">
        <v>1</v>
      </c>
      <c r="R61" s="139">
        <f>(Q61/P61)*L61</f>
        <v>0.11</v>
      </c>
      <c r="S61" s="154">
        <f>R61</f>
        <v>0.11</v>
      </c>
      <c r="T61" s="136">
        <v>1</v>
      </c>
      <c r="U61" s="136">
        <v>1</v>
      </c>
      <c r="V61" s="136">
        <v>1</v>
      </c>
      <c r="W61" s="145"/>
      <c r="X61" s="145"/>
    </row>
    <row r="62" spans="1:24" ht="36" customHeight="1" x14ac:dyDescent="0.3">
      <c r="A62" s="136"/>
      <c r="B62" s="136"/>
      <c r="C62" s="136"/>
      <c r="D62" s="136"/>
      <c r="E62" s="136"/>
      <c r="F62" s="211" t="s">
        <v>1027</v>
      </c>
      <c r="G62" s="212"/>
      <c r="H62" s="212"/>
      <c r="I62" s="212"/>
      <c r="J62" s="212"/>
      <c r="K62" s="212"/>
      <c r="L62" s="212"/>
      <c r="M62" s="212"/>
      <c r="N62" s="212"/>
      <c r="O62" s="212"/>
      <c r="P62" s="212"/>
      <c r="Q62" s="213"/>
      <c r="R62" s="139">
        <f>SUM(R53:R61)</f>
        <v>0.55000000000000004</v>
      </c>
      <c r="S62" s="139">
        <f>SUM(S53:S61)</f>
        <v>0.30249999999999999</v>
      </c>
      <c r="T62" s="136"/>
      <c r="U62" s="136"/>
      <c r="V62" s="136"/>
      <c r="W62" s="145"/>
      <c r="X62" s="145"/>
    </row>
    <row r="63" spans="1:24" ht="409.5" x14ac:dyDescent="0.3">
      <c r="A63" s="136" t="s">
        <v>243</v>
      </c>
      <c r="B63" s="136" t="s">
        <v>391</v>
      </c>
      <c r="C63" s="136" t="s">
        <v>228</v>
      </c>
      <c r="D63" s="136" t="s">
        <v>230</v>
      </c>
      <c r="E63" s="136" t="s">
        <v>243</v>
      </c>
      <c r="F63" s="136" t="s">
        <v>252</v>
      </c>
      <c r="G63" s="136" t="s">
        <v>399</v>
      </c>
      <c r="H63" s="136" t="s">
        <v>302</v>
      </c>
      <c r="I63" s="136" t="s">
        <v>360</v>
      </c>
      <c r="J63" s="136" t="s">
        <v>385</v>
      </c>
      <c r="K63" s="136" t="s">
        <v>355</v>
      </c>
      <c r="L63" s="152">
        <v>0.5</v>
      </c>
      <c r="M63" s="78" t="s">
        <v>189</v>
      </c>
      <c r="N63" s="136" t="s">
        <v>401</v>
      </c>
      <c r="O63" s="153">
        <v>1</v>
      </c>
      <c r="P63" s="136">
        <v>0</v>
      </c>
      <c r="Q63" s="153" t="s">
        <v>994</v>
      </c>
      <c r="R63" s="154"/>
      <c r="S63" s="154"/>
      <c r="T63" s="136">
        <v>0</v>
      </c>
      <c r="U63" s="136">
        <v>0</v>
      </c>
      <c r="V63" s="136">
        <v>1</v>
      </c>
      <c r="W63" s="145"/>
      <c r="X63" s="145"/>
    </row>
    <row r="64" spans="1:24" ht="409.5" x14ac:dyDescent="0.3">
      <c r="A64" s="136" t="s">
        <v>243</v>
      </c>
      <c r="B64" s="136" t="s">
        <v>391</v>
      </c>
      <c r="C64" s="136" t="s">
        <v>228</v>
      </c>
      <c r="D64" s="136" t="s">
        <v>230</v>
      </c>
      <c r="E64" s="136" t="s">
        <v>243</v>
      </c>
      <c r="F64" s="136" t="s">
        <v>252</v>
      </c>
      <c r="G64" s="136" t="s">
        <v>399</v>
      </c>
      <c r="H64" s="136" t="s">
        <v>303</v>
      </c>
      <c r="I64" s="136" t="s">
        <v>360</v>
      </c>
      <c r="J64" s="136" t="s">
        <v>361</v>
      </c>
      <c r="K64" s="136" t="s">
        <v>356</v>
      </c>
      <c r="L64" s="152">
        <v>0.25</v>
      </c>
      <c r="M64" s="78" t="s">
        <v>190</v>
      </c>
      <c r="N64" s="136" t="s">
        <v>401</v>
      </c>
      <c r="O64" s="153">
        <v>150</v>
      </c>
      <c r="P64" s="136">
        <v>150</v>
      </c>
      <c r="Q64" s="153">
        <v>150</v>
      </c>
      <c r="R64" s="139">
        <f>(Q64/P64)*L64</f>
        <v>0.25</v>
      </c>
      <c r="S64" s="154">
        <f>R64</f>
        <v>0.25</v>
      </c>
      <c r="T64" s="136">
        <v>150</v>
      </c>
      <c r="U64" s="136">
        <v>150</v>
      </c>
      <c r="V64" s="136">
        <v>150</v>
      </c>
      <c r="W64" s="145"/>
      <c r="X64" s="145"/>
    </row>
    <row r="65" spans="1:24" ht="409.5" x14ac:dyDescent="0.3">
      <c r="A65" s="136" t="s">
        <v>243</v>
      </c>
      <c r="B65" s="136" t="s">
        <v>391</v>
      </c>
      <c r="C65" s="136" t="s">
        <v>228</v>
      </c>
      <c r="D65" s="136" t="s">
        <v>230</v>
      </c>
      <c r="E65" s="136" t="s">
        <v>243</v>
      </c>
      <c r="F65" s="136" t="s">
        <v>252</v>
      </c>
      <c r="G65" s="136" t="s">
        <v>399</v>
      </c>
      <c r="H65" s="136" t="s">
        <v>304</v>
      </c>
      <c r="I65" s="136" t="s">
        <v>360</v>
      </c>
      <c r="J65" s="136" t="s">
        <v>386</v>
      </c>
      <c r="K65" s="136" t="s">
        <v>357</v>
      </c>
      <c r="L65" s="152">
        <v>0.25</v>
      </c>
      <c r="M65" s="78" t="s">
        <v>190</v>
      </c>
      <c r="N65" s="136" t="s">
        <v>401</v>
      </c>
      <c r="O65" s="153">
        <v>1</v>
      </c>
      <c r="P65" s="136">
        <v>1</v>
      </c>
      <c r="Q65" s="153">
        <v>0</v>
      </c>
      <c r="R65" s="139">
        <f>0%</f>
        <v>0</v>
      </c>
      <c r="S65" s="154">
        <f>R65</f>
        <v>0</v>
      </c>
      <c r="T65" s="136">
        <v>1</v>
      </c>
      <c r="U65" s="136">
        <v>1</v>
      </c>
      <c r="V65" s="136">
        <v>1</v>
      </c>
      <c r="W65" s="145"/>
      <c r="X65" s="145"/>
    </row>
    <row r="66" spans="1:24" ht="42" customHeight="1" x14ac:dyDescent="0.3">
      <c r="A66" s="136"/>
      <c r="B66" s="136"/>
      <c r="C66" s="136"/>
      <c r="D66" s="136"/>
      <c r="E66" s="136"/>
      <c r="F66" s="211" t="s">
        <v>1028</v>
      </c>
      <c r="G66" s="212"/>
      <c r="H66" s="212"/>
      <c r="I66" s="212"/>
      <c r="J66" s="212"/>
      <c r="K66" s="212"/>
      <c r="L66" s="212"/>
      <c r="M66" s="212"/>
      <c r="N66" s="212"/>
      <c r="O66" s="212"/>
      <c r="P66" s="212"/>
      <c r="Q66" s="213"/>
      <c r="R66" s="139">
        <f>SUM(R63:R65)</f>
        <v>0.25</v>
      </c>
      <c r="S66" s="139">
        <f>SUM(S63:S65)</f>
        <v>0.25</v>
      </c>
      <c r="T66" s="136"/>
      <c r="U66" s="136"/>
      <c r="V66" s="136"/>
      <c r="W66" s="145"/>
      <c r="X66" s="145"/>
    </row>
    <row r="67" spans="1:24" ht="409.5" x14ac:dyDescent="0.3">
      <c r="A67" s="136" t="s">
        <v>389</v>
      </c>
      <c r="B67" s="136" t="s">
        <v>391</v>
      </c>
      <c r="C67" s="136" t="s">
        <v>228</v>
      </c>
      <c r="D67" s="136" t="s">
        <v>231</v>
      </c>
      <c r="E67" s="136" t="s">
        <v>244</v>
      </c>
      <c r="F67" s="136" t="s">
        <v>253</v>
      </c>
      <c r="G67" s="136" t="s">
        <v>400</v>
      </c>
      <c r="H67" s="136" t="s">
        <v>305</v>
      </c>
      <c r="I67" s="136" t="s">
        <v>360</v>
      </c>
      <c r="J67" s="136" t="s">
        <v>387</v>
      </c>
      <c r="K67" s="136" t="s">
        <v>358</v>
      </c>
      <c r="L67" s="152">
        <v>0.5</v>
      </c>
      <c r="M67" s="78" t="s">
        <v>190</v>
      </c>
      <c r="N67" s="136" t="s">
        <v>401</v>
      </c>
      <c r="O67" s="153">
        <v>1</v>
      </c>
      <c r="P67" s="136">
        <v>0</v>
      </c>
      <c r="Q67" s="153" t="s">
        <v>994</v>
      </c>
      <c r="R67" s="154"/>
      <c r="S67" s="154"/>
      <c r="T67" s="136">
        <v>1</v>
      </c>
      <c r="U67" s="136">
        <v>1</v>
      </c>
      <c r="V67" s="136">
        <v>1</v>
      </c>
      <c r="W67" s="145"/>
      <c r="X67" s="145"/>
    </row>
    <row r="68" spans="1:24" ht="409.5" x14ac:dyDescent="0.3">
      <c r="A68" s="136" t="s">
        <v>389</v>
      </c>
      <c r="B68" s="136" t="s">
        <v>391</v>
      </c>
      <c r="C68" s="136" t="s">
        <v>228</v>
      </c>
      <c r="D68" s="136" t="s">
        <v>231</v>
      </c>
      <c r="E68" s="136" t="s">
        <v>244</v>
      </c>
      <c r="F68" s="136" t="s">
        <v>253</v>
      </c>
      <c r="G68" s="136" t="s">
        <v>400</v>
      </c>
      <c r="H68" s="136" t="s">
        <v>306</v>
      </c>
      <c r="I68" s="136" t="s">
        <v>360</v>
      </c>
      <c r="J68" s="136" t="s">
        <v>388</v>
      </c>
      <c r="K68" s="136" t="s">
        <v>359</v>
      </c>
      <c r="L68" s="152">
        <v>0.5</v>
      </c>
      <c r="M68" s="78" t="s">
        <v>190</v>
      </c>
      <c r="N68" s="136" t="s">
        <v>401</v>
      </c>
      <c r="O68" s="153">
        <v>8</v>
      </c>
      <c r="P68" s="136">
        <v>2</v>
      </c>
      <c r="Q68" s="153">
        <v>4</v>
      </c>
      <c r="R68" s="139">
        <f>(100%)*L68</f>
        <v>0.5</v>
      </c>
      <c r="S68" s="139">
        <f>(Q68/O68)*L68</f>
        <v>0.25</v>
      </c>
      <c r="T68" s="136">
        <v>2</v>
      </c>
      <c r="U68" s="136">
        <v>2</v>
      </c>
      <c r="V68" s="136">
        <v>2</v>
      </c>
      <c r="W68" s="145"/>
      <c r="X68" s="145"/>
    </row>
    <row r="69" spans="1:24" ht="45.75" customHeight="1" x14ac:dyDescent="0.3">
      <c r="A69" s="136"/>
      <c r="B69" s="136"/>
      <c r="C69" s="136"/>
      <c r="D69" s="136"/>
      <c r="E69" s="136"/>
      <c r="F69" s="211" t="s">
        <v>1029</v>
      </c>
      <c r="G69" s="212"/>
      <c r="H69" s="212"/>
      <c r="I69" s="212"/>
      <c r="J69" s="212"/>
      <c r="K69" s="212"/>
      <c r="L69" s="212"/>
      <c r="M69" s="212"/>
      <c r="N69" s="212"/>
      <c r="O69" s="212"/>
      <c r="P69" s="212"/>
      <c r="Q69" s="167"/>
      <c r="R69" s="139">
        <f>SUM(R67:R68)</f>
        <v>0.5</v>
      </c>
      <c r="S69" s="139">
        <f>SUM(S67:S68)</f>
        <v>0.25</v>
      </c>
      <c r="T69" s="136"/>
      <c r="U69" s="136"/>
      <c r="V69" s="136"/>
      <c r="W69" s="145"/>
      <c r="X69" s="145"/>
    </row>
    <row r="70" spans="1:24" ht="409.5" x14ac:dyDescent="0.3">
      <c r="A70" s="168" t="s">
        <v>812</v>
      </c>
      <c r="B70" s="169" t="s">
        <v>813</v>
      </c>
      <c r="C70" s="168" t="s">
        <v>814</v>
      </c>
      <c r="D70" s="168" t="s">
        <v>815</v>
      </c>
      <c r="E70" s="168" t="s">
        <v>776</v>
      </c>
      <c r="F70" s="170" t="s">
        <v>777</v>
      </c>
      <c r="G70" s="136" t="s">
        <v>778</v>
      </c>
      <c r="H70" s="78" t="s">
        <v>816</v>
      </c>
      <c r="I70" s="78" t="s">
        <v>817</v>
      </c>
      <c r="J70" s="78" t="s">
        <v>818</v>
      </c>
      <c r="K70" s="78" t="s">
        <v>819</v>
      </c>
      <c r="L70" s="152">
        <v>0.2</v>
      </c>
      <c r="M70" s="78" t="s">
        <v>190</v>
      </c>
      <c r="N70" s="136" t="s">
        <v>401</v>
      </c>
      <c r="O70" s="78">
        <v>60</v>
      </c>
      <c r="P70" s="78" t="s">
        <v>1024</v>
      </c>
      <c r="Q70" s="153" t="s">
        <v>994</v>
      </c>
      <c r="R70" s="154"/>
      <c r="S70" s="154"/>
      <c r="T70" s="78">
        <v>20</v>
      </c>
      <c r="U70" s="78">
        <v>20</v>
      </c>
      <c r="V70" s="78">
        <v>20</v>
      </c>
      <c r="W70" s="145"/>
      <c r="X70" s="145"/>
    </row>
    <row r="71" spans="1:24" ht="409.5" x14ac:dyDescent="0.3">
      <c r="A71" s="168" t="s">
        <v>812</v>
      </c>
      <c r="B71" s="169" t="s">
        <v>813</v>
      </c>
      <c r="C71" s="168" t="s">
        <v>814</v>
      </c>
      <c r="D71" s="168" t="s">
        <v>815</v>
      </c>
      <c r="E71" s="168" t="s">
        <v>776</v>
      </c>
      <c r="F71" s="170" t="s">
        <v>777</v>
      </c>
      <c r="G71" s="136" t="s">
        <v>778</v>
      </c>
      <c r="H71" s="168" t="s">
        <v>820</v>
      </c>
      <c r="I71" s="78" t="s">
        <v>821</v>
      </c>
      <c r="J71" s="168" t="s">
        <v>822</v>
      </c>
      <c r="K71" s="78" t="s">
        <v>823</v>
      </c>
      <c r="L71" s="152">
        <v>0.2</v>
      </c>
      <c r="M71" s="168" t="s">
        <v>190</v>
      </c>
      <c r="N71" s="136" t="s">
        <v>401</v>
      </c>
      <c r="O71" s="78">
        <v>500</v>
      </c>
      <c r="P71" s="78">
        <v>50</v>
      </c>
      <c r="Q71" s="136">
        <v>50</v>
      </c>
      <c r="R71" s="137">
        <f>(Q71/P71)*L71</f>
        <v>0.2</v>
      </c>
      <c r="S71" s="137">
        <f>(Q71/O71)*L71</f>
        <v>2.0000000000000004E-2</v>
      </c>
      <c r="T71" s="78">
        <v>150</v>
      </c>
      <c r="U71" s="78">
        <v>150</v>
      </c>
      <c r="V71" s="78">
        <v>150</v>
      </c>
      <c r="W71" s="145"/>
      <c r="X71" s="145"/>
    </row>
    <row r="72" spans="1:24" ht="409.5" x14ac:dyDescent="0.3">
      <c r="A72" s="168" t="s">
        <v>812</v>
      </c>
      <c r="B72" s="169" t="s">
        <v>813</v>
      </c>
      <c r="C72" s="168" t="s">
        <v>814</v>
      </c>
      <c r="D72" s="168" t="s">
        <v>815</v>
      </c>
      <c r="E72" s="168" t="s">
        <v>776</v>
      </c>
      <c r="F72" s="170" t="s">
        <v>777</v>
      </c>
      <c r="G72" s="136" t="s">
        <v>778</v>
      </c>
      <c r="H72" s="168" t="s">
        <v>824</v>
      </c>
      <c r="I72" s="78" t="s">
        <v>825</v>
      </c>
      <c r="J72" s="168" t="s">
        <v>826</v>
      </c>
      <c r="K72" s="78" t="s">
        <v>788</v>
      </c>
      <c r="L72" s="152">
        <v>0.1</v>
      </c>
      <c r="M72" s="78" t="s">
        <v>190</v>
      </c>
      <c r="N72" s="136" t="s">
        <v>401</v>
      </c>
      <c r="O72" s="78">
        <v>1</v>
      </c>
      <c r="P72" s="152">
        <v>0.25</v>
      </c>
      <c r="Q72" s="136">
        <v>0</v>
      </c>
      <c r="R72" s="137">
        <f>0%</f>
        <v>0</v>
      </c>
      <c r="S72" s="138">
        <f>R72</f>
        <v>0</v>
      </c>
      <c r="T72" s="152">
        <v>0.25</v>
      </c>
      <c r="U72" s="152">
        <v>0.25</v>
      </c>
      <c r="V72" s="152">
        <v>0.25</v>
      </c>
      <c r="W72" s="145"/>
      <c r="X72" s="145"/>
    </row>
    <row r="73" spans="1:24" ht="409.5" x14ac:dyDescent="0.3">
      <c r="A73" s="168" t="s">
        <v>812</v>
      </c>
      <c r="B73" s="169" t="s">
        <v>813</v>
      </c>
      <c r="C73" s="168" t="s">
        <v>814</v>
      </c>
      <c r="D73" s="168" t="s">
        <v>815</v>
      </c>
      <c r="E73" s="168" t="s">
        <v>776</v>
      </c>
      <c r="F73" s="170" t="s">
        <v>777</v>
      </c>
      <c r="G73" s="136" t="s">
        <v>778</v>
      </c>
      <c r="H73" s="168" t="s">
        <v>827</v>
      </c>
      <c r="I73" s="78" t="s">
        <v>817</v>
      </c>
      <c r="J73" s="168" t="s">
        <v>826</v>
      </c>
      <c r="K73" s="78" t="s">
        <v>790</v>
      </c>
      <c r="L73" s="152">
        <v>0.1</v>
      </c>
      <c r="M73" s="78" t="s">
        <v>190</v>
      </c>
      <c r="N73" s="136" t="s">
        <v>401</v>
      </c>
      <c r="O73" s="78">
        <v>1</v>
      </c>
      <c r="P73" s="78" t="s">
        <v>1024</v>
      </c>
      <c r="Q73" s="153" t="s">
        <v>994</v>
      </c>
      <c r="R73" s="154"/>
      <c r="S73" s="154"/>
      <c r="T73" s="78">
        <v>1</v>
      </c>
      <c r="U73" s="78">
        <v>1</v>
      </c>
      <c r="V73" s="78">
        <v>1</v>
      </c>
      <c r="W73" s="145"/>
      <c r="X73" s="145"/>
    </row>
    <row r="74" spans="1:24" ht="409.5" x14ac:dyDescent="0.3">
      <c r="A74" s="168" t="s">
        <v>812</v>
      </c>
      <c r="B74" s="169" t="s">
        <v>813</v>
      </c>
      <c r="C74" s="168" t="s">
        <v>814</v>
      </c>
      <c r="D74" s="168" t="s">
        <v>815</v>
      </c>
      <c r="E74" s="168" t="s">
        <v>776</v>
      </c>
      <c r="F74" s="170" t="s">
        <v>777</v>
      </c>
      <c r="G74" s="136" t="s">
        <v>778</v>
      </c>
      <c r="H74" s="168" t="s">
        <v>828</v>
      </c>
      <c r="I74" s="78" t="s">
        <v>817</v>
      </c>
      <c r="J74" s="168" t="s">
        <v>826</v>
      </c>
      <c r="K74" s="78" t="s">
        <v>791</v>
      </c>
      <c r="L74" s="152">
        <v>0.1</v>
      </c>
      <c r="M74" s="78" t="s">
        <v>190</v>
      </c>
      <c r="N74" s="136" t="s">
        <v>401</v>
      </c>
      <c r="O74" s="78">
        <v>1</v>
      </c>
      <c r="P74" s="78" t="s">
        <v>1024</v>
      </c>
      <c r="Q74" s="153" t="s">
        <v>994</v>
      </c>
      <c r="R74" s="154"/>
      <c r="S74" s="154"/>
      <c r="T74" s="78">
        <v>1</v>
      </c>
      <c r="U74" s="78">
        <v>1</v>
      </c>
      <c r="V74" s="78">
        <v>1</v>
      </c>
      <c r="W74" s="145"/>
      <c r="X74" s="145"/>
    </row>
    <row r="75" spans="1:24" ht="409.5" x14ac:dyDescent="0.3">
      <c r="A75" s="168" t="s">
        <v>812</v>
      </c>
      <c r="B75" s="169" t="s">
        <v>813</v>
      </c>
      <c r="C75" s="168" t="s">
        <v>814</v>
      </c>
      <c r="D75" s="168" t="s">
        <v>815</v>
      </c>
      <c r="E75" s="168" t="s">
        <v>776</v>
      </c>
      <c r="F75" s="170" t="s">
        <v>777</v>
      </c>
      <c r="G75" s="136" t="s">
        <v>778</v>
      </c>
      <c r="H75" s="78" t="s">
        <v>829</v>
      </c>
      <c r="I75" s="78" t="s">
        <v>817</v>
      </c>
      <c r="J75" s="78" t="s">
        <v>830</v>
      </c>
      <c r="K75" s="78" t="s">
        <v>831</v>
      </c>
      <c r="L75" s="152">
        <v>0.12</v>
      </c>
      <c r="M75" s="78" t="s">
        <v>190</v>
      </c>
      <c r="N75" s="136" t="s">
        <v>401</v>
      </c>
      <c r="O75" s="78">
        <v>4</v>
      </c>
      <c r="P75" s="78">
        <v>1</v>
      </c>
      <c r="Q75" s="136">
        <v>0</v>
      </c>
      <c r="R75" s="137">
        <f>0%</f>
        <v>0</v>
      </c>
      <c r="S75" s="138">
        <f>R75</f>
        <v>0</v>
      </c>
      <c r="T75" s="78">
        <v>1</v>
      </c>
      <c r="U75" s="78">
        <v>1</v>
      </c>
      <c r="V75" s="78">
        <v>1</v>
      </c>
      <c r="W75" s="145"/>
      <c r="X75" s="145"/>
    </row>
    <row r="76" spans="1:24" ht="409.5" x14ac:dyDescent="0.3">
      <c r="A76" s="168" t="s">
        <v>812</v>
      </c>
      <c r="B76" s="169" t="s">
        <v>813</v>
      </c>
      <c r="C76" s="168" t="s">
        <v>814</v>
      </c>
      <c r="D76" s="168" t="s">
        <v>815</v>
      </c>
      <c r="E76" s="168" t="s">
        <v>776</v>
      </c>
      <c r="F76" s="170" t="s">
        <v>777</v>
      </c>
      <c r="G76" s="136" t="s">
        <v>778</v>
      </c>
      <c r="H76" s="78" t="s">
        <v>832</v>
      </c>
      <c r="I76" s="78" t="s">
        <v>817</v>
      </c>
      <c r="J76" s="168" t="s">
        <v>826</v>
      </c>
      <c r="K76" s="78" t="s">
        <v>833</v>
      </c>
      <c r="L76" s="152">
        <v>0.12</v>
      </c>
      <c r="M76" s="78" t="s">
        <v>190</v>
      </c>
      <c r="N76" s="136" t="s">
        <v>401</v>
      </c>
      <c r="O76" s="78">
        <v>6</v>
      </c>
      <c r="P76" s="78" t="s">
        <v>1024</v>
      </c>
      <c r="Q76" s="153" t="s">
        <v>994</v>
      </c>
      <c r="R76" s="154"/>
      <c r="S76" s="154"/>
      <c r="T76" s="78">
        <v>2</v>
      </c>
      <c r="U76" s="78">
        <v>2</v>
      </c>
      <c r="V76" s="78">
        <v>2</v>
      </c>
      <c r="W76" s="145"/>
      <c r="X76" s="145"/>
    </row>
    <row r="77" spans="1:24" ht="409.5" x14ac:dyDescent="0.3">
      <c r="A77" s="168" t="s">
        <v>812</v>
      </c>
      <c r="B77" s="169" t="s">
        <v>813</v>
      </c>
      <c r="C77" s="168" t="s">
        <v>814</v>
      </c>
      <c r="D77" s="168" t="s">
        <v>815</v>
      </c>
      <c r="E77" s="168" t="s">
        <v>776</v>
      </c>
      <c r="F77" s="170" t="s">
        <v>777</v>
      </c>
      <c r="G77" s="136" t="s">
        <v>778</v>
      </c>
      <c r="H77" s="78" t="s">
        <v>834</v>
      </c>
      <c r="I77" s="78" t="s">
        <v>817</v>
      </c>
      <c r="J77" s="78" t="s">
        <v>835</v>
      </c>
      <c r="K77" s="78" t="s">
        <v>792</v>
      </c>
      <c r="L77" s="152">
        <v>0.06</v>
      </c>
      <c r="M77" s="78" t="s">
        <v>190</v>
      </c>
      <c r="N77" s="136" t="s">
        <v>401</v>
      </c>
      <c r="O77" s="78">
        <v>33</v>
      </c>
      <c r="P77" s="152">
        <v>0.2</v>
      </c>
      <c r="Q77" s="136">
        <v>0</v>
      </c>
      <c r="R77" s="137">
        <f>0%</f>
        <v>0</v>
      </c>
      <c r="S77" s="138">
        <f>R77</f>
        <v>0</v>
      </c>
      <c r="T77" s="152">
        <v>0.25</v>
      </c>
      <c r="U77" s="152">
        <v>0.35</v>
      </c>
      <c r="V77" s="152">
        <v>0.2</v>
      </c>
      <c r="W77" s="145"/>
      <c r="X77" s="145"/>
    </row>
    <row r="78" spans="1:24" ht="48" customHeight="1" x14ac:dyDescent="0.3">
      <c r="A78" s="168"/>
      <c r="B78" s="169"/>
      <c r="C78" s="168"/>
      <c r="D78" s="168"/>
      <c r="E78" s="168"/>
      <c r="F78" s="217" t="s">
        <v>1031</v>
      </c>
      <c r="G78" s="218"/>
      <c r="H78" s="218"/>
      <c r="I78" s="218"/>
      <c r="J78" s="218"/>
      <c r="K78" s="218"/>
      <c r="L78" s="218"/>
      <c r="M78" s="218"/>
      <c r="N78" s="218"/>
      <c r="O78" s="218"/>
      <c r="P78" s="218"/>
      <c r="Q78" s="219"/>
      <c r="R78" s="139">
        <f>SUM(R70:R77)</f>
        <v>0.2</v>
      </c>
      <c r="S78" s="139">
        <f>SUM(S70:S77)</f>
        <v>2.0000000000000004E-2</v>
      </c>
      <c r="T78" s="152"/>
      <c r="U78" s="152"/>
      <c r="V78" s="152"/>
      <c r="W78" s="145"/>
      <c r="X78" s="145"/>
    </row>
    <row r="79" spans="1:24" ht="409.5" x14ac:dyDescent="0.3">
      <c r="A79" s="168" t="s">
        <v>812</v>
      </c>
      <c r="B79" s="169" t="s">
        <v>813</v>
      </c>
      <c r="C79" s="168" t="s">
        <v>814</v>
      </c>
      <c r="D79" s="168" t="s">
        <v>836</v>
      </c>
      <c r="E79" s="168" t="s">
        <v>796</v>
      </c>
      <c r="F79" s="170" t="s">
        <v>797</v>
      </c>
      <c r="G79" s="171" t="s">
        <v>798</v>
      </c>
      <c r="H79" s="78" t="s">
        <v>837</v>
      </c>
      <c r="I79" s="78" t="s">
        <v>817</v>
      </c>
      <c r="J79" s="168" t="s">
        <v>826</v>
      </c>
      <c r="K79" s="78" t="s">
        <v>838</v>
      </c>
      <c r="L79" s="152">
        <v>0.2</v>
      </c>
      <c r="M79" s="78" t="s">
        <v>190</v>
      </c>
      <c r="N79" s="136" t="s">
        <v>401</v>
      </c>
      <c r="O79" s="78">
        <v>5</v>
      </c>
      <c r="P79" s="78">
        <v>0</v>
      </c>
      <c r="Q79" s="153" t="s">
        <v>994</v>
      </c>
      <c r="R79" s="154"/>
      <c r="S79" s="154"/>
      <c r="T79" s="78">
        <v>2</v>
      </c>
      <c r="U79" s="78">
        <v>2</v>
      </c>
      <c r="V79" s="78">
        <v>1</v>
      </c>
      <c r="W79" s="145"/>
      <c r="X79" s="145"/>
    </row>
    <row r="80" spans="1:24" ht="409.5" x14ac:dyDescent="0.3">
      <c r="A80" s="168" t="s">
        <v>812</v>
      </c>
      <c r="B80" s="169" t="s">
        <v>813</v>
      </c>
      <c r="C80" s="168" t="s">
        <v>814</v>
      </c>
      <c r="D80" s="168" t="s">
        <v>836</v>
      </c>
      <c r="E80" s="168" t="s">
        <v>796</v>
      </c>
      <c r="F80" s="170" t="s">
        <v>797</v>
      </c>
      <c r="G80" s="171" t="s">
        <v>798</v>
      </c>
      <c r="H80" s="78" t="s">
        <v>839</v>
      </c>
      <c r="I80" s="78" t="s">
        <v>817</v>
      </c>
      <c r="J80" s="168" t="s">
        <v>840</v>
      </c>
      <c r="K80" s="78" t="s">
        <v>799</v>
      </c>
      <c r="L80" s="152">
        <v>0.3</v>
      </c>
      <c r="M80" s="78" t="s">
        <v>189</v>
      </c>
      <c r="N80" s="136" t="s">
        <v>401</v>
      </c>
      <c r="O80" s="78">
        <v>1</v>
      </c>
      <c r="P80" s="152">
        <v>0.5</v>
      </c>
      <c r="Q80" s="136">
        <v>0</v>
      </c>
      <c r="R80" s="137">
        <f>0%</f>
        <v>0</v>
      </c>
      <c r="S80" s="138">
        <f>R80</f>
        <v>0</v>
      </c>
      <c r="T80" s="152">
        <v>0.5</v>
      </c>
      <c r="U80" s="78">
        <v>0</v>
      </c>
      <c r="V80" s="78">
        <v>0</v>
      </c>
      <c r="W80" s="145"/>
      <c r="X80" s="145"/>
    </row>
    <row r="81" spans="1:24" ht="409.5" x14ac:dyDescent="0.3">
      <c r="A81" s="168" t="s">
        <v>812</v>
      </c>
      <c r="B81" s="169" t="s">
        <v>813</v>
      </c>
      <c r="C81" s="168" t="s">
        <v>814</v>
      </c>
      <c r="D81" s="168" t="s">
        <v>836</v>
      </c>
      <c r="E81" s="168" t="s">
        <v>796</v>
      </c>
      <c r="F81" s="170" t="s">
        <v>797</v>
      </c>
      <c r="G81" s="171" t="s">
        <v>798</v>
      </c>
      <c r="H81" s="168" t="s">
        <v>841</v>
      </c>
      <c r="I81" s="78" t="s">
        <v>817</v>
      </c>
      <c r="J81" s="168" t="s">
        <v>842</v>
      </c>
      <c r="K81" s="78" t="s">
        <v>841</v>
      </c>
      <c r="L81" s="152">
        <v>0.15</v>
      </c>
      <c r="M81" s="78" t="s">
        <v>190</v>
      </c>
      <c r="N81" s="136" t="s">
        <v>401</v>
      </c>
      <c r="O81" s="78">
        <v>6</v>
      </c>
      <c r="P81" s="78">
        <v>1</v>
      </c>
      <c r="Q81" s="136">
        <v>0</v>
      </c>
      <c r="R81" s="137">
        <f>0%</f>
        <v>0</v>
      </c>
      <c r="S81" s="138"/>
      <c r="T81" s="78">
        <v>2</v>
      </c>
      <c r="U81" s="78">
        <v>2</v>
      </c>
      <c r="V81" s="78">
        <v>1</v>
      </c>
      <c r="W81" s="145"/>
      <c r="X81" s="145"/>
    </row>
    <row r="82" spans="1:24" ht="409.5" x14ac:dyDescent="0.3">
      <c r="A82" s="168" t="s">
        <v>812</v>
      </c>
      <c r="B82" s="169" t="s">
        <v>813</v>
      </c>
      <c r="C82" s="168" t="s">
        <v>814</v>
      </c>
      <c r="D82" s="168" t="s">
        <v>836</v>
      </c>
      <c r="E82" s="168" t="s">
        <v>796</v>
      </c>
      <c r="F82" s="170" t="s">
        <v>797</v>
      </c>
      <c r="G82" s="171" t="s">
        <v>798</v>
      </c>
      <c r="H82" s="78" t="s">
        <v>843</v>
      </c>
      <c r="I82" s="78" t="s">
        <v>817</v>
      </c>
      <c r="J82" s="169" t="s">
        <v>844</v>
      </c>
      <c r="K82" s="78" t="s">
        <v>845</v>
      </c>
      <c r="L82" s="152">
        <v>0.1</v>
      </c>
      <c r="M82" s="78" t="s">
        <v>190</v>
      </c>
      <c r="N82" s="136" t="s">
        <v>865</v>
      </c>
      <c r="O82" s="78">
        <v>5</v>
      </c>
      <c r="P82" s="78">
        <v>0</v>
      </c>
      <c r="Q82" s="153" t="s">
        <v>994</v>
      </c>
      <c r="R82" s="154"/>
      <c r="S82" s="154"/>
      <c r="T82" s="78">
        <v>2</v>
      </c>
      <c r="U82" s="78">
        <v>2</v>
      </c>
      <c r="V82" s="78">
        <v>1</v>
      </c>
      <c r="W82" s="145"/>
      <c r="X82" s="145"/>
    </row>
    <row r="83" spans="1:24" ht="409.5" x14ac:dyDescent="0.3">
      <c r="A83" s="168" t="s">
        <v>812</v>
      </c>
      <c r="B83" s="169" t="s">
        <v>813</v>
      </c>
      <c r="C83" s="168" t="s">
        <v>814</v>
      </c>
      <c r="D83" s="168" t="s">
        <v>836</v>
      </c>
      <c r="E83" s="168" t="s">
        <v>796</v>
      </c>
      <c r="F83" s="170" t="s">
        <v>797</v>
      </c>
      <c r="G83" s="171" t="s">
        <v>798</v>
      </c>
      <c r="H83" s="78" t="s">
        <v>846</v>
      </c>
      <c r="I83" s="78" t="s">
        <v>817</v>
      </c>
      <c r="J83" s="168" t="s">
        <v>826</v>
      </c>
      <c r="K83" s="168" t="s">
        <v>847</v>
      </c>
      <c r="L83" s="152">
        <v>0.15</v>
      </c>
      <c r="M83" s="78" t="s">
        <v>189</v>
      </c>
      <c r="N83" s="136" t="s">
        <v>401</v>
      </c>
      <c r="O83" s="78">
        <v>6</v>
      </c>
      <c r="P83" s="78">
        <v>0</v>
      </c>
      <c r="Q83" s="153" t="s">
        <v>994</v>
      </c>
      <c r="R83" s="154"/>
      <c r="S83" s="154"/>
      <c r="T83" s="78">
        <v>2</v>
      </c>
      <c r="U83" s="78">
        <v>2</v>
      </c>
      <c r="V83" s="78">
        <v>2</v>
      </c>
      <c r="W83" s="145"/>
      <c r="X83" s="145"/>
    </row>
    <row r="84" spans="1:24" ht="409.5" x14ac:dyDescent="0.3">
      <c r="A84" s="168" t="s">
        <v>812</v>
      </c>
      <c r="B84" s="169" t="s">
        <v>813</v>
      </c>
      <c r="C84" s="168" t="s">
        <v>814</v>
      </c>
      <c r="D84" s="168" t="s">
        <v>836</v>
      </c>
      <c r="E84" s="168" t="s">
        <v>796</v>
      </c>
      <c r="F84" s="170" t="s">
        <v>797</v>
      </c>
      <c r="G84" s="171" t="s">
        <v>798</v>
      </c>
      <c r="H84" s="172" t="s">
        <v>848</v>
      </c>
      <c r="I84" s="78" t="s">
        <v>817</v>
      </c>
      <c r="J84" s="169" t="s">
        <v>849</v>
      </c>
      <c r="K84" s="78" t="s">
        <v>850</v>
      </c>
      <c r="L84" s="152">
        <v>0.05</v>
      </c>
      <c r="M84" s="78" t="s">
        <v>190</v>
      </c>
      <c r="N84" s="136" t="s">
        <v>401</v>
      </c>
      <c r="O84" s="78">
        <v>1</v>
      </c>
      <c r="P84" s="78">
        <v>0</v>
      </c>
      <c r="Q84" s="153" t="s">
        <v>994</v>
      </c>
      <c r="R84" s="154"/>
      <c r="S84" s="154"/>
      <c r="T84" s="78">
        <v>1</v>
      </c>
      <c r="U84" s="78">
        <v>1</v>
      </c>
      <c r="V84" s="78">
        <v>1</v>
      </c>
      <c r="W84" s="145"/>
      <c r="X84" s="145"/>
    </row>
    <row r="85" spans="1:24" ht="409.5" x14ac:dyDescent="0.3">
      <c r="A85" s="168" t="s">
        <v>812</v>
      </c>
      <c r="B85" s="169" t="s">
        <v>813</v>
      </c>
      <c r="C85" s="168" t="s">
        <v>814</v>
      </c>
      <c r="D85" s="168" t="s">
        <v>836</v>
      </c>
      <c r="E85" s="168" t="s">
        <v>796</v>
      </c>
      <c r="F85" s="170" t="s">
        <v>797</v>
      </c>
      <c r="G85" s="171" t="s">
        <v>798</v>
      </c>
      <c r="H85" s="78" t="s">
        <v>851</v>
      </c>
      <c r="I85" s="78" t="s">
        <v>817</v>
      </c>
      <c r="J85" s="168" t="s">
        <v>826</v>
      </c>
      <c r="K85" s="78" t="s">
        <v>852</v>
      </c>
      <c r="L85" s="152">
        <v>0.05</v>
      </c>
      <c r="M85" s="78" t="s">
        <v>190</v>
      </c>
      <c r="N85" s="136" t="s">
        <v>401</v>
      </c>
      <c r="O85" s="78">
        <v>6</v>
      </c>
      <c r="P85" s="152">
        <v>0.25</v>
      </c>
      <c r="Q85" s="136">
        <v>0</v>
      </c>
      <c r="R85" s="137">
        <f>0%</f>
        <v>0</v>
      </c>
      <c r="S85" s="138">
        <f>R85</f>
        <v>0</v>
      </c>
      <c r="T85" s="152">
        <v>0.25</v>
      </c>
      <c r="U85" s="152">
        <v>0.25</v>
      </c>
      <c r="V85" s="152">
        <v>0.25</v>
      </c>
      <c r="W85" s="145"/>
      <c r="X85" s="145"/>
    </row>
    <row r="86" spans="1:24" ht="45" customHeight="1" x14ac:dyDescent="0.3">
      <c r="A86" s="173"/>
      <c r="B86" s="145"/>
      <c r="C86" s="173"/>
      <c r="D86" s="173"/>
      <c r="E86" s="173"/>
      <c r="F86" s="221" t="s">
        <v>1030</v>
      </c>
      <c r="G86" s="221"/>
      <c r="H86" s="221"/>
      <c r="I86" s="221"/>
      <c r="J86" s="221"/>
      <c r="K86" s="221"/>
      <c r="L86" s="221"/>
      <c r="M86" s="221"/>
      <c r="N86" s="221"/>
      <c r="O86" s="221"/>
      <c r="P86" s="221"/>
      <c r="Q86" s="221"/>
      <c r="R86" s="137">
        <f>SUM(R79:R85)</f>
        <v>0</v>
      </c>
      <c r="S86" s="137">
        <f>SUM(S79:S85)</f>
        <v>0</v>
      </c>
      <c r="T86" s="164"/>
      <c r="U86" s="164"/>
      <c r="V86" s="164"/>
      <c r="W86" s="145"/>
      <c r="X86" s="145"/>
    </row>
    <row r="87" spans="1:24" x14ac:dyDescent="0.3">
      <c r="R87" s="142"/>
      <c r="S87" s="142"/>
    </row>
    <row r="88" spans="1:24" x14ac:dyDescent="0.3">
      <c r="R88" s="142"/>
      <c r="S88" s="142"/>
    </row>
    <row r="89" spans="1:24" x14ac:dyDescent="0.3">
      <c r="R89" s="142"/>
      <c r="S89" s="142"/>
    </row>
    <row r="90" spans="1:24" ht="18" customHeight="1" x14ac:dyDescent="0.3">
      <c r="N90" s="222" t="s">
        <v>1032</v>
      </c>
      <c r="O90" s="222"/>
      <c r="P90" s="222"/>
      <c r="Q90" s="223"/>
      <c r="R90" s="220">
        <f>SUM(R86+R78+R69+R66+R62+R52+R32+R27+R19+R15+R11)/(11)</f>
        <v>0.32979393939393936</v>
      </c>
      <c r="S90" s="220">
        <f>SUM(S86+S78+S69+S66+S62+S52+S32+S27+S19+S15+S11)/(11)</f>
        <v>0.17449393939393937</v>
      </c>
    </row>
    <row r="91" spans="1:24" ht="18" customHeight="1" x14ac:dyDescent="0.3">
      <c r="N91" s="222"/>
      <c r="O91" s="222"/>
      <c r="P91" s="222"/>
      <c r="Q91" s="223"/>
      <c r="R91" s="220"/>
      <c r="S91" s="220"/>
    </row>
    <row r="92" spans="1:24" ht="18" customHeight="1" x14ac:dyDescent="0.3">
      <c r="N92" s="222"/>
      <c r="O92" s="222"/>
      <c r="P92" s="222"/>
      <c r="Q92" s="223"/>
      <c r="R92" s="220"/>
      <c r="S92" s="220"/>
    </row>
    <row r="93" spans="1:24" ht="18" customHeight="1" x14ac:dyDescent="0.3">
      <c r="N93" s="222"/>
      <c r="O93" s="222"/>
      <c r="P93" s="222"/>
      <c r="Q93" s="223"/>
      <c r="R93" s="220"/>
      <c r="S93" s="220"/>
    </row>
    <row r="94" spans="1:24" ht="18" customHeight="1" x14ac:dyDescent="0.3">
      <c r="N94" s="222"/>
      <c r="O94" s="222"/>
      <c r="P94" s="222"/>
      <c r="Q94" s="223"/>
      <c r="R94" s="220"/>
      <c r="S94" s="220"/>
    </row>
    <row r="95" spans="1:24" ht="18.75" customHeight="1" x14ac:dyDescent="0.3">
      <c r="N95" s="222"/>
      <c r="O95" s="222"/>
      <c r="P95" s="222"/>
      <c r="Q95" s="223"/>
      <c r="R95" s="220"/>
      <c r="S95" s="220"/>
    </row>
  </sheetData>
  <mergeCells count="22">
    <mergeCell ref="R90:R95"/>
    <mergeCell ref="S90:S95"/>
    <mergeCell ref="F86:Q86"/>
    <mergeCell ref="F69:P69"/>
    <mergeCell ref="N90:Q95"/>
    <mergeCell ref="F66:Q66"/>
    <mergeCell ref="F78:Q78"/>
    <mergeCell ref="F32:Q32"/>
    <mergeCell ref="F52:Q52"/>
    <mergeCell ref="F62:Q62"/>
    <mergeCell ref="F15:Q15"/>
    <mergeCell ref="F19:Q19"/>
    <mergeCell ref="F27:Q27"/>
    <mergeCell ref="E11:Q11"/>
    <mergeCell ref="A6:V6"/>
    <mergeCell ref="A5:B5"/>
    <mergeCell ref="A1:B4"/>
    <mergeCell ref="C1:U1"/>
    <mergeCell ref="C2:U2"/>
    <mergeCell ref="C3:U3"/>
    <mergeCell ref="C4:U4"/>
    <mergeCell ref="C5:V5"/>
  </mergeCells>
  <dataValidations count="1">
    <dataValidation type="list" allowBlank="1" showInputMessage="1" showErrorMessage="1" sqref="M8:M10 M12:M14 M16:M18 M20:M26 M28:M31 M33:M51 M53:M61 M63:M65 M67:M68 M70:M77 M79:M85 M87:M301" xr:uid="{00000000-0002-0000-0100-000000000000}">
      <formula1>$X$9:$X$10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A3" zoomScaleNormal="100" workbookViewId="0">
      <selection activeCell="L20" sqref="L2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54.7109375" bestFit="1" customWidth="1"/>
    <col min="17" max="17" width="0" hidden="1" customWidth="1"/>
  </cols>
  <sheetData>
    <row r="1" spans="1:19" s="1" customFormat="1" ht="22.5" customHeight="1" x14ac:dyDescent="0.25">
      <c r="A1" s="236"/>
      <c r="B1" s="237"/>
      <c r="C1" s="242" t="s">
        <v>1</v>
      </c>
      <c r="D1" s="243"/>
      <c r="E1" s="243"/>
      <c r="F1" s="243"/>
      <c r="G1" s="243"/>
      <c r="H1" s="243"/>
      <c r="I1" s="243"/>
      <c r="J1" s="243"/>
      <c r="K1" s="243"/>
      <c r="L1" s="243"/>
      <c r="M1" s="244"/>
      <c r="N1" s="23" t="s">
        <v>220</v>
      </c>
    </row>
    <row r="2" spans="1:19" s="1" customFormat="1" ht="22.5" customHeight="1" x14ac:dyDescent="0.25">
      <c r="A2" s="238"/>
      <c r="B2" s="239"/>
      <c r="C2" s="242" t="s">
        <v>2</v>
      </c>
      <c r="D2" s="243"/>
      <c r="E2" s="243"/>
      <c r="F2" s="243"/>
      <c r="G2" s="243"/>
      <c r="H2" s="243"/>
      <c r="I2" s="243"/>
      <c r="J2" s="243"/>
      <c r="K2" s="243"/>
      <c r="L2" s="243"/>
      <c r="M2" s="244"/>
      <c r="N2" s="23" t="s">
        <v>3</v>
      </c>
    </row>
    <row r="3" spans="1:19" s="1" customFormat="1" ht="22.5" customHeight="1" x14ac:dyDescent="0.25">
      <c r="A3" s="238"/>
      <c r="B3" s="239"/>
      <c r="C3" s="242" t="s">
        <v>4</v>
      </c>
      <c r="D3" s="243"/>
      <c r="E3" s="243"/>
      <c r="F3" s="243"/>
      <c r="G3" s="243"/>
      <c r="H3" s="243"/>
      <c r="I3" s="243"/>
      <c r="J3" s="243"/>
      <c r="K3" s="243"/>
      <c r="L3" s="243"/>
      <c r="M3" s="244"/>
      <c r="N3" s="23" t="s">
        <v>219</v>
      </c>
    </row>
    <row r="4" spans="1:19" s="1" customFormat="1" ht="22.5" customHeight="1" x14ac:dyDescent="0.25">
      <c r="A4" s="240"/>
      <c r="B4" s="241"/>
      <c r="C4" s="242" t="s">
        <v>159</v>
      </c>
      <c r="D4" s="243"/>
      <c r="E4" s="243"/>
      <c r="F4" s="243"/>
      <c r="G4" s="243"/>
      <c r="H4" s="243"/>
      <c r="I4" s="243"/>
      <c r="J4" s="243"/>
      <c r="K4" s="243"/>
      <c r="L4" s="243"/>
      <c r="M4" s="244"/>
      <c r="N4" s="23" t="s">
        <v>221</v>
      </c>
    </row>
    <row r="5" spans="1:19" s="1" customFormat="1" ht="26.25" customHeight="1" x14ac:dyDescent="0.25">
      <c r="A5" s="234" t="s">
        <v>5</v>
      </c>
      <c r="B5" s="235"/>
      <c r="C5" s="245" t="s">
        <v>227</v>
      </c>
      <c r="D5" s="246"/>
      <c r="E5" s="246"/>
      <c r="F5" s="246"/>
      <c r="G5" s="246"/>
      <c r="H5" s="246"/>
      <c r="I5" s="246"/>
      <c r="J5" s="246"/>
      <c r="K5" s="246"/>
      <c r="L5" s="246"/>
      <c r="M5" s="246"/>
      <c r="N5" s="246"/>
      <c r="O5" s="246"/>
      <c r="P5" s="246"/>
      <c r="Q5" s="246"/>
      <c r="R5" s="246"/>
      <c r="S5" s="247"/>
    </row>
    <row r="6" spans="1:19" s="1" customFormat="1" ht="15" customHeight="1" x14ac:dyDescent="0.25">
      <c r="A6" s="230" t="s">
        <v>155</v>
      </c>
      <c r="B6" s="230"/>
      <c r="C6" s="230"/>
      <c r="D6" s="230"/>
      <c r="E6" s="230"/>
      <c r="F6" s="230"/>
      <c r="G6" s="230"/>
      <c r="H6" s="230"/>
      <c r="I6" s="230"/>
      <c r="J6" s="230"/>
      <c r="K6" s="230"/>
      <c r="L6" s="231"/>
      <c r="M6" s="226" t="s">
        <v>95</v>
      </c>
      <c r="N6" s="227"/>
    </row>
    <row r="7" spans="1:19" s="1" customFormat="1" x14ac:dyDescent="0.25">
      <c r="A7" s="232"/>
      <c r="B7" s="232"/>
      <c r="C7" s="232"/>
      <c r="D7" s="232"/>
      <c r="E7" s="232"/>
      <c r="F7" s="232"/>
      <c r="G7" s="232"/>
      <c r="H7" s="232"/>
      <c r="I7" s="232"/>
      <c r="J7" s="232"/>
      <c r="K7" s="232"/>
      <c r="L7" s="233"/>
      <c r="M7" s="228"/>
      <c r="N7" s="229"/>
    </row>
    <row r="8" spans="1:19" s="17" customFormat="1" ht="66.75" customHeight="1" x14ac:dyDescent="0.25">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9" ht="150" x14ac:dyDescent="0.25">
      <c r="A9" s="33" t="s">
        <v>232</v>
      </c>
      <c r="B9" s="46" t="s">
        <v>885</v>
      </c>
      <c r="C9" s="46" t="s">
        <v>886</v>
      </c>
      <c r="D9" s="46" t="s">
        <v>887</v>
      </c>
      <c r="E9" s="47" t="s">
        <v>888</v>
      </c>
      <c r="F9" s="48" t="s">
        <v>889</v>
      </c>
      <c r="G9" s="46" t="s">
        <v>890</v>
      </c>
      <c r="H9" s="48" t="s">
        <v>891</v>
      </c>
      <c r="I9" s="40" t="s">
        <v>892</v>
      </c>
      <c r="J9" s="33" t="s">
        <v>893</v>
      </c>
      <c r="K9" s="35" t="s">
        <v>91</v>
      </c>
      <c r="L9" s="41" t="s">
        <v>933</v>
      </c>
      <c r="M9" s="41" t="s">
        <v>894</v>
      </c>
      <c r="N9" s="41" t="s">
        <v>895</v>
      </c>
    </row>
    <row r="10" spans="1:19" ht="74.25" customHeight="1" x14ac:dyDescent="0.25">
      <c r="A10" s="33" t="s">
        <v>233</v>
      </c>
      <c r="B10" s="46" t="s">
        <v>885</v>
      </c>
      <c r="C10" s="46" t="s">
        <v>886</v>
      </c>
      <c r="D10" s="46" t="s">
        <v>887</v>
      </c>
      <c r="E10" s="47" t="s">
        <v>888</v>
      </c>
      <c r="F10" s="48" t="s">
        <v>889</v>
      </c>
      <c r="G10" s="46" t="s">
        <v>890</v>
      </c>
      <c r="H10" s="48" t="s">
        <v>891</v>
      </c>
      <c r="I10" s="40" t="s">
        <v>892</v>
      </c>
      <c r="J10" s="33" t="s">
        <v>893</v>
      </c>
      <c r="K10" s="35" t="s">
        <v>91</v>
      </c>
      <c r="L10" s="41" t="s">
        <v>933</v>
      </c>
      <c r="M10" s="41" t="s">
        <v>894</v>
      </c>
      <c r="N10" s="41" t="s">
        <v>895</v>
      </c>
      <c r="Q10" t="s">
        <v>89</v>
      </c>
    </row>
    <row r="11" spans="1:19" ht="43.5" customHeight="1" x14ac:dyDescent="0.25">
      <c r="A11" s="33" t="s">
        <v>234</v>
      </c>
      <c r="B11" s="46" t="s">
        <v>885</v>
      </c>
      <c r="C11" s="46" t="s">
        <v>886</v>
      </c>
      <c r="D11" s="46" t="s">
        <v>887</v>
      </c>
      <c r="E11" s="47" t="s">
        <v>888</v>
      </c>
      <c r="F11" s="48" t="s">
        <v>889</v>
      </c>
      <c r="G11" s="46" t="s">
        <v>890</v>
      </c>
      <c r="H11" s="48" t="s">
        <v>891</v>
      </c>
      <c r="I11" s="40" t="s">
        <v>892</v>
      </c>
      <c r="J11" s="33" t="s">
        <v>893</v>
      </c>
      <c r="K11" s="35" t="s">
        <v>91</v>
      </c>
      <c r="L11" s="41" t="s">
        <v>933</v>
      </c>
      <c r="M11" s="41" t="s">
        <v>894</v>
      </c>
      <c r="N11" s="41" t="s">
        <v>895</v>
      </c>
      <c r="Q11" t="s">
        <v>90</v>
      </c>
    </row>
    <row r="12" spans="1:19" ht="270" x14ac:dyDescent="0.25">
      <c r="A12" s="33" t="s">
        <v>235</v>
      </c>
      <c r="B12" s="49" t="s">
        <v>896</v>
      </c>
      <c r="C12" s="46" t="s">
        <v>897</v>
      </c>
      <c r="D12" s="47" t="s">
        <v>898</v>
      </c>
      <c r="E12" s="47" t="s">
        <v>899</v>
      </c>
      <c r="F12" s="48" t="s">
        <v>900</v>
      </c>
      <c r="G12" s="46" t="s">
        <v>901</v>
      </c>
      <c r="H12" s="46" t="s">
        <v>902</v>
      </c>
      <c r="I12" s="40" t="s">
        <v>892</v>
      </c>
      <c r="J12" s="33" t="s">
        <v>893</v>
      </c>
      <c r="K12" s="35" t="s">
        <v>91</v>
      </c>
      <c r="L12" s="41" t="s">
        <v>933</v>
      </c>
      <c r="M12" s="41" t="s">
        <v>903</v>
      </c>
      <c r="N12" s="37" t="s">
        <v>904</v>
      </c>
      <c r="Q12" t="s">
        <v>91</v>
      </c>
    </row>
    <row r="13" spans="1:19" ht="270" x14ac:dyDescent="0.25">
      <c r="A13" s="33" t="s">
        <v>236</v>
      </c>
      <c r="B13" s="49" t="s">
        <v>896</v>
      </c>
      <c r="C13" s="46" t="s">
        <v>897</v>
      </c>
      <c r="D13" s="47" t="s">
        <v>898</v>
      </c>
      <c r="E13" s="47" t="s">
        <v>899</v>
      </c>
      <c r="F13" s="48" t="s">
        <v>900</v>
      </c>
      <c r="G13" s="46" t="s">
        <v>901</v>
      </c>
      <c r="H13" s="46" t="s">
        <v>902</v>
      </c>
      <c r="I13" s="40" t="s">
        <v>892</v>
      </c>
      <c r="J13" s="33" t="s">
        <v>893</v>
      </c>
      <c r="K13" s="35" t="s">
        <v>91</v>
      </c>
      <c r="L13" s="41" t="s">
        <v>933</v>
      </c>
      <c r="M13" s="41" t="s">
        <v>903</v>
      </c>
      <c r="N13" s="37" t="s">
        <v>904</v>
      </c>
      <c r="Q13" t="s">
        <v>92</v>
      </c>
    </row>
    <row r="14" spans="1:19" ht="255" x14ac:dyDescent="0.25">
      <c r="A14" s="33" t="s">
        <v>237</v>
      </c>
      <c r="B14" s="49" t="s">
        <v>896</v>
      </c>
      <c r="C14" s="46" t="s">
        <v>897</v>
      </c>
      <c r="D14" s="50" t="s">
        <v>905</v>
      </c>
      <c r="E14" s="47" t="s">
        <v>906</v>
      </c>
      <c r="F14" s="51" t="s">
        <v>907</v>
      </c>
      <c r="G14" s="46" t="s">
        <v>908</v>
      </c>
      <c r="H14" s="46" t="s">
        <v>908</v>
      </c>
      <c r="I14" s="40" t="s">
        <v>892</v>
      </c>
      <c r="J14" s="33" t="s">
        <v>893</v>
      </c>
      <c r="K14" s="35" t="s">
        <v>91</v>
      </c>
      <c r="L14" s="41" t="s">
        <v>933</v>
      </c>
      <c r="M14" s="41" t="s">
        <v>909</v>
      </c>
      <c r="N14" s="52" t="s">
        <v>910</v>
      </c>
    </row>
    <row r="15" spans="1:19" ht="255" x14ac:dyDescent="0.25">
      <c r="A15" s="33" t="s">
        <v>238</v>
      </c>
      <c r="B15" s="49" t="s">
        <v>896</v>
      </c>
      <c r="C15" s="46" t="s">
        <v>897</v>
      </c>
      <c r="D15" s="50" t="s">
        <v>905</v>
      </c>
      <c r="E15" s="47" t="s">
        <v>906</v>
      </c>
      <c r="F15" s="51" t="s">
        <v>907</v>
      </c>
      <c r="G15" s="46" t="s">
        <v>908</v>
      </c>
      <c r="H15" s="46" t="s">
        <v>908</v>
      </c>
      <c r="I15" s="40" t="s">
        <v>892</v>
      </c>
      <c r="J15" s="33" t="s">
        <v>893</v>
      </c>
      <c r="K15" s="35" t="s">
        <v>91</v>
      </c>
      <c r="L15" s="41" t="s">
        <v>933</v>
      </c>
      <c r="M15" s="41" t="s">
        <v>909</v>
      </c>
      <c r="N15" s="52" t="s">
        <v>910</v>
      </c>
    </row>
    <row r="16" spans="1:19" ht="255" x14ac:dyDescent="0.25">
      <c r="A16" s="33" t="s">
        <v>239</v>
      </c>
      <c r="B16" s="49" t="s">
        <v>896</v>
      </c>
      <c r="C16" s="46" t="s">
        <v>897</v>
      </c>
      <c r="D16" s="50" t="s">
        <v>905</v>
      </c>
      <c r="E16" s="47" t="s">
        <v>906</v>
      </c>
      <c r="F16" s="51" t="s">
        <v>907</v>
      </c>
      <c r="G16" s="46" t="s">
        <v>908</v>
      </c>
      <c r="H16" s="46" t="s">
        <v>908</v>
      </c>
      <c r="I16" s="40" t="s">
        <v>892</v>
      </c>
      <c r="J16" s="33" t="s">
        <v>893</v>
      </c>
      <c r="K16" s="35" t="s">
        <v>91</v>
      </c>
      <c r="L16" s="41" t="s">
        <v>933</v>
      </c>
      <c r="M16" s="41" t="s">
        <v>909</v>
      </c>
      <c r="N16" s="52" t="s">
        <v>910</v>
      </c>
    </row>
    <row r="17" spans="1:14" ht="255" x14ac:dyDescent="0.25">
      <c r="A17" s="34" t="s">
        <v>240</v>
      </c>
      <c r="B17" s="49" t="s">
        <v>896</v>
      </c>
      <c r="C17" s="46" t="s">
        <v>897</v>
      </c>
      <c r="D17" s="50" t="s">
        <v>905</v>
      </c>
      <c r="E17" s="47" t="s">
        <v>906</v>
      </c>
      <c r="F17" s="51" t="s">
        <v>907</v>
      </c>
      <c r="G17" s="46" t="s">
        <v>908</v>
      </c>
      <c r="H17" s="46" t="s">
        <v>908</v>
      </c>
      <c r="I17" s="40" t="s">
        <v>892</v>
      </c>
      <c r="J17" s="33" t="s">
        <v>893</v>
      </c>
      <c r="K17" s="35" t="s">
        <v>91</v>
      </c>
      <c r="L17" s="41" t="s">
        <v>933</v>
      </c>
      <c r="M17" s="41" t="s">
        <v>909</v>
      </c>
      <c r="N17" s="52" t="s">
        <v>910</v>
      </c>
    </row>
    <row r="18" spans="1:14" ht="285" x14ac:dyDescent="0.25">
      <c r="A18" s="33" t="s">
        <v>241</v>
      </c>
      <c r="B18" s="49" t="s">
        <v>896</v>
      </c>
      <c r="C18" s="46" t="s">
        <v>897</v>
      </c>
      <c r="D18" s="47" t="s">
        <v>911</v>
      </c>
      <c r="E18" s="47" t="s">
        <v>912</v>
      </c>
      <c r="F18" s="48" t="s">
        <v>913</v>
      </c>
      <c r="G18" s="46" t="s">
        <v>914</v>
      </c>
      <c r="H18" s="46" t="s">
        <v>915</v>
      </c>
      <c r="I18" s="40" t="s">
        <v>892</v>
      </c>
      <c r="J18" s="33" t="s">
        <v>893</v>
      </c>
      <c r="K18" s="35" t="s">
        <v>91</v>
      </c>
      <c r="L18" s="41" t="s">
        <v>933</v>
      </c>
      <c r="M18" s="41" t="s">
        <v>916</v>
      </c>
      <c r="N18" s="37" t="s">
        <v>917</v>
      </c>
    </row>
    <row r="19" spans="1:14" ht="285" x14ac:dyDescent="0.25">
      <c r="A19" s="33" t="s">
        <v>242</v>
      </c>
      <c r="B19" s="49" t="s">
        <v>896</v>
      </c>
      <c r="C19" s="46" t="s">
        <v>897</v>
      </c>
      <c r="D19" s="47" t="s">
        <v>911</v>
      </c>
      <c r="E19" s="47" t="s">
        <v>912</v>
      </c>
      <c r="F19" s="48" t="s">
        <v>913</v>
      </c>
      <c r="G19" s="46" t="s">
        <v>914</v>
      </c>
      <c r="H19" s="46" t="s">
        <v>915</v>
      </c>
      <c r="I19" s="40" t="s">
        <v>892</v>
      </c>
      <c r="J19" s="33" t="s">
        <v>893</v>
      </c>
      <c r="K19" s="35" t="s">
        <v>91</v>
      </c>
      <c r="L19" s="41" t="s">
        <v>933</v>
      </c>
      <c r="M19" s="41" t="s">
        <v>916</v>
      </c>
      <c r="N19" s="37" t="s">
        <v>917</v>
      </c>
    </row>
    <row r="20" spans="1:14" ht="225" x14ac:dyDescent="0.25">
      <c r="A20" s="33" t="s">
        <v>244</v>
      </c>
      <c r="B20" s="49" t="s">
        <v>896</v>
      </c>
      <c r="C20" s="46" t="s">
        <v>897</v>
      </c>
      <c r="D20" s="47" t="s">
        <v>911</v>
      </c>
      <c r="E20" s="47" t="s">
        <v>918</v>
      </c>
      <c r="F20" s="48" t="s">
        <v>919</v>
      </c>
      <c r="G20" s="46" t="s">
        <v>920</v>
      </c>
      <c r="H20" s="46" t="s">
        <v>921</v>
      </c>
      <c r="I20" s="40" t="s">
        <v>892</v>
      </c>
      <c r="J20" s="33" t="s">
        <v>893</v>
      </c>
      <c r="K20" s="35" t="s">
        <v>91</v>
      </c>
      <c r="L20" s="41" t="s">
        <v>933</v>
      </c>
      <c r="M20" s="41" t="s">
        <v>922</v>
      </c>
      <c r="N20" s="37" t="s">
        <v>923</v>
      </c>
    </row>
    <row r="21" spans="1:14" ht="360" x14ac:dyDescent="0.25">
      <c r="A21" s="36" t="s">
        <v>776</v>
      </c>
      <c r="B21" s="41" t="s">
        <v>924</v>
      </c>
      <c r="C21" s="41" t="s">
        <v>925</v>
      </c>
      <c r="D21" s="224" t="s">
        <v>926</v>
      </c>
      <c r="E21" s="41" t="s">
        <v>927</v>
      </c>
      <c r="F21" s="41" t="s">
        <v>928</v>
      </c>
      <c r="G21" s="44" t="s">
        <v>929</v>
      </c>
      <c r="H21" s="44" t="s">
        <v>930</v>
      </c>
      <c r="I21" s="40" t="s">
        <v>931</v>
      </c>
      <c r="J21" s="44" t="s">
        <v>932</v>
      </c>
      <c r="K21" s="40" t="s">
        <v>91</v>
      </c>
      <c r="L21" s="41" t="s">
        <v>933</v>
      </c>
      <c r="M21" s="41" t="s">
        <v>934</v>
      </c>
      <c r="N21" s="53" t="s">
        <v>935</v>
      </c>
    </row>
    <row r="22" spans="1:14" ht="360" x14ac:dyDescent="0.25">
      <c r="A22" s="36" t="s">
        <v>796</v>
      </c>
      <c r="B22" s="41" t="s">
        <v>924</v>
      </c>
      <c r="C22" s="41" t="s">
        <v>925</v>
      </c>
      <c r="D22" s="225"/>
      <c r="E22" s="54" t="s">
        <v>927</v>
      </c>
      <c r="F22" s="41" t="s">
        <v>928</v>
      </c>
      <c r="G22" s="44" t="s">
        <v>936</v>
      </c>
      <c r="H22" s="44" t="s">
        <v>930</v>
      </c>
      <c r="I22" s="40" t="s">
        <v>931</v>
      </c>
      <c r="J22" s="44" t="s">
        <v>932</v>
      </c>
      <c r="K22" s="40" t="s">
        <v>91</v>
      </c>
      <c r="L22" s="54" t="s">
        <v>937</v>
      </c>
      <c r="M22" s="54" t="s">
        <v>938</v>
      </c>
      <c r="N22" s="33" t="s">
        <v>935</v>
      </c>
    </row>
  </sheetData>
  <mergeCells count="10">
    <mergeCell ref="D21:D22"/>
    <mergeCell ref="M6:N7"/>
    <mergeCell ref="A6:L7"/>
    <mergeCell ref="A5:B5"/>
    <mergeCell ref="A1:B4"/>
    <mergeCell ref="C1:M1"/>
    <mergeCell ref="C2:M2"/>
    <mergeCell ref="C3:M3"/>
    <mergeCell ref="C4:M4"/>
    <mergeCell ref="C5:S5"/>
  </mergeCells>
  <dataValidations count="1">
    <dataValidation type="list" allowBlank="1" showInputMessage="1" showErrorMessage="1" sqref="K9:K72"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12"/>
  <sheetViews>
    <sheetView topLeftCell="A7" zoomScale="50" zoomScaleNormal="50" workbookViewId="0">
      <pane ySplit="2" topLeftCell="A74" activePane="bottomLeft" state="frozen"/>
      <selection activeCell="C7" sqref="C7"/>
      <selection pane="bottomLeft" activeCell="D77" sqref="D77"/>
    </sheetView>
  </sheetViews>
  <sheetFormatPr baseColWidth="10" defaultRowHeight="21" x14ac:dyDescent="0.25"/>
  <cols>
    <col min="1" max="1" width="23.42578125" style="79" customWidth="1"/>
    <col min="2" max="3" width="23.28515625" style="79" customWidth="1"/>
    <col min="4" max="4" width="26.140625" style="79" customWidth="1"/>
    <col min="5" max="5" width="29.5703125" style="79" customWidth="1"/>
    <col min="6" max="6" width="32.5703125" style="79" customWidth="1"/>
    <col min="7" max="7" width="41.140625" style="79" customWidth="1"/>
    <col min="8" max="8" width="47" style="79" customWidth="1"/>
    <col min="9" max="9" width="31.85546875" style="79" customWidth="1"/>
    <col min="10" max="10" width="18.42578125" style="79" customWidth="1"/>
    <col min="11" max="11" width="21" style="79" customWidth="1"/>
    <col min="12" max="12" width="17.140625" style="79" customWidth="1"/>
    <col min="13" max="13" width="18.7109375" style="79" customWidth="1"/>
    <col min="14" max="14" width="19.42578125" style="79" customWidth="1"/>
    <col min="15" max="15" width="16" style="79" customWidth="1"/>
    <col min="16" max="16" width="16.7109375" style="79" customWidth="1"/>
    <col min="17" max="17" width="18.42578125" style="79" customWidth="1"/>
    <col min="18" max="18" width="21.140625" style="79" customWidth="1"/>
    <col min="19" max="19" width="21.5703125" style="79" customWidth="1"/>
    <col min="20" max="20" width="20.85546875" style="79" customWidth="1"/>
    <col min="21" max="22" width="35.85546875" style="79" customWidth="1"/>
    <col min="23" max="23" width="31.5703125" style="79" customWidth="1"/>
    <col min="24" max="24" width="32.85546875" style="79" customWidth="1"/>
    <col min="25" max="25" width="29" style="79" customWidth="1"/>
    <col min="26" max="26" width="61.85546875" style="79" customWidth="1"/>
    <col min="27" max="27" width="31.28515625" style="79" customWidth="1"/>
    <col min="28" max="28" width="46.28515625" style="79" bestFit="1" customWidth="1"/>
    <col min="29" max="29" width="46.28515625" style="79" customWidth="1"/>
    <col min="30" max="30" width="29.42578125" style="79" bestFit="1" customWidth="1"/>
    <col min="31" max="31" width="27.28515625" style="79" bestFit="1" customWidth="1"/>
    <col min="32" max="32" width="33.28515625" style="79" bestFit="1" customWidth="1"/>
    <col min="33" max="33" width="33.28515625" style="71" customWidth="1"/>
    <col min="34" max="34" width="31.5703125" style="79" customWidth="1"/>
    <col min="35" max="35" width="30.85546875" style="79" bestFit="1" customWidth="1"/>
    <col min="36" max="37" width="30.85546875" style="79" customWidth="1"/>
    <col min="38" max="38" width="26.5703125" style="79" bestFit="1" customWidth="1"/>
    <col min="39" max="39" width="41" style="79" bestFit="1" customWidth="1"/>
    <col min="40" max="42" width="45.5703125" style="135" customWidth="1"/>
    <col min="43" max="49" width="11.42578125" style="79"/>
    <col min="50" max="50" width="56.85546875" style="79" hidden="1" customWidth="1"/>
    <col min="51" max="16384" width="11.42578125" style="79"/>
  </cols>
  <sheetData>
    <row r="1" spans="1:50" s="112" customFormat="1" ht="23.25" customHeight="1" x14ac:dyDescent="0.25">
      <c r="A1" s="248" t="s">
        <v>0</v>
      </c>
      <c r="B1" s="248"/>
      <c r="C1" s="249" t="s">
        <v>1</v>
      </c>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1"/>
      <c r="AM1" s="86" t="s">
        <v>220</v>
      </c>
      <c r="AN1" s="87"/>
      <c r="AO1" s="87"/>
      <c r="AP1" s="87"/>
    </row>
    <row r="2" spans="1:50" s="112" customFormat="1" ht="23.25" customHeight="1" x14ac:dyDescent="0.25">
      <c r="A2" s="248"/>
      <c r="B2" s="248"/>
      <c r="C2" s="249" t="s">
        <v>2</v>
      </c>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1"/>
      <c r="AM2" s="86" t="s">
        <v>3</v>
      </c>
      <c r="AN2" s="87"/>
      <c r="AO2" s="87"/>
      <c r="AP2" s="87"/>
    </row>
    <row r="3" spans="1:50" s="112" customFormat="1" ht="23.25" customHeight="1" x14ac:dyDescent="0.25">
      <c r="A3" s="248"/>
      <c r="B3" s="248"/>
      <c r="C3" s="249" t="s">
        <v>4</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1"/>
      <c r="AM3" s="86" t="s">
        <v>219</v>
      </c>
      <c r="AN3" s="87"/>
      <c r="AO3" s="87"/>
      <c r="AP3" s="87"/>
    </row>
    <row r="4" spans="1:50" s="112" customFormat="1" ht="23.25" customHeight="1" x14ac:dyDescent="0.25">
      <c r="A4" s="248"/>
      <c r="B4" s="248"/>
      <c r="C4" s="249" t="s">
        <v>159</v>
      </c>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1"/>
      <c r="AM4" s="86" t="s">
        <v>223</v>
      </c>
      <c r="AN4" s="87"/>
      <c r="AO4" s="87"/>
      <c r="AP4" s="87"/>
    </row>
    <row r="5" spans="1:50" s="112" customFormat="1" ht="26.25" customHeight="1" x14ac:dyDescent="0.25">
      <c r="A5" s="252" t="s">
        <v>5</v>
      </c>
      <c r="B5" s="252"/>
      <c r="C5" s="253" t="s">
        <v>227</v>
      </c>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5"/>
      <c r="AN5" s="81"/>
      <c r="AO5" s="81"/>
      <c r="AP5" s="81"/>
    </row>
    <row r="6" spans="1:50" ht="15" customHeight="1" x14ac:dyDescent="0.25">
      <c r="A6" s="257" t="s">
        <v>170</v>
      </c>
      <c r="B6" s="257"/>
      <c r="C6" s="257"/>
      <c r="D6" s="257"/>
      <c r="E6" s="257"/>
      <c r="F6" s="257"/>
      <c r="G6" s="257"/>
      <c r="H6" s="257"/>
      <c r="I6" s="257"/>
      <c r="J6" s="257"/>
      <c r="K6" s="257"/>
      <c r="L6" s="257"/>
      <c r="M6" s="257"/>
      <c r="N6" s="257"/>
      <c r="O6" s="257"/>
      <c r="P6" s="257"/>
      <c r="Q6" s="257"/>
      <c r="R6" s="257"/>
      <c r="S6" s="257"/>
      <c r="T6" s="257"/>
      <c r="U6" s="257"/>
      <c r="V6" s="257"/>
      <c r="W6" s="257"/>
      <c r="X6" s="257"/>
      <c r="Y6" s="257"/>
      <c r="Z6" s="258"/>
      <c r="AA6" s="261" t="s">
        <v>94</v>
      </c>
      <c r="AB6" s="262"/>
      <c r="AC6" s="262"/>
      <c r="AD6" s="262"/>
      <c r="AE6" s="262"/>
      <c r="AF6" s="262"/>
      <c r="AG6" s="59"/>
      <c r="AH6" s="265" t="s">
        <v>6</v>
      </c>
      <c r="AI6" s="265"/>
      <c r="AJ6" s="265"/>
      <c r="AK6" s="265"/>
      <c r="AL6" s="265"/>
      <c r="AM6" s="265"/>
      <c r="AN6" s="88"/>
      <c r="AO6" s="88"/>
      <c r="AP6" s="88"/>
    </row>
    <row r="7" spans="1:50" ht="26.25" customHeight="1" x14ac:dyDescent="0.25">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60"/>
      <c r="AA7" s="263"/>
      <c r="AB7" s="264"/>
      <c r="AC7" s="264"/>
      <c r="AD7" s="264"/>
      <c r="AE7" s="264"/>
      <c r="AF7" s="264"/>
      <c r="AG7" s="60"/>
      <c r="AH7" s="265"/>
      <c r="AI7" s="265"/>
      <c r="AJ7" s="265"/>
      <c r="AK7" s="265"/>
      <c r="AL7" s="265"/>
      <c r="AM7" s="265"/>
      <c r="AN7" s="88"/>
      <c r="AO7" s="88"/>
      <c r="AP7" s="88"/>
    </row>
    <row r="8" spans="1:50" s="77" customFormat="1" ht="74.25" customHeight="1" x14ac:dyDescent="0.25">
      <c r="A8" s="16" t="s">
        <v>99</v>
      </c>
      <c r="B8" s="16" t="s">
        <v>7</v>
      </c>
      <c r="C8" s="16" t="s">
        <v>194</v>
      </c>
      <c r="D8" s="16" t="s">
        <v>150</v>
      </c>
      <c r="E8" s="16" t="s">
        <v>10</v>
      </c>
      <c r="F8" s="16" t="s">
        <v>11</v>
      </c>
      <c r="G8" s="16" t="s">
        <v>148</v>
      </c>
      <c r="H8" s="16" t="s">
        <v>198</v>
      </c>
      <c r="I8" s="16" t="s">
        <v>149</v>
      </c>
      <c r="J8" s="65" t="s">
        <v>950</v>
      </c>
      <c r="K8" s="16" t="s">
        <v>203</v>
      </c>
      <c r="L8" s="16" t="s">
        <v>192</v>
      </c>
      <c r="M8" s="16" t="s">
        <v>211</v>
      </c>
      <c r="N8" s="16" t="s">
        <v>12</v>
      </c>
      <c r="O8" s="16" t="s">
        <v>196</v>
      </c>
      <c r="P8" s="65" t="s">
        <v>951</v>
      </c>
      <c r="Q8" s="69" t="s">
        <v>1013</v>
      </c>
      <c r="R8" s="16" t="s">
        <v>151</v>
      </c>
      <c r="S8" s="16" t="s">
        <v>152</v>
      </c>
      <c r="T8" s="16" t="s">
        <v>16</v>
      </c>
      <c r="U8" s="16" t="s">
        <v>17</v>
      </c>
      <c r="V8" s="65" t="s">
        <v>957</v>
      </c>
      <c r="W8" s="16" t="s">
        <v>165</v>
      </c>
      <c r="X8" s="16" t="s">
        <v>36</v>
      </c>
      <c r="Y8" s="16" t="s">
        <v>104</v>
      </c>
      <c r="Z8" s="16" t="s">
        <v>105</v>
      </c>
      <c r="AA8" s="16" t="s">
        <v>22</v>
      </c>
      <c r="AB8" s="16" t="s">
        <v>154</v>
      </c>
      <c r="AC8" s="16" t="s">
        <v>208</v>
      </c>
      <c r="AD8" s="16" t="s">
        <v>23</v>
      </c>
      <c r="AE8" s="16" t="s">
        <v>24</v>
      </c>
      <c r="AF8" s="16" t="s">
        <v>25</v>
      </c>
      <c r="AG8" s="65" t="s">
        <v>952</v>
      </c>
      <c r="AH8" s="16" t="s">
        <v>19</v>
      </c>
      <c r="AI8" s="16" t="s">
        <v>153</v>
      </c>
      <c r="AJ8" s="65" t="s">
        <v>953</v>
      </c>
      <c r="AK8" s="65" t="s">
        <v>954</v>
      </c>
      <c r="AL8" s="16" t="s">
        <v>18</v>
      </c>
      <c r="AM8" s="16" t="s">
        <v>20</v>
      </c>
      <c r="AN8" s="82" t="s">
        <v>153</v>
      </c>
      <c r="AO8" s="82" t="s">
        <v>1015</v>
      </c>
      <c r="AP8" s="82" t="s">
        <v>1016</v>
      </c>
    </row>
    <row r="9" spans="1:50" ht="105" customHeight="1" x14ac:dyDescent="0.25">
      <c r="A9" s="39" t="s">
        <v>232</v>
      </c>
      <c r="B9" s="39" t="s">
        <v>245</v>
      </c>
      <c r="C9" s="39" t="s">
        <v>392</v>
      </c>
      <c r="D9" s="39" t="s">
        <v>307</v>
      </c>
      <c r="E9" s="55" t="s">
        <v>1017</v>
      </c>
      <c r="F9" s="38">
        <v>2024130010171</v>
      </c>
      <c r="G9" s="39" t="s">
        <v>408</v>
      </c>
      <c r="H9" s="39" t="s">
        <v>409</v>
      </c>
      <c r="I9" s="39" t="s">
        <v>410</v>
      </c>
      <c r="J9" s="39" t="s">
        <v>955</v>
      </c>
      <c r="K9" s="62">
        <v>1</v>
      </c>
      <c r="L9" s="39" t="s">
        <v>411</v>
      </c>
      <c r="M9" s="44" t="s">
        <v>213</v>
      </c>
      <c r="N9" s="39" t="s">
        <v>450</v>
      </c>
      <c r="O9" s="39">
        <v>1</v>
      </c>
      <c r="P9" s="39">
        <v>1</v>
      </c>
      <c r="Q9" s="89">
        <f>(P9/O9)</f>
        <v>1</v>
      </c>
      <c r="R9" s="44" t="s">
        <v>412</v>
      </c>
      <c r="S9" s="39" t="s">
        <v>413</v>
      </c>
      <c r="T9" s="39">
        <v>210</v>
      </c>
      <c r="U9" s="39" t="s">
        <v>421</v>
      </c>
      <c r="V9" s="39" t="s">
        <v>421</v>
      </c>
      <c r="W9" s="39" t="s">
        <v>501</v>
      </c>
      <c r="X9" s="39" t="s">
        <v>415</v>
      </c>
      <c r="Y9" s="39" t="s">
        <v>414</v>
      </c>
      <c r="Z9" s="39" t="s">
        <v>416</v>
      </c>
      <c r="AA9" s="39" t="s">
        <v>417</v>
      </c>
      <c r="AB9" s="44" t="s">
        <v>418</v>
      </c>
      <c r="AC9" s="113">
        <v>8213916.7000000002</v>
      </c>
      <c r="AD9" s="44" t="s">
        <v>77</v>
      </c>
      <c r="AE9" s="44" t="s">
        <v>54</v>
      </c>
      <c r="AF9" s="44" t="s">
        <v>419</v>
      </c>
      <c r="AG9" s="44" t="s">
        <v>959</v>
      </c>
      <c r="AH9" s="114">
        <v>8213916.7000000002</v>
      </c>
      <c r="AI9" s="114">
        <v>8213916.7000000002</v>
      </c>
      <c r="AJ9" s="114">
        <v>0</v>
      </c>
      <c r="AK9" s="114">
        <v>0</v>
      </c>
      <c r="AL9" s="44" t="s">
        <v>420</v>
      </c>
      <c r="AM9" s="44" t="s">
        <v>422</v>
      </c>
      <c r="AN9" s="83">
        <v>13232339561.380001</v>
      </c>
      <c r="AO9" s="83">
        <v>1442628925.47</v>
      </c>
      <c r="AP9" s="90">
        <v>0.10902296746377843</v>
      </c>
      <c r="AX9" s="79" t="s">
        <v>212</v>
      </c>
    </row>
    <row r="10" spans="1:50" s="115" customFormat="1" ht="117" customHeight="1" x14ac:dyDescent="0.25">
      <c r="A10" s="39" t="s">
        <v>233</v>
      </c>
      <c r="B10" s="39" t="s">
        <v>245</v>
      </c>
      <c r="C10" s="39" t="s">
        <v>392</v>
      </c>
      <c r="D10" s="39" t="s">
        <v>308</v>
      </c>
      <c r="E10" s="55" t="s">
        <v>513</v>
      </c>
      <c r="F10" s="38">
        <v>2024130010222</v>
      </c>
      <c r="G10" s="39" t="s">
        <v>502</v>
      </c>
      <c r="H10" s="39" t="s">
        <v>503</v>
      </c>
      <c r="I10" s="39" t="s">
        <v>504</v>
      </c>
      <c r="J10" s="39">
        <v>0</v>
      </c>
      <c r="K10" s="62">
        <v>1</v>
      </c>
      <c r="L10" s="39" t="s">
        <v>505</v>
      </c>
      <c r="M10" s="44" t="s">
        <v>213</v>
      </c>
      <c r="N10" s="39" t="s">
        <v>511</v>
      </c>
      <c r="O10" s="39">
        <v>1</v>
      </c>
      <c r="P10" s="39">
        <v>0</v>
      </c>
      <c r="Q10" s="89">
        <f>(P10/O10)</f>
        <v>0</v>
      </c>
      <c r="R10" s="44" t="s">
        <v>506</v>
      </c>
      <c r="S10" s="39" t="s">
        <v>413</v>
      </c>
      <c r="T10" s="39">
        <v>150</v>
      </c>
      <c r="U10" s="39" t="s">
        <v>528</v>
      </c>
      <c r="V10" s="39">
        <v>0</v>
      </c>
      <c r="W10" s="39" t="s">
        <v>501</v>
      </c>
      <c r="X10" s="39" t="s">
        <v>415</v>
      </c>
      <c r="Y10" s="39" t="s">
        <v>507</v>
      </c>
      <c r="Z10" s="39" t="s">
        <v>508</v>
      </c>
      <c r="AA10" s="39" t="s">
        <v>417</v>
      </c>
      <c r="AB10" s="44" t="s">
        <v>509</v>
      </c>
      <c r="AC10" s="113">
        <v>1600000000</v>
      </c>
      <c r="AD10" s="44" t="s">
        <v>55</v>
      </c>
      <c r="AE10" s="44" t="s">
        <v>54</v>
      </c>
      <c r="AF10" s="44" t="s">
        <v>419</v>
      </c>
      <c r="AG10" s="44" t="s">
        <v>959</v>
      </c>
      <c r="AH10" s="114">
        <v>1600000000</v>
      </c>
      <c r="AI10" s="114">
        <v>1600000000</v>
      </c>
      <c r="AJ10" s="114">
        <v>0</v>
      </c>
      <c r="AK10" s="114">
        <v>0</v>
      </c>
      <c r="AL10" s="44" t="s">
        <v>512</v>
      </c>
      <c r="AM10" s="44" t="s">
        <v>510</v>
      </c>
      <c r="AN10" s="84"/>
      <c r="AO10" s="84">
        <v>0</v>
      </c>
      <c r="AP10" s="90">
        <v>0</v>
      </c>
    </row>
    <row r="11" spans="1:50" s="115" customFormat="1" ht="64.5" customHeight="1" x14ac:dyDescent="0.25">
      <c r="A11" s="256" t="s">
        <v>233</v>
      </c>
      <c r="B11" s="256" t="s">
        <v>245</v>
      </c>
      <c r="C11" s="256" t="s">
        <v>392</v>
      </c>
      <c r="D11" s="256" t="s">
        <v>308</v>
      </c>
      <c r="E11" s="266" t="s">
        <v>539</v>
      </c>
      <c r="F11" s="267" t="s">
        <v>514</v>
      </c>
      <c r="G11" s="256" t="s">
        <v>515</v>
      </c>
      <c r="H11" s="256" t="s">
        <v>516</v>
      </c>
      <c r="I11" s="256" t="s">
        <v>504</v>
      </c>
      <c r="J11" s="256">
        <v>0</v>
      </c>
      <c r="K11" s="62">
        <v>0.46</v>
      </c>
      <c r="L11" s="39" t="s">
        <v>517</v>
      </c>
      <c r="M11" s="44" t="s">
        <v>213</v>
      </c>
      <c r="N11" s="39" t="s">
        <v>527</v>
      </c>
      <c r="O11" s="39">
        <v>2</v>
      </c>
      <c r="P11" s="39">
        <v>0</v>
      </c>
      <c r="Q11" s="89">
        <f t="shared" ref="Q11:Q73" si="0">(P11/O11)</f>
        <v>0</v>
      </c>
      <c r="R11" s="44" t="s">
        <v>470</v>
      </c>
      <c r="S11" s="39" t="s">
        <v>413</v>
      </c>
      <c r="T11" s="39">
        <v>180</v>
      </c>
      <c r="U11" s="39" t="s">
        <v>421</v>
      </c>
      <c r="V11" s="39">
        <v>0</v>
      </c>
      <c r="W11" s="39" t="s">
        <v>501</v>
      </c>
      <c r="X11" s="39" t="s">
        <v>415</v>
      </c>
      <c r="Y11" s="39" t="s">
        <v>518</v>
      </c>
      <c r="Z11" s="39" t="s">
        <v>519</v>
      </c>
      <c r="AA11" s="39" t="s">
        <v>417</v>
      </c>
      <c r="AB11" s="44" t="s">
        <v>520</v>
      </c>
      <c r="AC11" s="113">
        <v>1172801930</v>
      </c>
      <c r="AD11" s="44" t="s">
        <v>55</v>
      </c>
      <c r="AE11" s="44" t="s">
        <v>54</v>
      </c>
      <c r="AF11" s="44" t="s">
        <v>419</v>
      </c>
      <c r="AG11" s="44" t="s">
        <v>959</v>
      </c>
      <c r="AH11" s="114">
        <v>1172801930</v>
      </c>
      <c r="AI11" s="114">
        <v>1172801930</v>
      </c>
      <c r="AJ11" s="114">
        <v>0</v>
      </c>
      <c r="AK11" s="114">
        <v>0</v>
      </c>
      <c r="AL11" s="44" t="s">
        <v>512</v>
      </c>
      <c r="AM11" s="44" t="s">
        <v>521</v>
      </c>
      <c r="AN11" s="291"/>
      <c r="AO11" s="291"/>
      <c r="AP11" s="293"/>
    </row>
    <row r="12" spans="1:50" s="115" customFormat="1" ht="37.5" customHeight="1" x14ac:dyDescent="0.25">
      <c r="A12" s="256"/>
      <c r="B12" s="256"/>
      <c r="C12" s="256"/>
      <c r="D12" s="256"/>
      <c r="E12" s="266"/>
      <c r="F12" s="267"/>
      <c r="G12" s="256"/>
      <c r="H12" s="256"/>
      <c r="I12" s="256"/>
      <c r="J12" s="256"/>
      <c r="K12" s="62">
        <v>0.01</v>
      </c>
      <c r="L12" s="39" t="s">
        <v>522</v>
      </c>
      <c r="M12" s="44" t="s">
        <v>213</v>
      </c>
      <c r="N12" s="39" t="s">
        <v>527</v>
      </c>
      <c r="O12" s="39">
        <v>5</v>
      </c>
      <c r="P12" s="39">
        <v>0</v>
      </c>
      <c r="Q12" s="89">
        <f t="shared" si="0"/>
        <v>0</v>
      </c>
      <c r="R12" s="44" t="s">
        <v>470</v>
      </c>
      <c r="S12" s="39" t="s">
        <v>413</v>
      </c>
      <c r="T12" s="39">
        <v>180</v>
      </c>
      <c r="U12" s="39" t="s">
        <v>529</v>
      </c>
      <c r="V12" s="39">
        <v>0</v>
      </c>
      <c r="W12" s="39" t="s">
        <v>501</v>
      </c>
      <c r="X12" s="39" t="s">
        <v>415</v>
      </c>
      <c r="Y12" s="39" t="s">
        <v>518</v>
      </c>
      <c r="Z12" s="39" t="s">
        <v>519</v>
      </c>
      <c r="AA12" s="39" t="s">
        <v>417</v>
      </c>
      <c r="AB12" s="44" t="s">
        <v>522</v>
      </c>
      <c r="AC12" s="113">
        <v>25000000</v>
      </c>
      <c r="AD12" s="44" t="s">
        <v>68</v>
      </c>
      <c r="AE12" s="44" t="s">
        <v>54</v>
      </c>
      <c r="AF12" s="44" t="s">
        <v>419</v>
      </c>
      <c r="AG12" s="44" t="s">
        <v>959</v>
      </c>
      <c r="AH12" s="114">
        <v>25000000</v>
      </c>
      <c r="AI12" s="114">
        <v>25000000</v>
      </c>
      <c r="AJ12" s="114">
        <v>0</v>
      </c>
      <c r="AK12" s="114">
        <v>0</v>
      </c>
      <c r="AL12" s="44" t="s">
        <v>512</v>
      </c>
      <c r="AM12" s="44" t="s">
        <v>521</v>
      </c>
      <c r="AN12" s="297"/>
      <c r="AO12" s="297"/>
      <c r="AP12" s="298"/>
    </row>
    <row r="13" spans="1:50" s="115" customFormat="1" ht="63" customHeight="1" x14ac:dyDescent="0.25">
      <c r="A13" s="256"/>
      <c r="B13" s="256"/>
      <c r="C13" s="256"/>
      <c r="D13" s="256"/>
      <c r="E13" s="266"/>
      <c r="F13" s="267"/>
      <c r="G13" s="256"/>
      <c r="H13" s="256"/>
      <c r="I13" s="256"/>
      <c r="J13" s="256"/>
      <c r="K13" s="62">
        <v>0.32</v>
      </c>
      <c r="L13" s="39" t="s">
        <v>523</v>
      </c>
      <c r="M13" s="44" t="s">
        <v>213</v>
      </c>
      <c r="N13" s="39" t="s">
        <v>527</v>
      </c>
      <c r="O13" s="39">
        <v>1</v>
      </c>
      <c r="P13" s="39">
        <v>0</v>
      </c>
      <c r="Q13" s="89">
        <f t="shared" si="0"/>
        <v>0</v>
      </c>
      <c r="R13" s="44" t="s">
        <v>470</v>
      </c>
      <c r="S13" s="39" t="s">
        <v>413</v>
      </c>
      <c r="T13" s="39">
        <v>180</v>
      </c>
      <c r="U13" s="39" t="s">
        <v>529</v>
      </c>
      <c r="V13" s="39">
        <v>0</v>
      </c>
      <c r="W13" s="39" t="s">
        <v>501</v>
      </c>
      <c r="X13" s="39" t="s">
        <v>415</v>
      </c>
      <c r="Y13" s="39" t="s">
        <v>518</v>
      </c>
      <c r="Z13" s="39" t="s">
        <v>519</v>
      </c>
      <c r="AA13" s="39" t="s">
        <v>417</v>
      </c>
      <c r="AB13" s="44" t="s">
        <v>523</v>
      </c>
      <c r="AC13" s="113">
        <v>800000000.27999997</v>
      </c>
      <c r="AD13" s="44" t="s">
        <v>55</v>
      </c>
      <c r="AE13" s="44" t="s">
        <v>54</v>
      </c>
      <c r="AF13" s="44" t="s">
        <v>419</v>
      </c>
      <c r="AG13" s="44" t="s">
        <v>959</v>
      </c>
      <c r="AH13" s="114">
        <v>800000000.27999997</v>
      </c>
      <c r="AI13" s="114">
        <v>800000000.27999997</v>
      </c>
      <c r="AJ13" s="114">
        <v>0</v>
      </c>
      <c r="AK13" s="114">
        <v>0</v>
      </c>
      <c r="AL13" s="44" t="s">
        <v>512</v>
      </c>
      <c r="AM13" s="44" t="s">
        <v>521</v>
      </c>
      <c r="AN13" s="297"/>
      <c r="AO13" s="297"/>
      <c r="AP13" s="298"/>
    </row>
    <row r="14" spans="1:50" s="115" customFormat="1" ht="42" customHeight="1" x14ac:dyDescent="0.25">
      <c r="A14" s="256"/>
      <c r="B14" s="256"/>
      <c r="C14" s="256"/>
      <c r="D14" s="256"/>
      <c r="E14" s="266"/>
      <c r="F14" s="267"/>
      <c r="G14" s="256"/>
      <c r="H14" s="256"/>
      <c r="I14" s="256"/>
      <c r="J14" s="256"/>
      <c r="K14" s="62">
        <v>0.1</v>
      </c>
      <c r="L14" s="39" t="s">
        <v>524</v>
      </c>
      <c r="M14" s="44" t="s">
        <v>213</v>
      </c>
      <c r="N14" s="39" t="s">
        <v>527</v>
      </c>
      <c r="O14" s="39">
        <v>42</v>
      </c>
      <c r="P14" s="39">
        <v>0</v>
      </c>
      <c r="Q14" s="89">
        <f t="shared" si="0"/>
        <v>0</v>
      </c>
      <c r="R14" s="44" t="s">
        <v>470</v>
      </c>
      <c r="S14" s="39" t="s">
        <v>413</v>
      </c>
      <c r="T14" s="39">
        <v>180</v>
      </c>
      <c r="U14" s="39" t="s">
        <v>529</v>
      </c>
      <c r="V14" s="39">
        <v>0</v>
      </c>
      <c r="W14" s="39" t="s">
        <v>501</v>
      </c>
      <c r="X14" s="39" t="s">
        <v>415</v>
      </c>
      <c r="Y14" s="39" t="s">
        <v>518</v>
      </c>
      <c r="Z14" s="39" t="s">
        <v>519</v>
      </c>
      <c r="AA14" s="39" t="s">
        <v>417</v>
      </c>
      <c r="AB14" s="44" t="s">
        <v>524</v>
      </c>
      <c r="AC14" s="113">
        <v>251902905.00000069</v>
      </c>
      <c r="AD14" s="44" t="s">
        <v>65</v>
      </c>
      <c r="AE14" s="44" t="s">
        <v>54</v>
      </c>
      <c r="AF14" s="44" t="s">
        <v>419</v>
      </c>
      <c r="AG14" s="44" t="s">
        <v>959</v>
      </c>
      <c r="AH14" s="114">
        <v>251902905.00000069</v>
      </c>
      <c r="AI14" s="114">
        <v>251902905.00000069</v>
      </c>
      <c r="AJ14" s="114">
        <v>0</v>
      </c>
      <c r="AK14" s="114">
        <v>0</v>
      </c>
      <c r="AL14" s="44" t="s">
        <v>512</v>
      </c>
      <c r="AM14" s="44" t="s">
        <v>521</v>
      </c>
      <c r="AN14" s="297"/>
      <c r="AO14" s="297"/>
      <c r="AP14" s="298"/>
    </row>
    <row r="15" spans="1:50" s="115" customFormat="1" ht="36.75" customHeight="1" x14ac:dyDescent="0.25">
      <c r="A15" s="256"/>
      <c r="B15" s="256"/>
      <c r="C15" s="256"/>
      <c r="D15" s="256"/>
      <c r="E15" s="266"/>
      <c r="F15" s="267"/>
      <c r="G15" s="256"/>
      <c r="H15" s="256"/>
      <c r="I15" s="256"/>
      <c r="J15" s="256"/>
      <c r="K15" s="62">
        <v>0.03</v>
      </c>
      <c r="L15" s="39" t="s">
        <v>525</v>
      </c>
      <c r="M15" s="44" t="s">
        <v>213</v>
      </c>
      <c r="N15" s="39" t="s">
        <v>527</v>
      </c>
      <c r="O15" s="39">
        <v>15</v>
      </c>
      <c r="P15" s="39">
        <v>0</v>
      </c>
      <c r="Q15" s="89">
        <f t="shared" si="0"/>
        <v>0</v>
      </c>
      <c r="R15" s="44" t="s">
        <v>470</v>
      </c>
      <c r="S15" s="39" t="s">
        <v>413</v>
      </c>
      <c r="T15" s="39">
        <v>180</v>
      </c>
      <c r="U15" s="39" t="s">
        <v>421</v>
      </c>
      <c r="V15" s="39">
        <v>0</v>
      </c>
      <c r="W15" s="39" t="s">
        <v>501</v>
      </c>
      <c r="X15" s="39" t="s">
        <v>415</v>
      </c>
      <c r="Y15" s="39" t="s">
        <v>518</v>
      </c>
      <c r="Z15" s="39" t="s">
        <v>519</v>
      </c>
      <c r="AA15" s="39" t="s">
        <v>417</v>
      </c>
      <c r="AB15" s="44" t="s">
        <v>525</v>
      </c>
      <c r="AC15" s="113">
        <v>82500000</v>
      </c>
      <c r="AD15" s="44" t="s">
        <v>68</v>
      </c>
      <c r="AE15" s="44" t="s">
        <v>54</v>
      </c>
      <c r="AF15" s="44" t="s">
        <v>419</v>
      </c>
      <c r="AG15" s="44" t="s">
        <v>959</v>
      </c>
      <c r="AH15" s="114">
        <v>82500000</v>
      </c>
      <c r="AI15" s="114">
        <v>82500000</v>
      </c>
      <c r="AJ15" s="114">
        <v>0</v>
      </c>
      <c r="AK15" s="114">
        <v>0</v>
      </c>
      <c r="AL15" s="44" t="s">
        <v>512</v>
      </c>
      <c r="AM15" s="44" t="s">
        <v>521</v>
      </c>
      <c r="AN15" s="297"/>
      <c r="AO15" s="297"/>
      <c r="AP15" s="298"/>
    </row>
    <row r="16" spans="1:50" s="115" customFormat="1" ht="42.75" customHeight="1" x14ac:dyDescent="0.25">
      <c r="A16" s="256"/>
      <c r="B16" s="256"/>
      <c r="C16" s="256"/>
      <c r="D16" s="256"/>
      <c r="E16" s="266"/>
      <c r="F16" s="267"/>
      <c r="G16" s="256"/>
      <c r="H16" s="256"/>
      <c r="I16" s="256"/>
      <c r="J16" s="256"/>
      <c r="K16" s="62">
        <v>0.08</v>
      </c>
      <c r="L16" s="39" t="s">
        <v>526</v>
      </c>
      <c r="M16" s="44" t="s">
        <v>213</v>
      </c>
      <c r="N16" s="39" t="s">
        <v>468</v>
      </c>
      <c r="O16" s="39">
        <v>1</v>
      </c>
      <c r="P16" s="39">
        <v>0</v>
      </c>
      <c r="Q16" s="89">
        <f t="shared" si="0"/>
        <v>0</v>
      </c>
      <c r="R16" s="44" t="s">
        <v>470</v>
      </c>
      <c r="S16" s="39" t="s">
        <v>413</v>
      </c>
      <c r="T16" s="39">
        <v>180</v>
      </c>
      <c r="U16" s="39" t="s">
        <v>529</v>
      </c>
      <c r="V16" s="39">
        <v>0</v>
      </c>
      <c r="W16" s="39" t="s">
        <v>501</v>
      </c>
      <c r="X16" s="39" t="s">
        <v>415</v>
      </c>
      <c r="Y16" s="39" t="s">
        <v>518</v>
      </c>
      <c r="Z16" s="39" t="s">
        <v>519</v>
      </c>
      <c r="AA16" s="39" t="s">
        <v>530</v>
      </c>
      <c r="AB16" s="44" t="s">
        <v>992</v>
      </c>
      <c r="AC16" s="113">
        <v>200000000</v>
      </c>
      <c r="AD16" s="44" t="s">
        <v>243</v>
      </c>
      <c r="AE16" s="44" t="s">
        <v>60</v>
      </c>
      <c r="AF16" s="44" t="s">
        <v>419</v>
      </c>
      <c r="AG16" s="39" t="s">
        <v>243</v>
      </c>
      <c r="AH16" s="114">
        <v>200000000</v>
      </c>
      <c r="AI16" s="114">
        <v>200000000</v>
      </c>
      <c r="AJ16" s="114">
        <v>0</v>
      </c>
      <c r="AK16" s="114">
        <v>0</v>
      </c>
      <c r="AL16" s="44" t="s">
        <v>512</v>
      </c>
      <c r="AM16" s="44" t="s">
        <v>521</v>
      </c>
      <c r="AN16" s="292"/>
      <c r="AO16" s="292"/>
      <c r="AP16" s="294"/>
    </row>
    <row r="17" spans="1:42" s="115" customFormat="1" ht="48.75" customHeight="1" x14ac:dyDescent="0.25">
      <c r="A17" s="56"/>
      <c r="B17" s="56"/>
      <c r="C17" s="56"/>
      <c r="D17" s="56"/>
      <c r="E17" s="268" t="s">
        <v>1014</v>
      </c>
      <c r="F17" s="269"/>
      <c r="G17" s="269"/>
      <c r="H17" s="269"/>
      <c r="I17" s="269"/>
      <c r="J17" s="269"/>
      <c r="K17" s="269"/>
      <c r="L17" s="269"/>
      <c r="M17" s="269"/>
      <c r="N17" s="269"/>
      <c r="O17" s="269"/>
      <c r="P17" s="270"/>
      <c r="Q17" s="89">
        <f>0%</f>
        <v>0</v>
      </c>
      <c r="R17" s="44"/>
      <c r="S17" s="39"/>
      <c r="T17" s="39"/>
      <c r="U17" s="39"/>
      <c r="V17" s="39"/>
      <c r="W17" s="39"/>
      <c r="X17" s="39"/>
      <c r="Y17" s="39"/>
      <c r="Z17" s="39"/>
      <c r="AA17" s="39"/>
      <c r="AB17" s="44"/>
      <c r="AC17" s="114"/>
      <c r="AD17" s="44"/>
      <c r="AE17" s="44"/>
      <c r="AF17" s="44"/>
      <c r="AG17" s="39"/>
      <c r="AH17" s="114"/>
      <c r="AI17" s="114"/>
      <c r="AJ17" s="114"/>
      <c r="AK17" s="114"/>
      <c r="AL17" s="44"/>
      <c r="AM17" s="44"/>
      <c r="AN17" s="91"/>
      <c r="AO17" s="91"/>
      <c r="AP17" s="90"/>
    </row>
    <row r="18" spans="1:42" s="115" customFormat="1" ht="180" x14ac:dyDescent="0.25">
      <c r="A18" s="271" t="s">
        <v>233</v>
      </c>
      <c r="B18" s="271" t="s">
        <v>245</v>
      </c>
      <c r="C18" s="271" t="s">
        <v>392</v>
      </c>
      <c r="D18" s="271" t="s">
        <v>308</v>
      </c>
      <c r="E18" s="266" t="s">
        <v>540</v>
      </c>
      <c r="F18" s="267">
        <v>2024130010219</v>
      </c>
      <c r="G18" s="256" t="s">
        <v>531</v>
      </c>
      <c r="H18" s="256" t="s">
        <v>532</v>
      </c>
      <c r="I18" s="256" t="s">
        <v>533</v>
      </c>
      <c r="J18" s="256">
        <v>0</v>
      </c>
      <c r="K18" s="62">
        <v>0.9</v>
      </c>
      <c r="L18" s="39" t="s">
        <v>541</v>
      </c>
      <c r="M18" s="44" t="s">
        <v>212</v>
      </c>
      <c r="N18" s="39" t="s">
        <v>542</v>
      </c>
      <c r="O18" s="39">
        <v>1</v>
      </c>
      <c r="P18" s="39">
        <v>0</v>
      </c>
      <c r="Q18" s="89">
        <f t="shared" si="0"/>
        <v>0</v>
      </c>
      <c r="R18" s="44" t="s">
        <v>470</v>
      </c>
      <c r="S18" s="39" t="s">
        <v>413</v>
      </c>
      <c r="T18" s="39">
        <v>180</v>
      </c>
      <c r="U18" s="39" t="s">
        <v>421</v>
      </c>
      <c r="V18" s="39">
        <v>0</v>
      </c>
      <c r="W18" s="39" t="s">
        <v>501</v>
      </c>
      <c r="X18" s="39" t="s">
        <v>415</v>
      </c>
      <c r="Y18" s="39" t="s">
        <v>535</v>
      </c>
      <c r="Z18" s="39" t="s">
        <v>536</v>
      </c>
      <c r="AA18" s="39" t="s">
        <v>417</v>
      </c>
      <c r="AB18" s="44" t="s">
        <v>537</v>
      </c>
      <c r="AC18" s="113">
        <v>2186160685.2199998</v>
      </c>
      <c r="AD18" s="44" t="s">
        <v>57</v>
      </c>
      <c r="AE18" s="44" t="s">
        <v>54</v>
      </c>
      <c r="AF18" s="44" t="s">
        <v>419</v>
      </c>
      <c r="AG18" s="44" t="s">
        <v>959</v>
      </c>
      <c r="AH18" s="114">
        <v>2186160685.2199998</v>
      </c>
      <c r="AI18" s="114">
        <v>2186160685.2199998</v>
      </c>
      <c r="AJ18" s="114">
        <v>0</v>
      </c>
      <c r="AK18" s="114">
        <v>0</v>
      </c>
      <c r="AL18" s="44" t="s">
        <v>512</v>
      </c>
      <c r="AM18" s="44" t="s">
        <v>538</v>
      </c>
      <c r="AN18" s="291"/>
      <c r="AO18" s="291">
        <v>0</v>
      </c>
      <c r="AP18" s="293">
        <v>0</v>
      </c>
    </row>
    <row r="19" spans="1:42" s="115" customFormat="1" ht="120" x14ac:dyDescent="0.25">
      <c r="A19" s="272"/>
      <c r="B19" s="272"/>
      <c r="C19" s="272"/>
      <c r="D19" s="272"/>
      <c r="E19" s="266"/>
      <c r="F19" s="267"/>
      <c r="G19" s="256"/>
      <c r="H19" s="256"/>
      <c r="I19" s="256"/>
      <c r="J19" s="256"/>
      <c r="K19" s="62">
        <v>0.1</v>
      </c>
      <c r="L19" s="39" t="s">
        <v>534</v>
      </c>
      <c r="M19" s="44" t="s">
        <v>212</v>
      </c>
      <c r="N19" s="39" t="s">
        <v>543</v>
      </c>
      <c r="O19" s="39">
        <v>1</v>
      </c>
      <c r="P19" s="39">
        <v>0</v>
      </c>
      <c r="Q19" s="89">
        <f t="shared" si="0"/>
        <v>0</v>
      </c>
      <c r="R19" s="44" t="s">
        <v>470</v>
      </c>
      <c r="S19" s="39" t="s">
        <v>413</v>
      </c>
      <c r="T19" s="39">
        <v>180</v>
      </c>
      <c r="U19" s="39" t="s">
        <v>421</v>
      </c>
      <c r="V19" s="39">
        <v>0</v>
      </c>
      <c r="W19" s="39" t="s">
        <v>501</v>
      </c>
      <c r="X19" s="39" t="s">
        <v>415</v>
      </c>
      <c r="Y19" s="39" t="s">
        <v>535</v>
      </c>
      <c r="Z19" s="39" t="s">
        <v>536</v>
      </c>
      <c r="AA19" s="39" t="s">
        <v>417</v>
      </c>
      <c r="AB19" s="44" t="s">
        <v>544</v>
      </c>
      <c r="AC19" s="113">
        <v>242906742.80000001</v>
      </c>
      <c r="AD19" s="44" t="s">
        <v>65</v>
      </c>
      <c r="AE19" s="44" t="s">
        <v>54</v>
      </c>
      <c r="AF19" s="44" t="s">
        <v>419</v>
      </c>
      <c r="AG19" s="44" t="s">
        <v>959</v>
      </c>
      <c r="AH19" s="114">
        <v>242906742.80000001</v>
      </c>
      <c r="AI19" s="114">
        <v>242906742.80000001</v>
      </c>
      <c r="AJ19" s="114">
        <v>0</v>
      </c>
      <c r="AK19" s="114">
        <v>0</v>
      </c>
      <c r="AL19" s="44" t="s">
        <v>512</v>
      </c>
      <c r="AM19" s="44" t="s">
        <v>538</v>
      </c>
      <c r="AN19" s="292"/>
      <c r="AO19" s="292"/>
      <c r="AP19" s="294"/>
    </row>
    <row r="20" spans="1:42" s="115" customFormat="1" ht="43.5" customHeight="1" x14ac:dyDescent="0.25">
      <c r="A20" s="57"/>
      <c r="B20" s="57"/>
      <c r="C20" s="57"/>
      <c r="D20" s="57"/>
      <c r="E20" s="268" t="s">
        <v>1014</v>
      </c>
      <c r="F20" s="269"/>
      <c r="G20" s="269"/>
      <c r="H20" s="269"/>
      <c r="I20" s="269"/>
      <c r="J20" s="269"/>
      <c r="K20" s="269"/>
      <c r="L20" s="269"/>
      <c r="M20" s="269"/>
      <c r="N20" s="269"/>
      <c r="O20" s="269"/>
      <c r="P20" s="270"/>
      <c r="Q20" s="89">
        <f>0%</f>
        <v>0</v>
      </c>
      <c r="R20" s="44"/>
      <c r="S20" s="39"/>
      <c r="T20" s="39"/>
      <c r="U20" s="39"/>
      <c r="V20" s="39"/>
      <c r="W20" s="39"/>
      <c r="X20" s="39"/>
      <c r="Y20" s="39"/>
      <c r="Z20" s="39"/>
      <c r="AA20" s="39"/>
      <c r="AB20" s="44"/>
      <c r="AC20" s="114"/>
      <c r="AD20" s="44"/>
      <c r="AE20" s="44"/>
      <c r="AF20" s="44"/>
      <c r="AG20" s="44"/>
      <c r="AH20" s="114"/>
      <c r="AI20" s="114"/>
      <c r="AJ20" s="114"/>
      <c r="AK20" s="114"/>
      <c r="AL20" s="44"/>
      <c r="AM20" s="44"/>
      <c r="AN20" s="91"/>
      <c r="AO20" s="92"/>
      <c r="AP20" s="90"/>
    </row>
    <row r="21" spans="1:42" s="115" customFormat="1" ht="90" x14ac:dyDescent="0.25">
      <c r="A21" s="271" t="s">
        <v>233</v>
      </c>
      <c r="B21" s="271" t="s">
        <v>245</v>
      </c>
      <c r="C21" s="271" t="s">
        <v>392</v>
      </c>
      <c r="D21" s="271" t="s">
        <v>308</v>
      </c>
      <c r="E21" s="266" t="s">
        <v>558</v>
      </c>
      <c r="F21" s="267">
        <v>2024130010218</v>
      </c>
      <c r="G21" s="256" t="s">
        <v>545</v>
      </c>
      <c r="H21" s="256" t="s">
        <v>546</v>
      </c>
      <c r="I21" s="256" t="s">
        <v>504</v>
      </c>
      <c r="J21" s="256">
        <v>0</v>
      </c>
      <c r="K21" s="62">
        <v>0.15</v>
      </c>
      <c r="L21" s="39" t="s">
        <v>547</v>
      </c>
      <c r="M21" s="44" t="s">
        <v>213</v>
      </c>
      <c r="N21" s="39" t="s">
        <v>559</v>
      </c>
      <c r="O21" s="39">
        <v>1</v>
      </c>
      <c r="P21" s="39">
        <v>0</v>
      </c>
      <c r="Q21" s="89">
        <f t="shared" si="0"/>
        <v>0</v>
      </c>
      <c r="R21" s="44" t="s">
        <v>506</v>
      </c>
      <c r="S21" s="39" t="s">
        <v>413</v>
      </c>
      <c r="T21" s="39">
        <v>150</v>
      </c>
      <c r="U21" s="39" t="s">
        <v>560</v>
      </c>
      <c r="V21" s="39">
        <v>0</v>
      </c>
      <c r="W21" s="39" t="s">
        <v>501</v>
      </c>
      <c r="X21" s="39" t="s">
        <v>415</v>
      </c>
      <c r="Y21" s="39" t="s">
        <v>548</v>
      </c>
      <c r="Z21" s="39" t="s">
        <v>549</v>
      </c>
      <c r="AA21" s="39" t="s">
        <v>417</v>
      </c>
      <c r="AB21" s="44" t="s">
        <v>550</v>
      </c>
      <c r="AC21" s="113">
        <v>48064163</v>
      </c>
      <c r="AD21" s="44" t="s">
        <v>68</v>
      </c>
      <c r="AE21" s="44" t="s">
        <v>54</v>
      </c>
      <c r="AF21" s="44" t="s">
        <v>419</v>
      </c>
      <c r="AG21" s="44" t="s">
        <v>959</v>
      </c>
      <c r="AH21" s="114">
        <v>48064163</v>
      </c>
      <c r="AI21" s="114">
        <v>48064163</v>
      </c>
      <c r="AJ21" s="114">
        <v>0</v>
      </c>
      <c r="AK21" s="114">
        <v>0</v>
      </c>
      <c r="AL21" s="44" t="s">
        <v>512</v>
      </c>
      <c r="AM21" s="44" t="s">
        <v>551</v>
      </c>
      <c r="AN21" s="291"/>
      <c r="AO21" s="291">
        <v>0</v>
      </c>
      <c r="AP21" s="293">
        <v>0</v>
      </c>
    </row>
    <row r="22" spans="1:42" s="115" customFormat="1" ht="58.5" customHeight="1" x14ac:dyDescent="0.25">
      <c r="A22" s="272"/>
      <c r="B22" s="272"/>
      <c r="C22" s="272"/>
      <c r="D22" s="272"/>
      <c r="E22" s="266"/>
      <c r="F22" s="267"/>
      <c r="G22" s="256"/>
      <c r="H22" s="256"/>
      <c r="I22" s="256"/>
      <c r="J22" s="256"/>
      <c r="K22" s="62">
        <v>0.85</v>
      </c>
      <c r="L22" s="39" t="s">
        <v>552</v>
      </c>
      <c r="M22" s="44" t="s">
        <v>213</v>
      </c>
      <c r="N22" s="39" t="s">
        <v>559</v>
      </c>
      <c r="O22" s="39">
        <v>1</v>
      </c>
      <c r="P22" s="39">
        <v>0</v>
      </c>
      <c r="Q22" s="89">
        <f t="shared" si="0"/>
        <v>0</v>
      </c>
      <c r="R22" s="44" t="s">
        <v>506</v>
      </c>
      <c r="S22" s="39" t="s">
        <v>413</v>
      </c>
      <c r="T22" s="39">
        <v>150</v>
      </c>
      <c r="U22" s="39" t="s">
        <v>560</v>
      </c>
      <c r="V22" s="39">
        <v>0</v>
      </c>
      <c r="W22" s="39" t="s">
        <v>501</v>
      </c>
      <c r="X22" s="39" t="s">
        <v>415</v>
      </c>
      <c r="Y22" s="39" t="s">
        <v>548</v>
      </c>
      <c r="Z22" s="39" t="s">
        <v>549</v>
      </c>
      <c r="AA22" s="39" t="s">
        <v>417</v>
      </c>
      <c r="AB22" s="44" t="s">
        <v>552</v>
      </c>
      <c r="AC22" s="113">
        <v>280064163</v>
      </c>
      <c r="AD22" s="44" t="s">
        <v>65</v>
      </c>
      <c r="AE22" s="44" t="s">
        <v>54</v>
      </c>
      <c r="AF22" s="44" t="s">
        <v>419</v>
      </c>
      <c r="AG22" s="44" t="s">
        <v>959</v>
      </c>
      <c r="AH22" s="114">
        <v>280064163</v>
      </c>
      <c r="AI22" s="114">
        <v>280064163</v>
      </c>
      <c r="AJ22" s="114">
        <v>0</v>
      </c>
      <c r="AK22" s="114">
        <v>0</v>
      </c>
      <c r="AL22" s="44" t="s">
        <v>512</v>
      </c>
      <c r="AM22" s="44" t="s">
        <v>551</v>
      </c>
      <c r="AN22" s="292"/>
      <c r="AO22" s="292"/>
      <c r="AP22" s="294"/>
    </row>
    <row r="23" spans="1:42" s="115" customFormat="1" ht="58.5" customHeight="1" x14ac:dyDescent="0.25">
      <c r="A23" s="57"/>
      <c r="B23" s="57"/>
      <c r="C23" s="57"/>
      <c r="D23" s="57"/>
      <c r="E23" s="268" t="s">
        <v>1014</v>
      </c>
      <c r="F23" s="269"/>
      <c r="G23" s="269"/>
      <c r="H23" s="269"/>
      <c r="I23" s="269"/>
      <c r="J23" s="269"/>
      <c r="K23" s="269"/>
      <c r="L23" s="269"/>
      <c r="M23" s="269"/>
      <c r="N23" s="269"/>
      <c r="O23" s="269"/>
      <c r="P23" s="270"/>
      <c r="Q23" s="89">
        <f>0%</f>
        <v>0</v>
      </c>
      <c r="R23" s="44"/>
      <c r="S23" s="39"/>
      <c r="T23" s="39"/>
      <c r="U23" s="39"/>
      <c r="V23" s="39"/>
      <c r="W23" s="39"/>
      <c r="X23" s="39"/>
      <c r="Y23" s="39"/>
      <c r="Z23" s="39"/>
      <c r="AA23" s="39"/>
      <c r="AB23" s="44"/>
      <c r="AC23" s="114"/>
      <c r="AD23" s="44"/>
      <c r="AE23" s="44"/>
      <c r="AF23" s="44"/>
      <c r="AG23" s="44"/>
      <c r="AH23" s="114"/>
      <c r="AI23" s="114"/>
      <c r="AJ23" s="114"/>
      <c r="AK23" s="114"/>
      <c r="AL23" s="44"/>
      <c r="AM23" s="44"/>
      <c r="AN23" s="91"/>
      <c r="AO23" s="92"/>
      <c r="AP23" s="90"/>
    </row>
    <row r="24" spans="1:42" s="115" customFormat="1" ht="60" customHeight="1" x14ac:dyDescent="0.25">
      <c r="A24" s="271" t="s">
        <v>233</v>
      </c>
      <c r="B24" s="271" t="s">
        <v>245</v>
      </c>
      <c r="C24" s="271" t="s">
        <v>392</v>
      </c>
      <c r="D24" s="271" t="s">
        <v>308</v>
      </c>
      <c r="E24" s="266" t="s">
        <v>561</v>
      </c>
      <c r="F24" s="267">
        <v>2024130010217</v>
      </c>
      <c r="G24" s="256" t="s">
        <v>553</v>
      </c>
      <c r="H24" s="256" t="s">
        <v>554</v>
      </c>
      <c r="I24" s="256" t="s">
        <v>504</v>
      </c>
      <c r="J24" s="256">
        <v>0</v>
      </c>
      <c r="K24" s="62">
        <v>0.76</v>
      </c>
      <c r="L24" s="39" t="s">
        <v>555</v>
      </c>
      <c r="M24" s="44" t="s">
        <v>213</v>
      </c>
      <c r="N24" s="39" t="s">
        <v>562</v>
      </c>
      <c r="O24" s="39">
        <v>1</v>
      </c>
      <c r="P24" s="39">
        <v>0</v>
      </c>
      <c r="Q24" s="89">
        <f t="shared" si="0"/>
        <v>0</v>
      </c>
      <c r="R24" s="44" t="s">
        <v>506</v>
      </c>
      <c r="S24" s="39" t="s">
        <v>413</v>
      </c>
      <c r="T24" s="39">
        <v>150</v>
      </c>
      <c r="U24" s="39" t="s">
        <v>421</v>
      </c>
      <c r="V24" s="39">
        <v>0</v>
      </c>
      <c r="W24" s="39" t="s">
        <v>501</v>
      </c>
      <c r="X24" s="39" t="s">
        <v>415</v>
      </c>
      <c r="Y24" s="39" t="s">
        <v>548</v>
      </c>
      <c r="Z24" s="39" t="s">
        <v>549</v>
      </c>
      <c r="AA24" s="39" t="s">
        <v>417</v>
      </c>
      <c r="AB24" s="44" t="s">
        <v>552</v>
      </c>
      <c r="AC24" s="113">
        <v>440580000</v>
      </c>
      <c r="AD24" s="44" t="s">
        <v>65</v>
      </c>
      <c r="AE24" s="44" t="s">
        <v>54</v>
      </c>
      <c r="AF24" s="44" t="s">
        <v>419</v>
      </c>
      <c r="AG24" s="44" t="s">
        <v>959</v>
      </c>
      <c r="AH24" s="114">
        <v>440580000</v>
      </c>
      <c r="AI24" s="114">
        <v>440580000</v>
      </c>
      <c r="AJ24" s="114">
        <v>0</v>
      </c>
      <c r="AK24" s="114">
        <v>0</v>
      </c>
      <c r="AL24" s="44" t="s">
        <v>512</v>
      </c>
      <c r="AM24" s="44" t="s">
        <v>556</v>
      </c>
      <c r="AN24" s="291"/>
      <c r="AO24" s="295"/>
      <c r="AP24" s="293"/>
    </row>
    <row r="25" spans="1:42" s="115" customFormat="1" ht="105" x14ac:dyDescent="0.25">
      <c r="A25" s="272"/>
      <c r="B25" s="272"/>
      <c r="C25" s="272"/>
      <c r="D25" s="272"/>
      <c r="E25" s="266"/>
      <c r="F25" s="267"/>
      <c r="G25" s="256"/>
      <c r="H25" s="256"/>
      <c r="I25" s="256"/>
      <c r="J25" s="256"/>
      <c r="K25" s="62">
        <v>0.24</v>
      </c>
      <c r="L25" s="39" t="s">
        <v>557</v>
      </c>
      <c r="M25" s="44" t="s">
        <v>213</v>
      </c>
      <c r="N25" s="39" t="s">
        <v>563</v>
      </c>
      <c r="O25" s="39">
        <v>1</v>
      </c>
      <c r="P25" s="39">
        <v>0</v>
      </c>
      <c r="Q25" s="89">
        <f t="shared" si="0"/>
        <v>0</v>
      </c>
      <c r="R25" s="44" t="s">
        <v>506</v>
      </c>
      <c r="S25" s="39" t="s">
        <v>413</v>
      </c>
      <c r="T25" s="39">
        <v>150</v>
      </c>
      <c r="U25" s="39" t="s">
        <v>421</v>
      </c>
      <c r="V25" s="39">
        <v>0</v>
      </c>
      <c r="W25" s="39" t="s">
        <v>501</v>
      </c>
      <c r="X25" s="39" t="s">
        <v>415</v>
      </c>
      <c r="Y25" s="39" t="s">
        <v>548</v>
      </c>
      <c r="Z25" s="39" t="s">
        <v>549</v>
      </c>
      <c r="AA25" s="39" t="s">
        <v>417</v>
      </c>
      <c r="AB25" s="44" t="s">
        <v>552</v>
      </c>
      <c r="AC25" s="113">
        <v>136925749.03999999</v>
      </c>
      <c r="AD25" s="44" t="s">
        <v>68</v>
      </c>
      <c r="AE25" s="44" t="s">
        <v>54</v>
      </c>
      <c r="AF25" s="44" t="s">
        <v>419</v>
      </c>
      <c r="AG25" s="44" t="s">
        <v>959</v>
      </c>
      <c r="AH25" s="114">
        <v>136925749.03999999</v>
      </c>
      <c r="AI25" s="114">
        <v>136925749.03999999</v>
      </c>
      <c r="AJ25" s="114">
        <v>0</v>
      </c>
      <c r="AK25" s="114">
        <v>0</v>
      </c>
      <c r="AL25" s="44" t="s">
        <v>512</v>
      </c>
      <c r="AM25" s="44" t="s">
        <v>556</v>
      </c>
      <c r="AN25" s="292"/>
      <c r="AO25" s="296"/>
      <c r="AP25" s="294"/>
    </row>
    <row r="26" spans="1:42" s="115" customFormat="1" ht="48.75" customHeight="1" x14ac:dyDescent="0.25">
      <c r="A26" s="57"/>
      <c r="B26" s="57"/>
      <c r="C26" s="57"/>
      <c r="D26" s="57"/>
      <c r="E26" s="268" t="s">
        <v>1014</v>
      </c>
      <c r="F26" s="269"/>
      <c r="G26" s="269"/>
      <c r="H26" s="269"/>
      <c r="I26" s="269"/>
      <c r="J26" s="269"/>
      <c r="K26" s="269"/>
      <c r="L26" s="269"/>
      <c r="M26" s="269"/>
      <c r="N26" s="269"/>
      <c r="O26" s="269"/>
      <c r="P26" s="270"/>
      <c r="Q26" s="89">
        <f>0%</f>
        <v>0</v>
      </c>
      <c r="R26" s="44"/>
      <c r="S26" s="39"/>
      <c r="T26" s="39"/>
      <c r="U26" s="39"/>
      <c r="V26" s="39"/>
      <c r="W26" s="39"/>
      <c r="X26" s="39"/>
      <c r="Y26" s="39"/>
      <c r="Z26" s="39"/>
      <c r="AA26" s="39"/>
      <c r="AB26" s="44"/>
      <c r="AC26" s="114"/>
      <c r="AD26" s="44"/>
      <c r="AE26" s="44"/>
      <c r="AF26" s="44"/>
      <c r="AG26" s="44"/>
      <c r="AH26" s="114"/>
      <c r="AI26" s="114"/>
      <c r="AJ26" s="114"/>
      <c r="AK26" s="114"/>
      <c r="AL26" s="44"/>
      <c r="AM26" s="44"/>
      <c r="AN26" s="91"/>
      <c r="AO26" s="92"/>
      <c r="AP26" s="90"/>
    </row>
    <row r="27" spans="1:42" s="115" customFormat="1" ht="66.75" customHeight="1" x14ac:dyDescent="0.25">
      <c r="A27" s="271" t="s">
        <v>233</v>
      </c>
      <c r="B27" s="271" t="s">
        <v>245</v>
      </c>
      <c r="C27" s="271" t="s">
        <v>392</v>
      </c>
      <c r="D27" s="271" t="s">
        <v>308</v>
      </c>
      <c r="E27" s="266" t="s">
        <v>581</v>
      </c>
      <c r="F27" s="267" t="s">
        <v>564</v>
      </c>
      <c r="G27" s="256" t="s">
        <v>565</v>
      </c>
      <c r="H27" s="256" t="s">
        <v>566</v>
      </c>
      <c r="I27" s="256" t="s">
        <v>504</v>
      </c>
      <c r="J27" s="256" t="s">
        <v>961</v>
      </c>
      <c r="K27" s="62">
        <v>0.03</v>
      </c>
      <c r="L27" s="39" t="s">
        <v>567</v>
      </c>
      <c r="M27" s="44" t="s">
        <v>213</v>
      </c>
      <c r="N27" s="39" t="s">
        <v>582</v>
      </c>
      <c r="O27" s="39">
        <v>3</v>
      </c>
      <c r="P27" s="39">
        <v>4</v>
      </c>
      <c r="Q27" s="89">
        <f>100%</f>
        <v>1</v>
      </c>
      <c r="R27" s="44" t="s">
        <v>470</v>
      </c>
      <c r="S27" s="39" t="s">
        <v>413</v>
      </c>
      <c r="T27" s="39">
        <v>180</v>
      </c>
      <c r="U27" s="39" t="s">
        <v>583</v>
      </c>
      <c r="V27" s="39" t="s">
        <v>583</v>
      </c>
      <c r="W27" s="39" t="s">
        <v>501</v>
      </c>
      <c r="X27" s="39" t="s">
        <v>415</v>
      </c>
      <c r="Y27" s="39" t="s">
        <v>568</v>
      </c>
      <c r="Z27" s="39" t="s">
        <v>569</v>
      </c>
      <c r="AA27" s="39" t="s">
        <v>417</v>
      </c>
      <c r="AB27" s="44" t="s">
        <v>570</v>
      </c>
      <c r="AC27" s="113">
        <v>122888022.75465</v>
      </c>
      <c r="AD27" s="44" t="s">
        <v>77</v>
      </c>
      <c r="AE27" s="44" t="s">
        <v>54</v>
      </c>
      <c r="AF27" s="44" t="s">
        <v>419</v>
      </c>
      <c r="AG27" s="44" t="s">
        <v>968</v>
      </c>
      <c r="AH27" s="116">
        <v>122888022.75465</v>
      </c>
      <c r="AI27" s="116">
        <v>122888022.75465</v>
      </c>
      <c r="AJ27" s="116">
        <v>72400000</v>
      </c>
      <c r="AK27" s="116">
        <v>0</v>
      </c>
      <c r="AL27" s="44" t="s">
        <v>512</v>
      </c>
      <c r="AM27" s="44" t="s">
        <v>571</v>
      </c>
      <c r="AN27" s="291"/>
      <c r="AO27" s="291"/>
      <c r="AP27" s="293">
        <v>0</v>
      </c>
    </row>
    <row r="28" spans="1:42" s="115" customFormat="1" ht="59.25" customHeight="1" x14ac:dyDescent="0.25">
      <c r="A28" s="273"/>
      <c r="B28" s="273"/>
      <c r="C28" s="273"/>
      <c r="D28" s="273"/>
      <c r="E28" s="266"/>
      <c r="F28" s="267"/>
      <c r="G28" s="256"/>
      <c r="H28" s="256"/>
      <c r="I28" s="256"/>
      <c r="J28" s="256"/>
      <c r="K28" s="62">
        <v>0.24</v>
      </c>
      <c r="L28" s="39" t="s">
        <v>572</v>
      </c>
      <c r="M28" s="44" t="s">
        <v>213</v>
      </c>
      <c r="N28" s="39" t="s">
        <v>582</v>
      </c>
      <c r="O28" s="39">
        <v>1</v>
      </c>
      <c r="P28" s="39">
        <v>0</v>
      </c>
      <c r="Q28" s="89">
        <f t="shared" si="0"/>
        <v>0</v>
      </c>
      <c r="R28" s="44" t="s">
        <v>470</v>
      </c>
      <c r="S28" s="39" t="s">
        <v>413</v>
      </c>
      <c r="T28" s="39">
        <v>180</v>
      </c>
      <c r="U28" s="39" t="s">
        <v>421</v>
      </c>
      <c r="V28" s="39">
        <v>0</v>
      </c>
      <c r="W28" s="39" t="s">
        <v>501</v>
      </c>
      <c r="X28" s="39" t="s">
        <v>415</v>
      </c>
      <c r="Y28" s="39" t="s">
        <v>548</v>
      </c>
      <c r="Z28" s="39" t="s">
        <v>549</v>
      </c>
      <c r="AA28" s="39" t="s">
        <v>417</v>
      </c>
      <c r="AB28" s="44" t="s">
        <v>572</v>
      </c>
      <c r="AC28" s="113">
        <v>858942687.63999999</v>
      </c>
      <c r="AD28" s="44" t="s">
        <v>78</v>
      </c>
      <c r="AE28" s="44" t="s">
        <v>54</v>
      </c>
      <c r="AF28" s="44" t="s">
        <v>419</v>
      </c>
      <c r="AG28" s="44" t="s">
        <v>959</v>
      </c>
      <c r="AH28" s="114">
        <v>858942687.63999999</v>
      </c>
      <c r="AI28" s="114">
        <v>858942687.63999999</v>
      </c>
      <c r="AJ28" s="114">
        <v>0</v>
      </c>
      <c r="AK28" s="114">
        <v>0</v>
      </c>
      <c r="AL28" s="44" t="s">
        <v>512</v>
      </c>
      <c r="AM28" s="44" t="s">
        <v>571</v>
      </c>
      <c r="AN28" s="297"/>
      <c r="AO28" s="297"/>
      <c r="AP28" s="298"/>
    </row>
    <row r="29" spans="1:42" s="115" customFormat="1" ht="35.25" customHeight="1" x14ac:dyDescent="0.25">
      <c r="A29" s="273"/>
      <c r="B29" s="273"/>
      <c r="C29" s="273"/>
      <c r="D29" s="273"/>
      <c r="E29" s="266"/>
      <c r="F29" s="267"/>
      <c r="G29" s="256"/>
      <c r="H29" s="256"/>
      <c r="I29" s="256"/>
      <c r="J29" s="256"/>
      <c r="K29" s="62">
        <v>0.05</v>
      </c>
      <c r="L29" s="39" t="s">
        <v>573</v>
      </c>
      <c r="M29" s="44" t="s">
        <v>213</v>
      </c>
      <c r="N29" s="39" t="s">
        <v>582</v>
      </c>
      <c r="O29" s="39">
        <v>1</v>
      </c>
      <c r="P29" s="39">
        <v>0</v>
      </c>
      <c r="Q29" s="89">
        <f t="shared" si="0"/>
        <v>0</v>
      </c>
      <c r="R29" s="44" t="s">
        <v>470</v>
      </c>
      <c r="S29" s="39" t="s">
        <v>413</v>
      </c>
      <c r="T29" s="39">
        <v>180</v>
      </c>
      <c r="U29" s="39" t="s">
        <v>421</v>
      </c>
      <c r="V29" s="39">
        <v>0</v>
      </c>
      <c r="W29" s="39" t="s">
        <v>501</v>
      </c>
      <c r="X29" s="39" t="s">
        <v>415</v>
      </c>
      <c r="Y29" s="39" t="s">
        <v>535</v>
      </c>
      <c r="Z29" s="39" t="s">
        <v>536</v>
      </c>
      <c r="AA29" s="39" t="s">
        <v>417</v>
      </c>
      <c r="AB29" s="44" t="s">
        <v>573</v>
      </c>
      <c r="AC29" s="113">
        <v>200000000</v>
      </c>
      <c r="AD29" s="44" t="s">
        <v>65</v>
      </c>
      <c r="AE29" s="44" t="s">
        <v>54</v>
      </c>
      <c r="AF29" s="44" t="s">
        <v>419</v>
      </c>
      <c r="AG29" s="44" t="s">
        <v>959</v>
      </c>
      <c r="AH29" s="114">
        <v>200000000</v>
      </c>
      <c r="AI29" s="114">
        <v>200000000</v>
      </c>
      <c r="AJ29" s="114">
        <v>0</v>
      </c>
      <c r="AK29" s="114">
        <v>0</v>
      </c>
      <c r="AL29" s="44" t="s">
        <v>512</v>
      </c>
      <c r="AM29" s="44" t="s">
        <v>571</v>
      </c>
      <c r="AN29" s="297"/>
      <c r="AO29" s="297"/>
      <c r="AP29" s="298"/>
    </row>
    <row r="30" spans="1:42" s="115" customFormat="1" ht="90" customHeight="1" x14ac:dyDescent="0.25">
      <c r="A30" s="273"/>
      <c r="B30" s="273"/>
      <c r="C30" s="273"/>
      <c r="D30" s="273"/>
      <c r="E30" s="266"/>
      <c r="F30" s="267"/>
      <c r="G30" s="256"/>
      <c r="H30" s="256"/>
      <c r="I30" s="256"/>
      <c r="J30" s="256"/>
      <c r="K30" s="62">
        <v>0.01</v>
      </c>
      <c r="L30" s="39" t="s">
        <v>574</v>
      </c>
      <c r="M30" s="44" t="s">
        <v>213</v>
      </c>
      <c r="N30" s="39" t="s">
        <v>582</v>
      </c>
      <c r="O30" s="39">
        <v>1</v>
      </c>
      <c r="P30" s="39">
        <v>0</v>
      </c>
      <c r="Q30" s="89">
        <f t="shared" si="0"/>
        <v>0</v>
      </c>
      <c r="R30" s="44" t="s">
        <v>470</v>
      </c>
      <c r="S30" s="39" t="s">
        <v>413</v>
      </c>
      <c r="T30" s="39">
        <v>180</v>
      </c>
      <c r="U30" s="39" t="s">
        <v>421</v>
      </c>
      <c r="V30" s="39">
        <v>0</v>
      </c>
      <c r="W30" s="39" t="s">
        <v>501</v>
      </c>
      <c r="X30" s="39" t="s">
        <v>415</v>
      </c>
      <c r="Y30" s="39" t="s">
        <v>548</v>
      </c>
      <c r="Z30" s="39" t="s">
        <v>549</v>
      </c>
      <c r="AA30" s="39" t="s">
        <v>417</v>
      </c>
      <c r="AB30" s="44" t="s">
        <v>575</v>
      </c>
      <c r="AC30" s="113">
        <v>50000000</v>
      </c>
      <c r="AD30" s="44" t="s">
        <v>68</v>
      </c>
      <c r="AE30" s="44" t="s">
        <v>54</v>
      </c>
      <c r="AF30" s="44" t="s">
        <v>419</v>
      </c>
      <c r="AG30" s="44" t="s">
        <v>959</v>
      </c>
      <c r="AH30" s="114">
        <v>50000000</v>
      </c>
      <c r="AI30" s="114">
        <v>50000000</v>
      </c>
      <c r="AJ30" s="114">
        <v>0</v>
      </c>
      <c r="AK30" s="114">
        <v>0</v>
      </c>
      <c r="AL30" s="44" t="s">
        <v>512</v>
      </c>
      <c r="AM30" s="44" t="s">
        <v>571</v>
      </c>
      <c r="AN30" s="297"/>
      <c r="AO30" s="297"/>
      <c r="AP30" s="298"/>
    </row>
    <row r="31" spans="1:42" s="115" customFormat="1" ht="67.5" customHeight="1" x14ac:dyDescent="0.25">
      <c r="A31" s="273"/>
      <c r="B31" s="273"/>
      <c r="C31" s="273"/>
      <c r="D31" s="273"/>
      <c r="E31" s="266"/>
      <c r="F31" s="267"/>
      <c r="G31" s="256"/>
      <c r="H31" s="256"/>
      <c r="I31" s="256"/>
      <c r="J31" s="256"/>
      <c r="K31" s="62">
        <v>0.3</v>
      </c>
      <c r="L31" s="39" t="s">
        <v>576</v>
      </c>
      <c r="M31" s="44" t="s">
        <v>213</v>
      </c>
      <c r="N31" s="39" t="s">
        <v>582</v>
      </c>
      <c r="O31" s="39">
        <v>1</v>
      </c>
      <c r="P31" s="39">
        <v>1</v>
      </c>
      <c r="Q31" s="89">
        <f t="shared" si="0"/>
        <v>1</v>
      </c>
      <c r="R31" s="44" t="s">
        <v>470</v>
      </c>
      <c r="S31" s="39" t="s">
        <v>413</v>
      </c>
      <c r="T31" s="39">
        <v>180</v>
      </c>
      <c r="U31" s="39" t="s">
        <v>583</v>
      </c>
      <c r="V31" s="39" t="s">
        <v>583</v>
      </c>
      <c r="W31" s="39" t="s">
        <v>501</v>
      </c>
      <c r="X31" s="39" t="s">
        <v>415</v>
      </c>
      <c r="Y31" s="39" t="s">
        <v>535</v>
      </c>
      <c r="Z31" s="39" t="s">
        <v>536</v>
      </c>
      <c r="AA31" s="39" t="s">
        <v>417</v>
      </c>
      <c r="AB31" s="44" t="s">
        <v>577</v>
      </c>
      <c r="AC31" s="113">
        <v>1114000000</v>
      </c>
      <c r="AD31" s="44" t="s">
        <v>65</v>
      </c>
      <c r="AE31" s="44" t="s">
        <v>54</v>
      </c>
      <c r="AF31" s="44" t="s">
        <v>419</v>
      </c>
      <c r="AG31" s="66" t="s">
        <v>967</v>
      </c>
      <c r="AH31" s="116">
        <v>1114000000</v>
      </c>
      <c r="AI31" s="116">
        <v>1114000000</v>
      </c>
      <c r="AJ31" s="116">
        <v>1114000000</v>
      </c>
      <c r="AK31" s="116">
        <v>0</v>
      </c>
      <c r="AL31" s="44" t="s">
        <v>512</v>
      </c>
      <c r="AM31" s="44" t="s">
        <v>571</v>
      </c>
      <c r="AN31" s="297"/>
      <c r="AO31" s="297"/>
      <c r="AP31" s="298"/>
    </row>
    <row r="32" spans="1:42" s="115" customFormat="1" ht="67.5" customHeight="1" x14ac:dyDescent="0.25">
      <c r="A32" s="273"/>
      <c r="B32" s="273"/>
      <c r="C32" s="273"/>
      <c r="D32" s="273"/>
      <c r="E32" s="266"/>
      <c r="F32" s="267"/>
      <c r="G32" s="256"/>
      <c r="H32" s="256"/>
      <c r="I32" s="256"/>
      <c r="J32" s="256"/>
      <c r="K32" s="62">
        <v>0.05</v>
      </c>
      <c r="L32" s="39" t="s">
        <v>578</v>
      </c>
      <c r="M32" s="44" t="s">
        <v>213</v>
      </c>
      <c r="N32" s="39" t="s">
        <v>468</v>
      </c>
      <c r="O32" s="39">
        <v>1</v>
      </c>
      <c r="P32" s="39">
        <v>0</v>
      </c>
      <c r="Q32" s="89">
        <f t="shared" si="0"/>
        <v>0</v>
      </c>
      <c r="R32" s="44" t="s">
        <v>470</v>
      </c>
      <c r="S32" s="39" t="s">
        <v>413</v>
      </c>
      <c r="T32" s="39">
        <v>180</v>
      </c>
      <c r="U32" s="39" t="s">
        <v>421</v>
      </c>
      <c r="V32" s="39">
        <v>0</v>
      </c>
      <c r="W32" s="39" t="s">
        <v>501</v>
      </c>
      <c r="X32" s="39" t="s">
        <v>415</v>
      </c>
      <c r="Y32" s="39" t="s">
        <v>535</v>
      </c>
      <c r="Z32" s="39" t="s">
        <v>536</v>
      </c>
      <c r="AA32" s="39" t="s">
        <v>417</v>
      </c>
      <c r="AB32" s="44" t="s">
        <v>578</v>
      </c>
      <c r="AC32" s="113">
        <v>150000000</v>
      </c>
      <c r="AD32" s="44"/>
      <c r="AE32" s="44" t="s">
        <v>54</v>
      </c>
      <c r="AF32" s="44" t="s">
        <v>419</v>
      </c>
      <c r="AG32" s="44" t="s">
        <v>959</v>
      </c>
      <c r="AH32" s="114">
        <v>150000000</v>
      </c>
      <c r="AI32" s="114">
        <v>150000000</v>
      </c>
      <c r="AJ32" s="114">
        <v>0</v>
      </c>
      <c r="AK32" s="114">
        <v>0</v>
      </c>
      <c r="AL32" s="44" t="s">
        <v>512</v>
      </c>
      <c r="AM32" s="44" t="s">
        <v>571</v>
      </c>
      <c r="AN32" s="297"/>
      <c r="AO32" s="297"/>
      <c r="AP32" s="298"/>
    </row>
    <row r="33" spans="1:50" s="115" customFormat="1" ht="67.5" customHeight="1" x14ac:dyDescent="0.25">
      <c r="A33" s="272"/>
      <c r="B33" s="272"/>
      <c r="C33" s="272"/>
      <c r="D33" s="272"/>
      <c r="E33" s="266"/>
      <c r="F33" s="267"/>
      <c r="G33" s="256"/>
      <c r="H33" s="256"/>
      <c r="I33" s="256"/>
      <c r="J33" s="256"/>
      <c r="K33" s="62">
        <v>0.32</v>
      </c>
      <c r="L33" s="39" t="s">
        <v>579</v>
      </c>
      <c r="M33" s="44" t="s">
        <v>213</v>
      </c>
      <c r="N33" s="39" t="s">
        <v>582</v>
      </c>
      <c r="O33" s="39">
        <v>2</v>
      </c>
      <c r="P33" s="39">
        <v>0</v>
      </c>
      <c r="Q33" s="89">
        <f t="shared" si="0"/>
        <v>0</v>
      </c>
      <c r="R33" s="44" t="s">
        <v>470</v>
      </c>
      <c r="S33" s="39" t="s">
        <v>413</v>
      </c>
      <c r="T33" s="39">
        <v>180</v>
      </c>
      <c r="U33" s="39" t="s">
        <v>421</v>
      </c>
      <c r="V33" s="39">
        <v>0</v>
      </c>
      <c r="W33" s="39" t="s">
        <v>501</v>
      </c>
      <c r="X33" s="39" t="s">
        <v>415</v>
      </c>
      <c r="Y33" s="39" t="s">
        <v>548</v>
      </c>
      <c r="Z33" s="39" t="s">
        <v>549</v>
      </c>
      <c r="AA33" s="39" t="s">
        <v>417</v>
      </c>
      <c r="AB33" s="44" t="s">
        <v>580</v>
      </c>
      <c r="AC33" s="113">
        <v>1180000000</v>
      </c>
      <c r="AD33" s="44" t="s">
        <v>55</v>
      </c>
      <c r="AE33" s="44" t="s">
        <v>54</v>
      </c>
      <c r="AF33" s="44" t="s">
        <v>419</v>
      </c>
      <c r="AG33" s="44" t="s">
        <v>959</v>
      </c>
      <c r="AH33" s="114">
        <v>1180000000</v>
      </c>
      <c r="AI33" s="114">
        <v>1180000000</v>
      </c>
      <c r="AJ33" s="114">
        <v>0</v>
      </c>
      <c r="AK33" s="114">
        <v>0</v>
      </c>
      <c r="AL33" s="44" t="s">
        <v>512</v>
      </c>
      <c r="AM33" s="44" t="s">
        <v>571</v>
      </c>
      <c r="AN33" s="292"/>
      <c r="AO33" s="292"/>
      <c r="AP33" s="294"/>
    </row>
    <row r="34" spans="1:50" s="115" customFormat="1" ht="67.5" customHeight="1" x14ac:dyDescent="0.25">
      <c r="A34" s="58"/>
      <c r="B34" s="274" t="s">
        <v>1014</v>
      </c>
      <c r="C34" s="275"/>
      <c r="D34" s="275"/>
      <c r="E34" s="275"/>
      <c r="F34" s="275"/>
      <c r="G34" s="275"/>
      <c r="H34" s="275"/>
      <c r="I34" s="275"/>
      <c r="J34" s="275"/>
      <c r="K34" s="275"/>
      <c r="L34" s="275"/>
      <c r="M34" s="275"/>
      <c r="N34" s="275"/>
      <c r="O34" s="275"/>
      <c r="P34" s="276"/>
      <c r="Q34" s="89">
        <f>(SUM(Q27:Q33)/(7))</f>
        <v>0.2857142857142857</v>
      </c>
      <c r="R34" s="44"/>
      <c r="S34" s="39"/>
      <c r="T34" s="39"/>
      <c r="U34" s="39"/>
      <c r="V34" s="39"/>
      <c r="W34" s="39"/>
      <c r="X34" s="39"/>
      <c r="Y34" s="39"/>
      <c r="Z34" s="39"/>
      <c r="AA34" s="39"/>
      <c r="AB34" s="44"/>
      <c r="AC34" s="114"/>
      <c r="AD34" s="44"/>
      <c r="AE34" s="44"/>
      <c r="AF34" s="44"/>
      <c r="AG34" s="44"/>
      <c r="AH34" s="114"/>
      <c r="AI34" s="114"/>
      <c r="AJ34" s="114"/>
      <c r="AK34" s="114"/>
      <c r="AL34" s="44"/>
      <c r="AM34" s="44"/>
      <c r="AN34" s="91">
        <v>0</v>
      </c>
      <c r="AO34" s="90">
        <v>0</v>
      </c>
      <c r="AP34" s="90">
        <v>0</v>
      </c>
    </row>
    <row r="35" spans="1:50" ht="60" customHeight="1" x14ac:dyDescent="0.25">
      <c r="A35" s="39" t="s">
        <v>236</v>
      </c>
      <c r="B35" s="39" t="s">
        <v>246</v>
      </c>
      <c r="C35" s="39" t="s">
        <v>393</v>
      </c>
      <c r="D35" s="39" t="s">
        <v>311</v>
      </c>
      <c r="E35" s="266" t="s">
        <v>435</v>
      </c>
      <c r="F35" s="267">
        <v>2024130010044</v>
      </c>
      <c r="G35" s="256" t="s">
        <v>424</v>
      </c>
      <c r="H35" s="44" t="s">
        <v>425</v>
      </c>
      <c r="I35" s="44" t="s">
        <v>427</v>
      </c>
      <c r="J35" s="44" t="s">
        <v>969</v>
      </c>
      <c r="K35" s="117">
        <v>0.7</v>
      </c>
      <c r="L35" s="39" t="s">
        <v>429</v>
      </c>
      <c r="M35" s="44" t="s">
        <v>210</v>
      </c>
      <c r="N35" s="39" t="s">
        <v>466</v>
      </c>
      <c r="O35" s="39">
        <v>1</v>
      </c>
      <c r="P35" s="39">
        <v>0</v>
      </c>
      <c r="Q35" s="89">
        <f t="shared" si="0"/>
        <v>0</v>
      </c>
      <c r="R35" s="44" t="s">
        <v>412</v>
      </c>
      <c r="S35" s="39" t="s">
        <v>413</v>
      </c>
      <c r="T35" s="39">
        <v>210</v>
      </c>
      <c r="U35" s="39" t="s">
        <v>421</v>
      </c>
      <c r="V35" s="39">
        <v>0</v>
      </c>
      <c r="W35" s="39" t="s">
        <v>500</v>
      </c>
      <c r="X35" s="39" t="s">
        <v>755</v>
      </c>
      <c r="Y35" s="39" t="s">
        <v>437</v>
      </c>
      <c r="Z35" s="39" t="s">
        <v>440</v>
      </c>
      <c r="AA35" s="39" t="s">
        <v>417</v>
      </c>
      <c r="AB35" s="44" t="s">
        <v>442</v>
      </c>
      <c r="AC35" s="113">
        <v>17893654440.720001</v>
      </c>
      <c r="AD35" s="44" t="s">
        <v>57</v>
      </c>
      <c r="AE35" s="44" t="s">
        <v>54</v>
      </c>
      <c r="AF35" s="44" t="s">
        <v>447</v>
      </c>
      <c r="AG35" s="44" t="s">
        <v>959</v>
      </c>
      <c r="AH35" s="114">
        <v>17893654440.720001</v>
      </c>
      <c r="AI35" s="114">
        <v>17893654440.720001</v>
      </c>
      <c r="AJ35" s="114">
        <v>0</v>
      </c>
      <c r="AK35" s="114">
        <v>0</v>
      </c>
      <c r="AL35" s="44" t="s">
        <v>449</v>
      </c>
      <c r="AM35" s="44" t="s">
        <v>423</v>
      </c>
      <c r="AN35" s="291">
        <v>32930609129.200001</v>
      </c>
      <c r="AO35" s="291">
        <v>4607357440</v>
      </c>
      <c r="AP35" s="293"/>
      <c r="AX35" s="79" t="s">
        <v>210</v>
      </c>
    </row>
    <row r="36" spans="1:50" ht="256.5" customHeight="1" x14ac:dyDescent="0.25">
      <c r="A36" s="256" t="s">
        <v>235</v>
      </c>
      <c r="B36" s="256" t="s">
        <v>246</v>
      </c>
      <c r="C36" s="256" t="s">
        <v>393</v>
      </c>
      <c r="D36" s="256" t="s">
        <v>312</v>
      </c>
      <c r="E36" s="266"/>
      <c r="F36" s="267"/>
      <c r="G36" s="256"/>
      <c r="H36" s="256" t="s">
        <v>426</v>
      </c>
      <c r="I36" s="256" t="s">
        <v>428</v>
      </c>
      <c r="J36" s="256" t="s">
        <v>970</v>
      </c>
      <c r="K36" s="117">
        <v>0.1</v>
      </c>
      <c r="L36" s="39" t="s">
        <v>430</v>
      </c>
      <c r="M36" s="44" t="s">
        <v>210</v>
      </c>
      <c r="N36" s="39" t="s">
        <v>467</v>
      </c>
      <c r="O36" s="39">
        <v>2</v>
      </c>
      <c r="P36" s="39">
        <v>2</v>
      </c>
      <c r="Q36" s="89">
        <f t="shared" si="0"/>
        <v>1</v>
      </c>
      <c r="R36" s="44" t="s">
        <v>412</v>
      </c>
      <c r="S36" s="39" t="s">
        <v>413</v>
      </c>
      <c r="T36" s="39">
        <v>210</v>
      </c>
      <c r="U36" s="39" t="s">
        <v>421</v>
      </c>
      <c r="V36" s="39" t="s">
        <v>421</v>
      </c>
      <c r="W36" s="39" t="s">
        <v>499</v>
      </c>
      <c r="X36" s="39" t="s">
        <v>755</v>
      </c>
      <c r="Y36" s="39" t="s">
        <v>438</v>
      </c>
      <c r="Z36" s="39" t="s">
        <v>441</v>
      </c>
      <c r="AA36" s="39" t="s">
        <v>417</v>
      </c>
      <c r="AB36" s="44" t="s">
        <v>430</v>
      </c>
      <c r="AC36" s="113">
        <v>9890093946</v>
      </c>
      <c r="AD36" s="44" t="s">
        <v>67</v>
      </c>
      <c r="AE36" s="44" t="s">
        <v>54</v>
      </c>
      <c r="AF36" s="44" t="s">
        <v>447</v>
      </c>
      <c r="AG36" s="67" t="s">
        <v>971</v>
      </c>
      <c r="AH36" s="114">
        <v>9890093946</v>
      </c>
      <c r="AI36" s="114">
        <v>9890093946</v>
      </c>
      <c r="AJ36" s="114">
        <v>9890018600</v>
      </c>
      <c r="AK36" s="114">
        <v>3956007440</v>
      </c>
      <c r="AL36" s="44" t="s">
        <v>449</v>
      </c>
      <c r="AM36" s="44" t="s">
        <v>423</v>
      </c>
      <c r="AN36" s="297"/>
      <c r="AO36" s="297"/>
      <c r="AP36" s="298"/>
      <c r="AX36" s="79" t="s">
        <v>213</v>
      </c>
    </row>
    <row r="37" spans="1:50" ht="105" customHeight="1" x14ac:dyDescent="0.25">
      <c r="A37" s="256"/>
      <c r="B37" s="256"/>
      <c r="C37" s="256"/>
      <c r="D37" s="256"/>
      <c r="E37" s="266"/>
      <c r="F37" s="267"/>
      <c r="G37" s="256"/>
      <c r="H37" s="256"/>
      <c r="I37" s="256"/>
      <c r="J37" s="256"/>
      <c r="K37" s="117">
        <v>0.05</v>
      </c>
      <c r="L37" s="39" t="s">
        <v>431</v>
      </c>
      <c r="M37" s="44" t="s">
        <v>210</v>
      </c>
      <c r="N37" s="39" t="s">
        <v>465</v>
      </c>
      <c r="O37" s="39">
        <v>1</v>
      </c>
      <c r="P37" s="39">
        <v>1</v>
      </c>
      <c r="Q37" s="89">
        <f t="shared" si="0"/>
        <v>1</v>
      </c>
      <c r="R37" s="44" t="s">
        <v>412</v>
      </c>
      <c r="S37" s="39" t="s">
        <v>413</v>
      </c>
      <c r="T37" s="39">
        <v>210</v>
      </c>
      <c r="U37" s="39" t="s">
        <v>421</v>
      </c>
      <c r="V37" s="39" t="s">
        <v>421</v>
      </c>
      <c r="W37" s="39" t="s">
        <v>499</v>
      </c>
      <c r="X37" s="39" t="s">
        <v>755</v>
      </c>
      <c r="Y37" s="39" t="s">
        <v>438</v>
      </c>
      <c r="Z37" s="39" t="s">
        <v>441</v>
      </c>
      <c r="AA37" s="39" t="s">
        <v>417</v>
      </c>
      <c r="AB37" s="44" t="s">
        <v>445</v>
      </c>
      <c r="AC37" s="113">
        <v>2800000000</v>
      </c>
      <c r="AD37" s="44" t="s">
        <v>55</v>
      </c>
      <c r="AE37" s="44" t="s">
        <v>54</v>
      </c>
      <c r="AF37" s="44" t="s">
        <v>447</v>
      </c>
      <c r="AG37" s="67" t="s">
        <v>993</v>
      </c>
      <c r="AH37" s="114">
        <v>2800000000</v>
      </c>
      <c r="AI37" s="114">
        <v>2800000000</v>
      </c>
      <c r="AJ37" s="114">
        <v>2800000000</v>
      </c>
      <c r="AK37" s="114">
        <v>0</v>
      </c>
      <c r="AL37" s="44" t="s">
        <v>449</v>
      </c>
      <c r="AM37" s="44" t="s">
        <v>423</v>
      </c>
      <c r="AN37" s="297"/>
      <c r="AO37" s="297"/>
      <c r="AP37" s="298"/>
      <c r="AX37" s="79" t="s">
        <v>214</v>
      </c>
    </row>
    <row r="38" spans="1:50" ht="240" x14ac:dyDescent="0.25">
      <c r="A38" s="256"/>
      <c r="B38" s="256"/>
      <c r="C38" s="256"/>
      <c r="D38" s="256"/>
      <c r="E38" s="266"/>
      <c r="F38" s="267"/>
      <c r="G38" s="256"/>
      <c r="H38" s="256"/>
      <c r="I38" s="256"/>
      <c r="J38" s="256"/>
      <c r="K38" s="117">
        <v>0.05</v>
      </c>
      <c r="L38" s="39" t="s">
        <v>432</v>
      </c>
      <c r="M38" s="44" t="s">
        <v>210</v>
      </c>
      <c r="N38" s="39" t="s">
        <v>464</v>
      </c>
      <c r="O38" s="39">
        <v>1</v>
      </c>
      <c r="P38" s="39">
        <v>0</v>
      </c>
      <c r="Q38" s="89">
        <f t="shared" si="0"/>
        <v>0</v>
      </c>
      <c r="R38" s="44" t="s">
        <v>412</v>
      </c>
      <c r="S38" s="39" t="s">
        <v>413</v>
      </c>
      <c r="T38" s="39">
        <v>210</v>
      </c>
      <c r="U38" s="39" t="s">
        <v>421</v>
      </c>
      <c r="V38" s="39">
        <v>0</v>
      </c>
      <c r="W38" s="39" t="s">
        <v>499</v>
      </c>
      <c r="X38" s="39" t="s">
        <v>755</v>
      </c>
      <c r="Y38" s="39" t="s">
        <v>438</v>
      </c>
      <c r="Z38" s="39" t="s">
        <v>441</v>
      </c>
      <c r="AA38" s="39" t="s">
        <v>417</v>
      </c>
      <c r="AB38" s="44" t="s">
        <v>446</v>
      </c>
      <c r="AC38" s="113">
        <v>546953153</v>
      </c>
      <c r="AD38" s="44" t="s">
        <v>67</v>
      </c>
      <c r="AE38" s="44" t="s">
        <v>54</v>
      </c>
      <c r="AF38" s="44" t="s">
        <v>447</v>
      </c>
      <c r="AG38" s="44" t="s">
        <v>959</v>
      </c>
      <c r="AH38" s="114">
        <v>546953153</v>
      </c>
      <c r="AI38" s="114">
        <v>546953153</v>
      </c>
      <c r="AJ38" s="114">
        <v>0</v>
      </c>
      <c r="AK38" s="114">
        <v>0</v>
      </c>
      <c r="AL38" s="44" t="s">
        <v>449</v>
      </c>
      <c r="AM38" s="44" t="s">
        <v>423</v>
      </c>
      <c r="AN38" s="297"/>
      <c r="AO38" s="297"/>
      <c r="AP38" s="298"/>
      <c r="AX38" s="79" t="s">
        <v>215</v>
      </c>
    </row>
    <row r="39" spans="1:50" ht="120" x14ac:dyDescent="0.25">
      <c r="A39" s="256"/>
      <c r="B39" s="256"/>
      <c r="C39" s="256"/>
      <c r="D39" s="256"/>
      <c r="E39" s="266"/>
      <c r="F39" s="267"/>
      <c r="G39" s="256"/>
      <c r="H39" s="256"/>
      <c r="I39" s="256"/>
      <c r="J39" s="256"/>
      <c r="K39" s="117">
        <v>0.05</v>
      </c>
      <c r="L39" s="39" t="s">
        <v>434</v>
      </c>
      <c r="M39" s="44" t="s">
        <v>210</v>
      </c>
      <c r="N39" s="39" t="s">
        <v>463</v>
      </c>
      <c r="O39" s="39">
        <v>1</v>
      </c>
      <c r="P39" s="39">
        <v>0</v>
      </c>
      <c r="Q39" s="89">
        <f t="shared" si="0"/>
        <v>0</v>
      </c>
      <c r="R39" s="44" t="s">
        <v>412</v>
      </c>
      <c r="S39" s="39" t="s">
        <v>413</v>
      </c>
      <c r="T39" s="39">
        <v>210</v>
      </c>
      <c r="U39" s="39" t="s">
        <v>421</v>
      </c>
      <c r="V39" s="39">
        <v>0</v>
      </c>
      <c r="W39" s="39" t="s">
        <v>499</v>
      </c>
      <c r="X39" s="39" t="s">
        <v>755</v>
      </c>
      <c r="Y39" s="39" t="s">
        <v>438</v>
      </c>
      <c r="Z39" s="39" t="s">
        <v>441</v>
      </c>
      <c r="AA39" s="39" t="s">
        <v>417</v>
      </c>
      <c r="AB39" s="44" t="s">
        <v>444</v>
      </c>
      <c r="AC39" s="113">
        <v>86496144.480000004</v>
      </c>
      <c r="AD39" s="44" t="s">
        <v>68</v>
      </c>
      <c r="AE39" s="44" t="s">
        <v>54</v>
      </c>
      <c r="AF39" s="44" t="s">
        <v>447</v>
      </c>
      <c r="AG39" s="44" t="s">
        <v>959</v>
      </c>
      <c r="AH39" s="114">
        <v>86496144.480000004</v>
      </c>
      <c r="AI39" s="114">
        <v>86496144.480000004</v>
      </c>
      <c r="AJ39" s="114">
        <v>0</v>
      </c>
      <c r="AK39" s="114">
        <v>0</v>
      </c>
      <c r="AL39" s="44" t="s">
        <v>449</v>
      </c>
      <c r="AM39" s="44" t="s">
        <v>423</v>
      </c>
      <c r="AN39" s="297"/>
      <c r="AO39" s="297"/>
      <c r="AP39" s="298"/>
    </row>
    <row r="40" spans="1:50" ht="150" x14ac:dyDescent="0.25">
      <c r="A40" s="256"/>
      <c r="B40" s="256"/>
      <c r="C40" s="256"/>
      <c r="D40" s="256"/>
      <c r="E40" s="266"/>
      <c r="F40" s="267"/>
      <c r="G40" s="256"/>
      <c r="H40" s="256"/>
      <c r="I40" s="256"/>
      <c r="J40" s="256"/>
      <c r="K40" s="117">
        <v>0.05</v>
      </c>
      <c r="L40" s="39" t="s">
        <v>433</v>
      </c>
      <c r="M40" s="44" t="s">
        <v>210</v>
      </c>
      <c r="N40" s="39" t="s">
        <v>462</v>
      </c>
      <c r="O40" s="39">
        <v>15</v>
      </c>
      <c r="P40" s="39">
        <v>0</v>
      </c>
      <c r="Q40" s="89">
        <f t="shared" si="0"/>
        <v>0</v>
      </c>
      <c r="R40" s="44" t="s">
        <v>436</v>
      </c>
      <c r="S40" s="39" t="s">
        <v>413</v>
      </c>
      <c r="T40" s="39">
        <v>120</v>
      </c>
      <c r="U40" s="39">
        <v>15</v>
      </c>
      <c r="V40" s="39">
        <v>0</v>
      </c>
      <c r="W40" s="39" t="s">
        <v>496</v>
      </c>
      <c r="X40" s="39" t="s">
        <v>755</v>
      </c>
      <c r="Y40" s="39" t="s">
        <v>438</v>
      </c>
      <c r="Z40" s="39" t="s">
        <v>439</v>
      </c>
      <c r="AA40" s="39" t="s">
        <v>417</v>
      </c>
      <c r="AB40" s="44" t="s">
        <v>443</v>
      </c>
      <c r="AC40" s="113">
        <v>711770000</v>
      </c>
      <c r="AD40" s="44" t="s">
        <v>77</v>
      </c>
      <c r="AE40" s="44" t="s">
        <v>54</v>
      </c>
      <c r="AF40" s="44" t="s">
        <v>448</v>
      </c>
      <c r="AG40" s="44" t="s">
        <v>959</v>
      </c>
      <c r="AH40" s="114">
        <v>711770000</v>
      </c>
      <c r="AI40" s="114">
        <v>711770000</v>
      </c>
      <c r="AJ40" s="114">
        <v>0</v>
      </c>
      <c r="AK40" s="114">
        <v>0</v>
      </c>
      <c r="AL40" s="44" t="s">
        <v>449</v>
      </c>
      <c r="AM40" s="44" t="s">
        <v>423</v>
      </c>
      <c r="AN40" s="292"/>
      <c r="AO40" s="292"/>
      <c r="AP40" s="294"/>
    </row>
    <row r="41" spans="1:50" ht="48.75" customHeight="1" x14ac:dyDescent="0.25">
      <c r="A41" s="56"/>
      <c r="B41" s="274" t="s">
        <v>1014</v>
      </c>
      <c r="C41" s="275"/>
      <c r="D41" s="275"/>
      <c r="E41" s="275"/>
      <c r="F41" s="275"/>
      <c r="G41" s="275"/>
      <c r="H41" s="275"/>
      <c r="I41" s="275"/>
      <c r="J41" s="275"/>
      <c r="K41" s="275"/>
      <c r="L41" s="275"/>
      <c r="M41" s="275"/>
      <c r="N41" s="275"/>
      <c r="O41" s="275"/>
      <c r="P41" s="276"/>
      <c r="Q41" s="89">
        <f>SUM(Q35:Q40)/(6)</f>
        <v>0.33333333333333331</v>
      </c>
      <c r="R41" s="44"/>
      <c r="S41" s="39"/>
      <c r="T41" s="39"/>
      <c r="U41" s="39"/>
      <c r="V41" s="39"/>
      <c r="W41" s="39"/>
      <c r="X41" s="39"/>
      <c r="Y41" s="39"/>
      <c r="Z41" s="39"/>
      <c r="AA41" s="39"/>
      <c r="AB41" s="44"/>
      <c r="AC41" s="114"/>
      <c r="AD41" s="44"/>
      <c r="AE41" s="44"/>
      <c r="AF41" s="44"/>
      <c r="AH41" s="114"/>
      <c r="AI41" s="114"/>
      <c r="AJ41" s="114"/>
      <c r="AK41" s="114"/>
      <c r="AL41" s="44"/>
      <c r="AM41" s="44"/>
      <c r="AN41" s="91"/>
      <c r="AO41" s="91"/>
      <c r="AP41" s="90"/>
    </row>
    <row r="42" spans="1:50" ht="51.75" customHeight="1" x14ac:dyDescent="0.25">
      <c r="A42" s="271" t="s">
        <v>237</v>
      </c>
      <c r="B42" s="271" t="s">
        <v>247</v>
      </c>
      <c r="C42" s="271" t="s">
        <v>394</v>
      </c>
      <c r="D42" s="271" t="s">
        <v>313</v>
      </c>
      <c r="E42" s="280" t="s">
        <v>451</v>
      </c>
      <c r="F42" s="267">
        <v>2024130010179</v>
      </c>
      <c r="G42" s="256" t="s">
        <v>452</v>
      </c>
      <c r="H42" s="271" t="s">
        <v>453</v>
      </c>
      <c r="I42" s="271" t="s">
        <v>456</v>
      </c>
      <c r="J42" s="271" t="s">
        <v>962</v>
      </c>
      <c r="K42" s="277">
        <v>0.5</v>
      </c>
      <c r="L42" s="39" t="s">
        <v>459</v>
      </c>
      <c r="M42" s="44" t="s">
        <v>213</v>
      </c>
      <c r="N42" s="39" t="s">
        <v>475</v>
      </c>
      <c r="O42" s="39">
        <v>1</v>
      </c>
      <c r="P42" s="39">
        <v>1</v>
      </c>
      <c r="Q42" s="89">
        <f t="shared" si="0"/>
        <v>1</v>
      </c>
      <c r="R42" s="44" t="s">
        <v>470</v>
      </c>
      <c r="S42" s="39" t="s">
        <v>413</v>
      </c>
      <c r="T42" s="39">
        <v>180</v>
      </c>
      <c r="U42" s="39" t="s">
        <v>421</v>
      </c>
      <c r="V42" s="39">
        <v>0</v>
      </c>
      <c r="W42" s="39" t="s">
        <v>499</v>
      </c>
      <c r="X42" s="39" t="s">
        <v>415</v>
      </c>
      <c r="Y42" s="39" t="s">
        <v>483</v>
      </c>
      <c r="Z42" s="39" t="s">
        <v>487</v>
      </c>
      <c r="AA42" s="39" t="s">
        <v>417</v>
      </c>
      <c r="AB42" s="44" t="s">
        <v>492</v>
      </c>
      <c r="AC42" s="113">
        <v>781287698.84970009</v>
      </c>
      <c r="AD42" s="44" t="s">
        <v>63</v>
      </c>
      <c r="AE42" s="44" t="s">
        <v>54</v>
      </c>
      <c r="AF42" s="44" t="s">
        <v>495</v>
      </c>
      <c r="AG42" s="68" t="s">
        <v>1005</v>
      </c>
      <c r="AH42" s="118">
        <v>781287698.84970009</v>
      </c>
      <c r="AI42" s="118">
        <v>781287698.84970009</v>
      </c>
      <c r="AJ42" s="118">
        <v>600000000</v>
      </c>
      <c r="AK42" s="118">
        <v>120000000</v>
      </c>
      <c r="AL42" s="44" t="s">
        <v>493</v>
      </c>
      <c r="AM42" s="44" t="s">
        <v>494</v>
      </c>
      <c r="AN42" s="291">
        <v>1430050416.75</v>
      </c>
      <c r="AO42" s="291">
        <v>120000000</v>
      </c>
      <c r="AP42" s="293"/>
    </row>
    <row r="43" spans="1:50" ht="105" x14ac:dyDescent="0.25">
      <c r="A43" s="273"/>
      <c r="B43" s="273"/>
      <c r="C43" s="273"/>
      <c r="D43" s="273"/>
      <c r="E43" s="280"/>
      <c r="F43" s="267"/>
      <c r="G43" s="256"/>
      <c r="H43" s="273"/>
      <c r="I43" s="273"/>
      <c r="J43" s="273"/>
      <c r="K43" s="278"/>
      <c r="L43" s="39" t="s">
        <v>939</v>
      </c>
      <c r="M43" s="44" t="s">
        <v>213</v>
      </c>
      <c r="N43" s="39" t="s">
        <v>940</v>
      </c>
      <c r="O43" s="57">
        <v>1</v>
      </c>
      <c r="P43" s="57">
        <v>0</v>
      </c>
      <c r="Q43" s="89">
        <f t="shared" si="0"/>
        <v>0</v>
      </c>
      <c r="R43" s="44" t="s">
        <v>470</v>
      </c>
      <c r="S43" s="39" t="s">
        <v>413</v>
      </c>
      <c r="T43" s="39">
        <v>180</v>
      </c>
      <c r="U43" s="39" t="s">
        <v>421</v>
      </c>
      <c r="V43" s="39">
        <v>0</v>
      </c>
      <c r="W43" s="39" t="s">
        <v>499</v>
      </c>
      <c r="X43" s="39" t="s">
        <v>415</v>
      </c>
      <c r="Y43" s="39" t="s">
        <v>483</v>
      </c>
      <c r="Z43" s="39" t="s">
        <v>487</v>
      </c>
      <c r="AA43" s="39" t="s">
        <v>417</v>
      </c>
      <c r="AB43" s="44" t="s">
        <v>492</v>
      </c>
      <c r="AC43" s="113">
        <v>762717.9</v>
      </c>
      <c r="AD43" s="44" t="s">
        <v>68</v>
      </c>
      <c r="AE43" s="44" t="s">
        <v>54</v>
      </c>
      <c r="AF43" s="44" t="s">
        <v>495</v>
      </c>
      <c r="AG43" s="44" t="s">
        <v>959</v>
      </c>
      <c r="AH43" s="114">
        <v>762717.9</v>
      </c>
      <c r="AI43" s="114">
        <v>762717.9</v>
      </c>
      <c r="AJ43" s="114">
        <v>0</v>
      </c>
      <c r="AK43" s="114">
        <v>0</v>
      </c>
      <c r="AL43" s="44" t="s">
        <v>493</v>
      </c>
      <c r="AM43" s="44" t="s">
        <v>494</v>
      </c>
      <c r="AN43" s="297"/>
      <c r="AO43" s="297"/>
      <c r="AP43" s="298"/>
    </row>
    <row r="44" spans="1:50" ht="195" x14ac:dyDescent="0.25">
      <c r="A44" s="273"/>
      <c r="B44" s="273"/>
      <c r="C44" s="273"/>
      <c r="D44" s="273"/>
      <c r="E44" s="280"/>
      <c r="F44" s="267"/>
      <c r="G44" s="256"/>
      <c r="H44" s="273"/>
      <c r="I44" s="273"/>
      <c r="J44" s="273"/>
      <c r="K44" s="278"/>
      <c r="L44" s="39" t="s">
        <v>460</v>
      </c>
      <c r="M44" s="44" t="s">
        <v>213</v>
      </c>
      <c r="N44" s="39" t="s">
        <v>469</v>
      </c>
      <c r="O44" s="39">
        <v>5</v>
      </c>
      <c r="P44" s="39">
        <v>0</v>
      </c>
      <c r="Q44" s="89">
        <f t="shared" si="0"/>
        <v>0</v>
      </c>
      <c r="R44" s="44" t="s">
        <v>412</v>
      </c>
      <c r="S44" s="39" t="s">
        <v>413</v>
      </c>
      <c r="T44" s="39">
        <v>210</v>
      </c>
      <c r="U44" s="39" t="s">
        <v>481</v>
      </c>
      <c r="V44" s="39">
        <v>0</v>
      </c>
      <c r="W44" s="39" t="s">
        <v>499</v>
      </c>
      <c r="X44" s="39" t="s">
        <v>415</v>
      </c>
      <c r="Y44" s="39" t="s">
        <v>483</v>
      </c>
      <c r="Z44" s="39" t="s">
        <v>487</v>
      </c>
      <c r="AA44" s="39" t="s">
        <v>530</v>
      </c>
      <c r="AB44" s="44" t="s">
        <v>992</v>
      </c>
      <c r="AC44" s="113">
        <v>18000000</v>
      </c>
      <c r="AD44" s="44" t="s">
        <v>243</v>
      </c>
      <c r="AE44" s="44" t="s">
        <v>54</v>
      </c>
      <c r="AF44" s="39" t="s">
        <v>243</v>
      </c>
      <c r="AG44" s="39" t="s">
        <v>243</v>
      </c>
      <c r="AH44" s="114">
        <v>18000000</v>
      </c>
      <c r="AI44" s="114">
        <v>18000000</v>
      </c>
      <c r="AJ44" s="114">
        <v>0</v>
      </c>
      <c r="AK44" s="114">
        <v>0</v>
      </c>
      <c r="AL44" s="44" t="s">
        <v>493</v>
      </c>
      <c r="AM44" s="44" t="s">
        <v>494</v>
      </c>
      <c r="AN44" s="297"/>
      <c r="AO44" s="297"/>
      <c r="AP44" s="298"/>
    </row>
    <row r="45" spans="1:50" ht="180" x14ac:dyDescent="0.25">
      <c r="A45" s="272"/>
      <c r="B45" s="272"/>
      <c r="C45" s="272"/>
      <c r="D45" s="272"/>
      <c r="E45" s="280"/>
      <c r="F45" s="267"/>
      <c r="G45" s="256"/>
      <c r="H45" s="272"/>
      <c r="I45" s="272"/>
      <c r="J45" s="272"/>
      <c r="K45" s="279"/>
      <c r="L45" s="39" t="s">
        <v>461</v>
      </c>
      <c r="M45" s="44" t="s">
        <v>213</v>
      </c>
      <c r="N45" s="39" t="s">
        <v>469</v>
      </c>
      <c r="O45" s="39">
        <v>5</v>
      </c>
      <c r="P45" s="39">
        <v>0</v>
      </c>
      <c r="Q45" s="89">
        <f t="shared" si="0"/>
        <v>0</v>
      </c>
      <c r="R45" s="44" t="s">
        <v>412</v>
      </c>
      <c r="S45" s="39" t="s">
        <v>413</v>
      </c>
      <c r="T45" s="39">
        <v>210</v>
      </c>
      <c r="U45" s="39" t="s">
        <v>481</v>
      </c>
      <c r="V45" s="39">
        <v>0</v>
      </c>
      <c r="W45" s="39" t="s">
        <v>499</v>
      </c>
      <c r="X45" s="39" t="s">
        <v>415</v>
      </c>
      <c r="Y45" s="39" t="s">
        <v>483</v>
      </c>
      <c r="Z45" s="39" t="s">
        <v>487</v>
      </c>
      <c r="AA45" s="39" t="s">
        <v>530</v>
      </c>
      <c r="AB45" s="44" t="s">
        <v>992</v>
      </c>
      <c r="AC45" s="113">
        <v>21000000</v>
      </c>
      <c r="AD45" s="44" t="s">
        <v>243</v>
      </c>
      <c r="AE45" s="44" t="s">
        <v>54</v>
      </c>
      <c r="AF45" s="39" t="s">
        <v>243</v>
      </c>
      <c r="AG45" s="39" t="s">
        <v>243</v>
      </c>
      <c r="AH45" s="118">
        <v>21000000</v>
      </c>
      <c r="AI45" s="118">
        <v>21000000</v>
      </c>
      <c r="AJ45" s="118">
        <v>0</v>
      </c>
      <c r="AK45" s="118">
        <v>0</v>
      </c>
      <c r="AL45" s="44" t="s">
        <v>493</v>
      </c>
      <c r="AM45" s="44" t="s">
        <v>494</v>
      </c>
      <c r="AN45" s="297"/>
      <c r="AO45" s="297"/>
      <c r="AP45" s="298"/>
    </row>
    <row r="46" spans="1:50" ht="56.25" customHeight="1" x14ac:dyDescent="0.25">
      <c r="A46" s="271" t="s">
        <v>237</v>
      </c>
      <c r="B46" s="271" t="s">
        <v>247</v>
      </c>
      <c r="C46" s="271" t="s">
        <v>394</v>
      </c>
      <c r="D46" s="271" t="s">
        <v>480</v>
      </c>
      <c r="E46" s="280"/>
      <c r="F46" s="267"/>
      <c r="G46" s="256"/>
      <c r="H46" s="256" t="s">
        <v>454</v>
      </c>
      <c r="I46" s="256" t="s">
        <v>458</v>
      </c>
      <c r="J46" s="256" t="s">
        <v>1008</v>
      </c>
      <c r="K46" s="277">
        <v>0.25</v>
      </c>
      <c r="L46" s="39" t="s">
        <v>472</v>
      </c>
      <c r="M46" s="44" t="s">
        <v>213</v>
      </c>
      <c r="N46" s="39" t="s">
        <v>474</v>
      </c>
      <c r="O46" s="39">
        <v>3</v>
      </c>
      <c r="P46" s="39">
        <v>1</v>
      </c>
      <c r="Q46" s="89">
        <f t="shared" si="0"/>
        <v>0.33333333333333331</v>
      </c>
      <c r="R46" s="44" t="s">
        <v>412</v>
      </c>
      <c r="S46" s="39" t="s">
        <v>413</v>
      </c>
      <c r="T46" s="39">
        <v>210</v>
      </c>
      <c r="U46" s="39" t="s">
        <v>1010</v>
      </c>
      <c r="V46" s="39" t="s">
        <v>1009</v>
      </c>
      <c r="W46" s="39" t="s">
        <v>1011</v>
      </c>
      <c r="X46" s="39" t="s">
        <v>415</v>
      </c>
      <c r="Y46" s="39" t="s">
        <v>483</v>
      </c>
      <c r="Z46" s="39" t="s">
        <v>487</v>
      </c>
      <c r="AA46" s="39" t="s">
        <v>530</v>
      </c>
      <c r="AB46" s="44" t="s">
        <v>243</v>
      </c>
      <c r="AC46" s="119" t="s">
        <v>243</v>
      </c>
      <c r="AD46" s="44" t="s">
        <v>243</v>
      </c>
      <c r="AE46" s="44" t="s">
        <v>243</v>
      </c>
      <c r="AF46" s="39" t="s">
        <v>243</v>
      </c>
      <c r="AG46" s="39" t="s">
        <v>243</v>
      </c>
      <c r="AH46" s="44" t="s">
        <v>243</v>
      </c>
      <c r="AI46" s="44" t="s">
        <v>243</v>
      </c>
      <c r="AJ46" s="44" t="s">
        <v>243</v>
      </c>
      <c r="AK46" s="44" t="s">
        <v>243</v>
      </c>
      <c r="AL46" s="44" t="s">
        <v>243</v>
      </c>
      <c r="AM46" s="44" t="s">
        <v>243</v>
      </c>
      <c r="AN46" s="297"/>
      <c r="AO46" s="297"/>
      <c r="AP46" s="298"/>
    </row>
    <row r="47" spans="1:50" ht="77.25" customHeight="1" x14ac:dyDescent="0.25">
      <c r="A47" s="272"/>
      <c r="B47" s="272"/>
      <c r="C47" s="272"/>
      <c r="D47" s="272"/>
      <c r="E47" s="280"/>
      <c r="F47" s="267"/>
      <c r="G47" s="256"/>
      <c r="H47" s="256"/>
      <c r="I47" s="256"/>
      <c r="J47" s="256"/>
      <c r="K47" s="279"/>
      <c r="L47" s="39" t="s">
        <v>473</v>
      </c>
      <c r="M47" s="44" t="s">
        <v>213</v>
      </c>
      <c r="N47" s="39" t="s">
        <v>476</v>
      </c>
      <c r="O47" s="39">
        <v>5</v>
      </c>
      <c r="P47" s="39">
        <v>5</v>
      </c>
      <c r="Q47" s="89">
        <f t="shared" si="0"/>
        <v>1</v>
      </c>
      <c r="R47" s="44" t="s">
        <v>470</v>
      </c>
      <c r="S47" s="39" t="s">
        <v>413</v>
      </c>
      <c r="T47" s="39">
        <v>180</v>
      </c>
      <c r="U47" s="39" t="s">
        <v>490</v>
      </c>
      <c r="V47" s="39" t="s">
        <v>498</v>
      </c>
      <c r="W47" s="39" t="s">
        <v>498</v>
      </c>
      <c r="X47" s="39" t="s">
        <v>415</v>
      </c>
      <c r="Y47" s="39" t="s">
        <v>483</v>
      </c>
      <c r="Z47" s="39" t="s">
        <v>487</v>
      </c>
      <c r="AA47" s="39" t="s">
        <v>417</v>
      </c>
      <c r="AB47" s="44" t="s">
        <v>491</v>
      </c>
      <c r="AC47" s="113">
        <v>277000000</v>
      </c>
      <c r="AD47" s="44" t="s">
        <v>68</v>
      </c>
      <c r="AE47" s="44" t="s">
        <v>54</v>
      </c>
      <c r="AF47" s="44" t="s">
        <v>495</v>
      </c>
      <c r="AG47" s="66" t="s">
        <v>997</v>
      </c>
      <c r="AH47" s="118">
        <v>277000000</v>
      </c>
      <c r="AI47" s="118">
        <v>277000000</v>
      </c>
      <c r="AJ47" s="118">
        <v>103996000</v>
      </c>
      <c r="AK47" s="118">
        <v>0</v>
      </c>
      <c r="AL47" s="44" t="s">
        <v>493</v>
      </c>
      <c r="AM47" s="44" t="s">
        <v>494</v>
      </c>
      <c r="AN47" s="297"/>
      <c r="AO47" s="297"/>
      <c r="AP47" s="298"/>
    </row>
    <row r="48" spans="1:50" ht="68.25" customHeight="1" x14ac:dyDescent="0.25">
      <c r="A48" s="256" t="s">
        <v>237</v>
      </c>
      <c r="B48" s="256" t="s">
        <v>247</v>
      </c>
      <c r="C48" s="256" t="s">
        <v>394</v>
      </c>
      <c r="D48" s="256" t="s">
        <v>404</v>
      </c>
      <c r="E48" s="280"/>
      <c r="F48" s="267"/>
      <c r="G48" s="256"/>
      <c r="H48" s="256" t="s">
        <v>455</v>
      </c>
      <c r="I48" s="256" t="s">
        <v>457</v>
      </c>
      <c r="J48" s="256" t="s">
        <v>477</v>
      </c>
      <c r="K48" s="277">
        <v>0.25</v>
      </c>
      <c r="L48" s="39" t="s">
        <v>479</v>
      </c>
      <c r="M48" s="44" t="s">
        <v>213</v>
      </c>
      <c r="N48" s="39" t="s">
        <v>477</v>
      </c>
      <c r="O48" s="39">
        <v>1</v>
      </c>
      <c r="P48" s="39">
        <v>1</v>
      </c>
      <c r="Q48" s="89">
        <f t="shared" si="0"/>
        <v>1</v>
      </c>
      <c r="R48" s="44" t="s">
        <v>470</v>
      </c>
      <c r="S48" s="39" t="s">
        <v>413</v>
      </c>
      <c r="T48" s="39">
        <v>180</v>
      </c>
      <c r="U48" s="39" t="s">
        <v>489</v>
      </c>
      <c r="V48" s="39" t="s">
        <v>489</v>
      </c>
      <c r="W48" s="39" t="s">
        <v>496</v>
      </c>
      <c r="X48" s="39" t="s">
        <v>415</v>
      </c>
      <c r="Y48" s="39" t="s">
        <v>484</v>
      </c>
      <c r="Z48" s="39" t="s">
        <v>486</v>
      </c>
      <c r="AA48" s="39" t="s">
        <v>417</v>
      </c>
      <c r="AB48" s="44" t="s">
        <v>471</v>
      </c>
      <c r="AC48" s="113">
        <v>166000000</v>
      </c>
      <c r="AD48" s="44" t="s">
        <v>68</v>
      </c>
      <c r="AE48" s="44" t="s">
        <v>54</v>
      </c>
      <c r="AF48" s="44" t="s">
        <v>495</v>
      </c>
      <c r="AG48" s="66" t="s">
        <v>995</v>
      </c>
      <c r="AH48" s="118">
        <v>166000000</v>
      </c>
      <c r="AI48" s="118">
        <v>166000000</v>
      </c>
      <c r="AJ48" s="118">
        <v>104000000</v>
      </c>
      <c r="AK48" s="118">
        <v>0</v>
      </c>
      <c r="AL48" s="44" t="s">
        <v>493</v>
      </c>
      <c r="AM48" s="44" t="s">
        <v>494</v>
      </c>
      <c r="AN48" s="297"/>
      <c r="AO48" s="297"/>
      <c r="AP48" s="298"/>
    </row>
    <row r="49" spans="1:42" ht="43.5" customHeight="1" x14ac:dyDescent="0.25">
      <c r="A49" s="256"/>
      <c r="B49" s="256"/>
      <c r="C49" s="256"/>
      <c r="D49" s="256"/>
      <c r="E49" s="280"/>
      <c r="F49" s="267"/>
      <c r="G49" s="256"/>
      <c r="H49" s="256"/>
      <c r="I49" s="256"/>
      <c r="J49" s="256"/>
      <c r="K49" s="279"/>
      <c r="L49" s="39" t="s">
        <v>478</v>
      </c>
      <c r="M49" s="44" t="s">
        <v>213</v>
      </c>
      <c r="N49" s="39" t="s">
        <v>477</v>
      </c>
      <c r="O49" s="39">
        <v>1</v>
      </c>
      <c r="P49" s="39">
        <v>1</v>
      </c>
      <c r="Q49" s="89">
        <f t="shared" si="0"/>
        <v>1</v>
      </c>
      <c r="R49" s="44" t="s">
        <v>470</v>
      </c>
      <c r="S49" s="39" t="s">
        <v>413</v>
      </c>
      <c r="T49" s="39">
        <v>180</v>
      </c>
      <c r="U49" s="39" t="s">
        <v>488</v>
      </c>
      <c r="V49" s="39" t="s">
        <v>488</v>
      </c>
      <c r="W49" s="39" t="s">
        <v>497</v>
      </c>
      <c r="X49" s="39" t="s">
        <v>415</v>
      </c>
      <c r="Y49" s="39" t="s">
        <v>485</v>
      </c>
      <c r="Z49" s="39" t="s">
        <v>486</v>
      </c>
      <c r="AA49" s="39" t="s">
        <v>417</v>
      </c>
      <c r="AB49" s="44" t="s">
        <v>482</v>
      </c>
      <c r="AC49" s="113">
        <v>166000000</v>
      </c>
      <c r="AD49" s="44" t="s">
        <v>68</v>
      </c>
      <c r="AE49" s="44" t="s">
        <v>54</v>
      </c>
      <c r="AF49" s="44" t="s">
        <v>495</v>
      </c>
      <c r="AG49" s="66" t="s">
        <v>996</v>
      </c>
      <c r="AH49" s="118">
        <v>166000000</v>
      </c>
      <c r="AI49" s="118">
        <v>166000000</v>
      </c>
      <c r="AJ49" s="118">
        <v>116990000</v>
      </c>
      <c r="AK49" s="118">
        <v>0</v>
      </c>
      <c r="AL49" s="44" t="s">
        <v>493</v>
      </c>
      <c r="AM49" s="44" t="s">
        <v>494</v>
      </c>
      <c r="AN49" s="292"/>
      <c r="AO49" s="292"/>
      <c r="AP49" s="294"/>
    </row>
    <row r="50" spans="1:42" ht="69.75" customHeight="1" x14ac:dyDescent="0.25">
      <c r="A50" s="57"/>
      <c r="B50" s="58"/>
      <c r="C50" s="274" t="s">
        <v>1014</v>
      </c>
      <c r="D50" s="275"/>
      <c r="E50" s="275"/>
      <c r="F50" s="275"/>
      <c r="G50" s="275"/>
      <c r="H50" s="275"/>
      <c r="I50" s="275"/>
      <c r="J50" s="275"/>
      <c r="K50" s="275"/>
      <c r="L50" s="275"/>
      <c r="M50" s="275"/>
      <c r="N50" s="275"/>
      <c r="O50" s="275"/>
      <c r="P50" s="276"/>
      <c r="Q50" s="89">
        <f>SUM(Q42:Q49)/(8)</f>
        <v>0.54166666666666663</v>
      </c>
      <c r="R50" s="44"/>
      <c r="S50" s="39"/>
      <c r="T50" s="39"/>
      <c r="U50" s="39"/>
      <c r="V50" s="39"/>
      <c r="W50" s="39"/>
      <c r="X50" s="39"/>
      <c r="Y50" s="39"/>
      <c r="Z50" s="39"/>
      <c r="AA50" s="39"/>
      <c r="AB50" s="44"/>
      <c r="AC50" s="116"/>
      <c r="AD50" s="44"/>
      <c r="AE50" s="44"/>
      <c r="AF50" s="44"/>
      <c r="AG50" s="66"/>
      <c r="AH50" s="118"/>
      <c r="AI50" s="120"/>
      <c r="AJ50" s="118"/>
      <c r="AK50" s="118"/>
      <c r="AL50" s="44"/>
      <c r="AM50" s="44"/>
      <c r="AN50" s="92"/>
      <c r="AO50" s="92"/>
      <c r="AP50" s="90"/>
    </row>
    <row r="51" spans="1:42" ht="119.25" customHeight="1" x14ac:dyDescent="0.25">
      <c r="A51" s="57" t="s">
        <v>240</v>
      </c>
      <c r="B51" s="58" t="s">
        <v>248</v>
      </c>
      <c r="C51" s="58" t="s">
        <v>395</v>
      </c>
      <c r="D51" s="39" t="s">
        <v>405</v>
      </c>
      <c r="E51" s="55" t="s">
        <v>588</v>
      </c>
      <c r="F51" s="38">
        <v>2024130010041</v>
      </c>
      <c r="G51" s="39" t="s">
        <v>587</v>
      </c>
      <c r="H51" s="39" t="s">
        <v>586</v>
      </c>
      <c r="I51" s="39" t="s">
        <v>585</v>
      </c>
      <c r="J51" s="39">
        <v>0</v>
      </c>
      <c r="K51" s="62">
        <v>1</v>
      </c>
      <c r="L51" s="39" t="s">
        <v>584</v>
      </c>
      <c r="M51" s="44" t="s">
        <v>212</v>
      </c>
      <c r="N51" s="45" t="s">
        <v>477</v>
      </c>
      <c r="O51" s="39">
        <v>0</v>
      </c>
      <c r="P51" s="39">
        <v>0</v>
      </c>
      <c r="Q51" s="89">
        <f>0%</f>
        <v>0</v>
      </c>
      <c r="R51" s="44" t="s">
        <v>412</v>
      </c>
      <c r="S51" s="39" t="s">
        <v>413</v>
      </c>
      <c r="T51" s="39">
        <v>210</v>
      </c>
      <c r="U51" s="39" t="s">
        <v>589</v>
      </c>
      <c r="V51" s="39">
        <v>0</v>
      </c>
      <c r="W51" s="39" t="s">
        <v>499</v>
      </c>
      <c r="X51" s="39" t="s">
        <v>415</v>
      </c>
      <c r="Y51" s="39" t="s">
        <v>590</v>
      </c>
      <c r="Z51" s="39" t="s">
        <v>591</v>
      </c>
      <c r="AA51" s="39" t="s">
        <v>417</v>
      </c>
      <c r="AB51" s="44" t="s">
        <v>592</v>
      </c>
      <c r="AC51" s="113">
        <v>72944403.810000002</v>
      </c>
      <c r="AD51" s="44" t="s">
        <v>77</v>
      </c>
      <c r="AE51" s="44" t="s">
        <v>54</v>
      </c>
      <c r="AF51" s="44" t="s">
        <v>495</v>
      </c>
      <c r="AG51" s="66" t="s">
        <v>986</v>
      </c>
      <c r="AH51" s="114">
        <v>72944403.810000002</v>
      </c>
      <c r="AI51" s="121">
        <v>72944403.810000002</v>
      </c>
      <c r="AJ51" s="114">
        <v>9000000</v>
      </c>
      <c r="AK51" s="114">
        <v>0</v>
      </c>
      <c r="AL51" s="44" t="s">
        <v>593</v>
      </c>
      <c r="AM51" s="44" t="s">
        <v>594</v>
      </c>
      <c r="AN51" s="84">
        <v>11762354396.529999</v>
      </c>
      <c r="AO51" s="84">
        <v>2331972825.6399999</v>
      </c>
      <c r="AP51" s="90"/>
    </row>
    <row r="52" spans="1:42" ht="129" customHeight="1" x14ac:dyDescent="0.25">
      <c r="A52" s="271" t="s">
        <v>238</v>
      </c>
      <c r="B52" s="271" t="s">
        <v>248</v>
      </c>
      <c r="C52" s="271" t="s">
        <v>395</v>
      </c>
      <c r="D52" s="271" t="s">
        <v>941</v>
      </c>
      <c r="E52" s="281" t="s">
        <v>595</v>
      </c>
      <c r="F52" s="283">
        <v>2024130010042</v>
      </c>
      <c r="G52" s="271" t="s">
        <v>596</v>
      </c>
      <c r="H52" s="271" t="s">
        <v>597</v>
      </c>
      <c r="I52" s="271" t="s">
        <v>598</v>
      </c>
      <c r="J52" s="271">
        <v>0</v>
      </c>
      <c r="K52" s="61">
        <v>0.7</v>
      </c>
      <c r="L52" s="58" t="s">
        <v>599</v>
      </c>
      <c r="M52" s="44" t="s">
        <v>212</v>
      </c>
      <c r="N52" s="45" t="s">
        <v>477</v>
      </c>
      <c r="O52" s="39">
        <v>2</v>
      </c>
      <c r="P52" s="39">
        <v>0</v>
      </c>
      <c r="Q52" s="89">
        <f t="shared" si="0"/>
        <v>0</v>
      </c>
      <c r="R52" s="44" t="s">
        <v>412</v>
      </c>
      <c r="S52" s="39" t="s">
        <v>413</v>
      </c>
      <c r="T52" s="39">
        <v>210</v>
      </c>
      <c r="U52" s="39" t="s">
        <v>421</v>
      </c>
      <c r="V52" s="39">
        <v>0</v>
      </c>
      <c r="W52" s="39" t="s">
        <v>499</v>
      </c>
      <c r="X52" s="39" t="s">
        <v>415</v>
      </c>
      <c r="Y52" s="39" t="s">
        <v>603</v>
      </c>
      <c r="Z52" s="39" t="s">
        <v>604</v>
      </c>
      <c r="AA52" s="39" t="s">
        <v>417</v>
      </c>
      <c r="AB52" s="44" t="s">
        <v>592</v>
      </c>
      <c r="AC52" s="93">
        <v>932117113.42999995</v>
      </c>
      <c r="AD52" s="44" t="s">
        <v>77</v>
      </c>
      <c r="AE52" s="44" t="s">
        <v>54</v>
      </c>
      <c r="AF52" s="44" t="s">
        <v>495</v>
      </c>
      <c r="AG52" s="44" t="s">
        <v>959</v>
      </c>
      <c r="AH52" s="94">
        <v>932117113.42999995</v>
      </c>
      <c r="AI52" s="95">
        <v>932117113.42999995</v>
      </c>
      <c r="AJ52" s="96">
        <v>0</v>
      </c>
      <c r="AK52" s="96">
        <v>0</v>
      </c>
      <c r="AL52" s="122" t="s">
        <v>606</v>
      </c>
      <c r="AM52" s="122" t="s">
        <v>607</v>
      </c>
      <c r="AN52" s="85"/>
      <c r="AO52" s="85"/>
      <c r="AP52" s="293"/>
    </row>
    <row r="53" spans="1:42" ht="129" customHeight="1" x14ac:dyDescent="0.25">
      <c r="A53" s="272"/>
      <c r="B53" s="272"/>
      <c r="C53" s="272"/>
      <c r="D53" s="272"/>
      <c r="E53" s="282"/>
      <c r="F53" s="284"/>
      <c r="G53" s="272"/>
      <c r="H53" s="272"/>
      <c r="I53" s="272"/>
      <c r="J53" s="272"/>
      <c r="K53" s="80">
        <v>0.25</v>
      </c>
      <c r="L53" s="58" t="s">
        <v>600</v>
      </c>
      <c r="M53" s="44" t="s">
        <v>212</v>
      </c>
      <c r="N53" s="39" t="s">
        <v>963</v>
      </c>
      <c r="O53" s="39">
        <v>1</v>
      </c>
      <c r="P53" s="39">
        <v>0</v>
      </c>
      <c r="Q53" s="89">
        <f t="shared" si="0"/>
        <v>0</v>
      </c>
      <c r="R53" s="44" t="s">
        <v>412</v>
      </c>
      <c r="S53" s="39" t="s">
        <v>413</v>
      </c>
      <c r="T53" s="39">
        <v>210</v>
      </c>
      <c r="U53" s="39" t="s">
        <v>602</v>
      </c>
      <c r="V53" s="39">
        <v>0</v>
      </c>
      <c r="W53" s="39" t="s">
        <v>601</v>
      </c>
      <c r="X53" s="39" t="s">
        <v>415</v>
      </c>
      <c r="Y53" s="39" t="s">
        <v>603</v>
      </c>
      <c r="Z53" s="39" t="s">
        <v>604</v>
      </c>
      <c r="AA53" s="39" t="s">
        <v>417</v>
      </c>
      <c r="AB53" s="44" t="s">
        <v>605</v>
      </c>
      <c r="AC53" s="97">
        <v>119000000</v>
      </c>
      <c r="AD53" s="122" t="s">
        <v>77</v>
      </c>
      <c r="AE53" s="122" t="s">
        <v>54</v>
      </c>
      <c r="AF53" s="122" t="s">
        <v>495</v>
      </c>
      <c r="AG53" s="44" t="s">
        <v>959</v>
      </c>
      <c r="AH53" s="98">
        <v>119000000</v>
      </c>
      <c r="AI53" s="96">
        <v>119000000</v>
      </c>
      <c r="AJ53" s="96">
        <v>0</v>
      </c>
      <c r="AK53" s="96">
        <v>0</v>
      </c>
      <c r="AL53" s="44" t="s">
        <v>606</v>
      </c>
      <c r="AM53" s="44" t="s">
        <v>607</v>
      </c>
      <c r="AN53" s="85"/>
      <c r="AO53" s="85"/>
      <c r="AP53" s="294"/>
    </row>
    <row r="54" spans="1:42" ht="129" customHeight="1" x14ac:dyDescent="0.25">
      <c r="A54" s="57"/>
      <c r="B54" s="57"/>
      <c r="C54" s="57"/>
      <c r="D54" s="285" t="s">
        <v>1014</v>
      </c>
      <c r="E54" s="286"/>
      <c r="F54" s="286"/>
      <c r="G54" s="286"/>
      <c r="H54" s="286"/>
      <c r="I54" s="286"/>
      <c r="J54" s="286"/>
      <c r="K54" s="286"/>
      <c r="L54" s="286"/>
      <c r="M54" s="286"/>
      <c r="N54" s="286"/>
      <c r="O54" s="286"/>
      <c r="P54" s="287"/>
      <c r="Q54" s="89">
        <f>0%</f>
        <v>0</v>
      </c>
      <c r="R54" s="44"/>
      <c r="S54" s="39"/>
      <c r="T54" s="39"/>
      <c r="U54" s="39"/>
      <c r="V54" s="39"/>
      <c r="W54" s="39"/>
      <c r="X54" s="39"/>
      <c r="Y54" s="39"/>
      <c r="Z54" s="39"/>
      <c r="AA54" s="39"/>
      <c r="AB54" s="44"/>
      <c r="AC54" s="99"/>
      <c r="AD54" s="122"/>
      <c r="AE54" s="122"/>
      <c r="AF54" s="122"/>
      <c r="AG54" s="44"/>
      <c r="AH54" s="99"/>
      <c r="AI54" s="96"/>
      <c r="AJ54" s="96"/>
      <c r="AK54" s="96"/>
      <c r="AL54" s="44"/>
      <c r="AM54" s="44"/>
      <c r="AN54" s="91"/>
      <c r="AO54" s="92"/>
      <c r="AP54" s="90"/>
    </row>
    <row r="55" spans="1:42" ht="110.25" customHeight="1" x14ac:dyDescent="0.25">
      <c r="A55" s="271" t="s">
        <v>237</v>
      </c>
      <c r="B55" s="271" t="s">
        <v>248</v>
      </c>
      <c r="C55" s="271" t="s">
        <v>395</v>
      </c>
      <c r="D55" s="271" t="s">
        <v>322</v>
      </c>
      <c r="E55" s="281" t="s">
        <v>608</v>
      </c>
      <c r="F55" s="267">
        <v>2024130010048</v>
      </c>
      <c r="G55" s="256" t="s">
        <v>609</v>
      </c>
      <c r="H55" s="256" t="s">
        <v>610</v>
      </c>
      <c r="I55" s="39" t="s">
        <v>612</v>
      </c>
      <c r="J55" s="39" t="s">
        <v>972</v>
      </c>
      <c r="K55" s="63">
        <v>0.5</v>
      </c>
      <c r="L55" s="56" t="s">
        <v>614</v>
      </c>
      <c r="M55" s="44" t="s">
        <v>213</v>
      </c>
      <c r="N55" s="39" t="s">
        <v>477</v>
      </c>
      <c r="O55" s="39">
        <v>1</v>
      </c>
      <c r="P55" s="39">
        <v>1</v>
      </c>
      <c r="Q55" s="89">
        <f t="shared" si="0"/>
        <v>1</v>
      </c>
      <c r="R55" s="44" t="s">
        <v>616</v>
      </c>
      <c r="S55" s="39" t="s">
        <v>413</v>
      </c>
      <c r="T55" s="39">
        <v>150</v>
      </c>
      <c r="U55" s="39" t="s">
        <v>617</v>
      </c>
      <c r="V55" s="39" t="s">
        <v>617</v>
      </c>
      <c r="W55" s="39" t="s">
        <v>499</v>
      </c>
      <c r="X55" s="39" t="s">
        <v>415</v>
      </c>
      <c r="Y55" s="39" t="s">
        <v>483</v>
      </c>
      <c r="Z55" s="39" t="s">
        <v>618</v>
      </c>
      <c r="AA55" s="39" t="s">
        <v>417</v>
      </c>
      <c r="AB55" s="44" t="s">
        <v>592</v>
      </c>
      <c r="AC55" s="121">
        <v>2018533370.7595</v>
      </c>
      <c r="AD55" s="44" t="s">
        <v>77</v>
      </c>
      <c r="AE55" s="44" t="s">
        <v>54</v>
      </c>
      <c r="AF55" s="44" t="s">
        <v>419</v>
      </c>
      <c r="AG55" s="44" t="s">
        <v>987</v>
      </c>
      <c r="AH55" s="121">
        <v>67533370.759499997</v>
      </c>
      <c r="AI55" s="114">
        <v>2018533370.7595</v>
      </c>
      <c r="AJ55" s="114">
        <v>508550000</v>
      </c>
      <c r="AK55" s="114">
        <v>0</v>
      </c>
      <c r="AL55" s="44" t="s">
        <v>593</v>
      </c>
      <c r="AM55" s="44" t="s">
        <v>620</v>
      </c>
      <c r="AN55" s="299"/>
      <c r="AO55" s="299"/>
      <c r="AP55" s="293" t="e">
        <v>#DIV/0!</v>
      </c>
    </row>
    <row r="56" spans="1:42" ht="110.25" customHeight="1" x14ac:dyDescent="0.25">
      <c r="A56" s="272"/>
      <c r="B56" s="272"/>
      <c r="C56" s="272"/>
      <c r="D56" s="272"/>
      <c r="E56" s="282"/>
      <c r="F56" s="267"/>
      <c r="G56" s="256"/>
      <c r="H56" s="256"/>
      <c r="I56" s="39" t="s">
        <v>611</v>
      </c>
      <c r="J56" s="39">
        <v>0</v>
      </c>
      <c r="K56" s="64">
        <v>0.5</v>
      </c>
      <c r="L56" s="39" t="s">
        <v>613</v>
      </c>
      <c r="M56" s="44" t="s">
        <v>213</v>
      </c>
      <c r="N56" s="39" t="s">
        <v>615</v>
      </c>
      <c r="O56" s="39">
        <v>1</v>
      </c>
      <c r="P56" s="39">
        <v>0</v>
      </c>
      <c r="Q56" s="89">
        <f t="shared" si="0"/>
        <v>0</v>
      </c>
      <c r="R56" s="44" t="s">
        <v>616</v>
      </c>
      <c r="S56" s="39" t="s">
        <v>413</v>
      </c>
      <c r="T56" s="39">
        <v>150</v>
      </c>
      <c r="U56" s="39" t="s">
        <v>421</v>
      </c>
      <c r="V56" s="39">
        <v>0</v>
      </c>
      <c r="W56" s="39" t="s">
        <v>499</v>
      </c>
      <c r="X56" s="39" t="s">
        <v>415</v>
      </c>
      <c r="Y56" s="39" t="s">
        <v>483</v>
      </c>
      <c r="Z56" s="39" t="s">
        <v>618</v>
      </c>
      <c r="AA56" s="39" t="s">
        <v>417</v>
      </c>
      <c r="AB56" s="44" t="s">
        <v>619</v>
      </c>
      <c r="AC56" s="121">
        <v>5000000000</v>
      </c>
      <c r="AD56" s="44" t="s">
        <v>57</v>
      </c>
      <c r="AE56" s="44" t="s">
        <v>54</v>
      </c>
      <c r="AF56" s="44" t="s">
        <v>419</v>
      </c>
      <c r="AG56" s="44" t="s">
        <v>959</v>
      </c>
      <c r="AH56" s="121">
        <v>0</v>
      </c>
      <c r="AI56" s="114">
        <v>5000000000</v>
      </c>
      <c r="AJ56" s="114">
        <v>0</v>
      </c>
      <c r="AK56" s="114">
        <v>0</v>
      </c>
      <c r="AL56" s="44" t="s">
        <v>593</v>
      </c>
      <c r="AM56" s="44" t="s">
        <v>620</v>
      </c>
      <c r="AN56" s="300"/>
      <c r="AO56" s="300">
        <v>6648129629.6300001</v>
      </c>
      <c r="AP56" s="294"/>
    </row>
    <row r="57" spans="1:42" ht="110.25" customHeight="1" x14ac:dyDescent="0.25">
      <c r="A57" s="58"/>
      <c r="B57" s="58"/>
      <c r="C57" s="58"/>
      <c r="D57" s="58"/>
      <c r="E57" s="268" t="s">
        <v>1014</v>
      </c>
      <c r="F57" s="269"/>
      <c r="G57" s="269"/>
      <c r="H57" s="269"/>
      <c r="I57" s="269"/>
      <c r="J57" s="269"/>
      <c r="K57" s="269"/>
      <c r="L57" s="269"/>
      <c r="M57" s="269"/>
      <c r="N57" s="269"/>
      <c r="O57" s="269"/>
      <c r="P57" s="269"/>
      <c r="Q57" s="89">
        <f>SUM(Q55:Q56)/(2)</f>
        <v>0.5</v>
      </c>
      <c r="R57" s="72"/>
      <c r="S57" s="39"/>
      <c r="T57" s="39"/>
      <c r="U57" s="39"/>
      <c r="V57" s="39"/>
      <c r="W57" s="39"/>
      <c r="X57" s="39"/>
      <c r="Y57" s="39"/>
      <c r="Z57" s="39"/>
      <c r="AA57" s="39"/>
      <c r="AB57" s="44"/>
      <c r="AC57" s="121"/>
      <c r="AD57" s="44"/>
      <c r="AE57" s="44"/>
      <c r="AF57" s="44"/>
      <c r="AG57" s="44"/>
      <c r="AH57" s="121"/>
      <c r="AI57" s="114"/>
      <c r="AJ57" s="114"/>
      <c r="AK57" s="114"/>
      <c r="AL57" s="44"/>
      <c r="AM57" s="44"/>
      <c r="AN57" s="100">
        <v>0</v>
      </c>
      <c r="AO57" s="101">
        <v>0</v>
      </c>
      <c r="AP57" s="102" t="e">
        <v>#DIV/0!</v>
      </c>
    </row>
    <row r="58" spans="1:42" ht="202.5" customHeight="1" x14ac:dyDescent="0.25">
      <c r="A58" s="39" t="s">
        <v>238</v>
      </c>
      <c r="B58" s="39" t="s">
        <v>249</v>
      </c>
      <c r="C58" s="39" t="s">
        <v>396</v>
      </c>
      <c r="D58" s="39" t="s">
        <v>406</v>
      </c>
      <c r="E58" s="55" t="s">
        <v>621</v>
      </c>
      <c r="F58" s="38">
        <v>2024130010065</v>
      </c>
      <c r="G58" s="39" t="s">
        <v>622</v>
      </c>
      <c r="H58" s="39" t="s">
        <v>623</v>
      </c>
      <c r="I58" s="39" t="s">
        <v>625</v>
      </c>
      <c r="J58" s="39" t="s">
        <v>999</v>
      </c>
      <c r="K58" s="62">
        <v>1</v>
      </c>
      <c r="L58" s="39" t="s">
        <v>624</v>
      </c>
      <c r="M58" s="44" t="s">
        <v>213</v>
      </c>
      <c r="N58" s="45" t="s">
        <v>477</v>
      </c>
      <c r="O58" s="39">
        <v>1</v>
      </c>
      <c r="P58" s="39">
        <v>1</v>
      </c>
      <c r="Q58" s="89">
        <f t="shared" si="0"/>
        <v>1</v>
      </c>
      <c r="R58" s="44" t="s">
        <v>470</v>
      </c>
      <c r="S58" s="39" t="s">
        <v>413</v>
      </c>
      <c r="T58" s="39">
        <v>180</v>
      </c>
      <c r="U58" s="39" t="s">
        <v>639</v>
      </c>
      <c r="V58" s="39" t="s">
        <v>1006</v>
      </c>
      <c r="W58" s="39" t="s">
        <v>1007</v>
      </c>
      <c r="X58" s="39" t="s">
        <v>415</v>
      </c>
      <c r="Y58" s="39" t="s">
        <v>626</v>
      </c>
      <c r="Z58" s="39" t="s">
        <v>627</v>
      </c>
      <c r="AA58" s="39" t="s">
        <v>417</v>
      </c>
      <c r="AB58" s="44" t="s">
        <v>628</v>
      </c>
      <c r="AC58" s="123">
        <v>297359595.22000003</v>
      </c>
      <c r="AD58" s="44" t="s">
        <v>65</v>
      </c>
      <c r="AE58" s="44" t="s">
        <v>54</v>
      </c>
      <c r="AF58" s="44" t="s">
        <v>495</v>
      </c>
      <c r="AG58" s="44" t="s">
        <v>998</v>
      </c>
      <c r="AH58" s="124">
        <v>297359595.22000003</v>
      </c>
      <c r="AI58" s="124">
        <v>297359595.22000003</v>
      </c>
      <c r="AJ58" s="124">
        <v>104000000</v>
      </c>
      <c r="AK58" s="124">
        <v>0</v>
      </c>
      <c r="AL58" s="44" t="s">
        <v>629</v>
      </c>
      <c r="AM58" s="44" t="s">
        <v>630</v>
      </c>
      <c r="AN58" s="85">
        <v>1100000000</v>
      </c>
      <c r="AO58" s="85">
        <v>212206412.81999999</v>
      </c>
      <c r="AP58" s="90"/>
    </row>
    <row r="59" spans="1:42" ht="135.75" customHeight="1" x14ac:dyDescent="0.25">
      <c r="A59" s="256" t="s">
        <v>238</v>
      </c>
      <c r="B59" s="256" t="s">
        <v>249</v>
      </c>
      <c r="C59" s="256" t="s">
        <v>396</v>
      </c>
      <c r="D59" s="256" t="s">
        <v>407</v>
      </c>
      <c r="E59" s="266" t="s">
        <v>631</v>
      </c>
      <c r="F59" s="267">
        <v>2024130010173</v>
      </c>
      <c r="G59" s="256" t="s">
        <v>632</v>
      </c>
      <c r="H59" s="256" t="s">
        <v>633</v>
      </c>
      <c r="I59" s="256" t="s">
        <v>634</v>
      </c>
      <c r="J59" s="256">
        <v>0</v>
      </c>
      <c r="K59" s="288">
        <v>1</v>
      </c>
      <c r="L59" s="58" t="s">
        <v>635</v>
      </c>
      <c r="M59" s="44" t="s">
        <v>213</v>
      </c>
      <c r="N59" s="45" t="s">
        <v>477</v>
      </c>
      <c r="O59" s="39">
        <v>1</v>
      </c>
      <c r="P59" s="39">
        <v>0</v>
      </c>
      <c r="Q59" s="89">
        <f t="shared" si="0"/>
        <v>0</v>
      </c>
      <c r="R59" s="44" t="s">
        <v>470</v>
      </c>
      <c r="S59" s="39" t="s">
        <v>413</v>
      </c>
      <c r="T59" s="39">
        <v>180</v>
      </c>
      <c r="U59" s="39" t="s">
        <v>637</v>
      </c>
      <c r="V59" s="39">
        <v>0</v>
      </c>
      <c r="W59" s="39" t="s">
        <v>499</v>
      </c>
      <c r="X59" s="39" t="s">
        <v>415</v>
      </c>
      <c r="Y59" s="39" t="s">
        <v>640</v>
      </c>
      <c r="Z59" s="39" t="s">
        <v>641</v>
      </c>
      <c r="AA59" s="39" t="s">
        <v>417</v>
      </c>
      <c r="AB59" s="44" t="s">
        <v>645</v>
      </c>
      <c r="AC59" s="113">
        <v>250000000</v>
      </c>
      <c r="AD59" s="44" t="s">
        <v>77</v>
      </c>
      <c r="AE59" s="44" t="s">
        <v>54</v>
      </c>
      <c r="AF59" s="44" t="s">
        <v>495</v>
      </c>
      <c r="AG59" s="44" t="s">
        <v>959</v>
      </c>
      <c r="AH59" s="114">
        <v>250000000</v>
      </c>
      <c r="AI59" s="114">
        <v>250000000</v>
      </c>
      <c r="AJ59" s="114">
        <v>0</v>
      </c>
      <c r="AK59" s="114">
        <v>0</v>
      </c>
      <c r="AL59" s="44" t="s">
        <v>629</v>
      </c>
      <c r="AM59" s="44" t="s">
        <v>646</v>
      </c>
      <c r="AN59" s="291"/>
      <c r="AO59" s="291"/>
      <c r="AP59" s="293"/>
    </row>
    <row r="60" spans="1:42" ht="135.75" customHeight="1" x14ac:dyDescent="0.25">
      <c r="A60" s="256"/>
      <c r="B60" s="256"/>
      <c r="C60" s="256"/>
      <c r="D60" s="256"/>
      <c r="E60" s="266"/>
      <c r="F60" s="267"/>
      <c r="G60" s="256"/>
      <c r="H60" s="256"/>
      <c r="I60" s="256"/>
      <c r="J60" s="256"/>
      <c r="K60" s="288"/>
      <c r="L60" s="58" t="s">
        <v>636</v>
      </c>
      <c r="M60" s="44" t="s">
        <v>213</v>
      </c>
      <c r="N60" s="45" t="s">
        <v>477</v>
      </c>
      <c r="O60" s="39">
        <v>1</v>
      </c>
      <c r="P60" s="39">
        <v>0</v>
      </c>
      <c r="Q60" s="89">
        <f t="shared" si="0"/>
        <v>0</v>
      </c>
      <c r="R60" s="44" t="s">
        <v>470</v>
      </c>
      <c r="S60" s="39" t="s">
        <v>413</v>
      </c>
      <c r="T60" s="39">
        <v>180</v>
      </c>
      <c r="U60" s="39" t="s">
        <v>638</v>
      </c>
      <c r="V60" s="39">
        <v>0</v>
      </c>
      <c r="W60" s="39" t="s">
        <v>499</v>
      </c>
      <c r="X60" s="39" t="s">
        <v>415</v>
      </c>
      <c r="Y60" s="39" t="s">
        <v>642</v>
      </c>
      <c r="Z60" s="39" t="s">
        <v>643</v>
      </c>
      <c r="AA60" s="39" t="s">
        <v>417</v>
      </c>
      <c r="AB60" s="44" t="s">
        <v>644</v>
      </c>
      <c r="AC60" s="113">
        <v>250000000</v>
      </c>
      <c r="AD60" s="44" t="s">
        <v>77</v>
      </c>
      <c r="AE60" s="70" t="s">
        <v>54</v>
      </c>
      <c r="AF60" s="44" t="s">
        <v>495</v>
      </c>
      <c r="AG60" s="44" t="s">
        <v>959</v>
      </c>
      <c r="AH60" s="114">
        <v>250000000</v>
      </c>
      <c r="AI60" s="114">
        <v>250000000</v>
      </c>
      <c r="AJ60" s="114">
        <v>0</v>
      </c>
      <c r="AK60" s="114">
        <v>0</v>
      </c>
      <c r="AL60" s="44" t="s">
        <v>689</v>
      </c>
      <c r="AM60" s="44" t="s">
        <v>646</v>
      </c>
      <c r="AN60" s="292"/>
      <c r="AO60" s="292"/>
      <c r="AP60" s="294"/>
    </row>
    <row r="61" spans="1:42" ht="135.75" customHeight="1" x14ac:dyDescent="0.25">
      <c r="A61" s="39"/>
      <c r="B61" s="39"/>
      <c r="C61" s="39"/>
      <c r="D61" s="39"/>
      <c r="E61" s="268" t="s">
        <v>1014</v>
      </c>
      <c r="F61" s="269"/>
      <c r="G61" s="269"/>
      <c r="H61" s="269"/>
      <c r="I61" s="269"/>
      <c r="J61" s="269"/>
      <c r="K61" s="269"/>
      <c r="L61" s="269"/>
      <c r="M61" s="269"/>
      <c r="N61" s="269"/>
      <c r="O61" s="269"/>
      <c r="P61" s="270"/>
      <c r="Q61" s="89">
        <f>0%</f>
        <v>0</v>
      </c>
      <c r="R61" s="44"/>
      <c r="S61" s="39"/>
      <c r="T61" s="39"/>
      <c r="U61" s="39"/>
      <c r="V61" s="39"/>
      <c r="W61" s="39"/>
      <c r="X61" s="39"/>
      <c r="Y61" s="39"/>
      <c r="Z61" s="39"/>
      <c r="AA61" s="39"/>
      <c r="AB61" s="44"/>
      <c r="AC61" s="114"/>
      <c r="AD61" s="44"/>
      <c r="AE61" s="70"/>
      <c r="AF61" s="44"/>
      <c r="AG61" s="44"/>
      <c r="AH61" s="114"/>
      <c r="AI61" s="114"/>
      <c r="AJ61" s="114"/>
      <c r="AK61" s="114"/>
      <c r="AL61" s="44"/>
      <c r="AM61" s="44"/>
      <c r="AN61" s="91"/>
      <c r="AO61" s="92"/>
      <c r="AP61" s="90"/>
    </row>
    <row r="62" spans="1:42" ht="89.25" customHeight="1" x14ac:dyDescent="0.25">
      <c r="A62" s="39" t="s">
        <v>241</v>
      </c>
      <c r="B62" s="39" t="s">
        <v>250</v>
      </c>
      <c r="C62" s="39" t="s">
        <v>397</v>
      </c>
      <c r="D62" s="39" t="s">
        <v>647</v>
      </c>
      <c r="E62" s="266" t="s">
        <v>649</v>
      </c>
      <c r="F62" s="267">
        <v>2024130010215</v>
      </c>
      <c r="G62" s="256" t="s">
        <v>650</v>
      </c>
      <c r="H62" s="39" t="s">
        <v>652</v>
      </c>
      <c r="I62" s="39" t="s">
        <v>654</v>
      </c>
      <c r="J62" s="39" t="s">
        <v>974</v>
      </c>
      <c r="K62" s="62">
        <v>0.12</v>
      </c>
      <c r="L62" s="39" t="s">
        <v>653</v>
      </c>
      <c r="M62" s="44" t="s">
        <v>215</v>
      </c>
      <c r="N62" s="39" t="s">
        <v>667</v>
      </c>
      <c r="O62" s="39">
        <v>10</v>
      </c>
      <c r="P62" s="39">
        <v>5</v>
      </c>
      <c r="Q62" s="89">
        <f t="shared" si="0"/>
        <v>0.5</v>
      </c>
      <c r="R62" s="44" t="s">
        <v>616</v>
      </c>
      <c r="S62" s="39" t="s">
        <v>413</v>
      </c>
      <c r="T62" s="39">
        <v>150</v>
      </c>
      <c r="U62" s="39" t="s">
        <v>671</v>
      </c>
      <c r="V62" s="39" t="s">
        <v>973</v>
      </c>
      <c r="W62" s="39" t="s">
        <v>499</v>
      </c>
      <c r="X62" s="39" t="s">
        <v>415</v>
      </c>
      <c r="Y62" s="39" t="s">
        <v>675</v>
      </c>
      <c r="Z62" s="39" t="s">
        <v>676</v>
      </c>
      <c r="AA62" s="39" t="s">
        <v>417</v>
      </c>
      <c r="AB62" s="44" t="s">
        <v>685</v>
      </c>
      <c r="AC62" s="114">
        <v>150000000</v>
      </c>
      <c r="AD62" s="44" t="s">
        <v>77</v>
      </c>
      <c r="AE62" s="70" t="s">
        <v>54</v>
      </c>
      <c r="AF62" s="44" t="s">
        <v>419</v>
      </c>
      <c r="AG62" s="44" t="s">
        <v>988</v>
      </c>
      <c r="AH62" s="114">
        <v>150000000</v>
      </c>
      <c r="AI62" s="114">
        <v>150000000</v>
      </c>
      <c r="AJ62" s="114">
        <v>102000000</v>
      </c>
      <c r="AK62" s="114">
        <v>0</v>
      </c>
      <c r="AL62" s="44" t="s">
        <v>689</v>
      </c>
      <c r="AM62" s="44" t="s">
        <v>690</v>
      </c>
      <c r="AN62" s="291">
        <v>1400000000</v>
      </c>
      <c r="AO62" s="291">
        <v>863251033</v>
      </c>
      <c r="AP62" s="293"/>
    </row>
    <row r="63" spans="1:42" ht="135" x14ac:dyDescent="0.25">
      <c r="A63" s="39" t="s">
        <v>242</v>
      </c>
      <c r="B63" s="39" t="s">
        <v>250</v>
      </c>
      <c r="C63" s="39" t="s">
        <v>397</v>
      </c>
      <c r="D63" s="39" t="s">
        <v>329</v>
      </c>
      <c r="E63" s="266"/>
      <c r="F63" s="267"/>
      <c r="G63" s="256"/>
      <c r="H63" s="39" t="s">
        <v>651</v>
      </c>
      <c r="I63" s="39" t="s">
        <v>655</v>
      </c>
      <c r="J63" s="39" t="s">
        <v>978</v>
      </c>
      <c r="K63" s="62">
        <v>0.12</v>
      </c>
      <c r="L63" s="39" t="s">
        <v>656</v>
      </c>
      <c r="M63" s="44" t="s">
        <v>215</v>
      </c>
      <c r="N63" s="39" t="s">
        <v>468</v>
      </c>
      <c r="O63" s="39">
        <v>1</v>
      </c>
      <c r="P63" s="39">
        <v>0</v>
      </c>
      <c r="Q63" s="89">
        <f t="shared" si="0"/>
        <v>0</v>
      </c>
      <c r="R63" s="44" t="s">
        <v>470</v>
      </c>
      <c r="S63" s="39" t="s">
        <v>413</v>
      </c>
      <c r="T63" s="39">
        <v>180</v>
      </c>
      <c r="U63" s="39" t="s">
        <v>672</v>
      </c>
      <c r="V63" s="39" t="s">
        <v>977</v>
      </c>
      <c r="W63" s="39" t="s">
        <v>499</v>
      </c>
      <c r="X63" s="39" t="s">
        <v>415</v>
      </c>
      <c r="Y63" s="39" t="s">
        <v>677</v>
      </c>
      <c r="Z63" s="39" t="s">
        <v>678</v>
      </c>
      <c r="AA63" s="39" t="s">
        <v>530</v>
      </c>
      <c r="AB63" s="44" t="s">
        <v>243</v>
      </c>
      <c r="AC63" s="125">
        <v>71498531</v>
      </c>
      <c r="AD63" s="44" t="s">
        <v>243</v>
      </c>
      <c r="AE63" s="70" t="s">
        <v>54</v>
      </c>
      <c r="AF63" s="44" t="s">
        <v>419</v>
      </c>
      <c r="AG63" s="44" t="s">
        <v>959</v>
      </c>
      <c r="AH63" s="125">
        <v>71498531</v>
      </c>
      <c r="AI63" s="125">
        <v>71498531</v>
      </c>
      <c r="AJ63" s="125">
        <v>0</v>
      </c>
      <c r="AK63" s="125">
        <v>0</v>
      </c>
      <c r="AL63" s="44" t="s">
        <v>689</v>
      </c>
      <c r="AM63" s="44" t="s">
        <v>690</v>
      </c>
      <c r="AN63" s="297"/>
      <c r="AO63" s="297"/>
      <c r="AP63" s="298"/>
    </row>
    <row r="64" spans="1:42" ht="110.25" customHeight="1" x14ac:dyDescent="0.25">
      <c r="A64" s="39" t="s">
        <v>242</v>
      </c>
      <c r="B64" s="39" t="s">
        <v>250</v>
      </c>
      <c r="C64" s="39" t="s">
        <v>397</v>
      </c>
      <c r="D64" s="39" t="s">
        <v>944</v>
      </c>
      <c r="E64" s="266"/>
      <c r="F64" s="267"/>
      <c r="G64" s="256"/>
      <c r="H64" s="39" t="s">
        <v>651</v>
      </c>
      <c r="I64" s="39" t="s">
        <v>655</v>
      </c>
      <c r="J64" s="39" t="s">
        <v>945</v>
      </c>
      <c r="K64" s="62">
        <v>0.12</v>
      </c>
      <c r="L64" s="39" t="s">
        <v>946</v>
      </c>
      <c r="M64" s="44" t="s">
        <v>215</v>
      </c>
      <c r="N64" s="39" t="s">
        <v>945</v>
      </c>
      <c r="O64" s="39">
        <v>1</v>
      </c>
      <c r="P64" s="39">
        <v>1</v>
      </c>
      <c r="Q64" s="89">
        <f t="shared" si="0"/>
        <v>1</v>
      </c>
      <c r="R64" s="44" t="s">
        <v>412</v>
      </c>
      <c r="S64" s="39" t="s">
        <v>413</v>
      </c>
      <c r="T64" s="39">
        <v>210</v>
      </c>
      <c r="U64" s="39" t="s">
        <v>672</v>
      </c>
      <c r="V64" s="39" t="s">
        <v>976</v>
      </c>
      <c r="W64" s="39" t="s">
        <v>499</v>
      </c>
      <c r="X64" s="39" t="s">
        <v>415</v>
      </c>
      <c r="Y64" s="39" t="s">
        <v>677</v>
      </c>
      <c r="Z64" s="39" t="s">
        <v>678</v>
      </c>
      <c r="AA64" s="39" t="s">
        <v>530</v>
      </c>
      <c r="AB64" s="44" t="s">
        <v>243</v>
      </c>
      <c r="AC64" s="114">
        <v>323788469</v>
      </c>
      <c r="AD64" s="44" t="s">
        <v>65</v>
      </c>
      <c r="AE64" s="70" t="s">
        <v>54</v>
      </c>
      <c r="AF64" s="44" t="s">
        <v>949</v>
      </c>
      <c r="AG64" s="44" t="s">
        <v>975</v>
      </c>
      <c r="AH64" s="114">
        <v>0</v>
      </c>
      <c r="AI64" s="114">
        <v>0</v>
      </c>
      <c r="AJ64" s="126">
        <v>323788469</v>
      </c>
      <c r="AK64" s="126">
        <v>198415489</v>
      </c>
      <c r="AL64" s="127" t="s">
        <v>629</v>
      </c>
      <c r="AM64" s="127" t="s">
        <v>989</v>
      </c>
      <c r="AN64" s="297"/>
      <c r="AO64" s="297"/>
      <c r="AP64" s="298"/>
    </row>
    <row r="65" spans="1:42" ht="105" x14ac:dyDescent="0.25">
      <c r="A65" s="39" t="s">
        <v>241</v>
      </c>
      <c r="B65" s="39" t="s">
        <v>250</v>
      </c>
      <c r="C65" s="39" t="s">
        <v>397</v>
      </c>
      <c r="D65" s="39" t="s">
        <v>331</v>
      </c>
      <c r="E65" s="266"/>
      <c r="F65" s="267"/>
      <c r="G65" s="256"/>
      <c r="H65" s="39" t="s">
        <v>657</v>
      </c>
      <c r="I65" s="39" t="s">
        <v>658</v>
      </c>
      <c r="J65" s="39">
        <v>0</v>
      </c>
      <c r="K65" s="62">
        <v>0.12</v>
      </c>
      <c r="L65" s="39" t="s">
        <v>659</v>
      </c>
      <c r="M65" s="44" t="s">
        <v>215</v>
      </c>
      <c r="N65" s="39" t="s">
        <v>468</v>
      </c>
      <c r="O65" s="39">
        <v>1</v>
      </c>
      <c r="P65" s="39">
        <v>0</v>
      </c>
      <c r="Q65" s="89">
        <f t="shared" si="0"/>
        <v>0</v>
      </c>
      <c r="R65" s="44" t="s">
        <v>470</v>
      </c>
      <c r="S65" s="39" t="s">
        <v>413</v>
      </c>
      <c r="T65" s="39">
        <v>180</v>
      </c>
      <c r="U65" s="39" t="s">
        <v>673</v>
      </c>
      <c r="V65" s="39">
        <v>0</v>
      </c>
      <c r="W65" s="39" t="s">
        <v>499</v>
      </c>
      <c r="X65" s="39" t="s">
        <v>415</v>
      </c>
      <c r="Y65" s="39" t="s">
        <v>677</v>
      </c>
      <c r="Z65" s="39" t="s">
        <v>678</v>
      </c>
      <c r="AA65" s="39" t="s">
        <v>530</v>
      </c>
      <c r="AB65" s="44" t="s">
        <v>992</v>
      </c>
      <c r="AC65" s="114">
        <v>67600000</v>
      </c>
      <c r="AD65" s="44" t="s">
        <v>243</v>
      </c>
      <c r="AE65" s="70" t="s">
        <v>54</v>
      </c>
      <c r="AF65" s="44" t="s">
        <v>419</v>
      </c>
      <c r="AG65" s="39" t="s">
        <v>243</v>
      </c>
      <c r="AH65" s="114">
        <v>67600000</v>
      </c>
      <c r="AI65" s="114">
        <v>67600000</v>
      </c>
      <c r="AJ65" s="114">
        <v>0</v>
      </c>
      <c r="AK65" s="114">
        <v>0</v>
      </c>
      <c r="AL65" s="44" t="s">
        <v>689</v>
      </c>
      <c r="AM65" s="44" t="s">
        <v>690</v>
      </c>
      <c r="AN65" s="297"/>
      <c r="AO65" s="297"/>
      <c r="AP65" s="298"/>
    </row>
    <row r="66" spans="1:42" ht="142.5" customHeight="1" x14ac:dyDescent="0.25">
      <c r="A66" s="39" t="s">
        <v>241</v>
      </c>
      <c r="B66" s="39" t="s">
        <v>250</v>
      </c>
      <c r="C66" s="39" t="s">
        <v>397</v>
      </c>
      <c r="D66" s="39" t="s">
        <v>942</v>
      </c>
      <c r="E66" s="266"/>
      <c r="F66" s="267"/>
      <c r="G66" s="256"/>
      <c r="H66" s="39" t="s">
        <v>657</v>
      </c>
      <c r="I66" s="39" t="s">
        <v>658</v>
      </c>
      <c r="J66" s="39" t="s">
        <v>979</v>
      </c>
      <c r="K66" s="62">
        <v>0.1</v>
      </c>
      <c r="L66" s="39" t="s">
        <v>660</v>
      </c>
      <c r="M66" s="44" t="s">
        <v>215</v>
      </c>
      <c r="N66" s="39" t="s">
        <v>668</v>
      </c>
      <c r="O66" s="39">
        <v>1</v>
      </c>
      <c r="P66" s="39">
        <v>0</v>
      </c>
      <c r="Q66" s="89">
        <f t="shared" si="0"/>
        <v>0</v>
      </c>
      <c r="R66" s="44" t="s">
        <v>470</v>
      </c>
      <c r="S66" s="39" t="s">
        <v>413</v>
      </c>
      <c r="T66" s="39">
        <v>180</v>
      </c>
      <c r="U66" s="39" t="s">
        <v>674</v>
      </c>
      <c r="V66" s="39">
        <v>0</v>
      </c>
      <c r="W66" s="39" t="s">
        <v>499</v>
      </c>
      <c r="X66" s="39" t="s">
        <v>415</v>
      </c>
      <c r="Y66" s="39" t="s">
        <v>679</v>
      </c>
      <c r="Z66" s="39" t="s">
        <v>680</v>
      </c>
      <c r="AA66" s="39" t="s">
        <v>530</v>
      </c>
      <c r="AB66" s="44" t="s">
        <v>243</v>
      </c>
      <c r="AC66" s="44" t="s">
        <v>243</v>
      </c>
      <c r="AD66" s="44" t="s">
        <v>243</v>
      </c>
      <c r="AE66" s="70" t="s">
        <v>64</v>
      </c>
      <c r="AF66" s="44" t="s">
        <v>243</v>
      </c>
      <c r="AG66" s="44" t="s">
        <v>243</v>
      </c>
      <c r="AH66" s="44" t="s">
        <v>243</v>
      </c>
      <c r="AI66" s="44" t="s">
        <v>243</v>
      </c>
      <c r="AJ66" s="114">
        <v>0</v>
      </c>
      <c r="AK66" s="114">
        <v>0</v>
      </c>
      <c r="AL66" s="44" t="s">
        <v>243</v>
      </c>
      <c r="AM66" s="44" t="s">
        <v>243</v>
      </c>
      <c r="AN66" s="297"/>
      <c r="AO66" s="297"/>
      <c r="AP66" s="298"/>
    </row>
    <row r="67" spans="1:42" ht="101.25" customHeight="1" x14ac:dyDescent="0.25">
      <c r="A67" s="39" t="s">
        <v>241</v>
      </c>
      <c r="B67" s="39" t="s">
        <v>250</v>
      </c>
      <c r="C67" s="39" t="s">
        <v>397</v>
      </c>
      <c r="D67" s="39" t="s">
        <v>943</v>
      </c>
      <c r="E67" s="266"/>
      <c r="F67" s="267"/>
      <c r="G67" s="256"/>
      <c r="H67" s="39" t="s">
        <v>657</v>
      </c>
      <c r="I67" s="39" t="s">
        <v>658</v>
      </c>
      <c r="J67" s="39" t="s">
        <v>979</v>
      </c>
      <c r="K67" s="62">
        <v>0.1</v>
      </c>
      <c r="L67" s="39" t="s">
        <v>661</v>
      </c>
      <c r="M67" s="44" t="s">
        <v>215</v>
      </c>
      <c r="N67" s="39" t="s">
        <v>669</v>
      </c>
      <c r="O67" s="39">
        <v>1</v>
      </c>
      <c r="P67" s="39">
        <v>0</v>
      </c>
      <c r="Q67" s="89">
        <f t="shared" si="0"/>
        <v>0</v>
      </c>
      <c r="R67" s="44" t="s">
        <v>470</v>
      </c>
      <c r="S67" s="39" t="s">
        <v>413</v>
      </c>
      <c r="T67" s="39">
        <v>180</v>
      </c>
      <c r="U67" s="39" t="s">
        <v>674</v>
      </c>
      <c r="V67" s="39">
        <v>0</v>
      </c>
      <c r="W67" s="39" t="s">
        <v>499</v>
      </c>
      <c r="X67" s="39" t="s">
        <v>415</v>
      </c>
      <c r="Y67" s="39" t="s">
        <v>679</v>
      </c>
      <c r="Z67" s="39" t="s">
        <v>680</v>
      </c>
      <c r="AA67" s="39" t="s">
        <v>417</v>
      </c>
      <c r="AB67" s="44" t="s">
        <v>687</v>
      </c>
      <c r="AC67" s="114">
        <v>30000000</v>
      </c>
      <c r="AD67" s="44" t="s">
        <v>68</v>
      </c>
      <c r="AE67" s="70" t="s">
        <v>54</v>
      </c>
      <c r="AF67" s="44" t="s">
        <v>419</v>
      </c>
      <c r="AG67" s="44" t="s">
        <v>959</v>
      </c>
      <c r="AH67" s="114">
        <v>30000000</v>
      </c>
      <c r="AI67" s="114">
        <v>30000000</v>
      </c>
      <c r="AJ67" s="114">
        <v>0</v>
      </c>
      <c r="AK67" s="114">
        <v>0</v>
      </c>
      <c r="AL67" s="44" t="s">
        <v>689</v>
      </c>
      <c r="AM67" s="44" t="s">
        <v>690</v>
      </c>
      <c r="AN67" s="297"/>
      <c r="AO67" s="297"/>
      <c r="AP67" s="298"/>
    </row>
    <row r="68" spans="1:42" ht="105.75" customHeight="1" x14ac:dyDescent="0.25">
      <c r="A68" s="39" t="s">
        <v>241</v>
      </c>
      <c r="B68" s="39" t="s">
        <v>250</v>
      </c>
      <c r="C68" s="39" t="s">
        <v>397</v>
      </c>
      <c r="D68" s="39" t="s">
        <v>337</v>
      </c>
      <c r="E68" s="266"/>
      <c r="F68" s="267"/>
      <c r="G68" s="256"/>
      <c r="H68" s="39" t="s">
        <v>657</v>
      </c>
      <c r="I68" s="39" t="s">
        <v>658</v>
      </c>
      <c r="J68" s="39" t="s">
        <v>979</v>
      </c>
      <c r="K68" s="62">
        <v>0.1</v>
      </c>
      <c r="L68" s="39" t="s">
        <v>662</v>
      </c>
      <c r="M68" s="44" t="s">
        <v>215</v>
      </c>
      <c r="N68" s="39" t="s">
        <v>670</v>
      </c>
      <c r="O68" s="39">
        <v>1</v>
      </c>
      <c r="P68" s="39">
        <v>0</v>
      </c>
      <c r="Q68" s="89">
        <f t="shared" si="0"/>
        <v>0</v>
      </c>
      <c r="R68" s="44" t="s">
        <v>470</v>
      </c>
      <c r="S68" s="39" t="s">
        <v>413</v>
      </c>
      <c r="T68" s="39">
        <v>180</v>
      </c>
      <c r="U68" s="39" t="s">
        <v>674</v>
      </c>
      <c r="V68" s="39">
        <v>0</v>
      </c>
      <c r="W68" s="39" t="s">
        <v>499</v>
      </c>
      <c r="X68" s="39" t="s">
        <v>415</v>
      </c>
      <c r="Y68" s="39" t="s">
        <v>679</v>
      </c>
      <c r="Z68" s="39" t="s">
        <v>680</v>
      </c>
      <c r="AA68" s="39" t="s">
        <v>530</v>
      </c>
      <c r="AB68" s="44" t="s">
        <v>243</v>
      </c>
      <c r="AC68" s="44" t="s">
        <v>243</v>
      </c>
      <c r="AD68" s="44" t="s">
        <v>243</v>
      </c>
      <c r="AE68" s="70" t="s">
        <v>64</v>
      </c>
      <c r="AF68" s="44" t="s">
        <v>243</v>
      </c>
      <c r="AG68" s="44" t="s">
        <v>243</v>
      </c>
      <c r="AH68" s="44" t="s">
        <v>243</v>
      </c>
      <c r="AI68" s="44" t="s">
        <v>243</v>
      </c>
      <c r="AJ68" s="114">
        <v>0</v>
      </c>
      <c r="AK68" s="114">
        <v>0</v>
      </c>
      <c r="AL68" s="44" t="s">
        <v>243</v>
      </c>
      <c r="AM68" s="44" t="s">
        <v>243</v>
      </c>
      <c r="AN68" s="297"/>
      <c r="AO68" s="297"/>
      <c r="AP68" s="298"/>
    </row>
    <row r="69" spans="1:42" ht="89.25" customHeight="1" x14ac:dyDescent="0.25">
      <c r="A69" s="39" t="s">
        <v>241</v>
      </c>
      <c r="B69" s="39" t="s">
        <v>250</v>
      </c>
      <c r="C69" s="39" t="s">
        <v>397</v>
      </c>
      <c r="D69" s="39" t="s">
        <v>338</v>
      </c>
      <c r="E69" s="266"/>
      <c r="F69" s="267"/>
      <c r="G69" s="256"/>
      <c r="H69" s="39" t="s">
        <v>657</v>
      </c>
      <c r="I69" s="39" t="s">
        <v>664</v>
      </c>
      <c r="J69" s="39" t="s">
        <v>980</v>
      </c>
      <c r="K69" s="62">
        <v>0.1</v>
      </c>
      <c r="L69" s="39" t="s">
        <v>663</v>
      </c>
      <c r="M69" s="44" t="s">
        <v>215</v>
      </c>
      <c r="N69" s="39" t="s">
        <v>477</v>
      </c>
      <c r="O69" s="39">
        <v>1</v>
      </c>
      <c r="P69" s="39">
        <v>0</v>
      </c>
      <c r="Q69" s="89">
        <f t="shared" si="0"/>
        <v>0</v>
      </c>
      <c r="R69" s="44" t="s">
        <v>470</v>
      </c>
      <c r="S69" s="39" t="s">
        <v>413</v>
      </c>
      <c r="T69" s="39">
        <v>180</v>
      </c>
      <c r="U69" s="39" t="s">
        <v>681</v>
      </c>
      <c r="V69" s="39">
        <v>0</v>
      </c>
      <c r="W69" s="39" t="s">
        <v>684</v>
      </c>
      <c r="X69" s="39" t="s">
        <v>415</v>
      </c>
      <c r="Y69" s="39" t="s">
        <v>677</v>
      </c>
      <c r="Z69" s="39" t="s">
        <v>678</v>
      </c>
      <c r="AA69" s="39" t="s">
        <v>417</v>
      </c>
      <c r="AB69" s="44" t="s">
        <v>688</v>
      </c>
      <c r="AC69" s="114">
        <v>50000000</v>
      </c>
      <c r="AD69" s="44" t="s">
        <v>68</v>
      </c>
      <c r="AE69" s="70" t="s">
        <v>54</v>
      </c>
      <c r="AF69" s="44" t="s">
        <v>419</v>
      </c>
      <c r="AG69" s="44" t="s">
        <v>959</v>
      </c>
      <c r="AH69" s="114">
        <v>50000000</v>
      </c>
      <c r="AI69" s="114">
        <v>50000000</v>
      </c>
      <c r="AJ69" s="114">
        <v>0</v>
      </c>
      <c r="AK69" s="114">
        <v>0</v>
      </c>
      <c r="AL69" s="44" t="s">
        <v>689</v>
      </c>
      <c r="AM69" s="44" t="s">
        <v>690</v>
      </c>
      <c r="AN69" s="297"/>
      <c r="AO69" s="297"/>
      <c r="AP69" s="298"/>
    </row>
    <row r="70" spans="1:42" ht="86.25" customHeight="1" x14ac:dyDescent="0.25">
      <c r="A70" s="39" t="s">
        <v>241</v>
      </c>
      <c r="B70" s="39" t="s">
        <v>250</v>
      </c>
      <c r="C70" s="39" t="s">
        <v>397</v>
      </c>
      <c r="D70" s="39" t="s">
        <v>665</v>
      </c>
      <c r="E70" s="266"/>
      <c r="F70" s="267"/>
      <c r="G70" s="256"/>
      <c r="H70" s="39" t="s">
        <v>657</v>
      </c>
      <c r="I70" s="39" t="s">
        <v>664</v>
      </c>
      <c r="J70" s="39" t="s">
        <v>477</v>
      </c>
      <c r="K70" s="62">
        <v>0.12</v>
      </c>
      <c r="L70" s="39" t="s">
        <v>666</v>
      </c>
      <c r="M70" s="44" t="s">
        <v>215</v>
      </c>
      <c r="N70" s="39" t="s">
        <v>477</v>
      </c>
      <c r="O70" s="39">
        <v>2</v>
      </c>
      <c r="P70" s="39">
        <v>2</v>
      </c>
      <c r="Q70" s="89">
        <f t="shared" si="0"/>
        <v>1</v>
      </c>
      <c r="R70" s="44" t="s">
        <v>470</v>
      </c>
      <c r="S70" s="39" t="s">
        <v>413</v>
      </c>
      <c r="T70" s="39">
        <v>180</v>
      </c>
      <c r="U70" s="39" t="s">
        <v>682</v>
      </c>
      <c r="V70" s="39" t="s">
        <v>682</v>
      </c>
      <c r="W70" s="39" t="s">
        <v>683</v>
      </c>
      <c r="X70" s="39" t="s">
        <v>415</v>
      </c>
      <c r="Y70" s="39" t="s">
        <v>677</v>
      </c>
      <c r="Z70" s="39" t="s">
        <v>678</v>
      </c>
      <c r="AA70" s="39" t="s">
        <v>417</v>
      </c>
      <c r="AB70" s="44" t="s">
        <v>686</v>
      </c>
      <c r="AC70" s="116">
        <v>87000000</v>
      </c>
      <c r="AD70" s="44" t="s">
        <v>68</v>
      </c>
      <c r="AE70" s="70" t="s">
        <v>54</v>
      </c>
      <c r="AF70" s="44" t="s">
        <v>419</v>
      </c>
      <c r="AG70" s="66" t="s">
        <v>1000</v>
      </c>
      <c r="AH70" s="116">
        <v>87000000</v>
      </c>
      <c r="AI70" s="116">
        <v>87000000</v>
      </c>
      <c r="AJ70" s="116">
        <v>69600000</v>
      </c>
      <c r="AK70" s="116">
        <v>0</v>
      </c>
      <c r="AL70" s="44" t="s">
        <v>689</v>
      </c>
      <c r="AM70" s="44" t="s">
        <v>690</v>
      </c>
      <c r="AN70" s="292"/>
      <c r="AO70" s="292"/>
      <c r="AP70" s="294"/>
    </row>
    <row r="71" spans="1:42" ht="86.25" customHeight="1" x14ac:dyDescent="0.25">
      <c r="A71" s="39"/>
      <c r="B71" s="39"/>
      <c r="C71" s="39"/>
      <c r="D71" s="58"/>
      <c r="E71" s="268" t="s">
        <v>1014</v>
      </c>
      <c r="F71" s="269"/>
      <c r="G71" s="269"/>
      <c r="H71" s="269"/>
      <c r="I71" s="269"/>
      <c r="J71" s="269"/>
      <c r="K71" s="269"/>
      <c r="L71" s="269"/>
      <c r="M71" s="269"/>
      <c r="N71" s="269"/>
      <c r="O71" s="269"/>
      <c r="P71" s="270"/>
      <c r="Q71" s="89">
        <f>SUM(Q62:Q70)/(9)</f>
        <v>0.27777777777777779</v>
      </c>
      <c r="R71" s="44"/>
      <c r="S71" s="39"/>
      <c r="T71" s="39"/>
      <c r="U71" s="39"/>
      <c r="V71" s="39"/>
      <c r="W71" s="39"/>
      <c r="X71" s="39"/>
      <c r="Y71" s="39"/>
      <c r="Z71" s="39"/>
      <c r="AA71" s="39"/>
      <c r="AB71" s="44"/>
      <c r="AC71" s="116"/>
      <c r="AD71" s="44"/>
      <c r="AE71" s="70"/>
      <c r="AF71" s="44"/>
      <c r="AG71" s="66"/>
      <c r="AH71" s="116"/>
      <c r="AI71" s="116"/>
      <c r="AJ71" s="116"/>
      <c r="AK71" s="116"/>
      <c r="AL71" s="44"/>
      <c r="AM71" s="44"/>
      <c r="AN71" s="91"/>
      <c r="AO71" s="92"/>
      <c r="AP71" s="90"/>
    </row>
    <row r="72" spans="1:42" ht="147" customHeight="1" x14ac:dyDescent="0.25">
      <c r="A72" s="39" t="s">
        <v>241</v>
      </c>
      <c r="B72" s="39" t="s">
        <v>250</v>
      </c>
      <c r="C72" s="39" t="s">
        <v>397</v>
      </c>
      <c r="D72" s="58" t="s">
        <v>648</v>
      </c>
      <c r="E72" s="266" t="s">
        <v>691</v>
      </c>
      <c r="F72" s="267">
        <v>2024130010210</v>
      </c>
      <c r="G72" s="256" t="s">
        <v>692</v>
      </c>
      <c r="H72" s="39" t="s">
        <v>694</v>
      </c>
      <c r="I72" s="39" t="s">
        <v>698</v>
      </c>
      <c r="J72" s="39" t="s">
        <v>1001</v>
      </c>
      <c r="K72" s="62">
        <v>0.5</v>
      </c>
      <c r="L72" s="39" t="s">
        <v>697</v>
      </c>
      <c r="M72" s="44" t="s">
        <v>215</v>
      </c>
      <c r="N72" s="39" t="s">
        <v>699</v>
      </c>
      <c r="O72" s="39">
        <v>2</v>
      </c>
      <c r="P72" s="39">
        <v>2</v>
      </c>
      <c r="Q72" s="89">
        <f t="shared" si="0"/>
        <v>1</v>
      </c>
      <c r="R72" s="44" t="s">
        <v>412</v>
      </c>
      <c r="S72" s="39" t="s">
        <v>413</v>
      </c>
      <c r="T72" s="39">
        <v>210</v>
      </c>
      <c r="U72" s="39" t="s">
        <v>701</v>
      </c>
      <c r="V72" s="39" t="s">
        <v>990</v>
      </c>
      <c r="W72" s="39" t="s">
        <v>499</v>
      </c>
      <c r="X72" s="39" t="s">
        <v>415</v>
      </c>
      <c r="Y72" s="39" t="s">
        <v>706</v>
      </c>
      <c r="Z72" s="39" t="s">
        <v>705</v>
      </c>
      <c r="AA72" s="39" t="s">
        <v>417</v>
      </c>
      <c r="AB72" s="44" t="s">
        <v>707</v>
      </c>
      <c r="AC72" s="113">
        <v>1800400</v>
      </c>
      <c r="AD72" s="44" t="s">
        <v>77</v>
      </c>
      <c r="AE72" s="70" t="s">
        <v>54</v>
      </c>
      <c r="AF72" s="44" t="s">
        <v>419</v>
      </c>
      <c r="AG72" s="44" t="s">
        <v>959</v>
      </c>
      <c r="AH72" s="114">
        <v>1800400</v>
      </c>
      <c r="AI72" s="114">
        <v>1800400</v>
      </c>
      <c r="AJ72" s="114">
        <v>0</v>
      </c>
      <c r="AK72" s="114">
        <v>0</v>
      </c>
      <c r="AL72" s="44" t="s">
        <v>420</v>
      </c>
      <c r="AM72" s="44" t="s">
        <v>708</v>
      </c>
      <c r="AN72" s="291"/>
      <c r="AO72" s="291"/>
      <c r="AP72" s="293">
        <v>0</v>
      </c>
    </row>
    <row r="73" spans="1:42" ht="105" customHeight="1" x14ac:dyDescent="0.25">
      <c r="A73" s="39" t="s">
        <v>241</v>
      </c>
      <c r="B73" s="39" t="s">
        <v>250</v>
      </c>
      <c r="C73" s="39" t="s">
        <v>397</v>
      </c>
      <c r="D73" s="39" t="s">
        <v>339</v>
      </c>
      <c r="E73" s="266"/>
      <c r="F73" s="267"/>
      <c r="G73" s="256"/>
      <c r="H73" s="39" t="s">
        <v>693</v>
      </c>
      <c r="I73" s="39" t="s">
        <v>695</v>
      </c>
      <c r="J73" s="39" t="s">
        <v>700</v>
      </c>
      <c r="K73" s="62">
        <v>0.5</v>
      </c>
      <c r="L73" s="39" t="s">
        <v>696</v>
      </c>
      <c r="M73" s="44" t="s">
        <v>215</v>
      </c>
      <c r="N73" s="39" t="s">
        <v>700</v>
      </c>
      <c r="O73" s="39">
        <v>1</v>
      </c>
      <c r="P73" s="39">
        <v>1</v>
      </c>
      <c r="Q73" s="89">
        <f t="shared" si="0"/>
        <v>1</v>
      </c>
      <c r="R73" s="44" t="s">
        <v>412</v>
      </c>
      <c r="S73" s="39" t="s">
        <v>413</v>
      </c>
      <c r="T73" s="39">
        <v>210</v>
      </c>
      <c r="U73" s="39" t="s">
        <v>702</v>
      </c>
      <c r="V73" s="39" t="s">
        <v>702</v>
      </c>
      <c r="W73" s="39" t="s">
        <v>702</v>
      </c>
      <c r="X73" s="39" t="s">
        <v>415</v>
      </c>
      <c r="Y73" s="39" t="s">
        <v>704</v>
      </c>
      <c r="Z73" s="39" t="s">
        <v>703</v>
      </c>
      <c r="AA73" s="39" t="s">
        <v>530</v>
      </c>
      <c r="AB73" s="44" t="s">
        <v>243</v>
      </c>
      <c r="AC73" s="119" t="s">
        <v>243</v>
      </c>
      <c r="AD73" s="44" t="s">
        <v>243</v>
      </c>
      <c r="AE73" s="70" t="s">
        <v>64</v>
      </c>
      <c r="AF73" s="44" t="s">
        <v>243</v>
      </c>
      <c r="AG73" s="44" t="s">
        <v>243</v>
      </c>
      <c r="AH73" s="44" t="s">
        <v>243</v>
      </c>
      <c r="AI73" s="44" t="s">
        <v>243</v>
      </c>
      <c r="AJ73" s="44" t="s">
        <v>243</v>
      </c>
      <c r="AK73" s="44" t="s">
        <v>243</v>
      </c>
      <c r="AL73" s="44" t="s">
        <v>243</v>
      </c>
      <c r="AM73" s="44" t="s">
        <v>243</v>
      </c>
      <c r="AN73" s="292"/>
      <c r="AO73" s="292"/>
      <c r="AP73" s="294"/>
    </row>
    <row r="74" spans="1:42" ht="105" customHeight="1" x14ac:dyDescent="0.25">
      <c r="A74" s="39"/>
      <c r="B74" s="39"/>
      <c r="C74" s="39"/>
      <c r="D74" s="39"/>
      <c r="E74" s="268" t="s">
        <v>1014</v>
      </c>
      <c r="F74" s="269"/>
      <c r="G74" s="269"/>
      <c r="H74" s="269"/>
      <c r="I74" s="269"/>
      <c r="J74" s="269"/>
      <c r="K74" s="269"/>
      <c r="L74" s="269"/>
      <c r="M74" s="269"/>
      <c r="N74" s="269"/>
      <c r="O74" s="269"/>
      <c r="P74" s="270"/>
      <c r="Q74" s="89">
        <f>100%</f>
        <v>1</v>
      </c>
      <c r="R74" s="44"/>
      <c r="S74" s="39"/>
      <c r="T74" s="39"/>
      <c r="U74" s="39"/>
      <c r="V74" s="39"/>
      <c r="W74" s="39"/>
      <c r="X74" s="39"/>
      <c r="Y74" s="39"/>
      <c r="Z74" s="39"/>
      <c r="AA74" s="39"/>
      <c r="AB74" s="44"/>
      <c r="AC74" s="44"/>
      <c r="AD74" s="44"/>
      <c r="AE74" s="70"/>
      <c r="AF74" s="44"/>
      <c r="AG74" s="44"/>
      <c r="AH74" s="44"/>
      <c r="AI74" s="44"/>
      <c r="AJ74" s="44"/>
      <c r="AK74" s="44"/>
      <c r="AL74" s="44"/>
      <c r="AM74" s="44"/>
      <c r="AN74" s="91">
        <v>0</v>
      </c>
      <c r="AO74" s="92">
        <v>0</v>
      </c>
      <c r="AP74" s="90">
        <v>0</v>
      </c>
    </row>
    <row r="75" spans="1:42" ht="53.25" customHeight="1" x14ac:dyDescent="0.25">
      <c r="A75" s="39" t="s">
        <v>243</v>
      </c>
      <c r="B75" s="39" t="s">
        <v>251</v>
      </c>
      <c r="C75" s="39" t="s">
        <v>398</v>
      </c>
      <c r="D75" s="39" t="s">
        <v>347</v>
      </c>
      <c r="E75" s="281" t="s">
        <v>709</v>
      </c>
      <c r="F75" s="283">
        <v>2024130010209</v>
      </c>
      <c r="G75" s="271" t="s">
        <v>710</v>
      </c>
      <c r="H75" s="39" t="s">
        <v>711</v>
      </c>
      <c r="I75" s="39" t="s">
        <v>714</v>
      </c>
      <c r="J75" s="39" t="s">
        <v>964</v>
      </c>
      <c r="K75" s="73">
        <v>0.25</v>
      </c>
      <c r="L75" s="39" t="s">
        <v>347</v>
      </c>
      <c r="M75" s="44" t="s">
        <v>213</v>
      </c>
      <c r="N75" s="39" t="s">
        <v>718</v>
      </c>
      <c r="O75" s="39">
        <v>1</v>
      </c>
      <c r="P75" s="39">
        <v>21</v>
      </c>
      <c r="Q75" s="89">
        <f>100%</f>
        <v>1</v>
      </c>
      <c r="R75" s="44" t="s">
        <v>470</v>
      </c>
      <c r="S75" s="39" t="s">
        <v>413</v>
      </c>
      <c r="T75" s="39">
        <v>180</v>
      </c>
      <c r="U75" s="39" t="s">
        <v>672</v>
      </c>
      <c r="V75" s="39">
        <v>21</v>
      </c>
      <c r="W75" s="39" t="s">
        <v>499</v>
      </c>
      <c r="X75" s="39" t="s">
        <v>415</v>
      </c>
      <c r="Y75" s="39" t="s">
        <v>724</v>
      </c>
      <c r="Z75" s="39" t="s">
        <v>725</v>
      </c>
      <c r="AA75" s="39" t="s">
        <v>530</v>
      </c>
      <c r="AB75" s="44" t="s">
        <v>243</v>
      </c>
      <c r="AC75" s="119" t="s">
        <v>243</v>
      </c>
      <c r="AD75" s="44" t="s">
        <v>243</v>
      </c>
      <c r="AE75" s="70" t="s">
        <v>64</v>
      </c>
      <c r="AF75" s="44" t="s">
        <v>243</v>
      </c>
      <c r="AG75" s="44" t="s">
        <v>243</v>
      </c>
      <c r="AH75" s="44" t="s">
        <v>243</v>
      </c>
      <c r="AI75" s="44" t="s">
        <v>243</v>
      </c>
      <c r="AJ75" s="44" t="s">
        <v>243</v>
      </c>
      <c r="AK75" s="44" t="s">
        <v>243</v>
      </c>
      <c r="AL75" s="44" t="s">
        <v>243</v>
      </c>
      <c r="AM75" s="44" t="s">
        <v>243</v>
      </c>
      <c r="AN75" s="291">
        <v>600000001</v>
      </c>
      <c r="AO75" s="291">
        <v>421900000</v>
      </c>
      <c r="AP75" s="293">
        <v>0</v>
      </c>
    </row>
    <row r="76" spans="1:42" ht="74.25" customHeight="1" x14ac:dyDescent="0.25">
      <c r="A76" s="39" t="s">
        <v>243</v>
      </c>
      <c r="B76" s="39" t="s">
        <v>251</v>
      </c>
      <c r="C76" s="39" t="s">
        <v>398</v>
      </c>
      <c r="D76" s="39" t="s">
        <v>351</v>
      </c>
      <c r="E76" s="289"/>
      <c r="F76" s="290"/>
      <c r="G76" s="273"/>
      <c r="H76" s="39" t="s">
        <v>712</v>
      </c>
      <c r="I76" s="39" t="s">
        <v>715</v>
      </c>
      <c r="J76" s="39" t="s">
        <v>965</v>
      </c>
      <c r="K76" s="73">
        <v>0.25</v>
      </c>
      <c r="L76" s="39" t="s">
        <v>716</v>
      </c>
      <c r="M76" s="44" t="s">
        <v>213</v>
      </c>
      <c r="N76" s="39" t="s">
        <v>477</v>
      </c>
      <c r="O76" s="39">
        <v>1</v>
      </c>
      <c r="P76" s="39">
        <v>1</v>
      </c>
      <c r="Q76" s="89">
        <f t="shared" ref="Q76:Q97" si="1">(P76/O76)</f>
        <v>1</v>
      </c>
      <c r="R76" s="44" t="s">
        <v>470</v>
      </c>
      <c r="S76" s="39" t="s">
        <v>413</v>
      </c>
      <c r="T76" s="39">
        <v>180</v>
      </c>
      <c r="U76" s="39" t="s">
        <v>766</v>
      </c>
      <c r="V76" s="39">
        <v>2000</v>
      </c>
      <c r="W76" s="39" t="s">
        <v>499</v>
      </c>
      <c r="X76" s="39" t="s">
        <v>415</v>
      </c>
      <c r="Y76" s="39" t="s">
        <v>722</v>
      </c>
      <c r="Z76" s="39" t="s">
        <v>723</v>
      </c>
      <c r="AA76" s="57" t="s">
        <v>417</v>
      </c>
      <c r="AB76" s="71" t="s">
        <v>720</v>
      </c>
      <c r="AC76" s="113">
        <v>100000000</v>
      </c>
      <c r="AD76" s="44" t="s">
        <v>68</v>
      </c>
      <c r="AE76" s="44" t="s">
        <v>54</v>
      </c>
      <c r="AF76" s="44" t="s">
        <v>495</v>
      </c>
      <c r="AG76" s="66" t="s">
        <v>1002</v>
      </c>
      <c r="AH76" s="116">
        <v>100000000</v>
      </c>
      <c r="AI76" s="116">
        <v>100000000</v>
      </c>
      <c r="AJ76" s="116">
        <v>89990000</v>
      </c>
      <c r="AK76" s="116">
        <v>0</v>
      </c>
      <c r="AL76" s="44" t="s">
        <v>420</v>
      </c>
      <c r="AM76" s="44" t="s">
        <v>721</v>
      </c>
      <c r="AN76" s="297"/>
      <c r="AO76" s="297"/>
      <c r="AP76" s="298"/>
    </row>
    <row r="77" spans="1:42" ht="120" x14ac:dyDescent="0.25">
      <c r="A77" s="39" t="s">
        <v>243</v>
      </c>
      <c r="B77" s="39" t="s">
        <v>251</v>
      </c>
      <c r="C77" s="39" t="s">
        <v>398</v>
      </c>
      <c r="D77" s="39" t="s">
        <v>354</v>
      </c>
      <c r="E77" s="282"/>
      <c r="F77" s="284"/>
      <c r="G77" s="272"/>
      <c r="H77" s="39" t="s">
        <v>711</v>
      </c>
      <c r="I77" s="39" t="s">
        <v>714</v>
      </c>
      <c r="J77" s="39" t="s">
        <v>964</v>
      </c>
      <c r="K77" s="73">
        <v>0.25</v>
      </c>
      <c r="L77" s="39" t="s">
        <v>717</v>
      </c>
      <c r="M77" s="44" t="s">
        <v>213</v>
      </c>
      <c r="N77" s="39" t="s">
        <v>719</v>
      </c>
      <c r="O77" s="39">
        <v>1</v>
      </c>
      <c r="P77" s="39">
        <v>21</v>
      </c>
      <c r="Q77" s="89">
        <f>100%</f>
        <v>1</v>
      </c>
      <c r="R77" s="44" t="s">
        <v>470</v>
      </c>
      <c r="S77" s="39" t="s">
        <v>413</v>
      </c>
      <c r="T77" s="39">
        <v>180</v>
      </c>
      <c r="U77" s="39" t="s">
        <v>672</v>
      </c>
      <c r="V77" s="39">
        <v>21</v>
      </c>
      <c r="W77" s="39" t="s">
        <v>499</v>
      </c>
      <c r="X77" s="39" t="s">
        <v>415</v>
      </c>
      <c r="Y77" s="39" t="s">
        <v>724</v>
      </c>
      <c r="Z77" s="39" t="s">
        <v>725</v>
      </c>
      <c r="AA77" s="39" t="s">
        <v>530</v>
      </c>
      <c r="AB77" s="44" t="s">
        <v>243</v>
      </c>
      <c r="AC77" s="119" t="s">
        <v>243</v>
      </c>
      <c r="AD77" s="44" t="s">
        <v>243</v>
      </c>
      <c r="AE77" s="70" t="s">
        <v>64</v>
      </c>
      <c r="AF77" s="44" t="s">
        <v>243</v>
      </c>
      <c r="AG77" s="44" t="s">
        <v>243</v>
      </c>
      <c r="AH77" s="44" t="s">
        <v>243</v>
      </c>
      <c r="AI77" s="44" t="s">
        <v>243</v>
      </c>
      <c r="AJ77" s="44" t="s">
        <v>243</v>
      </c>
      <c r="AK77" s="44" t="s">
        <v>243</v>
      </c>
      <c r="AL77" s="44" t="s">
        <v>243</v>
      </c>
      <c r="AM77" s="44" t="s">
        <v>243</v>
      </c>
      <c r="AN77" s="292"/>
      <c r="AO77" s="292"/>
      <c r="AP77" s="294"/>
    </row>
    <row r="78" spans="1:42" ht="49.5" customHeight="1" x14ac:dyDescent="0.25">
      <c r="A78" s="39"/>
      <c r="B78" s="39"/>
      <c r="C78" s="39"/>
      <c r="D78" s="39"/>
      <c r="E78" s="268" t="s">
        <v>1014</v>
      </c>
      <c r="F78" s="269"/>
      <c r="G78" s="269"/>
      <c r="H78" s="269"/>
      <c r="I78" s="269"/>
      <c r="J78" s="269"/>
      <c r="K78" s="269"/>
      <c r="L78" s="269"/>
      <c r="M78" s="269"/>
      <c r="N78" s="269"/>
      <c r="O78" s="269"/>
      <c r="P78" s="270"/>
      <c r="Q78" s="89">
        <f>100%</f>
        <v>1</v>
      </c>
      <c r="R78" s="44"/>
      <c r="S78" s="39"/>
      <c r="T78" s="39"/>
      <c r="U78" s="57"/>
      <c r="V78" s="57"/>
      <c r="W78" s="39"/>
      <c r="X78" s="39"/>
      <c r="Y78" s="39"/>
      <c r="Z78" s="39"/>
      <c r="AA78" s="39"/>
      <c r="AB78" s="44"/>
      <c r="AC78" s="44"/>
      <c r="AD78" s="44"/>
      <c r="AE78" s="70"/>
      <c r="AF78" s="44"/>
      <c r="AG78" s="44"/>
      <c r="AH78" s="44"/>
      <c r="AI78" s="44"/>
      <c r="AJ78" s="44"/>
      <c r="AK78" s="44"/>
      <c r="AL78" s="44"/>
      <c r="AM78" s="44"/>
      <c r="AN78" s="91"/>
      <c r="AO78" s="92"/>
      <c r="AP78" s="90"/>
    </row>
    <row r="79" spans="1:42" ht="120" x14ac:dyDescent="0.25">
      <c r="A79" s="39" t="s">
        <v>240</v>
      </c>
      <c r="B79" s="39" t="s">
        <v>251</v>
      </c>
      <c r="C79" s="39" t="s">
        <v>398</v>
      </c>
      <c r="D79" s="39" t="s">
        <v>729</v>
      </c>
      <c r="E79" s="266" t="s">
        <v>726</v>
      </c>
      <c r="F79" s="267">
        <v>2024130010195</v>
      </c>
      <c r="G79" s="256" t="s">
        <v>727</v>
      </c>
      <c r="H79" s="39" t="s">
        <v>728</v>
      </c>
      <c r="I79" s="39" t="s">
        <v>714</v>
      </c>
      <c r="J79" s="39" t="s">
        <v>991</v>
      </c>
      <c r="K79" s="62">
        <v>0.5</v>
      </c>
      <c r="L79" s="39" t="s">
        <v>731</v>
      </c>
      <c r="M79" s="44" t="s">
        <v>212</v>
      </c>
      <c r="N79" s="39" t="s">
        <v>733</v>
      </c>
      <c r="O79" s="39">
        <v>1</v>
      </c>
      <c r="P79" s="39">
        <v>1</v>
      </c>
      <c r="Q79" s="89">
        <f t="shared" si="1"/>
        <v>1</v>
      </c>
      <c r="R79" s="44" t="s">
        <v>616</v>
      </c>
      <c r="S79" s="39" t="s">
        <v>413</v>
      </c>
      <c r="T79" s="39">
        <v>150</v>
      </c>
      <c r="U79" s="57" t="s">
        <v>734</v>
      </c>
      <c r="V79" s="57" t="s">
        <v>983</v>
      </c>
      <c r="W79" s="39" t="s">
        <v>735</v>
      </c>
      <c r="X79" s="39" t="s">
        <v>415</v>
      </c>
      <c r="Y79" s="39" t="s">
        <v>706</v>
      </c>
      <c r="Z79" s="39" t="s">
        <v>736</v>
      </c>
      <c r="AA79" s="39" t="s">
        <v>530</v>
      </c>
      <c r="AB79" s="44" t="s">
        <v>243</v>
      </c>
      <c r="AC79" s="119" t="s">
        <v>243</v>
      </c>
      <c r="AD79" s="44" t="s">
        <v>243</v>
      </c>
      <c r="AE79" s="70" t="s">
        <v>64</v>
      </c>
      <c r="AF79" s="44" t="s">
        <v>243</v>
      </c>
      <c r="AG79" s="44" t="s">
        <v>243</v>
      </c>
      <c r="AH79" s="44" t="s">
        <v>243</v>
      </c>
      <c r="AI79" s="44" t="s">
        <v>243</v>
      </c>
      <c r="AJ79" s="44" t="s">
        <v>243</v>
      </c>
      <c r="AK79" s="44" t="s">
        <v>243</v>
      </c>
      <c r="AL79" s="44" t="s">
        <v>243</v>
      </c>
      <c r="AM79" s="44" t="s">
        <v>243</v>
      </c>
      <c r="AN79" s="291"/>
      <c r="AO79" s="291"/>
      <c r="AP79" s="293"/>
    </row>
    <row r="80" spans="1:42" ht="77.25" customHeight="1" x14ac:dyDescent="0.25">
      <c r="A80" s="39" t="s">
        <v>240</v>
      </c>
      <c r="B80" s="39" t="s">
        <v>251</v>
      </c>
      <c r="C80" s="39" t="s">
        <v>398</v>
      </c>
      <c r="D80" s="39" t="s">
        <v>352</v>
      </c>
      <c r="E80" s="266"/>
      <c r="F80" s="267"/>
      <c r="G80" s="256"/>
      <c r="H80" s="39" t="s">
        <v>730</v>
      </c>
      <c r="I80" s="39" t="s">
        <v>713</v>
      </c>
      <c r="J80" s="39" t="s">
        <v>981</v>
      </c>
      <c r="K80" s="62">
        <v>0.5</v>
      </c>
      <c r="L80" s="39" t="s">
        <v>732</v>
      </c>
      <c r="M80" s="44" t="s">
        <v>212</v>
      </c>
      <c r="N80" s="39" t="s">
        <v>468</v>
      </c>
      <c r="O80" s="39">
        <v>1</v>
      </c>
      <c r="P80" s="39">
        <v>0</v>
      </c>
      <c r="Q80" s="89">
        <f t="shared" si="1"/>
        <v>0</v>
      </c>
      <c r="R80" s="44" t="s">
        <v>616</v>
      </c>
      <c r="S80" s="39" t="s">
        <v>413</v>
      </c>
      <c r="T80" s="39">
        <v>150</v>
      </c>
      <c r="U80" s="39" t="s">
        <v>672</v>
      </c>
      <c r="V80" s="39" t="s">
        <v>982</v>
      </c>
      <c r="W80" s="39" t="s">
        <v>499</v>
      </c>
      <c r="X80" s="39" t="s">
        <v>415</v>
      </c>
      <c r="Y80" s="39" t="s">
        <v>706</v>
      </c>
      <c r="Z80" s="39" t="s">
        <v>736</v>
      </c>
      <c r="AA80" s="39" t="s">
        <v>530</v>
      </c>
      <c r="AB80" s="44" t="s">
        <v>992</v>
      </c>
      <c r="AC80" s="128">
        <v>5000001</v>
      </c>
      <c r="AD80" s="44" t="s">
        <v>243</v>
      </c>
      <c r="AE80" s="44" t="s">
        <v>54</v>
      </c>
      <c r="AF80" s="44" t="s">
        <v>419</v>
      </c>
      <c r="AG80" s="44" t="s">
        <v>243</v>
      </c>
      <c r="AH80" s="129">
        <v>5000001</v>
      </c>
      <c r="AI80" s="129">
        <v>5000001</v>
      </c>
      <c r="AJ80" s="129">
        <v>0</v>
      </c>
      <c r="AK80" s="129">
        <v>0</v>
      </c>
      <c r="AL80" s="44" t="s">
        <v>420</v>
      </c>
      <c r="AM80" s="44" t="s">
        <v>737</v>
      </c>
      <c r="AN80" s="292"/>
      <c r="AO80" s="292"/>
      <c r="AP80" s="294"/>
    </row>
    <row r="81" spans="1:42" ht="77.25" customHeight="1" x14ac:dyDescent="0.25">
      <c r="A81" s="56"/>
      <c r="B81" s="56"/>
      <c r="C81" s="56"/>
      <c r="D81" s="56"/>
      <c r="E81" s="268" t="s">
        <v>1014</v>
      </c>
      <c r="F81" s="269"/>
      <c r="G81" s="269"/>
      <c r="H81" s="269"/>
      <c r="I81" s="269"/>
      <c r="J81" s="269"/>
      <c r="K81" s="269"/>
      <c r="L81" s="269"/>
      <c r="M81" s="269"/>
      <c r="N81" s="269"/>
      <c r="O81" s="269"/>
      <c r="P81" s="270"/>
      <c r="Q81" s="89">
        <f>SUM(Q79:Q80)/(2)</f>
        <v>0.5</v>
      </c>
      <c r="R81" s="44"/>
      <c r="S81" s="39"/>
      <c r="T81" s="39"/>
      <c r="U81" s="39"/>
      <c r="V81" s="39"/>
      <c r="W81" s="39"/>
      <c r="X81" s="39"/>
      <c r="Y81" s="39"/>
      <c r="Z81" s="39"/>
      <c r="AA81" s="39"/>
      <c r="AB81" s="44"/>
      <c r="AC81" s="129"/>
      <c r="AD81" s="44"/>
      <c r="AE81" s="44"/>
      <c r="AF81" s="44"/>
      <c r="AG81" s="44"/>
      <c r="AH81" s="129"/>
      <c r="AI81" s="129"/>
      <c r="AJ81" s="129"/>
      <c r="AK81" s="129"/>
      <c r="AL81" s="44"/>
      <c r="AM81" s="44"/>
      <c r="AN81" s="91"/>
      <c r="AO81" s="92"/>
      <c r="AP81" s="90"/>
    </row>
    <row r="82" spans="1:42" ht="75.75" customHeight="1" x14ac:dyDescent="0.25">
      <c r="A82" s="271" t="s">
        <v>243</v>
      </c>
      <c r="B82" s="271" t="s">
        <v>252</v>
      </c>
      <c r="C82" s="271" t="s">
        <v>399</v>
      </c>
      <c r="D82" s="271" t="s">
        <v>356</v>
      </c>
      <c r="E82" s="281" t="s">
        <v>738</v>
      </c>
      <c r="F82" s="283">
        <v>2024130010043</v>
      </c>
      <c r="G82" s="271" t="s">
        <v>739</v>
      </c>
      <c r="H82" s="256" t="s">
        <v>741</v>
      </c>
      <c r="I82" s="256" t="s">
        <v>745</v>
      </c>
      <c r="J82" s="256" t="s">
        <v>966</v>
      </c>
      <c r="K82" s="288">
        <v>0.5</v>
      </c>
      <c r="L82" s="39" t="s">
        <v>740</v>
      </c>
      <c r="M82" s="44" t="s">
        <v>213</v>
      </c>
      <c r="N82" s="39" t="s">
        <v>477</v>
      </c>
      <c r="O82" s="39">
        <v>1</v>
      </c>
      <c r="P82" s="39">
        <v>1</v>
      </c>
      <c r="Q82" s="89">
        <f t="shared" si="1"/>
        <v>1</v>
      </c>
      <c r="R82" s="44" t="s">
        <v>470</v>
      </c>
      <c r="S82" s="39" t="s">
        <v>413</v>
      </c>
      <c r="T82" s="39">
        <v>180</v>
      </c>
      <c r="U82" s="39" t="s">
        <v>751</v>
      </c>
      <c r="V82" s="39" t="s">
        <v>751</v>
      </c>
      <c r="W82" s="39" t="s">
        <v>499</v>
      </c>
      <c r="X82" s="39" t="s">
        <v>754</v>
      </c>
      <c r="Y82" s="39" t="s">
        <v>756</v>
      </c>
      <c r="Z82" s="39" t="s">
        <v>757</v>
      </c>
      <c r="AA82" s="39" t="s">
        <v>417</v>
      </c>
      <c r="AB82" s="44" t="s">
        <v>760</v>
      </c>
      <c r="AC82" s="130">
        <v>135211695.40000001</v>
      </c>
      <c r="AD82" s="44" t="s">
        <v>77</v>
      </c>
      <c r="AE82" s="44" t="s">
        <v>54</v>
      </c>
      <c r="AF82" s="44" t="s">
        <v>495</v>
      </c>
      <c r="AG82" s="44" t="s">
        <v>959</v>
      </c>
      <c r="AH82" s="131">
        <v>135211695.40000001</v>
      </c>
      <c r="AI82" s="131">
        <v>135211695.40000001</v>
      </c>
      <c r="AJ82" s="129">
        <v>0</v>
      </c>
      <c r="AK82" s="129">
        <v>0</v>
      </c>
      <c r="AL82" s="44" t="s">
        <v>764</v>
      </c>
      <c r="AM82" s="44" t="s">
        <v>765</v>
      </c>
      <c r="AN82" s="291">
        <v>2200000000</v>
      </c>
      <c r="AO82" s="291">
        <v>364018436.72000003</v>
      </c>
      <c r="AP82" s="293">
        <v>0</v>
      </c>
    </row>
    <row r="83" spans="1:42" ht="75.75" customHeight="1" x14ac:dyDescent="0.25">
      <c r="A83" s="273"/>
      <c r="B83" s="273"/>
      <c r="C83" s="273"/>
      <c r="D83" s="273"/>
      <c r="E83" s="289"/>
      <c r="F83" s="290"/>
      <c r="G83" s="273"/>
      <c r="H83" s="256"/>
      <c r="I83" s="256"/>
      <c r="J83" s="256"/>
      <c r="K83" s="256"/>
      <c r="L83" s="39" t="s">
        <v>747</v>
      </c>
      <c r="M83" s="44" t="s">
        <v>213</v>
      </c>
      <c r="N83" s="39" t="s">
        <v>750</v>
      </c>
      <c r="O83" s="39">
        <v>1</v>
      </c>
      <c r="P83" s="39">
        <v>0</v>
      </c>
      <c r="Q83" s="89">
        <f t="shared" si="1"/>
        <v>0</v>
      </c>
      <c r="R83" s="44" t="s">
        <v>470</v>
      </c>
      <c r="S83" s="39" t="s">
        <v>413</v>
      </c>
      <c r="T83" s="39">
        <v>180</v>
      </c>
      <c r="U83" s="39" t="s">
        <v>751</v>
      </c>
      <c r="V83" s="39">
        <v>0</v>
      </c>
      <c r="W83" s="39" t="s">
        <v>499</v>
      </c>
      <c r="X83" s="39" t="s">
        <v>754</v>
      </c>
      <c r="Y83" s="39" t="s">
        <v>756</v>
      </c>
      <c r="Z83" s="39" t="s">
        <v>757</v>
      </c>
      <c r="AA83" s="39" t="s">
        <v>417</v>
      </c>
      <c r="AB83" s="44" t="s">
        <v>761</v>
      </c>
      <c r="AC83" s="130">
        <v>10000000</v>
      </c>
      <c r="AD83" s="44" t="s">
        <v>68</v>
      </c>
      <c r="AE83" s="44" t="s">
        <v>54</v>
      </c>
      <c r="AF83" s="44" t="s">
        <v>495</v>
      </c>
      <c r="AG83" s="44" t="s">
        <v>959</v>
      </c>
      <c r="AH83" s="131">
        <v>10000000</v>
      </c>
      <c r="AI83" s="131">
        <v>10000000</v>
      </c>
      <c r="AJ83" s="129">
        <v>0</v>
      </c>
      <c r="AK83" s="129">
        <v>0</v>
      </c>
      <c r="AL83" s="44" t="s">
        <v>764</v>
      </c>
      <c r="AM83" s="44" t="s">
        <v>765</v>
      </c>
      <c r="AN83" s="297"/>
      <c r="AO83" s="297"/>
      <c r="AP83" s="298"/>
    </row>
    <row r="84" spans="1:42" ht="75.75" customHeight="1" x14ac:dyDescent="0.25">
      <c r="A84" s="273"/>
      <c r="B84" s="273"/>
      <c r="C84" s="273"/>
      <c r="D84" s="273"/>
      <c r="E84" s="289"/>
      <c r="F84" s="290"/>
      <c r="G84" s="273"/>
      <c r="H84" s="256"/>
      <c r="I84" s="256"/>
      <c r="J84" s="256"/>
      <c r="K84" s="256"/>
      <c r="L84" s="39" t="s">
        <v>746</v>
      </c>
      <c r="M84" s="44" t="s">
        <v>213</v>
      </c>
      <c r="N84" s="39" t="s">
        <v>477</v>
      </c>
      <c r="O84" s="39">
        <v>1</v>
      </c>
      <c r="P84" s="39">
        <v>0</v>
      </c>
      <c r="Q84" s="89">
        <f t="shared" si="1"/>
        <v>0</v>
      </c>
      <c r="R84" s="44" t="s">
        <v>470</v>
      </c>
      <c r="S84" s="39" t="s">
        <v>413</v>
      </c>
      <c r="T84" s="39">
        <v>180</v>
      </c>
      <c r="U84" s="39" t="s">
        <v>751</v>
      </c>
      <c r="V84" s="39">
        <v>0</v>
      </c>
      <c r="W84" s="39" t="s">
        <v>499</v>
      </c>
      <c r="X84" s="39" t="s">
        <v>754</v>
      </c>
      <c r="Y84" s="39" t="s">
        <v>756</v>
      </c>
      <c r="Z84" s="39" t="s">
        <v>757</v>
      </c>
      <c r="AA84" s="39" t="s">
        <v>417</v>
      </c>
      <c r="AB84" s="44" t="s">
        <v>746</v>
      </c>
      <c r="AC84" s="130">
        <v>70000000</v>
      </c>
      <c r="AD84" s="44" t="s">
        <v>68</v>
      </c>
      <c r="AE84" s="44" t="s">
        <v>54</v>
      </c>
      <c r="AF84" s="44" t="s">
        <v>495</v>
      </c>
      <c r="AG84" s="44" t="s">
        <v>959</v>
      </c>
      <c r="AH84" s="131">
        <v>70000000</v>
      </c>
      <c r="AI84" s="131">
        <v>70000000</v>
      </c>
      <c r="AJ84" s="129">
        <v>0</v>
      </c>
      <c r="AK84" s="129">
        <v>0</v>
      </c>
      <c r="AL84" s="44" t="s">
        <v>764</v>
      </c>
      <c r="AM84" s="44" t="s">
        <v>765</v>
      </c>
      <c r="AN84" s="297"/>
      <c r="AO84" s="297"/>
      <c r="AP84" s="298"/>
    </row>
    <row r="85" spans="1:42" ht="133.5" customHeight="1" x14ac:dyDescent="0.25">
      <c r="A85" s="272"/>
      <c r="B85" s="272"/>
      <c r="C85" s="272"/>
      <c r="D85" s="272"/>
      <c r="E85" s="289"/>
      <c r="F85" s="290"/>
      <c r="G85" s="273"/>
      <c r="H85" s="256"/>
      <c r="I85" s="256"/>
      <c r="J85" s="256"/>
      <c r="K85" s="256"/>
      <c r="L85" s="39" t="s">
        <v>749</v>
      </c>
      <c r="M85" s="44" t="s">
        <v>213</v>
      </c>
      <c r="N85" s="39" t="s">
        <v>477</v>
      </c>
      <c r="O85" s="39">
        <v>1</v>
      </c>
      <c r="P85" s="39">
        <v>0</v>
      </c>
      <c r="Q85" s="89">
        <f t="shared" si="1"/>
        <v>0</v>
      </c>
      <c r="R85" s="44" t="s">
        <v>470</v>
      </c>
      <c r="S85" s="39" t="s">
        <v>413</v>
      </c>
      <c r="T85" s="39">
        <v>180</v>
      </c>
      <c r="U85" s="39" t="s">
        <v>751</v>
      </c>
      <c r="V85" s="39" t="s">
        <v>751</v>
      </c>
      <c r="W85" s="39" t="s">
        <v>499</v>
      </c>
      <c r="X85" s="39" t="s">
        <v>754</v>
      </c>
      <c r="Y85" s="39" t="s">
        <v>756</v>
      </c>
      <c r="Z85" s="39" t="s">
        <v>757</v>
      </c>
      <c r="AA85" s="39" t="s">
        <v>417</v>
      </c>
      <c r="AB85" s="44" t="s">
        <v>749</v>
      </c>
      <c r="AC85" s="130">
        <v>95000000</v>
      </c>
      <c r="AD85" s="44" t="s">
        <v>68</v>
      </c>
      <c r="AE85" s="44" t="s">
        <v>54</v>
      </c>
      <c r="AF85" s="44" t="s">
        <v>495</v>
      </c>
      <c r="AG85" s="44" t="s">
        <v>959</v>
      </c>
      <c r="AH85" s="131">
        <v>95000000</v>
      </c>
      <c r="AI85" s="131">
        <v>95000000</v>
      </c>
      <c r="AJ85" s="131">
        <v>0</v>
      </c>
      <c r="AK85" s="131">
        <v>0</v>
      </c>
      <c r="AL85" s="44" t="s">
        <v>764</v>
      </c>
      <c r="AM85" s="44" t="s">
        <v>765</v>
      </c>
      <c r="AN85" s="297"/>
      <c r="AO85" s="297"/>
      <c r="AP85" s="298"/>
    </row>
    <row r="86" spans="1:42" ht="85.5" customHeight="1" x14ac:dyDescent="0.25">
      <c r="A86" s="271" t="s">
        <v>243</v>
      </c>
      <c r="B86" s="271" t="s">
        <v>252</v>
      </c>
      <c r="C86" s="271" t="s">
        <v>399</v>
      </c>
      <c r="D86" s="271" t="s">
        <v>357</v>
      </c>
      <c r="E86" s="289"/>
      <c r="F86" s="290"/>
      <c r="G86" s="273"/>
      <c r="H86" s="256" t="s">
        <v>742</v>
      </c>
      <c r="I86" s="256" t="s">
        <v>743</v>
      </c>
      <c r="J86" s="256" t="s">
        <v>1004</v>
      </c>
      <c r="K86" s="288">
        <v>0.5</v>
      </c>
      <c r="L86" s="39" t="s">
        <v>744</v>
      </c>
      <c r="M86" s="44" t="s">
        <v>213</v>
      </c>
      <c r="N86" s="39" t="s">
        <v>477</v>
      </c>
      <c r="O86" s="39">
        <v>1</v>
      </c>
      <c r="P86" s="39">
        <v>0</v>
      </c>
      <c r="Q86" s="89">
        <f t="shared" si="1"/>
        <v>0</v>
      </c>
      <c r="R86" s="44" t="s">
        <v>470</v>
      </c>
      <c r="S86" s="39" t="s">
        <v>413</v>
      </c>
      <c r="T86" s="39">
        <v>180</v>
      </c>
      <c r="U86" s="39" t="s">
        <v>753</v>
      </c>
      <c r="V86" s="39">
        <v>0</v>
      </c>
      <c r="W86" s="39" t="s">
        <v>499</v>
      </c>
      <c r="X86" s="39" t="s">
        <v>754</v>
      </c>
      <c r="Y86" s="39" t="s">
        <v>758</v>
      </c>
      <c r="Z86" s="39" t="s">
        <v>759</v>
      </c>
      <c r="AA86" s="39" t="s">
        <v>417</v>
      </c>
      <c r="AB86" s="44" t="s">
        <v>762</v>
      </c>
      <c r="AC86" s="130">
        <v>765000000</v>
      </c>
      <c r="AD86" s="44" t="s">
        <v>77</v>
      </c>
      <c r="AE86" s="44" t="s">
        <v>54</v>
      </c>
      <c r="AF86" s="44" t="s">
        <v>495</v>
      </c>
      <c r="AG86" s="44" t="s">
        <v>959</v>
      </c>
      <c r="AH86" s="131">
        <v>765000000</v>
      </c>
      <c r="AI86" s="131">
        <v>765000000</v>
      </c>
      <c r="AJ86" s="131">
        <v>0</v>
      </c>
      <c r="AK86" s="131">
        <v>0</v>
      </c>
      <c r="AL86" s="44" t="s">
        <v>764</v>
      </c>
      <c r="AM86" s="44" t="s">
        <v>765</v>
      </c>
      <c r="AN86" s="297"/>
      <c r="AO86" s="297"/>
      <c r="AP86" s="298"/>
    </row>
    <row r="87" spans="1:42" ht="85.5" customHeight="1" x14ac:dyDescent="0.25">
      <c r="A87" s="272"/>
      <c r="B87" s="272"/>
      <c r="C87" s="272"/>
      <c r="D87" s="272"/>
      <c r="E87" s="282"/>
      <c r="F87" s="284"/>
      <c r="G87" s="272"/>
      <c r="H87" s="256"/>
      <c r="I87" s="256"/>
      <c r="J87" s="256"/>
      <c r="K87" s="288"/>
      <c r="L87" s="39" t="s">
        <v>748</v>
      </c>
      <c r="M87" s="44" t="s">
        <v>213</v>
      </c>
      <c r="N87" s="39" t="s">
        <v>477</v>
      </c>
      <c r="O87" s="39">
        <v>1</v>
      </c>
      <c r="P87" s="39">
        <v>1</v>
      </c>
      <c r="Q87" s="89">
        <f t="shared" si="1"/>
        <v>1</v>
      </c>
      <c r="R87" s="44" t="s">
        <v>470</v>
      </c>
      <c r="S87" s="39" t="s">
        <v>413</v>
      </c>
      <c r="T87" s="39">
        <v>180</v>
      </c>
      <c r="U87" s="39" t="s">
        <v>752</v>
      </c>
      <c r="V87" s="39" t="s">
        <v>752</v>
      </c>
      <c r="W87" s="39" t="s">
        <v>499</v>
      </c>
      <c r="X87" s="39" t="s">
        <v>754</v>
      </c>
      <c r="Y87" s="39" t="s">
        <v>756</v>
      </c>
      <c r="Z87" s="39" t="s">
        <v>757</v>
      </c>
      <c r="AA87" s="39" t="s">
        <v>417</v>
      </c>
      <c r="AB87" s="44" t="s">
        <v>763</v>
      </c>
      <c r="AC87" s="130">
        <v>346400000</v>
      </c>
      <c r="AD87" s="44" t="s">
        <v>78</v>
      </c>
      <c r="AE87" s="44" t="s">
        <v>54</v>
      </c>
      <c r="AF87" s="44" t="s">
        <v>495</v>
      </c>
      <c r="AG87" s="66" t="s">
        <v>1003</v>
      </c>
      <c r="AH87" s="131">
        <v>346400000</v>
      </c>
      <c r="AI87" s="131">
        <v>346400000</v>
      </c>
      <c r="AJ87" s="131">
        <v>346400000</v>
      </c>
      <c r="AK87" s="131">
        <v>0</v>
      </c>
      <c r="AL87" s="44" t="s">
        <v>764</v>
      </c>
      <c r="AM87" s="44" t="s">
        <v>765</v>
      </c>
      <c r="AN87" s="292"/>
      <c r="AO87" s="292"/>
      <c r="AP87" s="294"/>
    </row>
    <row r="88" spans="1:42" ht="85.5" customHeight="1" x14ac:dyDescent="0.25">
      <c r="A88" s="58"/>
      <c r="B88" s="58"/>
      <c r="C88" s="58"/>
      <c r="D88" s="58"/>
      <c r="E88" s="268" t="s">
        <v>1014</v>
      </c>
      <c r="F88" s="269"/>
      <c r="G88" s="269"/>
      <c r="H88" s="269"/>
      <c r="I88" s="269"/>
      <c r="J88" s="269"/>
      <c r="K88" s="269"/>
      <c r="L88" s="269"/>
      <c r="M88" s="269"/>
      <c r="N88" s="269"/>
      <c r="O88" s="269"/>
      <c r="P88" s="270"/>
      <c r="Q88" s="89">
        <f>SUM(Q82:Q87)/(6)</f>
        <v>0.33333333333333331</v>
      </c>
      <c r="R88" s="44"/>
      <c r="S88" s="39"/>
      <c r="T88" s="39"/>
      <c r="U88" s="39"/>
      <c r="V88" s="39"/>
      <c r="W88" s="39"/>
      <c r="X88" s="39"/>
      <c r="Y88" s="39"/>
      <c r="Z88" s="39"/>
      <c r="AA88" s="39"/>
      <c r="AB88" s="44"/>
      <c r="AC88" s="131"/>
      <c r="AD88" s="44"/>
      <c r="AE88" s="44"/>
      <c r="AF88" s="44"/>
      <c r="AG88" s="66"/>
      <c r="AH88" s="131"/>
      <c r="AI88" s="131"/>
      <c r="AJ88" s="131"/>
      <c r="AK88" s="131"/>
      <c r="AL88" s="44"/>
      <c r="AM88" s="44"/>
      <c r="AN88" s="91"/>
      <c r="AO88" s="92"/>
      <c r="AP88" s="90"/>
    </row>
    <row r="89" spans="1:42" ht="151.5" customHeight="1" x14ac:dyDescent="0.25">
      <c r="A89" s="39" t="s">
        <v>244</v>
      </c>
      <c r="B89" s="39" t="s">
        <v>253</v>
      </c>
      <c r="C89" s="39" t="s">
        <v>400</v>
      </c>
      <c r="D89" s="39" t="s">
        <v>359</v>
      </c>
      <c r="E89" s="55" t="s">
        <v>767</v>
      </c>
      <c r="F89" s="38">
        <v>2024130010067</v>
      </c>
      <c r="G89" s="39" t="s">
        <v>768</v>
      </c>
      <c r="H89" s="39" t="s">
        <v>769</v>
      </c>
      <c r="I89" s="39" t="s">
        <v>770</v>
      </c>
      <c r="J89" s="39" t="s">
        <v>956</v>
      </c>
      <c r="K89" s="117">
        <v>1</v>
      </c>
      <c r="L89" s="39" t="s">
        <v>771</v>
      </c>
      <c r="M89" s="44" t="s">
        <v>212</v>
      </c>
      <c r="N89" s="39" t="s">
        <v>960</v>
      </c>
      <c r="O89" s="39">
        <v>2</v>
      </c>
      <c r="P89" s="39">
        <v>4</v>
      </c>
      <c r="Q89" s="89">
        <f>100%</f>
        <v>1</v>
      </c>
      <c r="R89" s="44" t="s">
        <v>616</v>
      </c>
      <c r="S89" s="39" t="s">
        <v>413</v>
      </c>
      <c r="T89" s="39">
        <v>150</v>
      </c>
      <c r="U89" s="39" t="s">
        <v>772</v>
      </c>
      <c r="V89" s="39">
        <v>518</v>
      </c>
      <c r="W89" s="39" t="s">
        <v>958</v>
      </c>
      <c r="X89" s="39" t="s">
        <v>415</v>
      </c>
      <c r="Y89" s="39" t="s">
        <v>773</v>
      </c>
      <c r="Z89" s="39" t="s">
        <v>774</v>
      </c>
      <c r="AA89" s="39" t="s">
        <v>417</v>
      </c>
      <c r="AB89" s="44" t="s">
        <v>760</v>
      </c>
      <c r="AC89" s="130">
        <v>100000000</v>
      </c>
      <c r="AD89" s="44" t="s">
        <v>77</v>
      </c>
      <c r="AE89" s="44" t="s">
        <v>54</v>
      </c>
      <c r="AF89" s="44" t="s">
        <v>419</v>
      </c>
      <c r="AG89" s="44" t="s">
        <v>959</v>
      </c>
      <c r="AH89" s="131">
        <v>100000000</v>
      </c>
      <c r="AI89" s="131">
        <v>100000000</v>
      </c>
      <c r="AJ89" s="131">
        <v>0</v>
      </c>
      <c r="AK89" s="131">
        <v>0</v>
      </c>
      <c r="AL89" s="44" t="s">
        <v>420</v>
      </c>
      <c r="AM89" s="44" t="s">
        <v>775</v>
      </c>
      <c r="AN89" s="84">
        <v>100000000</v>
      </c>
      <c r="AO89" s="84">
        <v>0</v>
      </c>
      <c r="AP89" s="90">
        <v>0</v>
      </c>
    </row>
    <row r="90" spans="1:42" s="71" customFormat="1" ht="165" customHeight="1" x14ac:dyDescent="0.25">
      <c r="A90" s="44" t="s">
        <v>776</v>
      </c>
      <c r="B90" s="42" t="s">
        <v>777</v>
      </c>
      <c r="C90" s="39" t="s">
        <v>778</v>
      </c>
      <c r="D90" s="43" t="s">
        <v>807</v>
      </c>
      <c r="E90" s="281" t="s">
        <v>779</v>
      </c>
      <c r="F90" s="283">
        <v>2024130010096</v>
      </c>
      <c r="G90" s="271" t="s">
        <v>780</v>
      </c>
      <c r="H90" s="39" t="s">
        <v>809</v>
      </c>
      <c r="I90" s="39" t="s">
        <v>714</v>
      </c>
      <c r="J90" s="39" t="s">
        <v>810</v>
      </c>
      <c r="K90" s="62">
        <v>0.25</v>
      </c>
      <c r="L90" s="39" t="s">
        <v>808</v>
      </c>
      <c r="M90" s="44" t="s">
        <v>782</v>
      </c>
      <c r="N90" s="44" t="s">
        <v>810</v>
      </c>
      <c r="O90" s="39">
        <v>1</v>
      </c>
      <c r="P90" s="39">
        <v>1</v>
      </c>
      <c r="Q90" s="89">
        <f t="shared" si="1"/>
        <v>1</v>
      </c>
      <c r="R90" s="44" t="s">
        <v>412</v>
      </c>
      <c r="S90" s="39" t="s">
        <v>413</v>
      </c>
      <c r="T90" s="39">
        <v>210</v>
      </c>
      <c r="U90" s="39" t="s">
        <v>984</v>
      </c>
      <c r="V90" s="39" t="s">
        <v>984</v>
      </c>
      <c r="W90" s="39" t="s">
        <v>499</v>
      </c>
      <c r="X90" s="39" t="s">
        <v>785</v>
      </c>
      <c r="Y90" s="39" t="s">
        <v>483</v>
      </c>
      <c r="Z90" s="39" t="s">
        <v>811</v>
      </c>
      <c r="AA90" s="39" t="s">
        <v>530</v>
      </c>
      <c r="AB90" s="44" t="s">
        <v>243</v>
      </c>
      <c r="AC90" s="119" t="s">
        <v>243</v>
      </c>
      <c r="AD90" s="44" t="s">
        <v>243</v>
      </c>
      <c r="AE90" s="44" t="s">
        <v>243</v>
      </c>
      <c r="AF90" s="44" t="s">
        <v>243</v>
      </c>
      <c r="AG90" s="44" t="s">
        <v>243</v>
      </c>
      <c r="AH90" s="44" t="s">
        <v>243</v>
      </c>
      <c r="AI90" s="44" t="s">
        <v>243</v>
      </c>
      <c r="AJ90" s="131">
        <v>0</v>
      </c>
      <c r="AK90" s="131">
        <v>0</v>
      </c>
      <c r="AL90" s="44" t="s">
        <v>243</v>
      </c>
      <c r="AM90" s="44" t="s">
        <v>243</v>
      </c>
      <c r="AN90" s="291">
        <v>450000000</v>
      </c>
      <c r="AO90" s="291">
        <v>289741700</v>
      </c>
      <c r="AP90" s="293">
        <v>0</v>
      </c>
    </row>
    <row r="91" spans="1:42" s="71" customFormat="1" ht="165" customHeight="1" x14ac:dyDescent="0.25">
      <c r="A91" s="44" t="s">
        <v>776</v>
      </c>
      <c r="B91" s="42" t="s">
        <v>777</v>
      </c>
      <c r="C91" s="39" t="s">
        <v>778</v>
      </c>
      <c r="D91" s="43" t="s">
        <v>788</v>
      </c>
      <c r="E91" s="289"/>
      <c r="F91" s="290"/>
      <c r="G91" s="273"/>
      <c r="H91" s="39" t="s">
        <v>789</v>
      </c>
      <c r="I91" s="39" t="s">
        <v>853</v>
      </c>
      <c r="J91" s="39" t="s">
        <v>985</v>
      </c>
      <c r="K91" s="62">
        <v>0.25</v>
      </c>
      <c r="L91" s="39" t="s">
        <v>781</v>
      </c>
      <c r="M91" s="44" t="s">
        <v>782</v>
      </c>
      <c r="N91" s="44" t="s">
        <v>854</v>
      </c>
      <c r="O91" s="39">
        <v>1</v>
      </c>
      <c r="P91" s="39">
        <v>0</v>
      </c>
      <c r="Q91" s="89">
        <f t="shared" si="1"/>
        <v>0</v>
      </c>
      <c r="R91" s="44" t="s">
        <v>412</v>
      </c>
      <c r="S91" s="39" t="s">
        <v>413</v>
      </c>
      <c r="T91" s="39">
        <v>210</v>
      </c>
      <c r="U91" s="39" t="s">
        <v>617</v>
      </c>
      <c r="V91" s="39">
        <v>0</v>
      </c>
      <c r="W91" s="39" t="s">
        <v>499</v>
      </c>
      <c r="X91" s="39" t="s">
        <v>785</v>
      </c>
      <c r="Y91" s="39" t="s">
        <v>483</v>
      </c>
      <c r="Z91" s="39" t="s">
        <v>811</v>
      </c>
      <c r="AA91" s="39" t="s">
        <v>417</v>
      </c>
      <c r="AB91" s="39" t="s">
        <v>786</v>
      </c>
      <c r="AC91" s="103">
        <v>50000000</v>
      </c>
      <c r="AD91" s="44" t="s">
        <v>77</v>
      </c>
      <c r="AE91" s="44" t="s">
        <v>54</v>
      </c>
      <c r="AF91" s="39" t="s">
        <v>787</v>
      </c>
      <c r="AG91" s="44" t="s">
        <v>959</v>
      </c>
      <c r="AH91" s="104">
        <v>50000000</v>
      </c>
      <c r="AI91" s="104">
        <v>50000000</v>
      </c>
      <c r="AJ91" s="131">
        <v>0</v>
      </c>
      <c r="AK91" s="131">
        <v>0</v>
      </c>
      <c r="AL91" s="39" t="s">
        <v>855</v>
      </c>
      <c r="AM91" s="44" t="s">
        <v>856</v>
      </c>
      <c r="AN91" s="297"/>
      <c r="AO91" s="297"/>
      <c r="AP91" s="298"/>
    </row>
    <row r="92" spans="1:42" ht="165" customHeight="1" x14ac:dyDescent="0.25">
      <c r="A92" s="44" t="s">
        <v>776</v>
      </c>
      <c r="B92" s="42" t="s">
        <v>777</v>
      </c>
      <c r="C92" s="39" t="s">
        <v>778</v>
      </c>
      <c r="D92" s="43" t="s">
        <v>792</v>
      </c>
      <c r="E92" s="289"/>
      <c r="F92" s="290"/>
      <c r="G92" s="273"/>
      <c r="H92" s="39" t="s">
        <v>789</v>
      </c>
      <c r="I92" s="39" t="s">
        <v>853</v>
      </c>
      <c r="J92" s="39" t="s">
        <v>985</v>
      </c>
      <c r="K92" s="62">
        <v>0.25</v>
      </c>
      <c r="L92" s="39" t="s">
        <v>857</v>
      </c>
      <c r="M92" s="44" t="s">
        <v>782</v>
      </c>
      <c r="N92" s="44" t="s">
        <v>873</v>
      </c>
      <c r="O92" s="39">
        <v>1</v>
      </c>
      <c r="P92" s="39">
        <v>0</v>
      </c>
      <c r="Q92" s="89">
        <f t="shared" si="1"/>
        <v>0</v>
      </c>
      <c r="R92" s="44" t="s">
        <v>412</v>
      </c>
      <c r="S92" s="39" t="s">
        <v>413</v>
      </c>
      <c r="T92" s="39">
        <v>210</v>
      </c>
      <c r="U92" s="39" t="s">
        <v>858</v>
      </c>
      <c r="V92" s="39">
        <v>0</v>
      </c>
      <c r="W92" s="39" t="s">
        <v>861</v>
      </c>
      <c r="X92" s="39" t="s">
        <v>785</v>
      </c>
      <c r="Y92" s="39" t="s">
        <v>483</v>
      </c>
      <c r="Z92" s="39" t="s">
        <v>811</v>
      </c>
      <c r="AA92" s="39" t="s">
        <v>417</v>
      </c>
      <c r="AB92" s="39" t="s">
        <v>786</v>
      </c>
      <c r="AC92" s="103">
        <v>50000000</v>
      </c>
      <c r="AD92" s="44" t="s">
        <v>77</v>
      </c>
      <c r="AE92" s="44" t="s">
        <v>54</v>
      </c>
      <c r="AF92" s="39" t="s">
        <v>787</v>
      </c>
      <c r="AG92" s="44" t="s">
        <v>959</v>
      </c>
      <c r="AH92" s="104">
        <v>50000000</v>
      </c>
      <c r="AI92" s="104">
        <v>50000000</v>
      </c>
      <c r="AJ92" s="131">
        <v>0</v>
      </c>
      <c r="AK92" s="131">
        <v>0</v>
      </c>
      <c r="AL92" s="39" t="s">
        <v>855</v>
      </c>
      <c r="AM92" s="44" t="s">
        <v>856</v>
      </c>
      <c r="AN92" s="297"/>
      <c r="AO92" s="297"/>
      <c r="AP92" s="298"/>
    </row>
    <row r="93" spans="1:42" ht="165" customHeight="1" x14ac:dyDescent="0.25">
      <c r="A93" s="44" t="s">
        <v>776</v>
      </c>
      <c r="B93" s="42" t="s">
        <v>777</v>
      </c>
      <c r="C93" s="39" t="s">
        <v>778</v>
      </c>
      <c r="D93" s="43" t="s">
        <v>859</v>
      </c>
      <c r="E93" s="282"/>
      <c r="F93" s="284"/>
      <c r="G93" s="272"/>
      <c r="H93" s="39" t="s">
        <v>793</v>
      </c>
      <c r="I93" s="39" t="s">
        <v>695</v>
      </c>
      <c r="J93" s="39" t="s">
        <v>985</v>
      </c>
      <c r="K93" s="62">
        <v>0.25</v>
      </c>
      <c r="L93" s="39" t="s">
        <v>794</v>
      </c>
      <c r="M93" s="44" t="s">
        <v>782</v>
      </c>
      <c r="N93" s="44" t="s">
        <v>863</v>
      </c>
      <c r="O93" s="39">
        <v>1</v>
      </c>
      <c r="P93" s="39">
        <v>0</v>
      </c>
      <c r="Q93" s="89">
        <f t="shared" si="1"/>
        <v>0</v>
      </c>
      <c r="R93" s="44" t="s">
        <v>783</v>
      </c>
      <c r="S93" s="39" t="s">
        <v>784</v>
      </c>
      <c r="T93" s="39">
        <v>214</v>
      </c>
      <c r="U93" s="39" t="s">
        <v>860</v>
      </c>
      <c r="V93" s="39">
        <v>0</v>
      </c>
      <c r="W93" s="39" t="s">
        <v>862</v>
      </c>
      <c r="X93" s="39" t="s">
        <v>785</v>
      </c>
      <c r="Y93" s="39" t="s">
        <v>795</v>
      </c>
      <c r="Z93" s="39" t="s">
        <v>864</v>
      </c>
      <c r="AA93" s="39" t="s">
        <v>417</v>
      </c>
      <c r="AB93" s="39" t="s">
        <v>786</v>
      </c>
      <c r="AC93" s="103">
        <v>38824966</v>
      </c>
      <c r="AD93" s="44" t="s">
        <v>77</v>
      </c>
      <c r="AE93" s="44" t="s">
        <v>54</v>
      </c>
      <c r="AF93" s="39" t="s">
        <v>787</v>
      </c>
      <c r="AG93" s="44" t="s">
        <v>959</v>
      </c>
      <c r="AH93" s="104">
        <v>38824966</v>
      </c>
      <c r="AI93" s="104">
        <v>38824966</v>
      </c>
      <c r="AJ93" s="131">
        <v>0</v>
      </c>
      <c r="AK93" s="131">
        <v>0</v>
      </c>
      <c r="AL93" s="39" t="s">
        <v>855</v>
      </c>
      <c r="AM93" s="44" t="s">
        <v>856</v>
      </c>
      <c r="AN93" s="292"/>
      <c r="AO93" s="292"/>
      <c r="AP93" s="294"/>
    </row>
    <row r="94" spans="1:42" ht="165" customHeight="1" x14ac:dyDescent="0.25">
      <c r="A94" s="44"/>
      <c r="B94" s="42"/>
      <c r="C94" s="39"/>
      <c r="D94" s="43"/>
      <c r="E94" s="268" t="s">
        <v>1014</v>
      </c>
      <c r="F94" s="269"/>
      <c r="G94" s="269"/>
      <c r="H94" s="269"/>
      <c r="I94" s="269"/>
      <c r="J94" s="269"/>
      <c r="K94" s="269"/>
      <c r="L94" s="269"/>
      <c r="M94" s="269"/>
      <c r="N94" s="269"/>
      <c r="O94" s="269"/>
      <c r="P94" s="270"/>
      <c r="Q94" s="89">
        <f>SUM(Q89:Q93)/(5)</f>
        <v>0.4</v>
      </c>
      <c r="R94" s="44"/>
      <c r="S94" s="39"/>
      <c r="T94" s="39"/>
      <c r="U94" s="39"/>
      <c r="V94" s="39"/>
      <c r="W94" s="39"/>
      <c r="X94" s="39"/>
      <c r="Y94" s="39"/>
      <c r="Z94" s="39"/>
      <c r="AA94" s="39"/>
      <c r="AB94" s="39"/>
      <c r="AC94" s="104"/>
      <c r="AD94" s="44"/>
      <c r="AE94" s="44"/>
      <c r="AF94" s="39"/>
      <c r="AG94" s="44"/>
      <c r="AH94" s="104"/>
      <c r="AI94" s="104"/>
      <c r="AJ94" s="131"/>
      <c r="AK94" s="131"/>
      <c r="AL94" s="39"/>
      <c r="AM94" s="44"/>
      <c r="AN94" s="91"/>
      <c r="AO94" s="92"/>
      <c r="AP94" s="90"/>
    </row>
    <row r="95" spans="1:42" ht="92.25" customHeight="1" x14ac:dyDescent="0.25">
      <c r="A95" s="44" t="s">
        <v>796</v>
      </c>
      <c r="B95" s="42" t="s">
        <v>797</v>
      </c>
      <c r="C95" s="39" t="s">
        <v>798</v>
      </c>
      <c r="D95" s="43" t="s">
        <v>799</v>
      </c>
      <c r="E95" s="281" t="s">
        <v>800</v>
      </c>
      <c r="F95" s="283">
        <v>2024130010080</v>
      </c>
      <c r="G95" s="271" t="s">
        <v>801</v>
      </c>
      <c r="H95" s="39" t="s">
        <v>802</v>
      </c>
      <c r="I95" s="39" t="s">
        <v>866</v>
      </c>
      <c r="J95" s="39" t="s">
        <v>985</v>
      </c>
      <c r="K95" s="62">
        <v>0.5</v>
      </c>
      <c r="L95" s="39" t="s">
        <v>803</v>
      </c>
      <c r="M95" s="44" t="s">
        <v>782</v>
      </c>
      <c r="N95" s="44" t="s">
        <v>879</v>
      </c>
      <c r="O95" s="39">
        <v>1</v>
      </c>
      <c r="P95" s="39">
        <v>0</v>
      </c>
      <c r="Q95" s="89">
        <f t="shared" si="1"/>
        <v>0</v>
      </c>
      <c r="R95" s="44" t="s">
        <v>783</v>
      </c>
      <c r="S95" s="39" t="s">
        <v>784</v>
      </c>
      <c r="T95" s="39">
        <v>214</v>
      </c>
      <c r="U95" s="39" t="s">
        <v>871</v>
      </c>
      <c r="V95" s="39">
        <v>0</v>
      </c>
      <c r="W95" s="39" t="s">
        <v>883</v>
      </c>
      <c r="X95" s="39" t="s">
        <v>785</v>
      </c>
      <c r="Y95" s="39" t="s">
        <v>804</v>
      </c>
      <c r="Z95" s="39" t="s">
        <v>877</v>
      </c>
      <c r="AA95" s="39" t="s">
        <v>417</v>
      </c>
      <c r="AB95" s="39" t="s">
        <v>880</v>
      </c>
      <c r="AC95" s="103">
        <v>1100000000</v>
      </c>
      <c r="AD95" s="44" t="s">
        <v>77</v>
      </c>
      <c r="AE95" s="44" t="s">
        <v>54</v>
      </c>
      <c r="AF95" s="39" t="s">
        <v>805</v>
      </c>
      <c r="AG95" s="44" t="s">
        <v>959</v>
      </c>
      <c r="AH95" s="104">
        <v>1100000000</v>
      </c>
      <c r="AI95" s="104">
        <v>1100000000</v>
      </c>
      <c r="AJ95" s="131">
        <v>0</v>
      </c>
      <c r="AK95" s="131">
        <v>0</v>
      </c>
      <c r="AL95" s="39" t="s">
        <v>881</v>
      </c>
      <c r="AM95" s="44" t="s">
        <v>882</v>
      </c>
      <c r="AN95" s="291">
        <v>1200000000</v>
      </c>
      <c r="AO95" s="291">
        <v>85600000</v>
      </c>
      <c r="AP95" s="293">
        <v>0</v>
      </c>
    </row>
    <row r="96" spans="1:42" ht="165" x14ac:dyDescent="0.25">
      <c r="A96" s="44" t="s">
        <v>796</v>
      </c>
      <c r="B96" s="42" t="s">
        <v>797</v>
      </c>
      <c r="C96" s="38" t="s">
        <v>798</v>
      </c>
      <c r="D96" s="43" t="s">
        <v>867</v>
      </c>
      <c r="E96" s="289"/>
      <c r="F96" s="290"/>
      <c r="G96" s="273"/>
      <c r="H96" s="39" t="s">
        <v>802</v>
      </c>
      <c r="I96" s="39" t="s">
        <v>866</v>
      </c>
      <c r="J96" s="39" t="s">
        <v>985</v>
      </c>
      <c r="K96" s="62">
        <v>0.25</v>
      </c>
      <c r="L96" s="39" t="s">
        <v>868</v>
      </c>
      <c r="M96" s="44" t="s">
        <v>782</v>
      </c>
      <c r="N96" s="44" t="s">
        <v>878</v>
      </c>
      <c r="O96" s="39">
        <v>1</v>
      </c>
      <c r="P96" s="39">
        <v>0</v>
      </c>
      <c r="Q96" s="89">
        <f t="shared" si="1"/>
        <v>0</v>
      </c>
      <c r="R96" s="44" t="s">
        <v>783</v>
      </c>
      <c r="S96" s="39" t="s">
        <v>784</v>
      </c>
      <c r="T96" s="39">
        <v>214</v>
      </c>
      <c r="U96" s="39" t="s">
        <v>872</v>
      </c>
      <c r="V96" s="39">
        <v>0</v>
      </c>
      <c r="W96" s="39" t="s">
        <v>883</v>
      </c>
      <c r="X96" s="39" t="s">
        <v>785</v>
      </c>
      <c r="Y96" s="39" t="s">
        <v>483</v>
      </c>
      <c r="Z96" s="39" t="s">
        <v>811</v>
      </c>
      <c r="AA96" s="39" t="s">
        <v>417</v>
      </c>
      <c r="AB96" s="39" t="s">
        <v>786</v>
      </c>
      <c r="AC96" s="103">
        <v>100000</v>
      </c>
      <c r="AD96" s="44" t="s">
        <v>77</v>
      </c>
      <c r="AE96" s="44" t="s">
        <v>54</v>
      </c>
      <c r="AF96" s="39" t="s">
        <v>787</v>
      </c>
      <c r="AG96" s="44" t="s">
        <v>959</v>
      </c>
      <c r="AH96" s="104">
        <v>100000</v>
      </c>
      <c r="AI96" s="104">
        <v>100000</v>
      </c>
      <c r="AJ96" s="131">
        <v>0</v>
      </c>
      <c r="AK96" s="131">
        <v>0</v>
      </c>
      <c r="AL96" s="39" t="s">
        <v>881</v>
      </c>
      <c r="AM96" s="44" t="s">
        <v>882</v>
      </c>
      <c r="AN96" s="297"/>
      <c r="AO96" s="297"/>
      <c r="AP96" s="298"/>
    </row>
    <row r="97" spans="1:42" ht="195" x14ac:dyDescent="0.25">
      <c r="A97" s="44" t="s">
        <v>796</v>
      </c>
      <c r="B97" s="42" t="s">
        <v>797</v>
      </c>
      <c r="C97" s="38" t="s">
        <v>798</v>
      </c>
      <c r="D97" s="43" t="s">
        <v>852</v>
      </c>
      <c r="E97" s="282"/>
      <c r="F97" s="284"/>
      <c r="G97" s="272"/>
      <c r="H97" s="39" t="s">
        <v>806</v>
      </c>
      <c r="I97" s="39" t="s">
        <v>870</v>
      </c>
      <c r="J97" s="39" t="s">
        <v>985</v>
      </c>
      <c r="K97" s="62">
        <v>0.25</v>
      </c>
      <c r="L97" s="39" t="s">
        <v>869</v>
      </c>
      <c r="M97" s="44" t="s">
        <v>782</v>
      </c>
      <c r="N97" s="44" t="s">
        <v>874</v>
      </c>
      <c r="O97" s="39">
        <v>1</v>
      </c>
      <c r="P97" s="39">
        <v>0</v>
      </c>
      <c r="Q97" s="89">
        <f t="shared" si="1"/>
        <v>0</v>
      </c>
      <c r="R97" s="44" t="s">
        <v>783</v>
      </c>
      <c r="S97" s="39" t="s">
        <v>784</v>
      </c>
      <c r="T97" s="39">
        <v>214</v>
      </c>
      <c r="U97" s="39" t="s">
        <v>875</v>
      </c>
      <c r="V97" s="39">
        <v>0</v>
      </c>
      <c r="W97" s="39" t="s">
        <v>884</v>
      </c>
      <c r="X97" s="39" t="s">
        <v>785</v>
      </c>
      <c r="Y97" s="39" t="s">
        <v>483</v>
      </c>
      <c r="Z97" s="39" t="s">
        <v>876</v>
      </c>
      <c r="AA97" s="39" t="s">
        <v>530</v>
      </c>
      <c r="AB97" s="44" t="s">
        <v>243</v>
      </c>
      <c r="AC97" s="119" t="s">
        <v>243</v>
      </c>
      <c r="AD97" s="44" t="s">
        <v>243</v>
      </c>
      <c r="AE97" s="44" t="s">
        <v>243</v>
      </c>
      <c r="AF97" s="44" t="s">
        <v>243</v>
      </c>
      <c r="AG97" s="44" t="s">
        <v>243</v>
      </c>
      <c r="AH97" s="44" t="s">
        <v>243</v>
      </c>
      <c r="AI97" s="44" t="s">
        <v>243</v>
      </c>
      <c r="AJ97" s="131">
        <v>0</v>
      </c>
      <c r="AK97" s="131">
        <v>0</v>
      </c>
      <c r="AL97" s="44" t="s">
        <v>243</v>
      </c>
      <c r="AM97" s="44" t="s">
        <v>243</v>
      </c>
      <c r="AN97" s="292"/>
      <c r="AO97" s="292"/>
      <c r="AP97" s="294"/>
    </row>
    <row r="98" spans="1:42" ht="41.25" customHeight="1" x14ac:dyDescent="0.25">
      <c r="A98" s="44"/>
      <c r="B98" s="74"/>
      <c r="C98" s="75"/>
      <c r="D98" s="304" t="s">
        <v>1014</v>
      </c>
      <c r="E98" s="304"/>
      <c r="F98" s="304"/>
      <c r="G98" s="304"/>
      <c r="H98" s="304"/>
      <c r="I98" s="304"/>
      <c r="J98" s="304"/>
      <c r="K98" s="304"/>
      <c r="L98" s="304"/>
      <c r="M98" s="304"/>
      <c r="N98" s="304"/>
      <c r="O98" s="304"/>
      <c r="P98" s="304"/>
      <c r="Q98" s="89">
        <f>SUM(Q95:Q97)/(3)</f>
        <v>0</v>
      </c>
      <c r="R98" s="71"/>
      <c r="S98" s="76"/>
      <c r="T98" s="76"/>
      <c r="U98" s="76"/>
      <c r="V98" s="76"/>
      <c r="W98" s="76"/>
      <c r="X98" s="76"/>
      <c r="Y98" s="76"/>
      <c r="Z98" s="76"/>
      <c r="AA98" s="76"/>
      <c r="AB98" s="71"/>
      <c r="AC98" s="71"/>
      <c r="AD98" s="71"/>
      <c r="AE98" s="71"/>
      <c r="AF98" s="71"/>
      <c r="AH98" s="71"/>
      <c r="AI98" s="71"/>
      <c r="AJ98" s="132"/>
      <c r="AK98" s="132"/>
      <c r="AL98" s="71"/>
      <c r="AM98" s="71"/>
      <c r="AN98" s="105"/>
      <c r="AO98" s="106"/>
      <c r="AP98" s="107">
        <v>0</v>
      </c>
    </row>
    <row r="99" spans="1:42" ht="27.75" customHeight="1" x14ac:dyDescent="0.25">
      <c r="A99" s="44"/>
      <c r="Q99" s="133"/>
      <c r="AC99" s="134"/>
      <c r="AH99" s="134"/>
    </row>
    <row r="100" spans="1:42" ht="21.75" thickBot="1" x14ac:dyDescent="0.3">
      <c r="Q100" s="133"/>
    </row>
    <row r="101" spans="1:42" ht="33" customHeight="1" thickBot="1" x14ac:dyDescent="0.3">
      <c r="K101" s="301" t="s">
        <v>1033</v>
      </c>
      <c r="L101" s="301"/>
      <c r="M101" s="301"/>
      <c r="N101" s="301"/>
      <c r="O101" s="301"/>
      <c r="P101" s="301"/>
      <c r="Q101" s="108">
        <f>SUM(Q98+Q94+Q88+Q81+Q78+Q74+Q71+Q61+Q58+Q57+Q54+Q52+Q51+Q50+Q41+Q34+Q26+Q23+Q20+Q17+Q10+Q9)/(22)</f>
        <v>0.3259920634920635</v>
      </c>
      <c r="AC101" s="134"/>
      <c r="AG101" s="79"/>
      <c r="AJ101" s="302" t="s">
        <v>1034</v>
      </c>
      <c r="AK101" s="303"/>
      <c r="AL101" s="303"/>
      <c r="AM101" s="303"/>
      <c r="AN101" s="109">
        <v>66405353504.860001</v>
      </c>
      <c r="AO101" s="110">
        <v>10738676773.65</v>
      </c>
      <c r="AP101" s="111">
        <v>0.16171402163929555</v>
      </c>
    </row>
    <row r="102" spans="1:42" ht="20.25" customHeight="1" x14ac:dyDescent="0.25">
      <c r="AN102" s="79"/>
      <c r="AO102" s="79"/>
      <c r="AP102" s="79"/>
    </row>
    <row r="103" spans="1:42" ht="20.25" customHeight="1" x14ac:dyDescent="0.25">
      <c r="AN103" s="79"/>
      <c r="AO103" s="79"/>
      <c r="AP103" s="79"/>
    </row>
    <row r="104" spans="1:42" ht="20.25" customHeight="1" x14ac:dyDescent="0.25">
      <c r="AN104" s="79"/>
      <c r="AO104" s="79"/>
      <c r="AP104" s="79"/>
    </row>
    <row r="105" spans="1:42" ht="20.25" customHeight="1" x14ac:dyDescent="0.25">
      <c r="AN105" s="79"/>
      <c r="AO105" s="79"/>
      <c r="AP105" s="79"/>
    </row>
    <row r="106" spans="1:42" ht="20.25" customHeight="1" x14ac:dyDescent="0.25">
      <c r="AN106" s="79"/>
      <c r="AO106" s="79"/>
      <c r="AP106" s="79"/>
    </row>
    <row r="107" spans="1:42" ht="20.25" customHeight="1" x14ac:dyDescent="0.25">
      <c r="AN107" s="79"/>
      <c r="AO107" s="79"/>
      <c r="AP107" s="79"/>
    </row>
    <row r="108" spans="1:42" ht="20.25" customHeight="1" x14ac:dyDescent="0.25">
      <c r="AN108" s="79"/>
      <c r="AO108" s="79"/>
      <c r="AP108" s="79"/>
    </row>
    <row r="109" spans="1:42" ht="20.25" customHeight="1" x14ac:dyDescent="0.25">
      <c r="AN109" s="79"/>
      <c r="AO109" s="79"/>
      <c r="AP109" s="79"/>
    </row>
    <row r="110" spans="1:42" ht="20.25" customHeight="1" x14ac:dyDescent="0.25">
      <c r="AN110" s="79"/>
      <c r="AO110" s="79"/>
      <c r="AP110" s="79"/>
    </row>
    <row r="111" spans="1:42" ht="20.25" customHeight="1" x14ac:dyDescent="0.25">
      <c r="AN111" s="79"/>
      <c r="AO111" s="79"/>
      <c r="AP111" s="79"/>
    </row>
    <row r="112" spans="1:42" ht="15" x14ac:dyDescent="0.25">
      <c r="AN112" s="79"/>
      <c r="AO112" s="79"/>
      <c r="AP112" s="79"/>
    </row>
  </sheetData>
  <autoFilter ref="A8:AX97" xr:uid="{00000000-0009-0000-0000-000003000000}"/>
  <mergeCells count="231">
    <mergeCell ref="K101:P101"/>
    <mergeCell ref="AJ101:AM101"/>
    <mergeCell ref="AN90:AN93"/>
    <mergeCell ref="AO90:AO93"/>
    <mergeCell ref="AP90:AP93"/>
    <mergeCell ref="AN95:AN97"/>
    <mergeCell ref="AO95:AO97"/>
    <mergeCell ref="AP95:AP97"/>
    <mergeCell ref="AN79:AN80"/>
    <mergeCell ref="AO79:AO80"/>
    <mergeCell ref="AP79:AP80"/>
    <mergeCell ref="AN82:AN87"/>
    <mergeCell ref="AO82:AO87"/>
    <mergeCell ref="AP82:AP87"/>
    <mergeCell ref="D98:P98"/>
    <mergeCell ref="E94:P94"/>
    <mergeCell ref="E95:E97"/>
    <mergeCell ref="F95:F97"/>
    <mergeCell ref="G95:G97"/>
    <mergeCell ref="E88:P88"/>
    <mergeCell ref="E90:E93"/>
    <mergeCell ref="F90:F93"/>
    <mergeCell ref="G90:G93"/>
    <mergeCell ref="E81:P81"/>
    <mergeCell ref="AN72:AN73"/>
    <mergeCell ref="AO72:AO73"/>
    <mergeCell ref="AP72:AP73"/>
    <mergeCell ref="AN75:AN77"/>
    <mergeCell ref="AO75:AO77"/>
    <mergeCell ref="AP75:AP77"/>
    <mergeCell ref="AN59:AN60"/>
    <mergeCell ref="AO59:AO60"/>
    <mergeCell ref="AP59:AP60"/>
    <mergeCell ref="AN62:AN70"/>
    <mergeCell ref="AO62:AO70"/>
    <mergeCell ref="AP62:AP70"/>
    <mergeCell ref="AN42:AN49"/>
    <mergeCell ref="AO42:AO49"/>
    <mergeCell ref="AP42:AP49"/>
    <mergeCell ref="AP52:AP53"/>
    <mergeCell ref="AN55:AN56"/>
    <mergeCell ref="AO55:AO56"/>
    <mergeCell ref="AP55:AP56"/>
    <mergeCell ref="AN27:AN33"/>
    <mergeCell ref="AO27:AO33"/>
    <mergeCell ref="AP27:AP33"/>
    <mergeCell ref="AN35:AN40"/>
    <mergeCell ref="AO35:AO40"/>
    <mergeCell ref="AP35:AP40"/>
    <mergeCell ref="AN21:AN22"/>
    <mergeCell ref="AO21:AO22"/>
    <mergeCell ref="AP21:AP22"/>
    <mergeCell ref="AN24:AN25"/>
    <mergeCell ref="AO24:AO25"/>
    <mergeCell ref="AP24:AP25"/>
    <mergeCell ref="AN11:AN16"/>
    <mergeCell ref="AO11:AO16"/>
    <mergeCell ref="AP11:AP16"/>
    <mergeCell ref="AN18:AN19"/>
    <mergeCell ref="AO18:AO19"/>
    <mergeCell ref="AP18:AP19"/>
    <mergeCell ref="A86:A87"/>
    <mergeCell ref="B86:B87"/>
    <mergeCell ref="C86:C87"/>
    <mergeCell ref="D86:D87"/>
    <mergeCell ref="H86:H87"/>
    <mergeCell ref="I86:I87"/>
    <mergeCell ref="I82:I85"/>
    <mergeCell ref="J82:J85"/>
    <mergeCell ref="K82:K85"/>
    <mergeCell ref="J86:J87"/>
    <mergeCell ref="K86:K87"/>
    <mergeCell ref="A82:A85"/>
    <mergeCell ref="B82:B85"/>
    <mergeCell ref="C82:C85"/>
    <mergeCell ref="D82:D85"/>
    <mergeCell ref="E82:E87"/>
    <mergeCell ref="F82:F87"/>
    <mergeCell ref="G82:G87"/>
    <mergeCell ref="H82:H85"/>
    <mergeCell ref="E78:P78"/>
    <mergeCell ref="E79:E80"/>
    <mergeCell ref="F79:F80"/>
    <mergeCell ref="G79:G80"/>
    <mergeCell ref="E74:P74"/>
    <mergeCell ref="E75:E77"/>
    <mergeCell ref="F75:F77"/>
    <mergeCell ref="G75:G77"/>
    <mergeCell ref="E71:P71"/>
    <mergeCell ref="E72:E73"/>
    <mergeCell ref="F72:F73"/>
    <mergeCell ref="G72:G73"/>
    <mergeCell ref="E61:P61"/>
    <mergeCell ref="E62:E70"/>
    <mergeCell ref="F62:F70"/>
    <mergeCell ref="G62:G70"/>
    <mergeCell ref="G59:G60"/>
    <mergeCell ref="H59:H60"/>
    <mergeCell ref="I59:I60"/>
    <mergeCell ref="J59:J60"/>
    <mergeCell ref="K59:K60"/>
    <mergeCell ref="D54:P54"/>
    <mergeCell ref="A55:A56"/>
    <mergeCell ref="B55:B56"/>
    <mergeCell ref="C55:C56"/>
    <mergeCell ref="D55:D56"/>
    <mergeCell ref="E55:E56"/>
    <mergeCell ref="F55:F56"/>
    <mergeCell ref="A59:A60"/>
    <mergeCell ref="B59:B60"/>
    <mergeCell ref="C59:C60"/>
    <mergeCell ref="D59:D60"/>
    <mergeCell ref="E59:E60"/>
    <mergeCell ref="F59:F60"/>
    <mergeCell ref="G55:G56"/>
    <mergeCell ref="H55:H56"/>
    <mergeCell ref="E57:P57"/>
    <mergeCell ref="H48:H49"/>
    <mergeCell ref="I48:I49"/>
    <mergeCell ref="J48:J49"/>
    <mergeCell ref="K48:K49"/>
    <mergeCell ref="C50:P50"/>
    <mergeCell ref="A52:A53"/>
    <mergeCell ref="B52:B53"/>
    <mergeCell ref="C52:C53"/>
    <mergeCell ref="D52:D53"/>
    <mergeCell ref="E52:E53"/>
    <mergeCell ref="F52:F53"/>
    <mergeCell ref="G52:G53"/>
    <mergeCell ref="H52:H53"/>
    <mergeCell ref="I52:I53"/>
    <mergeCell ref="J52:J53"/>
    <mergeCell ref="J42:J45"/>
    <mergeCell ref="K42:K45"/>
    <mergeCell ref="A46:A47"/>
    <mergeCell ref="B46:B47"/>
    <mergeCell ref="C46:C47"/>
    <mergeCell ref="D46:D47"/>
    <mergeCell ref="H46:H47"/>
    <mergeCell ref="B41:P41"/>
    <mergeCell ref="A42:A45"/>
    <mergeCell ref="B42:B45"/>
    <mergeCell ref="C42:C45"/>
    <mergeCell ref="D42:D45"/>
    <mergeCell ref="E42:E49"/>
    <mergeCell ref="F42:F49"/>
    <mergeCell ref="G42:G49"/>
    <mergeCell ref="H42:H45"/>
    <mergeCell ref="I42:I45"/>
    <mergeCell ref="I46:I47"/>
    <mergeCell ref="J46:J47"/>
    <mergeCell ref="K46:K47"/>
    <mergeCell ref="A48:A49"/>
    <mergeCell ref="B48:B49"/>
    <mergeCell ref="C48:C49"/>
    <mergeCell ref="D48:D49"/>
    <mergeCell ref="A36:A40"/>
    <mergeCell ref="B36:B40"/>
    <mergeCell ref="C36:C40"/>
    <mergeCell ref="D36:D40"/>
    <mergeCell ref="H36:H40"/>
    <mergeCell ref="I36:I40"/>
    <mergeCell ref="J36:J40"/>
    <mergeCell ref="J27:J33"/>
    <mergeCell ref="B34:P34"/>
    <mergeCell ref="E35:E40"/>
    <mergeCell ref="F35:F40"/>
    <mergeCell ref="G35:G40"/>
    <mergeCell ref="E26:P26"/>
    <mergeCell ref="A27:A33"/>
    <mergeCell ref="B27:B33"/>
    <mergeCell ref="C27:C33"/>
    <mergeCell ref="D27:D33"/>
    <mergeCell ref="E27:E33"/>
    <mergeCell ref="F27:F33"/>
    <mergeCell ref="G27:G33"/>
    <mergeCell ref="H27:H33"/>
    <mergeCell ref="I27:I33"/>
    <mergeCell ref="H24:H25"/>
    <mergeCell ref="I24:I25"/>
    <mergeCell ref="J24:J25"/>
    <mergeCell ref="E23:P23"/>
    <mergeCell ref="A24:A25"/>
    <mergeCell ref="B24:B25"/>
    <mergeCell ref="C24:C25"/>
    <mergeCell ref="D24:D25"/>
    <mergeCell ref="E24:E25"/>
    <mergeCell ref="F24:F25"/>
    <mergeCell ref="G24:G25"/>
    <mergeCell ref="F21:F22"/>
    <mergeCell ref="G21:G22"/>
    <mergeCell ref="H21:H22"/>
    <mergeCell ref="I21:I22"/>
    <mergeCell ref="J21:J22"/>
    <mergeCell ref="J18:J19"/>
    <mergeCell ref="E20:P20"/>
    <mergeCell ref="A21:A22"/>
    <mergeCell ref="B21:B22"/>
    <mergeCell ref="C21:C22"/>
    <mergeCell ref="D21:D22"/>
    <mergeCell ref="E21:E22"/>
    <mergeCell ref="E17:P17"/>
    <mergeCell ref="A18:A19"/>
    <mergeCell ref="B18:B19"/>
    <mergeCell ref="C18:C19"/>
    <mergeCell ref="D18:D19"/>
    <mergeCell ref="E18:E19"/>
    <mergeCell ref="F18:F19"/>
    <mergeCell ref="G18:G19"/>
    <mergeCell ref="H18:H19"/>
    <mergeCell ref="I18:I19"/>
    <mergeCell ref="A1:B4"/>
    <mergeCell ref="C1:AL1"/>
    <mergeCell ref="C2:AL2"/>
    <mergeCell ref="C3:AL3"/>
    <mergeCell ref="C4:AL4"/>
    <mergeCell ref="A5:B5"/>
    <mergeCell ref="C5:AM5"/>
    <mergeCell ref="H11:H16"/>
    <mergeCell ref="I11:I16"/>
    <mergeCell ref="J11:J16"/>
    <mergeCell ref="A6:Z7"/>
    <mergeCell ref="AA6:AF7"/>
    <mergeCell ref="AH6:AM7"/>
    <mergeCell ref="A11:A16"/>
    <mergeCell ref="B11:B16"/>
    <mergeCell ref="C11:C16"/>
    <mergeCell ref="D11:D16"/>
    <mergeCell ref="E11:E16"/>
    <mergeCell ref="F11:F16"/>
    <mergeCell ref="G11:G16"/>
  </mergeCells>
  <dataValidations count="6">
    <dataValidation type="list" allowBlank="1" showInputMessage="1" showErrorMessage="1" sqref="M90:M93 M95:M97" xr:uid="{00000000-0002-0000-0300-000000000000}">
      <formula1>$AX$9:$AX$14</formula1>
    </dataValidation>
    <dataValidation type="list" allowBlank="1" showInputMessage="1" showErrorMessage="1" sqref="M21:M22 M24:M25" xr:uid="{00000000-0002-0000-0300-000001000000}">
      <formula1>$AX$9:$AX$35</formula1>
    </dataValidation>
    <dataValidation type="list" allowBlank="1" showInputMessage="1" showErrorMessage="1" sqref="M11:M16 M18:M19" xr:uid="{00000000-0002-0000-0300-000002000000}">
      <formula1>$AX$9:$AX$42</formula1>
    </dataValidation>
    <dataValidation type="list" allowBlank="1" showInputMessage="1" showErrorMessage="1" sqref="M10" xr:uid="{00000000-0002-0000-0300-000003000000}">
      <formula1>$AX$9:$AX$48</formula1>
    </dataValidation>
    <dataValidation type="list" allowBlank="1" showInputMessage="1" showErrorMessage="1" sqref="M9 M89 M35:M40 M42:M49 M51:M53 M55:M56 M58:M60 M62:M70 M72:M73 M75:M77 M79:M80 M82:M87 M99:M100 M102:M148" xr:uid="{00000000-0002-0000-0300-000004000000}">
      <formula1>$AX$9:$AX$38</formula1>
    </dataValidation>
    <dataValidation type="list" allowBlank="1" showInputMessage="1" showErrorMessage="1" sqref="M27:M33" xr:uid="{00000000-0002-0000-0300-000005000000}">
      <formula1>$AX$9:$AX$31</formula1>
    </dataValidation>
  </dataValidations>
  <hyperlinks>
    <hyperlink ref="AG31" r:id="rId1" xr:uid="{00000000-0004-0000-0300-000000000000}"/>
    <hyperlink ref="AG37" r:id="rId2" display="https://community.secop.gov.co/Public/Tendering/OpportunityDetail/Index?notice_x000a_UID=CO1.NTC.6235261&amp;isFromPublicArea=True&amp;isModal=False" xr:uid="{00000000-0004-0000-0300-000001000000}"/>
    <hyperlink ref="AG51" r:id="rId3" xr:uid="{00000000-0004-0000-0300-000002000000}"/>
    <hyperlink ref="AG36" r:id="rId4" xr:uid="{00000000-0004-0000-0300-000003000000}"/>
    <hyperlink ref="AG48" r:id="rId5" xr:uid="{00000000-0004-0000-0300-000004000000}"/>
    <hyperlink ref="AG49" r:id="rId6" xr:uid="{00000000-0004-0000-0300-000005000000}"/>
    <hyperlink ref="AG47" r:id="rId7" xr:uid="{00000000-0004-0000-0300-000006000000}"/>
    <hyperlink ref="AG58" r:id="rId8" xr:uid="{00000000-0004-0000-0300-000007000000}"/>
    <hyperlink ref="AG70" r:id="rId9" xr:uid="{00000000-0004-0000-0300-000008000000}"/>
    <hyperlink ref="AG76" r:id="rId10" xr:uid="{00000000-0004-0000-0300-000009000000}"/>
    <hyperlink ref="AG87" r:id="rId11" xr:uid="{00000000-0004-0000-0300-00000A000000}"/>
    <hyperlink ref="AG42" r:id="rId12" xr:uid="{00000000-0004-0000-0300-00000B000000}"/>
  </hyperlinks>
  <pageMargins left="0.7" right="0.7" top="0.75" bottom="0.75" header="0.3" footer="0.3"/>
  <pageSetup orientation="portrait" r:id="rId13"/>
  <drawing r:id="rId14"/>
  <legacy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06" t="s">
        <v>37</v>
      </c>
      <c r="B2" s="307"/>
      <c r="C2" s="307"/>
      <c r="D2" s="307"/>
      <c r="E2" s="307"/>
      <c r="F2" s="307"/>
      <c r="G2" s="308"/>
    </row>
    <row r="3" spans="1:7" s="3" customFormat="1" x14ac:dyDescent="0.25">
      <c r="A3" s="24" t="s">
        <v>38</v>
      </c>
      <c r="B3" s="309" t="s">
        <v>39</v>
      </c>
      <c r="C3" s="309"/>
      <c r="D3" s="309"/>
      <c r="E3" s="309"/>
      <c r="F3" s="309"/>
      <c r="G3" s="26" t="s">
        <v>40</v>
      </c>
    </row>
    <row r="4" spans="1:7" ht="12.75" customHeight="1" x14ac:dyDescent="0.25">
      <c r="A4" s="27">
        <v>45489</v>
      </c>
      <c r="B4" s="310" t="s">
        <v>224</v>
      </c>
      <c r="C4" s="310"/>
      <c r="D4" s="310"/>
      <c r="E4" s="310"/>
      <c r="F4" s="310"/>
      <c r="G4" s="28" t="s">
        <v>225</v>
      </c>
    </row>
    <row r="5" spans="1:7" ht="12.75" customHeight="1" x14ac:dyDescent="0.25">
      <c r="A5" s="29"/>
      <c r="B5" s="310"/>
      <c r="C5" s="310"/>
      <c r="D5" s="310"/>
      <c r="E5" s="310"/>
      <c r="F5" s="310"/>
      <c r="G5" s="28"/>
    </row>
    <row r="6" spans="1:7" x14ac:dyDescent="0.25">
      <c r="A6" s="29"/>
      <c r="B6" s="305"/>
      <c r="C6" s="305"/>
      <c r="D6" s="305"/>
      <c r="E6" s="305"/>
      <c r="F6" s="305"/>
      <c r="G6" s="31"/>
    </row>
    <row r="7" spans="1:7" x14ac:dyDescent="0.25">
      <c r="A7" s="29"/>
      <c r="B7" s="305"/>
      <c r="C7" s="305"/>
      <c r="D7" s="305"/>
      <c r="E7" s="305"/>
      <c r="F7" s="305"/>
      <c r="G7" s="31"/>
    </row>
    <row r="8" spans="1:7" x14ac:dyDescent="0.25">
      <c r="A8" s="29"/>
      <c r="B8" s="30"/>
      <c r="C8" s="30"/>
      <c r="D8" s="30"/>
      <c r="E8" s="30"/>
      <c r="F8" s="30"/>
      <c r="G8" s="31"/>
    </row>
    <row r="9" spans="1:7" x14ac:dyDescent="0.25">
      <c r="A9" s="311" t="s">
        <v>226</v>
      </c>
      <c r="B9" s="312"/>
      <c r="C9" s="312"/>
      <c r="D9" s="312"/>
      <c r="E9" s="312"/>
      <c r="F9" s="312"/>
      <c r="G9" s="313"/>
    </row>
    <row r="10" spans="1:7" s="3" customFormat="1" x14ac:dyDescent="0.25">
      <c r="A10" s="25"/>
      <c r="B10" s="309" t="s">
        <v>41</v>
      </c>
      <c r="C10" s="309"/>
      <c r="D10" s="309" t="s">
        <v>42</v>
      </c>
      <c r="E10" s="309"/>
      <c r="F10" s="25" t="s">
        <v>38</v>
      </c>
      <c r="G10" s="25" t="s">
        <v>43</v>
      </c>
    </row>
    <row r="11" spans="1:7" x14ac:dyDescent="0.25">
      <c r="A11" s="32" t="s">
        <v>44</v>
      </c>
      <c r="B11" s="310" t="s">
        <v>45</v>
      </c>
      <c r="C11" s="310"/>
      <c r="D11" s="314" t="s">
        <v>46</v>
      </c>
      <c r="E11" s="314"/>
      <c r="F11" s="29" t="s">
        <v>79</v>
      </c>
      <c r="G11" s="31"/>
    </row>
    <row r="12" spans="1:7" x14ac:dyDescent="0.25">
      <c r="A12" s="32" t="s">
        <v>47</v>
      </c>
      <c r="B12" s="314" t="s">
        <v>48</v>
      </c>
      <c r="C12" s="314"/>
      <c r="D12" s="314" t="s">
        <v>80</v>
      </c>
      <c r="E12" s="314"/>
      <c r="F12" s="29" t="s">
        <v>79</v>
      </c>
      <c r="G12" s="31"/>
    </row>
    <row r="13" spans="1:7" x14ac:dyDescent="0.25">
      <c r="A13" s="32" t="s">
        <v>49</v>
      </c>
      <c r="B13" s="314" t="s">
        <v>48</v>
      </c>
      <c r="C13" s="314"/>
      <c r="D13" s="314" t="s">
        <v>80</v>
      </c>
      <c r="E13" s="314"/>
      <c r="F13" s="29" t="s">
        <v>79</v>
      </c>
      <c r="G13" s="31"/>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F2" sqref="F2"/>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2" t="s">
        <v>50</v>
      </c>
      <c r="E1" s="4" t="s">
        <v>51</v>
      </c>
      <c r="F1" s="4" t="s">
        <v>52</v>
      </c>
    </row>
    <row r="2" spans="1:6" ht="25.5" customHeight="1" x14ac:dyDescent="0.25">
      <c r="A2" s="21" t="s">
        <v>53</v>
      </c>
      <c r="E2" s="5">
        <v>0</v>
      </c>
      <c r="F2" s="6" t="s">
        <v>54</v>
      </c>
    </row>
    <row r="3" spans="1:6" ht="45" customHeight="1" x14ac:dyDescent="0.25">
      <c r="A3" s="21" t="s">
        <v>55</v>
      </c>
      <c r="E3" s="5">
        <v>1</v>
      </c>
      <c r="F3" s="6" t="s">
        <v>56</v>
      </c>
    </row>
    <row r="4" spans="1:6" ht="45" customHeight="1" x14ac:dyDescent="0.25">
      <c r="A4" s="21" t="s">
        <v>57</v>
      </c>
      <c r="E4" s="5">
        <v>2</v>
      </c>
      <c r="F4" s="6" t="s">
        <v>58</v>
      </c>
    </row>
    <row r="5" spans="1:6" ht="45" customHeight="1" x14ac:dyDescent="0.25">
      <c r="A5" s="21" t="s">
        <v>59</v>
      </c>
      <c r="E5" s="5">
        <v>3</v>
      </c>
      <c r="F5" s="6" t="s">
        <v>60</v>
      </c>
    </row>
    <row r="6" spans="1:6" ht="45" customHeight="1" x14ac:dyDescent="0.25">
      <c r="A6" s="21" t="s">
        <v>61</v>
      </c>
      <c r="E6" s="5">
        <v>4</v>
      </c>
      <c r="F6" s="6" t="s">
        <v>62</v>
      </c>
    </row>
    <row r="7" spans="1:6" ht="45" customHeight="1" x14ac:dyDescent="0.25">
      <c r="A7" s="21" t="s">
        <v>63</v>
      </c>
      <c r="E7" s="5">
        <v>5</v>
      </c>
      <c r="F7" s="6" t="s">
        <v>64</v>
      </c>
    </row>
    <row r="8" spans="1:6" ht="45" customHeight="1" x14ac:dyDescent="0.25">
      <c r="A8" s="21" t="s">
        <v>65</v>
      </c>
    </row>
    <row r="9" spans="1:6" ht="45" customHeight="1" x14ac:dyDescent="0.25">
      <c r="A9" s="21" t="s">
        <v>66</v>
      </c>
    </row>
    <row r="10" spans="1:6" ht="45" customHeight="1" x14ac:dyDescent="0.25">
      <c r="A10" s="21" t="s">
        <v>67</v>
      </c>
    </row>
    <row r="11" spans="1:6" ht="45" customHeight="1" x14ac:dyDescent="0.25">
      <c r="A11" s="21" t="s">
        <v>68</v>
      </c>
    </row>
    <row r="12" spans="1:6" ht="45" customHeight="1" x14ac:dyDescent="0.25">
      <c r="A12" s="21" t="s">
        <v>69</v>
      </c>
    </row>
    <row r="13" spans="1:6" ht="45" customHeight="1" x14ac:dyDescent="0.25">
      <c r="A13" s="21" t="s">
        <v>70</v>
      </c>
    </row>
    <row r="14" spans="1:6" ht="45" customHeight="1" x14ac:dyDescent="0.25">
      <c r="A14" s="21" t="s">
        <v>71</v>
      </c>
    </row>
    <row r="15" spans="1:6" ht="45" customHeight="1" x14ac:dyDescent="0.25">
      <c r="A15" s="21" t="s">
        <v>72</v>
      </c>
    </row>
    <row r="16" spans="1:6" ht="45" customHeight="1" x14ac:dyDescent="0.25">
      <c r="A16" s="21" t="s">
        <v>73</v>
      </c>
    </row>
    <row r="17" spans="1:1" ht="45" customHeight="1" x14ac:dyDescent="0.25">
      <c r="A17" s="21" t="s">
        <v>74</v>
      </c>
    </row>
    <row r="18" spans="1:1" ht="45" customHeight="1" x14ac:dyDescent="0.25">
      <c r="A18" s="21" t="s">
        <v>75</v>
      </c>
    </row>
    <row r="19" spans="1:1" ht="45" customHeight="1" x14ac:dyDescent="0.25">
      <c r="A19" s="21" t="s">
        <v>76</v>
      </c>
    </row>
    <row r="20" spans="1:1" ht="45" customHeight="1" x14ac:dyDescent="0.25">
      <c r="A20" s="21" t="s">
        <v>77</v>
      </c>
    </row>
    <row r="21" spans="1:1" ht="45" customHeight="1" x14ac:dyDescent="0.25">
      <c r="A21" s="21"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 (2)</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2024-10-31T08:01:31Z</dcterms:modified>
</cp:coreProperties>
</file>