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7554AE4B-C7AD-4C3E-9083-7CD331F172C7}" xr6:coauthVersionLast="47" xr6:coauthVersionMax="47" xr10:uidLastSave="{00000000-0000-0000-0000-000000000000}"/>
  <bookViews>
    <workbookView xWindow="-120" yWindow="-120" windowWidth="20730" windowHeight="11160" tabRatio="757" firstSheet="1"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ESTRATÉGICO'!#REF!</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4" i="1" l="1"/>
  <c r="AA24" i="1"/>
  <c r="Z24" i="1"/>
  <c r="AB21" i="1"/>
  <c r="AA21" i="1"/>
  <c r="Z21" i="1"/>
  <c r="AB12" i="1" l="1"/>
  <c r="AA12" i="1"/>
  <c r="Z12" i="1"/>
  <c r="Y42" i="1"/>
  <c r="Y35" i="1"/>
  <c r="X35" i="1"/>
  <c r="Y34" i="1"/>
  <c r="Y33" i="1"/>
  <c r="X33" i="1"/>
  <c r="Y32" i="1"/>
  <c r="Y31" i="1"/>
  <c r="Y30" i="1"/>
  <c r="X30" i="1"/>
  <c r="Y29" i="1"/>
  <c r="X29" i="1"/>
  <c r="Y28" i="1"/>
  <c r="X28" i="1"/>
  <c r="Y27" i="1"/>
  <c r="Y26" i="1"/>
  <c r="X26" i="1"/>
  <c r="X27" i="1" s="1"/>
  <c r="Y25" i="1"/>
  <c r="X25" i="1"/>
  <c r="Y24" i="1"/>
  <c r="X24" i="1"/>
  <c r="Y23" i="1"/>
  <c r="Y22" i="1"/>
  <c r="Y21" i="1"/>
  <c r="X21" i="1"/>
  <c r="Y20" i="1"/>
  <c r="X20" i="1"/>
  <c r="Y18" i="1"/>
  <c r="Y17" i="1"/>
  <c r="Y15" i="1"/>
  <c r="Y14" i="1"/>
  <c r="Y16" i="1" s="1"/>
  <c r="Y19" i="1"/>
  <c r="X18" i="1"/>
  <c r="X17" i="1"/>
  <c r="X19" i="1" s="1"/>
  <c r="X16" i="1"/>
  <c r="X15" i="1"/>
  <c r="X14" i="1"/>
  <c r="Y13" i="1"/>
  <c r="Y11" i="1"/>
  <c r="Y10" i="1"/>
  <c r="Y9" i="1"/>
  <c r="X13" i="1"/>
  <c r="X11" i="1"/>
  <c r="X10" i="1"/>
  <c r="X9" i="1"/>
  <c r="AS69" i="6"/>
  <c r="AR69" i="6"/>
  <c r="AS170" i="6"/>
  <c r="AR170" i="6"/>
  <c r="X42" i="1" l="1"/>
  <c r="AT170" i="6"/>
  <c r="AT157" i="6"/>
  <c r="AT104" i="6"/>
  <c r="AT92" i="6"/>
  <c r="AT69" i="6"/>
  <c r="AT51" i="6"/>
  <c r="AT31" i="6"/>
  <c r="AT9" i="6"/>
  <c r="T166" i="6" l="1"/>
  <c r="T170" i="6" l="1"/>
  <c r="T163" i="6"/>
  <c r="T152" i="6"/>
  <c r="T156" i="6" s="1"/>
  <c r="T147" i="6"/>
  <c r="T144" i="6"/>
  <c r="T142" i="6"/>
  <c r="T138" i="6"/>
  <c r="T135" i="6"/>
  <c r="T133" i="6"/>
  <c r="T126" i="6"/>
  <c r="T132" i="6" s="1"/>
  <c r="T122" i="6"/>
  <c r="T118" i="6"/>
  <c r="T116" i="6"/>
  <c r="T115" i="6"/>
  <c r="T111" i="6"/>
  <c r="T107" i="6"/>
  <c r="T105" i="6"/>
  <c r="T104" i="6"/>
  <c r="T102" i="6"/>
  <c r="T98" i="6"/>
  <c r="T97" i="6"/>
  <c r="T96" i="6"/>
  <c r="T95" i="6"/>
  <c r="T94" i="6"/>
  <c r="T92" i="6"/>
  <c r="T81" i="6"/>
  <c r="T91" i="6" s="1"/>
  <c r="T78" i="6"/>
  <c r="T77" i="6"/>
  <c r="T76" i="6"/>
  <c r="T75" i="6"/>
  <c r="T73" i="6"/>
  <c r="T69" i="6"/>
  <c r="T66" i="6"/>
  <c r="T63" i="6"/>
  <c r="T61" i="6"/>
  <c r="T57" i="6"/>
  <c r="T52" i="6"/>
  <c r="T51" i="6"/>
  <c r="T103" i="6" l="1"/>
  <c r="T79" i="6"/>
  <c r="T68" i="6"/>
  <c r="T31" i="6"/>
  <c r="T50" i="6" s="1"/>
  <c r="T30" i="6" l="1"/>
  <c r="W28" i="1"/>
  <c r="Q32" i="1"/>
  <c r="T39" i="1"/>
  <c r="U39" i="1" s="1"/>
  <c r="W39" i="1" s="1"/>
  <c r="W40" i="1" s="1"/>
  <c r="T37" i="1"/>
  <c r="U37" i="1" s="1"/>
  <c r="W37" i="1" s="1"/>
  <c r="T36" i="1"/>
  <c r="U36" i="1" s="1"/>
  <c r="W36" i="1" s="1"/>
  <c r="T34" i="1"/>
  <c r="U34" i="1" s="1"/>
  <c r="W34" i="1" s="1"/>
  <c r="T33" i="1"/>
  <c r="U33" i="1" s="1"/>
  <c r="W33" i="1" s="1"/>
  <c r="T32" i="1"/>
  <c r="U32" i="1" s="1"/>
  <c r="W32" i="1" s="1"/>
  <c r="T31" i="1"/>
  <c r="U31" i="1" s="1"/>
  <c r="W31" i="1" s="1"/>
  <c r="T29" i="1"/>
  <c r="U29" i="1" s="1"/>
  <c r="W29" i="1" s="1"/>
  <c r="T28" i="1"/>
  <c r="U28" i="1" s="1"/>
  <c r="T26" i="1"/>
  <c r="U26" i="1" s="1"/>
  <c r="W26" i="1" s="1"/>
  <c r="W27" i="1" s="1"/>
  <c r="T24" i="1"/>
  <c r="U24" i="1" s="1"/>
  <c r="W24" i="1" s="1"/>
  <c r="T23" i="1"/>
  <c r="U23" i="1" s="1"/>
  <c r="W23" i="1" s="1"/>
  <c r="T22" i="1"/>
  <c r="U22" i="1" s="1"/>
  <c r="W22" i="1" s="1"/>
  <c r="T21" i="1"/>
  <c r="U21" i="1" s="1"/>
  <c r="W21" i="1" s="1"/>
  <c r="T20" i="1"/>
  <c r="U20" i="1" s="1"/>
  <c r="W20" i="1" s="1"/>
  <c r="T18" i="1"/>
  <c r="U18" i="1" s="1"/>
  <c r="W18" i="1" s="1"/>
  <c r="T17" i="1"/>
  <c r="U17" i="1" s="1"/>
  <c r="W17" i="1" s="1"/>
  <c r="T15" i="1"/>
  <c r="U15" i="1" s="1"/>
  <c r="W15" i="1" s="1"/>
  <c r="T14" i="1"/>
  <c r="U14" i="1" s="1"/>
  <c r="W14" i="1" s="1"/>
  <c r="T12" i="1"/>
  <c r="T11" i="1"/>
  <c r="U11" i="1" s="1"/>
  <c r="W11" i="1" s="1"/>
  <c r="T9" i="1"/>
  <c r="U9" i="1" s="1"/>
  <c r="W9" i="1" s="1"/>
  <c r="T10" i="1"/>
  <c r="U10" i="1" s="1"/>
  <c r="W10" i="1" s="1"/>
  <c r="V33" i="1" l="1"/>
  <c r="U12" i="1"/>
  <c r="W38" i="1"/>
  <c r="W35" i="1"/>
  <c r="W30" i="1"/>
  <c r="W25" i="1"/>
  <c r="W19" i="1"/>
  <c r="W16" i="1"/>
  <c r="V11" i="1"/>
  <c r="W13" i="1"/>
  <c r="V14" i="1"/>
  <c r="V29" i="1"/>
  <c r="V23" i="1"/>
  <c r="V24" i="1"/>
  <c r="V9" i="1"/>
  <c r="V26" i="1"/>
  <c r="V27" i="1" s="1"/>
  <c r="V10" i="1"/>
  <c r="V28" i="1"/>
  <c r="V35" i="1"/>
  <c r="V17" i="1"/>
  <c r="V18" i="1"/>
  <c r="V36" i="1"/>
  <c r="V38" i="1" s="1"/>
  <c r="V20" i="1"/>
  <c r="V37" i="1"/>
  <c r="V15" i="1"/>
  <c r="V21" i="1"/>
  <c r="V39" i="1"/>
  <c r="V40" i="1" s="1"/>
  <c r="J161" i="6"/>
  <c r="J162" i="6"/>
  <c r="J160" i="6"/>
  <c r="W42" i="1" l="1"/>
  <c r="V30" i="1"/>
  <c r="V25" i="1"/>
  <c r="V19" i="1"/>
  <c r="V16" i="1"/>
  <c r="V13" i="1"/>
  <c r="AB32" i="1"/>
  <c r="AA32" i="1"/>
  <c r="Z32" i="1"/>
  <c r="V42" i="1" l="1"/>
  <c r="W29" i="6"/>
  <c r="W28" i="6"/>
  <c r="W27" i="6"/>
  <c r="W26" i="6"/>
  <c r="W25" i="6"/>
  <c r="W24" i="6"/>
  <c r="W23" i="6"/>
  <c r="W22" i="6"/>
  <c r="W21" i="6"/>
  <c r="W20" i="6"/>
  <c r="W19" i="6"/>
  <c r="W18" i="6"/>
  <c r="W17" i="6"/>
  <c r="W16" i="6"/>
  <c r="W15" i="6"/>
  <c r="W14" i="6"/>
  <c r="W13" i="6"/>
  <c r="W12" i="6"/>
  <c r="W11" i="6"/>
  <c r="W10" i="6"/>
  <c r="W9" i="6"/>
  <c r="Q162" i="6"/>
  <c r="Q161" i="6"/>
  <c r="Q16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O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F8" authorId="1" shapeId="0" xr:uid="{00000000-0006-0000-0300-000002000000}">
      <text>
        <r>
          <rPr>
            <sz val="9"/>
            <color indexed="81"/>
            <rFont val="Tahoma"/>
            <family val="2"/>
          </rPr>
          <t xml:space="preserve">VER ANEXO 1
</t>
        </r>
      </text>
    </comment>
    <comment ref="AG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<sst xmlns="http://schemas.openxmlformats.org/spreadsheetml/2006/main" count="3697" uniqueCount="840">
  <si>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</si>
  <si>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</si>
  <si>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</si>
  <si>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</si>
  <si>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</si>
  <si>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</si>
  <si>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</si>
  <si>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</si>
  <si>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</si>
  <si>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</si>
  <si>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</si>
  <si>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</si>
  <si>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</si>
  <si>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</si>
  <si>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</si>
  <si>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</si>
  <si>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</si>
  <si>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</si>
  <si>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</si>
  <si>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</si>
  <si>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</si>
  <si>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</si>
  <si>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</si>
  <si>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</si>
  <si>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</si>
  <si>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</si>
  <si>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</si>
  <si>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</si>
  <si>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</si>
  <si>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</si>
  <si>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</si>
  <si>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</si>
  <si>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</si>
  <si>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</si>
  <si>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</si>
  <si>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</si>
  <si>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</si>
  <si>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</si>
  <si>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</si>
  <si>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</si>
  <si>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</si>
  <si>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</si>
  <si>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</si>
  <si>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</si>
  <si>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</si>
  <si>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</si>
  <si>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</si>
  <si>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</si>
  <si>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</si>
  <si>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</si>
  <si>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</si>
  <si>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</si>
  <si>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</si>
  <si>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</si>
  <si>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</si>
  <si>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</si>
  <si>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</si>
  <si>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</si>
  <si>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</si>
  <si>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</si>
  <si>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</si>
  <si>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</si>
  <si>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</si>
  <si>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</si>
  <si>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</si>
  <si>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</si>
  <si>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</si>
  <si>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</si>
  <si>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</si>
  <si>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</si>
  <si>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</si>
  <si>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</si>
  <si>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</si>
  <si>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</si>
  <si>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</si>
  <si>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</si>
  <si>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</si>
  <si>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</si>
  <si>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</si>
  <si>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</si>
  <si>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</si>
  <si>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</si>
  <si>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</si>
  <si>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</si>
  <si>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</si>
  <si>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</si>
  <si>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</si>
  <si>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</si>
  <si>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</si>
  <si>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</si>
  <si>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</si>
  <si>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</si>
  <si>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</si>
  <si>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</si>
  <si>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</si>
  <si>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</si>
  <si>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</si>
  <si>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</si>
  <si>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</si>
  <si>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</si>
  <si>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</si>
  <si>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</si>
  <si>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</si>
  <si>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</si>
  <si>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</si>
  <si>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</si>
  <si>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</si>
  <si>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</si>
  <si>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</si>
  <si>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</si>
  <si>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</si>
  <si>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</si>
  <si>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</si>
  <si>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</si>
  <si>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</si>
  <si>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</si>
  <si>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</si>
  <si>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</si>
  <si>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</si>
  <si>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</si>
  <si>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</si>
  <si>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</si>
  <si>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</si>
  <si>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</si>
  <si>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</si>
  <si>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</si>
  <si>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</si>
  <si>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</si>
  <si>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</si>
  <si>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</si>
  <si>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</si>
  <si>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</si>
  <si>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</si>
  <si>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</si>
  <si>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</si>
  <si>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</si>
  <si>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</si>
  <si>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</si>
  <si>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</si>
  <si>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</si>
  <si>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</si>
  <si>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</si>
  <si>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</si>
  <si>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</si>
  <si>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</si>
  <si>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</si>
  <si>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</si>
  <si>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</si>
  <si>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</si>
  <si>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</si>
  <si>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</si>
  <si>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</si>
  <si>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</si>
  <si>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</si>
  <si>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</si>
  <si>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</si>
  <si>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</si>
  <si>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</si>
  <si>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</si>
  <si>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</si>
  <si>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</si>
  <si>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</si>
  <si>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</si>
  <si>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</si>
  <si>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</si>
  <si>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</si>
  <si>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</si>
  <si>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</si>
  <si>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</si>
  <si>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</si>
  <si>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</si>
  <si>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</si>
  <si>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</si>
  <si>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</si>
  <si>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</si>
  <si>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</si>
  <si>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</si>
  <si>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</si>
  <si>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</si>
  <si>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</si>
  <si>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</si>
  <si>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</si>
  <si>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</si>
  <si>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</si>
  <si>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</si>
  <si>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</si>
  <si>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</si>
  <si>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</si>
  <si>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</si>
  <si>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</si>
  <si>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</si>
  <si>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</si>
  <si>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</si>
  <si>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</si>
  <si>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</si>
  <si>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</si>
  <si>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</si>
  <si>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</si>
  <si>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</si>
  <si>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</si>
  <si>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</si>
  <si>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</si>
  <si>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</si>
  <si>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</si>
  <si>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</si>
  <si>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</si>
  <si>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</si>
  <si>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</si>
  <si>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</si>
  <si>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TRAZADOR PRESUPUESTAL</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</si>
  <si>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</si>
  <si>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</si>
  <si>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</si>
  <si>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</si>
  <si>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</si>
  <si>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</si>
  <si>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</si>
  <si>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</si>
  <si>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</si>
  <si>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</si>
  <si>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</si>
  <si>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 xml:space="preserve">VIDA DIGNA </t>
  </si>
  <si>
    <t>DEPORTE Y RECREACIÓN</t>
  </si>
  <si>
    <t>FORTALECIMIENTO Y MANTENIMIENTO DE LA RED DE INFRAESTRUCTURA DEPORTIVA DEL DISTRITO</t>
  </si>
  <si>
    <t>FOMENTO AL DEPORTE DE ALTO RENDIMIENTO</t>
  </si>
  <si>
    <t>FORTALECIMIENTO DEL CAPITAL HUMANO A TRAVÉS DE LAS CIENCIAS APLICADAS AL DEPORTE Y LA RECREACIÓN.</t>
  </si>
  <si>
    <t>FORTALECIMIENTO DEL DEPORTE FORMATIVO, ESTUDIANTIL Y LA EDUCACIÓN FÍSICA EXTRAESCOLAR</t>
  </si>
  <si>
    <t>FORTALECIMIENTO DEL DEPORTE SOCIAL COMUNITARIO,  AVANZAR EN NUESTRO TERRITORIO</t>
  </si>
  <si>
    <t>PROMOCIÓN DE HÁBITOS Y ESTILOS DE VIDA SALUDABLE, RECREACIÓN, ACTIVIDAD FÍSICA Y EL APROVECHAMIENTO DEL TIEMPO LIBRE EN EL DISTRITO DE CARTAGENA</t>
  </si>
  <si>
    <t>CARTAGENA CIUDAD DESTINO DE TURISMO DEPORTIVO</t>
  </si>
  <si>
    <t>DESARROLLO HUMANO Y BIENESTAR SOCIAL DE LAS COMUNIDADES NEGRAS, AFROCOLOMBIANAS, RAIZALES Y PALENQUERAS</t>
  </si>
  <si>
    <t xml:space="preserve">3. SALUD Y BIENESTAR </t>
  </si>
  <si>
    <t>Construir doce (12) nuevos escenarios deportivos</t>
  </si>
  <si>
    <t>Construir un (1) Complejo Deportivo Nuevo Chambacú</t>
  </si>
  <si>
    <t>Reconstruir dieciséis (16) escenarios deportivos</t>
  </si>
  <si>
    <t>Mantener, adecuar y/o mejorar trescientos  (300) escenarios deportivos</t>
  </si>
  <si>
    <t>Entregar mil ciento treinta y dos (1.132) incentivos y/o apoyos para deportistas convencionales y paralímpicos</t>
  </si>
  <si>
    <t>Otorgar trescientos veinte (320) incentivos y/o apoyos para ligas, clubes, federaciones y otras organizaciones deportivas</t>
  </si>
  <si>
    <t>Vincular a veintiún mil quinientas (21.500) personas en procesos de apropiación social del conocimiento del sector deportivo</t>
  </si>
  <si>
    <t>Publicar doce (12) documentos de investigación en memoria histórica del deporte cartagenero y bolivarense</t>
  </si>
  <si>
    <t>Vincular a veintiséis mil ochocientos (26.800) niños, niñas, adolescentes y jóvenes en la escuela de iniciación y formación deportiva</t>
  </si>
  <si>
    <t>Mantener cincuenta y cinco (55) y crear seis (6) núcleos de la escuela iniciativa y formación deportiva</t>
  </si>
  <si>
    <t>Crear cuatro (4) núcleos de educación física extraescolar </t>
  </si>
  <si>
    <t>Vincular a veintiocho mil (28.000) participantes en los eventos y/o torneos de las instituciones educativas y las universidades</t>
  </si>
  <si>
    <t>Vincular a doscientas (200) Instituciones Educativas en los Juegos Intercolegiados</t>
  </si>
  <si>
    <t>Vincular a sesenta y un mil (61.000) personas en los eventos y/o torneos del deporte social comunitario</t>
  </si>
  <si>
    <t>Vincular a ciento ochenta mil (180.000) participantes en las estrategias y/o actividades de recreación comunitaria</t>
  </si>
  <si>
    <t>Vincular a ciento veinte mil (120.000) participantes a las estrategias de actividad física</t>
  </si>
  <si>
    <t>Impulsar doscientos (200) eventos deportivos de carácter regional, nacional e internacional</t>
  </si>
  <si>
    <t>Vincular a sesenta mil (60.000) personas a los eventos deportivos de carácter regional, nacional e internacional</t>
  </si>
  <si>
    <t>Impulsar noventa y seis (96) eventos recreativos de carácter regional, nacional e internacional</t>
  </si>
  <si>
    <t>Vincular a sesenta y cinco mil (65.000) personas a los eventos recreativos de carácter regional, nacional e internacional</t>
  </si>
  <si>
    <t>Desarrollar cuatro (4) torneos intercomunitarios de juegos tradicionales, concertado con los Consejos Comunitarios (bate de tapita, bola de trapo, trompo, dominó, entre otros)</t>
  </si>
  <si>
    <t>Desarrollar cuatro (4) torneos de competencias del mar concertado con los Consejos Comunitarios (canotaje, competencia de atarrayas, pesca, tejidos, entre otros)</t>
  </si>
  <si>
    <t>Desarrollar cuatro (4) torneos de juegos ancestrales y convencionales indígenas en los seis Cabildos Indígenas asentados en el Distrito</t>
  </si>
  <si>
    <t>ATENCIÓN INTEGRAL PARA LAS COMUNIDADES INDÍGENAS</t>
  </si>
  <si>
    <t>N.D.</t>
  </si>
  <si>
    <t xml:space="preserve">Número </t>
  </si>
  <si>
    <t>Torneos Intercomunitarios de Juegos Tradicionales desarrollados</t>
  </si>
  <si>
    <t xml:space="preserve">Torneos Competencias del Mar desarrollados con los Consejos Comunitarios </t>
  </si>
  <si>
    <t xml:space="preserve">Torneos de Juegos ancentrales y convencionales indígenas realizados en los seis cabildos indígenas asentados en el Distrito desarrollados  </t>
  </si>
  <si>
    <t>Número de escenarios deportivos nuevos construidos</t>
  </si>
  <si>
    <t>Complejo Deportivo Nuevo Chambacú construido</t>
  </si>
  <si>
    <t>Número de escenarios deportivos reconstruidos</t>
  </si>
  <si>
    <t>Número de escenarios deportivos mantenidos, adecuados, y/o mejorados en el distrito de Cartagena de Indias</t>
  </si>
  <si>
    <t>Número de incentivos y/o apoyos otorgados a deportistas de alto rendimiento, convencionales y paralímpicos</t>
  </si>
  <si>
    <t>Número de incentivos y/o apoyos otorgados a ligas, clubes, federaciones y otras organizaciones deportivas</t>
  </si>
  <si>
    <t>Número de personas participantes de procesos de apropiación social del conocimiento del sector deportivo</t>
  </si>
  <si>
    <t>Número de documentos de investigación en memoria histórica del deporte cartagenero y bolivarense publicados</t>
  </si>
  <si>
    <t>Número de niños, niñas, adolescentes y jóvenes inscritos en la escuela de iniciación y formación deportiva</t>
  </si>
  <si>
    <t>Número de núcleos de la escuela iniciativa y formación deportiva mantenidas y creados</t>
  </si>
  <si>
    <t>Número de núcleos de educación física extraescolar creados</t>
  </si>
  <si>
    <t xml:space="preserve">Número de participantes en los diferentes eventos y/o torneos de las instituciones educativas y las universidades
</t>
  </si>
  <si>
    <t xml:space="preserve">Número de instituciones
educativas participantes en
los Juegos Intercolegiado
</t>
  </si>
  <si>
    <t>Número de personas participantes vinculadas en los eventos y/o torneos del deporte social comunitario</t>
  </si>
  <si>
    <t>Número de participantes vinculados en las estrategias y/o actividades de recreación comunitaria.</t>
  </si>
  <si>
    <t>Número de participantes vinculados a las estrategias de actividad física</t>
  </si>
  <si>
    <t>Número de eventos deportivos de carácter regional, nacional e internacional impulsados</t>
  </si>
  <si>
    <t>Número de personas vinculadas a los eventos deportivos de carácter regional, nacional e internacional</t>
  </si>
  <si>
    <t>Número de eventos recreativos de carácter regional, nacional e internacional impulsados</t>
  </si>
  <si>
    <t>Número de personas vinculadas a los eventos recreativos de carácter regional, nacional e internacional</t>
  </si>
  <si>
    <t xml:space="preserve">BIEN </t>
  </si>
  <si>
    <t>SERVICIO</t>
  </si>
  <si>
    <t>X</t>
  </si>
  <si>
    <t xml:space="preserve">Incrementar a 37,8% el porcentaje de la población del Distrito de Indias que hace uso y disfrute de los escenarios deportivos y recreativos </t>
  </si>
  <si>
    <t>Incrementar a 73% el porcentaje de los escenarios deportivos mantenidos, adecuados y/o mejorados</t>
  </si>
  <si>
    <t>Incrementar a 19,2% el porcentaje de la población cartagenera vinculada a las actividades y eventos deportivos, predeportivos y paralímpicos</t>
  </si>
  <si>
    <t>Incrementar a 2% el porcentaje de la población del Distrito vinculada en procesos de apropiación social del conocimiento del sector deportivo</t>
  </si>
  <si>
    <t>Incrementar a 34,5% el porcentaje de la población del Distrito vinculada a la actividad física y eventos recreativos</t>
  </si>
  <si>
    <t>Fortalecimiento de la red de Infraestructura Deportiva del Distrito de  Cartagena de Indias</t>
  </si>
  <si>
    <t>Fortalecimiento del Sistema Deportivo Distrital mediante apoyos y/o estímulos a Deportistas y Organismos Deportivos para el fomento al Deporte de Alto Rendimiento en   Cartagena de Indias</t>
  </si>
  <si>
    <t>Fortalecimiento del conocimiento y ciencias aplicadas al sector Deporte y Recreación en Bolívar y  Cartagena de Indias</t>
  </si>
  <si>
    <t>Implementación de la Escuela de Iniciación y Formación Deportiva - EIFD en  Cartagena de Indias</t>
  </si>
  <si>
    <t>Desarrollo de una estrategia para el fortalecimiento del deporte estudiantil, universitario y la educación física extraescolar en  Cartagena de Indias</t>
  </si>
  <si>
    <t>Fortalecimiento del Deporte Social Comunitario con enfoque diferencial en el Distrito de   Cartagena de Indias</t>
  </si>
  <si>
    <t>Aprovechamiento del tiempo libre y Recreación Comunitaria para la inclusión social en  Cartagena de Indias</t>
  </si>
  <si>
    <t>Transformación de hábitos a través del fomento de la actividad física y estilos de vida saludable en  Cartagena de Indias</t>
  </si>
  <si>
    <t>Consolidación del Deporte y la Recreación como impulsores de turismo en el Distrito de  Cartagena de Indias</t>
  </si>
  <si>
    <t>Desarrollo de prácticas deportivas y recreativas dirigidas a las comunidades negras, afrocolombiana, raizales y palenquera en  Cartagena de Indias</t>
  </si>
  <si>
    <t>Integración de los cabildos indígenas a través de prácticas deportivas y recreativas en  Cartagena de Indias</t>
  </si>
  <si>
    <t>Fortalecer la red de Infraestructura Deportiva del Distrito de Cartagena de Indias</t>
  </si>
  <si>
    <t>Fortalecer el Sistema Deportivo Distrital orientado al fomento del Alto Rendimiento</t>
  </si>
  <si>
    <t>Incrementar la oferta de actividades deportivas comunitarias con enfoque diferencial en Cartagena de Indias</t>
  </si>
  <si>
    <t>Incrementar los niveles de acceso a actividades recreativas y de aprovechamiento del tiempo libre con enfoque diferencial y comunitario en Cartagena de Indias.</t>
  </si>
  <si>
    <t>Disminuir el riesgo de enfermedades no transmisibles en la población de Cartagena de Indias</t>
  </si>
  <si>
    <t>Incrementar la valoración de Cartagena como destino de turismo deportivo y recreativo</t>
  </si>
  <si>
    <t>Fortalecer el desarrollo del deportivo formativo en los niños, niñas y adolescentes en el Distrito de Cartagena de Indias</t>
  </si>
  <si>
    <t>Entregar estímulos a deportistas convencionales y no convencionales</t>
  </si>
  <si>
    <t>Entregar estímulos a organismos deportivos</t>
  </si>
  <si>
    <t>Acompañar y asesorar a los organismos deportivos en el proceso de reconocimiento y estructuración</t>
  </si>
  <si>
    <t xml:space="preserve">Aumentar las acciones de conservación y renovación de los escenarios deportivos en el distrito. </t>
  </si>
  <si>
    <t xml:space="preserve">	Implementar acciones para el desarrollo de talentos deportivos locales 
</t>
  </si>
  <si>
    <t>Potenciar las capacidades de los organismos deportivos locales</t>
  </si>
  <si>
    <t xml:space="preserve">Fomentar el uso adecuado de los escenarios deportivos. 
</t>
  </si>
  <si>
    <t>Generar espacios de intercambio e integración alrededor del deporte formativo.</t>
  </si>
  <si>
    <t>Incentivar la práctica del deporte social comunitario</t>
  </si>
  <si>
    <t>Aumentar la oferta de actividades de recreación y aprovechamiento del tiempo libre con enfoque diferencial</t>
  </si>
  <si>
    <t>Incrementar la práctica de la actividad física</t>
  </si>
  <si>
    <t xml:space="preserve">Aumentar la oferta de eventos deportivos y recreativos de carácter regional, nacional e internacional con sede en la ciudad
	</t>
  </si>
  <si>
    <t>Diseñar e implementar una estrategia para la articulación entre las distintas etapas del desarrollo deportivo con miras al alto rendimiento.</t>
  </si>
  <si>
    <t>Implementar los niveles 1 y 2 de la Escuela: Iniciación y Formación Deportiva</t>
  </si>
  <si>
    <t>Divulgar las actividades y eventos desarrollados en el proyecto</t>
  </si>
  <si>
    <t>Adquirir los implementos e insumos requeridos para el desarrollo de la Escuela de Iniciación y Formación Deportiva</t>
  </si>
  <si>
    <t xml:space="preserve">Realizar actividades de integración deportivas y culturales para la participación de los integrantes de la Escuela. </t>
  </si>
  <si>
    <t>Incrementar la oferta institucional de programas relacionados con el deporte estudiantil y universitario</t>
  </si>
  <si>
    <t>Realizar inscripción de las Instituciones Educativas en los Juegos Intercolegiados - Fase Distrital</t>
  </si>
  <si>
    <t>Divulgar las acciones y actividades desarrolladas en el proyecto</t>
  </si>
  <si>
    <t>Acompañar el desarrollo de las competencias de los juegos interuniversitarios</t>
  </si>
  <si>
    <t>Realizar las competencias deportivas de los Juegos Intercolegiados - Fase Distrital</t>
  </si>
  <si>
    <t>Acompañar la participación de equipos campeones en fases departamentales, regionales y/o nacionales</t>
  </si>
  <si>
    <t>Aumentar la oferta institucional en las etapas de formación deportiva</t>
  </si>
  <si>
    <t xml:space="preserve">Desarrollar la estrategia de juegos corregimentales </t>
  </si>
  <si>
    <t xml:space="preserve">Realizar jornadas de activación deportiva </t>
  </si>
  <si>
    <t xml:space="preserve">Desarrollar la estrategia de juegos carcelarios y del sistema de responsabilidad penal para adolescentes </t>
  </si>
  <si>
    <t xml:space="preserve">Desarrollar la estrategia de juegos comunales </t>
  </si>
  <si>
    <t xml:space="preserve">	Desarrollar la estrategia de juegos de discapacidad </t>
  </si>
  <si>
    <t>Ampliar el conocimiento de los beneficios de la recreación con enfoque diferencial y comunitario</t>
  </si>
  <si>
    <t>Desarrollar campañas y talleres en técnicas de recreación en articulación con Instituciones Educativas</t>
  </si>
  <si>
    <t>Divulgar las acciones desarrolladas desde el proyecto</t>
  </si>
  <si>
    <t>Implementar la estrategia “Instituciones Activas”</t>
  </si>
  <si>
    <t>Implementar la estrategia "Recreación incluyente"</t>
  </si>
  <si>
    <t>Implementar la estrategia dirigida a primera infancia "Escuela Recreativa"</t>
  </si>
  <si>
    <t>Realizar actividades de recreación para el aprovechamiento del espacio público</t>
  </si>
  <si>
    <t>Implementar la estrategia "Cartagena Recreativa"</t>
  </si>
  <si>
    <t>Implementar la estrategia dirigida a Persona Mayor "Actívate Mayor"</t>
  </si>
  <si>
    <t>Implementar la estrategia dirigida a adolescentes y jóvenes "Campamentos Juveniles"</t>
  </si>
  <si>
    <t xml:space="preserve">Desarrollar campañas de sensibilización sobre temas relacionados con enfermedades no transmisibles y sus factores de riesgo. </t>
  </si>
  <si>
    <t xml:space="preserve">Divulgar las acciones de las estrategias y eventos realizadas </t>
  </si>
  <si>
    <t>Implementar acciones en el marco de la estrategia "Entornos Saludables"</t>
  </si>
  <si>
    <t>Implementar acciones en el marco de la estrategia "Intégrate por tu salud"</t>
  </si>
  <si>
    <t>Implementar acciones en el marco de la estrategia "Pasos Saludables"</t>
  </si>
  <si>
    <t>Implementar acciones en el marco de la estrategia "Vida Activa"</t>
  </si>
  <si>
    <t>Realizar eventos de concentración y promoción de actividad física</t>
  </si>
  <si>
    <t>Incentivar la participación, asistencia y/o disfrute de las personas en los eventos deportivos</t>
  </si>
  <si>
    <t>Fortalecer las actividades asociadas al deporte estudiantil, universitario y la educación física extraescolar en Cartagena de Indias</t>
  </si>
  <si>
    <t>Generar espacios para la práctica de la educación física extraescolar</t>
  </si>
  <si>
    <t>Crear y poner en funcionamiento los núcleos de educación física extraescolar</t>
  </si>
  <si>
    <t>Adquirir insumos e implementación para el funcionamiento de los núcleos de educación física extraescolar</t>
  </si>
  <si>
    <t>Reducir las barreras para la participación en actividades deportivas con enfoque diferencial</t>
  </si>
  <si>
    <t>Realizar torneos de integración con enfoque barrial y comunitario</t>
  </si>
  <si>
    <t xml:space="preserve">	Promocionar a nivel nacional e internacional las capacidades deportivas de Cartagena</t>
  </si>
  <si>
    <t>Incentivar la participación, asistencia y/o disfrute de las personas en los eventos recreativos</t>
  </si>
  <si>
    <t>Generar articulaciones y/o alianzas con entidades de enfoque turístico</t>
  </si>
  <si>
    <t>Divulgar las acciones desarrolladas en el proyecto</t>
  </si>
  <si>
    <t xml:space="preserve">Entregar mil ciento treinta y dos (1.132) incentivos y/o apoyos para deportistas convencionales y paralímpicos
</t>
  </si>
  <si>
    <t xml:space="preserve">Vincular a veintiocho mil (28.000) participantes en los eventos y/o torneos de las instituciones educativas y las universidades
</t>
  </si>
  <si>
    <t xml:space="preserve">Gestión de Valores para Resultados </t>
  </si>
  <si>
    <t>Gestión de Valores para Resultados</t>
  </si>
  <si>
    <t xml:space="preserve">Política de Servicio al Ciudadano </t>
  </si>
  <si>
    <t xml:space="preserve">Población del Distrito de Cartagena de Indias </t>
  </si>
  <si>
    <t xml:space="preserve">Atletas Convencionales y Paralimpicos, Organismos Deportivos </t>
  </si>
  <si>
    <t xml:space="preserve">Universidades, deportistas, entrenadores y otros miembros del sector deportivo y recreativo </t>
  </si>
  <si>
    <t xml:space="preserve">Población de 6 a 17 años </t>
  </si>
  <si>
    <t>Infancia , adolescencia y jóvenes</t>
  </si>
  <si>
    <t xml:space="preserve">Adolescentes, jóvenes y adultos </t>
  </si>
  <si>
    <t xml:space="preserve">Todos los ciclos vitales </t>
  </si>
  <si>
    <t>Desde los adolescentes hasta adulto mayor.</t>
  </si>
  <si>
    <t xml:space="preserve">Población del Distrito de Cartagena de Indias y turistas </t>
  </si>
  <si>
    <t xml:space="preserve">Población Afro </t>
  </si>
  <si>
    <t xml:space="preserve">Indígenas </t>
  </si>
  <si>
    <t xml:space="preserve"> NA</t>
  </si>
  <si>
    <t>NA</t>
  </si>
  <si>
    <t xml:space="preserve">SI </t>
  </si>
  <si>
    <t>Localidad Histórica y del Caribe Norte, Localidad de la Virgen y Turismo, Localidad Industrial de la Bahía.</t>
  </si>
  <si>
    <t>Localidad Industrial de la Bahía.</t>
  </si>
  <si>
    <t xml:space="preserve"> Mejorar la calidad de vida y la garantía de los derechos
fundamentales para toda la ciudadanía mediante la reducción de la pobreza multidimensional.
Esto implica el fomento de una educación de calidad, el acceso a vivienda digna y a servicios
básicos y al fortalecimiento de la actividad cultural y deportiva. Asimismo, busca poner
especial énfasis en la garantía de una ciudad digna y de derechos para los niños, niñas y
adolescentes. </t>
  </si>
  <si>
    <t>02-06-01</t>
  </si>
  <si>
    <t xml:space="preserve">KAREN VELASQUEZ ROJANO </t>
  </si>
  <si>
    <t>02-06-02</t>
  </si>
  <si>
    <t>02-06-03</t>
  </si>
  <si>
    <t xml:space="preserve">GUSTAVO  GONZALEZ TARRA </t>
  </si>
  <si>
    <t xml:space="preserve">GUSTAVO GONZALEZ TARRA </t>
  </si>
  <si>
    <t>02-06-04</t>
  </si>
  <si>
    <t>02-06-05</t>
  </si>
  <si>
    <t>02-06-06</t>
  </si>
  <si>
    <t>02-06-07</t>
  </si>
  <si>
    <t>06-01-02</t>
  </si>
  <si>
    <t>06-02-01</t>
  </si>
  <si>
    <t>GIOVANNI CARRASQUILLA GUARDO</t>
  </si>
  <si>
    <t xml:space="preserve">ALBERTO OSORIO LEAL </t>
  </si>
  <si>
    <t xml:space="preserve"> GIOVANNI CARASQUILLA GUARDO</t>
  </si>
  <si>
    <t xml:space="preserve">No tener los recursos monetarios en el tiempo de la programación </t>
  </si>
  <si>
    <t>Cambio de rol en la administración de los escenarios</t>
  </si>
  <si>
    <t>Revisión y monitoreo de la normatividad asociada al rol de administración de escenarios.</t>
  </si>
  <si>
    <t xml:space="preserve">Plan financiero realizado y controlado </t>
  </si>
  <si>
    <t xml:space="preserve">No cumplir con plazos en procesos de contratación </t>
  </si>
  <si>
    <t xml:space="preserve">Verificación de las diferentes formas de contratación y plan completo de trabajo </t>
  </si>
  <si>
    <t>Incumplimiento de las actividades de seguimiento y verificación en los escenarios</t>
  </si>
  <si>
    <t xml:space="preserve">Contar con el personal idóneo para el seguimiento y verificación del estado de los escenarios. </t>
  </si>
  <si>
    <t>Poca participación de los beneficiados</t>
  </si>
  <si>
    <t>Realizar sesiones informativas sobre la actividad y mostrar beneficios de la misma; Incluir a otros participantes.</t>
  </si>
  <si>
    <t>Verificación de nuevas formas de incentivar al sistema de deporte asociado y competitivo</t>
  </si>
  <si>
    <t>Cambio de normatividad</t>
  </si>
  <si>
    <t xml:space="preserve">No verificación de las actividades de los organismos deportivos </t>
  </si>
  <si>
    <t>Bajo fortalecimiento del sistema de deporte asociado</t>
  </si>
  <si>
    <t>Poco compromiso de los padres en llevar a los niños, niñas y adolescentes a las actividades programadas del proyecto	Improbable</t>
  </si>
  <si>
    <t>Realizar campañas de socialización del proyecto y jornadas de inscripción en los barrios focalizados</t>
  </si>
  <si>
    <t>Vulneración de la integridad física de los participantes y del profesor de escuela deportiva por parte de grupos de actividades violentas	Moderado</t>
  </si>
  <si>
    <t>Realizar campañas de sensibilización en la comunidad y solicitud de acompañamiento a la policía en casos extremos.</t>
  </si>
  <si>
    <t>Afectación de los espacios para el desarrollo de las actividades del proyecto dadas las lluvias o altas temperaturas</t>
  </si>
  <si>
    <t>Reprogramación de la actividad, siguiendo con el currículo de la escuela.</t>
  </si>
  <si>
    <t>Dificultad para trasladar los elementos deportivos requeridos (balones, conos, etc.) para el desarrollo de las actividades</t>
  </si>
  <si>
    <t>Realizar alianzas con la comunidad para el almacenamiento y cuidado de los elementos deportivos.</t>
  </si>
  <si>
    <t>No contar con el personal idóneo para el desarrollo de las actividades	Improbable</t>
  </si>
  <si>
    <t>Realización de entrevistas y pruebas técnicas. Verificación de requisitos por cada perfil.</t>
  </si>
  <si>
    <t>Tráfico de influencias para la inscripción de niños sin  tener en cuenta los niveles de formación</t>
  </si>
  <si>
    <t>1.Evaluaciones periódicas a los profesores. 2.Capacitación en el proceso a los padres.
3.Seguimiento a los proceso"</t>
  </si>
  <si>
    <t>Los beneficiarios no quieran participar de las actividades del proyecto</t>
  </si>
  <si>
    <t xml:space="preserve">Realizar socialización y campañas de inscripción. </t>
  </si>
  <si>
    <t>Cambio en la directriz nacional para el desarrollo de las competencias estudiantiles</t>
  </si>
  <si>
    <t xml:space="preserve">Ajuste de la metodología del desarrollo y actualización del proyecto. </t>
  </si>
  <si>
    <t>Baja inscripción de en los núcleos de educación física extraescolar.</t>
  </si>
  <si>
    <t xml:space="preserve">Realizar socialización para motivar la participación. </t>
  </si>
  <si>
    <t>No contar con la autorización y contraseña del sistema de inscripción nacional en el tiempo requerido</t>
  </si>
  <si>
    <t xml:space="preserve">Coordinar con tiempo de antelación con el ministerio nacional. Realizar preinscripciones con las instituciones educativas </t>
  </si>
  <si>
    <t>No Promover ni fomentar la práctica del deporte a través de las instituciones educativas</t>
  </si>
  <si>
    <t>1. El coordinador implementa acciones y estrategias de divulgación a través de diferentes medios de comunicación y por medio de visitas a las instituciones educativas para fomentar la participación de los estudiantes. 
2. El coordinador elabora informes de las justa, competencias y torneos que se realizan por cada disciplina deportiva y categoría, llevando un control y reporte de quienes pasan a la fase siguiente y los ganadores de los torneos.</t>
  </si>
  <si>
    <t>REPORTE PRODUCTO DE  JUNIO A 31 DE AGOSTO DE 2024</t>
  </si>
  <si>
    <t>REPORTE PRODUCTO DE  SEPTIEMBRE A 31 DE DICIEMBRE 2024</t>
  </si>
  <si>
    <t>REPORTE ACTIVIDAD DE PROYECTO
EJECUTADO DE AGOSTO 1 A 30 DE SEPTIEMBRE 2024</t>
  </si>
  <si>
    <t>REPORTE ACTIVIDAD DE PROYECTO
EJECUTADO DE SEPTIEMBRE 1 A DICIEMBRE 31 DE 2024</t>
  </si>
  <si>
    <t>REPORTE (ENLACE DE SECOP)</t>
  </si>
  <si>
    <t>EJECUCIÓN PRESUPUESTAL SEGÚN REGISTROS PRESUPUESTALES DE JUNIO A AGOSTO 31 DE 2024</t>
  </si>
  <si>
    <t>EJECUCIÓN PRESUPUESTAL SEGÚN REGISTROS PRESUPUESTALES DE SEPTIEMBRE A DICIEMBRE 31 DE 2024</t>
  </si>
  <si>
    <t>EJECUCIÓN PRESUPUESTAL SEGÚN GIROS DE JUNIO A AGOSTO 31 DE 2024</t>
  </si>
  <si>
    <t xml:space="preserve"> META PRODUCTO PDD 2024-2027</t>
  </si>
  <si>
    <t>Número de escenarios deportivos mantenidos, adecuados, y/o mejorados en el Distrito</t>
  </si>
  <si>
    <t>Número de participantes vinculados en los eventos y/o torneos de las instituciones educativas y las universidades</t>
  </si>
  <si>
    <t>Número de Instituciones Educativas vinculadas en los Juegos Intercolegiados</t>
  </si>
  <si>
    <t>Número de núcleos de la escuela iniciativa y formación deportiva mantenidos y creados</t>
  </si>
  <si>
    <t>Implementar los niveles 3 y 4 de la Escuela: Énfasis y Perfeccionamiento Deportivo</t>
  </si>
  <si>
    <t>Realizar acompañamiento interdisciplinar  a los niños, niñas, adolescentes y padres pertenecientes a la Escuela.</t>
  </si>
  <si>
    <t xml:space="preserve">Realizar actividades de intercambios, festivales y/o olimpiadas. </t>
  </si>
  <si>
    <t>No promover ni fomentar la practica del deporte</t>
  </si>
  <si>
    <t>1. El coordinador cada 6 meses recopila la información de inscripción de la escuela EIDFD dejando un Informe detallado del proceso de inscripción para la tomar decisiones en cuanto al cumplimento de la meta en caso de incumplimiento se realiza una acción de mejora
2. El coordinador Monitorea a través los registros de asistencias con el fin de medir frecuencia de asistencia y evaluar los indicadores de  deserción del EIDFD, en  caso de desviación  se realiza una acción de mejora "</t>
  </si>
  <si>
    <t>Número de personas participantes vinculadas en los eventos y/o torneos de deporte social comunitario</t>
  </si>
  <si>
    <t>Número de participantes vinculados en las estrategias y/o actividades de recreación comunitaria</t>
  </si>
  <si>
    <t>Generar espacios de socialización sobre temas relacionados con enfermedades no transmisibles y sus factores de riesgo</t>
  </si>
  <si>
    <t>Negativa de las federaciones o ligas en realizar actividades en Cartagena</t>
  </si>
  <si>
    <t xml:space="preserve">Realizar socializaciones, visitas, reuniones y espacios de divulgación del proyecto y su impacto. </t>
  </si>
  <si>
    <t>Poco interés y no aceptación de patrocinar las actividades por parte de la empresa privada, gremios o entes relacionados con el turismo</t>
  </si>
  <si>
    <t xml:space="preserve">Realizar socializaciones, visitas, reuniones y espacios de divulgación del proyecto y su impacto </t>
  </si>
  <si>
    <t>No acceso al portafolio de escenarios para la realización de deportes con asistencia masiva</t>
  </si>
  <si>
    <t>Adecuación y modernización de la infraestructura deportiva</t>
  </si>
  <si>
    <t>Atraso en la contratación de bienes y servicios</t>
  </si>
  <si>
    <t>Realizar seguimiento y control al cronograma. Preparación y planeación de la disponibilidad de recursos para realizar la
contratación.</t>
  </si>
  <si>
    <t>No Promover ni fomentar la práctica del deporte como mecanismo de integración y participación comunitaria y social con inclusión</t>
  </si>
  <si>
    <t xml:space="preserve">1. El coordinador planifica, estructura, define y ejecuta los cronogramas de actividades de los juegos del programa para la participación de la comunidad 
2. El coordinador elabora informes de las actividades relacionadas a  las justa, competencias y torneos de los juegos del programa, a su vez por cada disciplina deportiva y categoría, llevando un control y reporte de quienes pasan a la fase siguiente y los ganadores de los torneos. </t>
  </si>
  <si>
    <t xml:space="preserve">Baja motivación de los beneficiarios en participar de las actividades, estrategias y programas ofertados </t>
  </si>
  <si>
    <t xml:space="preserve">Realización de actividades de promoción y divulgación de actividades </t>
  </si>
  <si>
    <t>La asignación presupuestada no esté disponible en su totalidad</t>
  </si>
  <si>
    <t xml:space="preserve">Realizar planeación. Verificación de metas. Seguimiento y control del cronograma y de los recursos. </t>
  </si>
  <si>
    <t>Presencia de grupos ilegales que defienden fronteras invisibles. Poco acompañamiento policial</t>
  </si>
  <si>
    <t xml:space="preserve">Desplazamiento de toda la comunidad. Acompañamiento permanente de la policía/autoridad civil. </t>
  </si>
  <si>
    <t>Difícil acceso a las zonas rurales por falta de vías	probable</t>
  </si>
  <si>
    <t>Programación y solicitud de mayor recurso para el desarrollo de actividades en las zonas rurales</t>
  </si>
  <si>
    <t>Uso ilegitimo de la información en los procesos de inscripción.</t>
  </si>
  <si>
    <t>Definir criterios y procedimientos  de inscripción y selección de participantes.</t>
  </si>
  <si>
    <t>Soborno y tráfico de influencias.</t>
  </si>
  <si>
    <t>Definir criterios y procedimientos  de inscripción y selección de participantes</t>
  </si>
  <si>
    <t>Privilegiar el tráfico de influencias para la selección de sede para eventos</t>
  </si>
  <si>
    <t>Poca asistencia y participación de la comunidad en las actividades programadas del proyecto</t>
  </si>
  <si>
    <t xml:space="preserve">Realizar campañas de socialización y sensibilización de los beneficios y bondades del proyecto. Verificar metodología de llegada a los beneficiarios. </t>
  </si>
  <si>
    <t>Vulneración de la integridad física de los participantes y de profesor de actividad física por parte de grupos de actividades violentas</t>
  </si>
  <si>
    <t xml:space="preserve">Realizar campañas de sensibilización con los grupos de actividades violentas. Solicitud de acompañamiento a la policía en casos extremos. </t>
  </si>
  <si>
    <t xml:space="preserve">Realizar seguimiento y control al cronograma. Preparación y planeación de la disponibilidad de recursos para realizar la contratación. </t>
  </si>
  <si>
    <t>No contar con el personal idóneo para el desarrollo de las actividades</t>
  </si>
  <si>
    <t xml:space="preserve">Realización de audiciones, entrevistas y pruebas técnicas. Verificación de requisitos por cada perfil. </t>
  </si>
  <si>
    <t>Uso ilegitimo de la información en los procesos de seguimiento y evaluación</t>
  </si>
  <si>
    <t xml:space="preserve">Poca participación de la comunidad en las actividades deportivas </t>
  </si>
  <si>
    <t xml:space="preserve">Socialización del proyecto ante la comunidad. Convocatorias y campañas informativas. </t>
  </si>
  <si>
    <t>Incremento de las riñas por los resultados en las competencias</t>
  </si>
  <si>
    <t xml:space="preserve">Charlas y talleres motivacionales. Acompañamiento de la policía nacional en caso de requerirse. </t>
  </si>
  <si>
    <t>Que la implementación no sea de la calidad requerida para el correcto desarrollo de las competencias</t>
  </si>
  <si>
    <t xml:space="preserve">Verificación de los requerimientos al momento de la contratación para la adquisición de la dotación e implementación. </t>
  </si>
  <si>
    <t>No disposición a trabajar en equipo por parte de las entidades de enlace</t>
  </si>
  <si>
    <t xml:space="preserve">Socializar el proyecto con las entidades y la comunidad. </t>
  </si>
  <si>
    <t>No contar con los recursos económicos a tiempos para la adquisición de los bienes y servicios requeridos</t>
  </si>
  <si>
    <t>Buena programación. Seguimiento y verificación del cronograma. Realizar las contrataciones en el tiempo Requerido</t>
  </si>
  <si>
    <t>“Fortalecer los procesos de apropiación social del
conocimiento y ciencias aplicadas al sector Deporte y Recreación en Bolívar y Cartagena
de Indias.”</t>
  </si>
  <si>
    <t>Incrementar la producción de conocimiento desde las ciencias aplicadas al sector deporte y recreación</t>
  </si>
  <si>
    <t>Aumentar la apropiación social de conocimiento sobre el sector deporte</t>
  </si>
  <si>
    <t>Número de personas vinculadas a procesos de apropiación social del conocimiento del sector deportivo</t>
  </si>
  <si>
    <t>Gestionar articulaciones y/o alianzas orientadas a la producción de conocimiento científico y fortalecimiento de la formación técnica, tecnóloga y profesional sobre deporte y recreación</t>
  </si>
  <si>
    <t>Producir y publicar documentos de investigación en memoria histórica asociados al sector deporte y recreación</t>
  </si>
  <si>
    <t>Implementar el semillero de investigación sobre el sector deporte</t>
  </si>
  <si>
    <t>Realizar acompañamiento y  seguimiento en la formulación e implementación de la Política Pública del Sector Deporte y Recreación.</t>
  </si>
  <si>
    <t xml:space="preserve">Implementar el sistema de información distrital del sector deporte. </t>
  </si>
  <si>
    <t>Desarrollar espacios de intercambio de conocimiento sobre deporte, recreación, actividad física y aprovechamiento del
tiempo libre.</t>
  </si>
  <si>
    <t>Poca participación de los actores del sector deporte en la investigación</t>
  </si>
  <si>
    <t>Realizar campañas de socialización y concientización de la importancia del conocimiento científico - técnico en el sector deporte</t>
  </si>
  <si>
    <t xml:space="preserve">Verificación de las diferentes formas de contratación y plan completo de
trabajo </t>
  </si>
  <si>
    <t>Dificultad para la recolección de la información requerida para la investigación</t>
  </si>
  <si>
    <t>Establecer alternativas de recolección de información acorde con los temas de investigación. Incluir el acceso a bases de datos de información sobre el sector deporte.</t>
  </si>
  <si>
    <t>Reportar datos erróneos a
entidades asociado a
resultados</t>
  </si>
  <si>
    <t>Posible pérdida del conocimiento tácito (intangible) y explícito  (tangible) de la entidad</t>
  </si>
  <si>
    <t>El coordinador del observatorio documenta y publica cada 3 meses en la página institucional documentos que contienen conocimiento tácito (intangible) y
explícito (tangible) de la entidad y mantiene bajo su custodia</t>
  </si>
  <si>
    <t>Potencial deficiencia en la orientación en el mejoramiento de la oferta institucional por falta de recursos humanos, tácticos y financieros</t>
  </si>
  <si>
    <t xml:space="preserve">El coordinador a través de proyecciones presupuestales asignadas documenta los perfiles, la herramienta y los presupuestos con los que asegura un equipo de trabajo competente, herramientas </t>
  </si>
  <si>
    <t>El coordinador del observatorio verifica los datos con soportes documentales asociado a las muestras recogidas y mantiene bajo su custodia, cada vez que se realiza los análisis de los datos antes de enviar los resultados a las partes interesadas.</t>
  </si>
  <si>
    <t>Fortalecer los procesos de apropiación social del
conocimiento y ciencias aplicadas al sector Deporte y Recreación en Bolívar y Cartagena
de Indias.</t>
  </si>
  <si>
    <t>Cancha construida y dotada</t>
  </si>
  <si>
    <t>Parque recreo-deportivo construido y dotado</t>
  </si>
  <si>
    <t>Cancha mejorada</t>
  </si>
  <si>
    <t>Cancha mantenidas</t>
  </si>
  <si>
    <t>Estímulos entregados</t>
  </si>
  <si>
    <t xml:space="preserve">Organismos deportivos asistidos </t>
  </si>
  <si>
    <t>Capacitaciones realizadas</t>
  </si>
  <si>
    <t>Documentos de investigación realizados</t>
  </si>
  <si>
    <t>Niños, niñas, adolescentes y jóvenes inscritos en Escuelas Deportivas</t>
  </si>
  <si>
    <t>Escuelas deportivas implementadas</t>
  </si>
  <si>
    <t>Instituciones educativas vinculadas al programa Supérate-Intercolegiados</t>
  </si>
  <si>
    <t>Personas que acceden a servicios deportivos, recreativos y de actividad física</t>
  </si>
  <si>
    <t>Eventos deportivos comunitarios realizados</t>
  </si>
  <si>
    <t>Personas beneficiadas</t>
  </si>
  <si>
    <t>Actualizar los manuales operativos y administrativos para el uso de los escenarios deportivos</t>
  </si>
  <si>
    <t xml:space="preserve">Realizar jornadas de sensibilización sobre el uso adecuado de los escenarios deportivos </t>
  </si>
  <si>
    <t>Administrar el uso y préstamo de escenarios deportivos a la comunidad</t>
  </si>
  <si>
    <t>Realizar mantenimiento de los escenarios deportivos existentes</t>
  </si>
  <si>
    <t>Realizar verificación del funcionamiento, servicios y estado de los escenarios deportivos</t>
  </si>
  <si>
    <t>Ejecutar obras de construcción de escenarios deportivos</t>
  </si>
  <si>
    <t>Realizar todas las gestiones y trámites requeridos para la verificación y legalización de lotes</t>
  </si>
  <si>
    <t xml:space="preserve">Reconstruir escenarios deportivos deteriorados </t>
  </si>
  <si>
    <t>Construir el complejo deportivo nuevo Chambacú</t>
  </si>
  <si>
    <t>Para el buen funcionamiento de los escenarios deportivos es necesario contar con los servicios públicos. A la fecha se encuentran al día al mes de Julio 2024.
Se pagan Servicios Públicos de 35 Pólizas y 28 NIC de Escenarios Deportivos para servicios de Agua y Energía respectivamente. A la fecha estamos al día hasta el mes de Julio 2024 en estos pagos. De enero a 31 de agosto de 2024 , se realizaron 368 mantenimiento preventivos recurentes.. Con respecto al mejoramiento de la Villa Olimpica , el Estadio Jaime Morón tiene un avance de obra del 89,32%,Plaza de Toros con un avance del 95,68%, Pista Atletica Campo Elias Guítierrez tiene un avance del 14,31%, Complejo Acuatico Jaime Gónzalez Jhonson con un avance del 36,36%, Coliseo Cubierto Bernardo Caraballo con 40,87% de avance.Para el reporte de avance, se ha definido un total de 15 intervenciones de “CON ESCENARIOS LIMPIOS AVANZAMOS EN EL DEPORTE Y LA RECREACIÓN” en la vigencia 2024 para completar el 100% de la estrategia, es decir que el avance en la meta estará asociado al avance ponderado de cada intervención. 
Se ha planeado que la Estrategia “CON ESCENARIOS LIMPIOS AVANZAMOS EN EL DEPORTE Y RECREACIÓN”, tendrá inicio en el mes de abril de 2024, con la colaboración de las Alcaldías Locales, EPA, Espacio Público, Pacaribe ó Veolia según su territorio.
En el mes de Abril se llevó a cabo el cumplimiento de la primera Estrategia en el Estadio de Softbol Las Gaviotas, de la UCG 7, Localidad de la Virgen y Turística, impactando a más de 9.684 personas.
También se llevó a cabo la Estrategia en el Polideportivo de Bayunca, de la UCG 20, Localidad de la Virgen y Turística, impactando a más de 22.557 personas.
En la Localidad Industrial y de la Bahía, se ejecutó la Estrategia en la Unidad Deportiva del Campestre, de la UCG 12, impactando a más de 12.142 personas. 
También se llevó a cabo la Estrategia en la Cancha Múltiple San José de los Campanos Sector Jardin Real, de la UCG 13, Industrial y de la Bahía, impactando a más de 26.812 personas.</t>
  </si>
  <si>
    <t>Durante este mes de agosto de 2024, los niños, niñas y adolescentes de la Escuela de Iniciación y Formación apoyaron actividades como: 1.	Apoyo a el Lanzamiento de los Juegos Corregimentales , 2.	Apoyo a la Inauguración de los Juegos Corregimentales, 3.	Apoyo a la logística del Torneo Mundial de Beisbol U15, 4.	Apoyo a la Inauguración de los Juegos Ecopetrol – IDER, 5.	Apoyo logístico en la Carrera 5k UTB , 6.	Apoyo logístico en la Carrera Reto Movistar , 7.	Torneo de Futbol Menor “Copa Espiritad del Manglar” , 8.	Actividades Recreodeportivas Parque del Espiritad del Manglar , 9.	Acompañamiento Psicosocial en los Énfasis de Gimnasia , 10.	Acompañamiento Psicosocial en los Énfasis de Pesas. Además Para este periodo se realizó el Torneo de Futbol Menor “Copa Espíritu  del Manglar” con la participación  8 equipos de niños 10 a 12 años. Total  participantes 120 niños.</t>
  </si>
  <si>
    <t>Se entregaron nueves (9) estimulos a atletas de altos logros a través de resoluciones como lo son: No. 208 del 15 de julio de 2024,No. 210 del 15 de 2024, No. 266 del 21 de agosto de 2024, No. 267 del 21 de agoso de 2024, No. 273 del 29 de agosto de 2024, No. 274 del 29 de agosto de 2024, No. 275 del 29 de agosto de 2024, No. 276 del 29 de agosto de 2024, y No. 277 del 29 de agosto de 2024.</t>
  </si>
  <si>
    <r>
      <t>Durante el mes de julio a  31 de agosto de 2024 , se concluyó la recopilación investigativa y la elaboración del artículo histórico-deportivo, sobre el origen de los Juegos Deportivos Distritales Intercolegiados en el país y el Distrito de Cartagena de Indias. De enero a a Mayo, se desarrollaron documentos como :  un artículo de carácter académico,  como ponencia titulada DEPORTE SOCIAL COMUNITARIO Una reflexión sobre su utilidad en la transformación social de nuestra ciudad. Esto para la participación en el evento: “Encuentro para la reflexión sobre la recreación y la actividad física”.  En este documento  se hace un relato sobre la historia del deporte en la ciudad de Cartagena, Se adelanta la investigación sobre el origen de los Juegos Comunales en el país y su relación con nuestra ciudad. Para tal fin se realiza una  revisión del acervo documental deportivo de Cartagena de Indias, ya que  el contexto histórico de esta ciudad, está relacionado con el origen del deporte en Colombia, Se realizó el diagnóstico de la Linea Estratégica del sector deportivo y recreativa para el Plan de Desarrollo 2024-2027 "Cartagena ciudad con derechos", para un total de dos (2) y en el mes de septiembre se pubicará el documento sobre Juegos Deportivos Distritales Intercolegiados en el país y el Distrito de Cartagena de Indias.</t>
    </r>
    <r>
      <rPr>
        <b/>
        <sz val="12"/>
        <color rgb="FFFF0000"/>
        <rFont val="Arial"/>
        <family val="2"/>
      </rPr>
      <t>( preguntar a jose guillermo)</t>
    </r>
  </si>
  <si>
    <t>Se entregaron de enero a 31 de agosto de 2024 dieciséis (16) estímulos a diferentes organismos deportivos como:1. Liga de  de Baloncesto de Bolívar, 2. y 3. Federación de Surf, 4. Corporación Rm deportes, 5. y 6. Liga de Fútbol de Bolivar, 7. Liga de Tennis de Bolívar, 8. Liga de Atletismo de Bolívar. 9. Liga de Voleibol de Bolívar, 10. y 11. Liiga de Sóftbol de Bolívar,12. Liga de Patinaje de Bol'ivar, 13. Liga de Fútbol de Salón de Bolívar, 14.  Club Deportivo Cararin, 15. Club Deportivo "Los Traviesos . 16. Federación Colombiana de Ciclismo.</t>
  </si>
  <si>
    <t>Se realizaron trece(13) actividades aproximadamente  sobre apropiación social del conocimiento durante el período de enero a 31 de agosto de 2024, en las cuales se beneficiaron a 4.005 personas aproximadamente.</t>
  </si>
  <si>
    <t>Se tienen activos los 55 núcleos de la Escuela de Iniciación y Formación Deportiva.</t>
  </si>
  <si>
    <t xml:space="preserve">Se están trabajando en la estructuración y organización de los temas y actividades a desarrollar en cada núcleo de educación física extraescolar  con la finalidad de presentar a la Secretaria de Educación Distrital para poder realizar un convenio que facilten el desarrollo de esta meta. </t>
  </si>
  <si>
    <r>
      <rPr>
        <u/>
        <sz val="12"/>
        <color theme="1"/>
        <rFont val="Arial"/>
        <family val="2"/>
      </rPr>
      <t xml:space="preserve">A corte de 31 de agosto se reporta </t>
    </r>
    <r>
      <rPr>
        <sz val="12"/>
        <color theme="1"/>
        <rFont val="Arial"/>
        <family val="2"/>
      </rPr>
      <t xml:space="preserve">
ATENCIONES PERIODICAS
•	Se realizan atención periódica tres (3) veces por semana en la cárcel de mujeres donde se realizan actividades predeportivas en las disciplinas de kitbol, futbol, voleibol y otras; desde la estrategia de juegos carcelarios.
•	Se realiza atención periódica en el complejo acuático tres (3) veces por semana realizando entrenamientos deportivos de natación, como proceso de preparación a los juegos distritales de la discapacidad . REALIZACION DE ACTIVIDADES 
•	El día 3 de agosto se inició el Torneo de Futbol Menor Flor del Campo, donde Participan 4 equipos del sector entre las edades de 13 a 15 años, para un total de participantes de 55 personas impactadas. 
•	El día 6 de agosto se desarrolló una actividad recreodeportivas para el fomento de la práctica del deporte en la fundación Corgestacol (Protección ICBF), impactados 50 niños.
•	El día 9 de agosto se realizaron actividades motrices básicas en la Fundación TALID, Impactados 8 jóvenes.
•	El día 11 de agosto se realizó la Inauguración de los Juegos Corregimentales 2024 en el corregimiento de Pasacaballos 
•	El día 14 de agosto se realizó actividades de entrenamiento de fuerzas y juegos menores en la cancha múltiple de la fundación Construyendo Ciudad Jóvenes SRPA, impactados  
•	El día 14 de agosto se realizó actividad de fortalecimiento y trabajo preventivo con las reclusas de la Cárcel De Mujeres, impactadas 25 mujeres 
•	El día 17 de agosto se realizó la Inauguración del 3er Torneo Deportivo Ecopetrol / IDER 2024 en el Campo De Softbol Del Barrio Campestre
•	El día 21 de agosto se realizado actividades de desarrollo de habilidades motrices y básicas con los Jóvenes de la Fundación TALID en Coliseo Northon Madrid, impactados 15 jóvenes.
•	El día 28 de agosto se realizó actividades de desarrollo de juegos menores básicos con las reclusas de la Cárcel de Mujeres, impactadas 35 mujeres.
•	El día 28 de agosto se realizaron actividades de desarrollo de habilidades motrices y básicas, con fundación TALID en Coliseo Northon Madrid, impactados 15 jóvenes.
•	El día 21 al 29 de agosto se inició con la programación de la estrategia de los Juegos Comunales en la fase Distrital en las disciplinas: 
	Futbol de Salón – Masculino (San Pedro Libertad, Torices, Daniel Lemaitre, Petares, Piedra de Bolívar, Amberes, La Conquista, La Esperanza, Oriente, El Contry, Cartagenita, Las Brisas, Olaya Central, Nuevo Porvenir, Colombiaton, La Candelaria y Educador.)
	Futbol de Salón – Femenina (Tacarigua A y B, Pablo Sexto II, El Educador, María Auxiliadora y Chile)
	Voleibol Mixto (Contry, Calamares y Tacarigua) </t>
    </r>
  </si>
  <si>
    <r>
      <rPr>
        <u/>
        <sz val="12"/>
        <color theme="1"/>
        <rFont val="Arial"/>
        <family val="2"/>
      </rPr>
      <t>A corte de 30 de agosto se reporta:</t>
    </r>
    <r>
      <rPr>
        <sz val="12"/>
        <color theme="1"/>
        <rFont val="Arial"/>
        <family val="2"/>
      </rPr>
      <t xml:space="preserve">
	El día 22 de agosto se realizó reunión de Socialización juegos Afro con los líderes de las comunidades, realizada en el Complejo de Raquetas. Asistentes 15 personas</t>
    </r>
  </si>
  <si>
    <r>
      <rPr>
        <u/>
        <sz val="12"/>
        <color theme="1"/>
        <rFont val="Arial"/>
        <family val="2"/>
      </rPr>
      <t>A corte de 31 de agosto se reporta:</t>
    </r>
    <r>
      <rPr>
        <sz val="12"/>
        <color theme="1"/>
        <rFont val="Arial"/>
        <family val="2"/>
      </rPr>
      <t xml:space="preserve">
El día 9 de agosto fue el día internacional los Pueblos Indígenas, para celebrar su conmemoración se realizó un homenaje en el centro de convenciones de Cartagena, donde asistieron miembros de los cabildos Kankuamo, Kaizeba, Kaizem, Kaizerupab, Inga y toda la población indígena del distrito identificada en cada cabildo, así mismo participaron miembros de las entidades distritales como Umata, DADIS, Secretaria del Interior, IDER, entre otras; el objetivo fue, exponer las medicinas ancestrales de los pueblos indígenas y relacionarlas con las medicinas tradicionales del nuevo mundo, además identificar los procesos médicos de los cabildos y médicos ancestrales en comparación con la medicina actual. Evento realizado por la oficina de asuntos étnicos de la secretaria del interior. Asistieron 180mpersonas.</t>
    </r>
  </si>
  <si>
    <r>
      <rPr>
        <u/>
        <sz val="12"/>
        <color theme="1"/>
        <rFont val="Arial"/>
        <family val="2"/>
      </rPr>
      <t xml:space="preserve">A corte de 31 de agosto se reporta: </t>
    </r>
    <r>
      <rPr>
        <sz val="12"/>
        <color theme="1"/>
        <rFont val="Arial"/>
        <family val="2"/>
      </rPr>
      <t xml:space="preserve">
•	Se realizan atención periódica tres (3) veces por semana en la cárcel de mujeres donde se realizan actividades predeportivas en las disciplinas de kitbol, futbol, voleibol y otras, desde la estrategia de juegos carcelarios.
•	Se realiza atención periódica en el complejo acuático tres (3) veces por semana realizando entrenamientos deportivos de natación, como proceso de preparación a los juegos distritales de la discapacidad.                                                                                                                                                                      </t>
    </r>
    <r>
      <rPr>
        <u/>
        <sz val="12"/>
        <color theme="1"/>
        <rFont val="Arial"/>
        <family val="2"/>
      </rPr>
      <t>A corte de 31 de agosto se realizaron:</t>
    </r>
    <r>
      <rPr>
        <sz val="12"/>
        <color theme="1"/>
        <rFont val="Arial"/>
        <family val="2"/>
      </rPr>
      <t xml:space="preserve">
Se realizan atención periódica tres (3) veces por semana en la cárcel de mujeres donde se realizan actividades predeportivas en las disciplinas de kitbol, futbol, voleibol y otras, desde la estrategia de juegos carcelarios.
Se realizó atención periódica semanal con los jóvenes en especial atención del SRPA en las Fundaciones Construyendo Ciudad y Fundación TALID
•	El día 6 de agosto se desarrolló una actividad recreodeportivas para el fomento de la práctica del deporte en la fundación Corgestacol (Protección ICBF), impactados 50 niños.
•	El día 9 de agosto se realizó reunión para revisión de informe de actividades y compromisos subcomité distrital de jóvenes SRPA. JEACC, en la universidad del Sinú.
•	El día 9 de agosto se realizaron actividades motrices básicas en la Fundación TALID, Impactados 8 jóvenes.
•	El día 13 de agosto se realizó reunión para la Planificación del plan estratégico, asistente SICC, en la Secretaria Del Interior. Sistema de Responsabilidad Penal 
•	El día 14 de agosto se realizó actividades de entrenamiento de fuerzas y juegos menores en la cancha múltiple de la fundación Construyendo Ciudad Jóvenes SRPA, impactados  
•	El día 14 de agosto se realizó actividad de fortalecimiento y trabajo preventivo con las reclusas de la Cárcel De Mujeres, impactadas 25 mujeres 
•	El día 21 de agosto se realizado actividades de desarrollo de habilidades motrices y básicas con los Jóvenes de la Fundación TALID en Coliseo Northon Madrid, impactados 15 jóvenes.
•	El día 26 de agosto se realizó socialización de la oferta institucional y el calendario de eventos deportivos con los habitantes del barrio Ciudadela de la paz, asistieron 40 jóvenes. 
•	El día 27 de agosto se realizó socialización de la oferta institucional y el calendario de eventos deportivos con los habitantes del barrio Boston, asistieron 25 jóvenes.
•	El día 28 de agosto se realizó actividades de desarrollo de juegos menores básicos con las reclusas de la Cárcel de Mujeres, impactadas 35 mujeres.
•	El día 28 de agosto se realizaron actividades de desarrollo de habilidades motrices y básicas, con fundación TALID en Coliseo Northon Madrid, impactados 15 jóvenes.
•	El día 29 de agosto se realizó el cuarto comité Departamental SRPA en la Casa del Márquez 
</t>
    </r>
  </si>
  <si>
    <r>
      <rPr>
        <u/>
        <sz val="12"/>
        <color theme="1"/>
        <rFont val="Arial"/>
        <family val="2"/>
      </rPr>
      <t>A corte de 31 de agosto se reporta:</t>
    </r>
    <r>
      <rPr>
        <sz val="12"/>
        <color theme="1"/>
        <rFont val="Arial"/>
        <family val="2"/>
      </rPr>
      <t xml:space="preserve">
	El día 20 de agosto del 2024 se realiza la Segunda socialización de los Juegos Deportivos Distritales de la Discapacidad 2024, donde participaron fundaciones y corporaciones que trabajan con personas con discapacidad, instituciones educativas con procesos de inclusión, comités locales de discapacidad, presidentes de clubes deportivo, enlaces de discapacidad de las alcaldías locales y entrenadores en el Complejo de raquetas.  Asistentes: 21 personas.                                                                                                                                                                                                                           </t>
    </r>
    <r>
      <rPr>
        <u/>
        <sz val="12"/>
        <color theme="1"/>
        <rFont val="Arial"/>
        <family val="2"/>
      </rPr>
      <t>A corte de 31 de agosto se reporta:</t>
    </r>
    <r>
      <rPr>
        <sz val="12"/>
        <color theme="1"/>
        <rFont val="Arial"/>
        <family val="2"/>
      </rPr>
      <t xml:space="preserve">
•	El día 8 de agosto se realizó reunión para entrega de uniformes e implementos deportivos a los monitores de los corregimientos en las instalaciones del complejo de raquetas
•	El día 15 de agosto se realizó reunión para entrega de uniformes y congresillo Técnico de Futsalon Juegos Comunales, salón sede comunal de JAC Amberes.
•	El día 16 de agosto se recibió por parte del operador asignado uniformes e implementos deportivos para los participantes del torneo Ecopetrol / IDER
•	El día 16 de agosto se realizó el proceso de entrega de uniformes e implementos deportivos para los participantes del torneo Ecopetrol-IDER 2024</t>
    </r>
  </si>
  <si>
    <t xml:space="preserve">Se da cumplimento a las estrategias en este periodo, adelantando (23) acciones: “Jornadas de Recreación y Actívate para vivir” en distintos barrios y sitios de interés de nuestra ciudad e integrando a toda la población, logrando beneficiar (827) personas, pasando de (3.813) a un acumulado total de (4.640).Para cumplir con el desarrollo de esta meta dentro del marco de tiempo del 21 de junio al 20 de julio, realizamos (3) jornadas recreativas en diferentes instituciones educativas y entidades Públicas y Privadas del Distrito de Cartagena. Llevando nuestra oferta de servicio logramos beneficiar (589) personas participantes, pasando de (21.994) a un acumulado total de (22.583).Desde la mesa de trabajo de Persona Mayor se realizaron de capacitación dirigida a los lideres de procesos encargados de este grupo poblacional.
En este periodo atendimos a centros de vida y grupos organizados a través de jornadas recreativas, movilidad articular, asesorías de hábitos y estilos de vida saludable, dando cumplimiento a este indicador realizando (9) jornadas dirigidas a la persona mayor a través de jornadas recreativas y movilidad articular. 507beneficiados, pasamos de (1.200) personas beneficiadas a (1.707).
 </t>
  </si>
  <si>
    <t>En este periodo atendimos a centros Oncológicos a través de jornadas recreativas, movilidad articular, asesorías de hábitos y estilos de vida saludable, dando cumplimiento a este indicador realizando (8) jornadas dirigidas a pacientes con diagnósticos oncológicos y personas en condición de discapacidad a través de jornadas recreativas y movilidad articular. 114 beneficiados, pasamos de (954) personas beneficiadas a (1.068). Desde la estrategia Escuela Recreativa para dar cumplimiento con el desarrollo de esta meta, en el periodo comprendido del 21 de junio al 20 de julio, se realizaron (5) actividades en los diferentes Centros de Desarrollo Infantil – CDI y Hogares Comunitarios de la zona rural y urbana del Distrito de Cartagena de Indias, beneficiando 1146 personas, a continuación, hacemos la descripción.
En las Sesiones Lúdicas permanentes tenemos un acumulado a 20 de julio de (2319) beneficiados, de los cuales (1.173) son mujeres y (1.146) son hombres.
Nuestra oferta de servicio logró beneficiar a (1.146) personas participantes, De los cuales (663) son mujeres y (483) son hombres. A continuación, se hace la relación de los participantes en nuestras actividades.. Desde la estrategia Campamentos Juveniles para dar cumplimiento con el desarrollo de nuestra meta, en el periodo comprendido del 21 de junio al 20 de julio, nuestra oferta de servicio logró beneficiar a (292) personas participantes, de los cuales (152) son mujeres y (140) son hombres. A continuación, se hace la relación de los participantes en nuestras actividades.</t>
  </si>
  <si>
    <t>Desde la estrategia “Aprovechamiento del Espacio Público” en el período que va desde el 21 de junio al 20 de julio se realizaron 2 eventos de ciudad, el acumulado de personas beneficiadas pasó de (1.765) a (2.722). Desde la estrategia Aprovechamiento del Espacio Público para dar cumplimiento con el desarrollo de nuestra meta, en el periodo comprendido del 21 de junio al 20 de julio, se realizaron (16) actividades en diversas comunidades del Distrito de Cartagena de Indias, se beneficiaron 1.812 personas. Durante el periodo de 21 de junio al 20 de julio se realizaron (7) ofertas institucionales beneficiando a (346) personas. En lo comprendido de enero a 20 de julio hemos realizado acompañamiento a 16 Ofertas institucionales con (1.775) atendidas.</t>
  </si>
  <si>
    <t xml:space="preserve">Desde la Estrategia Entornos Saludables en el período del 1 de agosto al 20 de agosto se han beneficiado (968) personas, en este periodo de corte de julio se generaron (19) actividades, y seguimos con las atenciones fijas (14) en los Centros Penitenciarios y Carcelarios, para un total de 33 actividades generadas en el mes, las (968) personas impactadas están distribuidas de la siguiente forma:
(552) Personas impactadas en la acción actívate gestante con asesoría psicológica y taller de estimulación temprana, se generó la campaña de la semana mundial de la lactancia materna con su lema “apoyo a la lactancia materna para todos” promoviendo la importancia de generar conciencia de lactar y crear vínculos afectivos con el gestante, que a lo largo de la vida generan hábitos y estilos de vida saludables desde los primeros años vida.
(153) Personas impactadas en la Inducción docente 2024 – II, del Programa de Biología Marina de la Universidad del Sinú Sede Santillana de Los Patios.
(112) Personas a las que se le realizo valoración con toma de indicadores de salud y retroalimentación de los datos encontrados y se les explica los beneficios que tiene la actividad física como ente protector de la salud y mitigante de las complicaciones de la misma.
(151) Participantes de las jornadas recreo deportivas y de actividad física en organizaciones públicas y privadas enfocadas en fomentar la práctica regular de actividad física en el sector laboral. La Estrategia Actívate en el Parque en el período presentado del 1 de agosto al 20 de agosto se mantiene un consolidado total de (579) personas impactadas dentro de esta actividad. Actualmente solo están en actividad 9 parques biosaludables de la estrategia (Los Alpes, Portal de la Cordialidad, Las Gaviotas, Alameda La Victoria, La Plazuela, El Socorro Plan 50 Parque de la Campana, Almirante Colón, Los Corales y Ciudad Jardín), no presentando aumento de usuarios en estos parques. Los otros seis (6) parques se encuentran “inactivos” (Bruselas, Piedra de Bolívar, Alameda La Victoria Templo del Fútbol Menor, Simón Bolívar, Blas de Lezo Calle 40 y El Campestre) debido a la finalización de los contratos de los profesores que estaban a cargo de estos puntos.
Total de participantes en la estrategia (579). Mujeres (517) y Hombres (62)
 Mujeres (89%) y Hombres (11%)
Esta población atendida entra a sumar al Proyecto de Hábitos y Estilos de Vida Saludable y su Acción Mejoramiento de los Estilos de Vida Mediante la Promoción Masiva de una Vida Activa.
</t>
  </si>
  <si>
    <t>La Estrategia Madrúgale a la Salud no registra usuarios nuevos en el período de agosto 1 a agosto 20. Se mantiene un total de (2.677) personas registradas. En actividad se encuentran un total de diez (10) puntos de actividad física de la estrategia, se reportan cincuenta y tres (53) puntos “inactivos” debido a la finalización de los contratos de los profesores que cubren estas comunidades. Las Estrategias de Caminante Saludable y Actívate Running mantiene un consolidado de (712) usuarios dentro de la actividad en el período de agosto 1 a agosto 20. A la fecha no hay puntos activos de Caminante Saludable y solo uno (1) de Actívate Running, situación que se deriva de la finalización de los contratos de los profesores que atienden ambas estrategias.Se mantienen en la Estrategia Noches Saludables en el período de agosto 1 a agosto 20 la cantidad de personas reportadas en el informe anterior, un total de (2.898) usuarios, se reportan activos solo nueve (9) puntos de actividad física en actividad, y ante la finalización de los contratos de los profesores que atienden esta estrategia en las diferentes comunidades del Distrito y corregimientos se encuentran “inactivos” sesenta y ocho (68) puntos de actividad física.La Estrategia Joven Saludable no registra usuarios nuevos en el período de agosto 1 a agosto 20, manteniendo un total de (484) personas entre niños y adolescentes.  Total de participantes en la estrategia 484. Mujeres (390) y Hombres (94). Mujeres (80%) y Hombres (20%).Se encuentra en curso el Semillero de Actividad Física Comunitaria, donde se desarrolla actualmente el segundo modulo del proceso formativo, se han socializado actualmente los siguientes temas de la malla curricular en el período presentado:
-	27.07.2024 Estimulación muscular con elementos.
-	30.07.2024 Retroalimentación Gimnasia aeróbica y métodos de construcción.
-	10.08.2024 Súper clase de actividad física en el Parque Espíritu del Manglar.
-	13.08.2024 Evaluación grupal e individual del segundo modulo.
-	17.08.2024 Características de la sesión de actividad física comunitaria.
-	20.08.2024 Práctica del protocolo de inicio y movimientos de la activación de la clase.</t>
  </si>
  <si>
    <t>A continuación, se reportan la caracterización de personas beneficiadas en el período de agosto 1 a agosto 20, con un total de (995) así:
(945) Personas asistentes a 16 Eventos de Concentración.  Mujeres (887) Hombres (58)
(50) Personas asistentes a 1 Eventos de Promoción.            Mujeres (46) Hombres (4). -	El número total de Eventos de Concentración del cuatrienio es de 720, lo que indica que anualmente se deben realizar un total de 180 eventos en promedio para alcanzar la meta sin ningún tipo de inconveniente.
-	En el período de agosto 1 a agosto 20 se realizaron un total de 16 Eventos de Concentración. -	En el período reportado de agosto 1 a agosto 20 se presenta una cantidad muy baja de Eventos de Promoción provocado por la “inactividad” de gran parte de las Estrategias de Mejoramiento de los Estilos de Vida debido a la terminación de los contratos de los profesores a cargo de diferentes comunidades.</t>
  </si>
  <si>
    <t>Durante el mes de julio a  31 de agosto de 2024 , se concluyó la recopilación investigativa y la elaboración del artículo histórico-deportivo, sobre el origen de los Juegos Deportivos Distritales Intercolegiados en el país y el Distrito de Cartagena de Indias. De enero a a Mayo, se desarrollaron documentos como :  un artículo de carácter académico,  como ponencia titulada DEPORTE SOCIAL COMUNITARIO Una reflexión sobre su utilidad en la transformación social de nuestra ciudad. Esto para la participación en el evento: “Encuentro para la reflexión sobre la recreación y la actividad física”.  En este documento  se hace un relato sobre la historia del deporte en la ciudad de Cartagena, Se adelanta la investigación sobre el origen de los Juegos Comunales en el país y su relación con nuestra ciudad. Para tal fin se realiza una  revisión del acervo documental deportivo de Cartagena de Indias, ya que  el contexto histórico de esta ciudad, está relacionado con el origen del deporte en Colombia, Se realizó el diagnóstico de la Linea Estratégica del sector deportivo y recreativa para el Plan de Desarrollo 2024-2027 "Cartagena ciudad con derechos", para un total de dos (2) y en el mes de septiembre se pubicará el documento sobre Juegos Deportivos Distritales Intercolegiados en el país y el Distrito de Cartagena de Indias.</t>
  </si>
  <si>
    <t>Se apoyo en el mes de agosto de 2024  un (1) evento deportivo :Copa Mundial de Béisbol Sub-15 en inglés: 15U Baseball World Cup. A corte 31 de marzo, se reporta el apoyo a la realización de cuatro (4) eventos deportivos: 1.	Carrera del Castillo a la Popa
2.	Tercer Festival de voleibol femenino
3.	Festival de fútbol infantil en el marco de la apertura del estadio de San Fernando.
4.	Torneo Nacional de tenis G3 Bolívar , A corte 29 de febrero se reporta el apoyo a la realización de seis (6) eventos deportivos: 
1.	Torneo Futbol Playa Región Caribe 
2.	Actividades Mar y Playa ( Se desarrollaron las disciplinas de voleibol, futbol playa, Surf y deporte emergente) 
3.	Torneo Baloncesto x 3 (cancha de Chiquinquirá) 
4.	Clásica de ciclismo Zona Norte 
5.	Media Maratón del Mar 
6.	Rugby Playa  . par un total de diez(10) eventos realizados en este primer trimestre de 2024.. A corte 30 de abril se reporta: Se apoyaron y/o realizaron 9 eventos de ciudad: 
1.	Liga De Futbol De Bolívar Futbol Sala – Inter Cartagena / Liga Betplay
2.	Asociación De Ciclismo / I Circuito De Ciclismo – Bayunca Asimascol.
3.	Corporación Deportiva Corsarios / Apoyo Equipo De Baloncesto Profesional Corsarios  
4.	Liga De Boxeo / Boxeo A Tu Barrio.
5.	Liga De Futbol De Salón / XV Curso Internacional De Futbol De Salón.
6.	Corporación Deportiva Y Social Juega Por Tu Barrio / Juega Por Tu Barrio De Softbol - Copa De Campeones Ii Version.
7.	Corporación Deportiva Real Cartagena / Apoyo Equipo Real Cartagena, Copa Betplay.
8.	Liga De Tenis De Bolívar / Torneo Distrital De Tenis
9.	Juegos Intercolegiales 2023, Regional Caribe 2., entre otros eventos deportivos.</t>
  </si>
  <si>
    <t xml:space="preserve">Se realizaron de enero a 31 de agosto del 2024 , trece (13) eventos aproximademente, distribuidos de la siguiente manera: Seis (6) eventos de actividad física y siete (7) eventos recreativos. </t>
  </si>
  <si>
    <t>Gestión de la Infraestructura</t>
  </si>
  <si>
    <t>N/A</t>
  </si>
  <si>
    <t xml:space="preserve">Asesorar, gestionar y fortalecer las actividades de orden técnico relacionadas con la infraestructura de escenarios deportivos y recreativos a cargo del IDER, propiciando la formulación, ejecución y evaluación de proyecto de inversión en infraestructura deportiva. </t>
  </si>
  <si>
    <t>Porcentaje de avance en la ejecución de contratos de obras de adecuación mantenimiento y mejoramiento de escenarios deportivos.</t>
  </si>
  <si>
    <t xml:space="preserve">Indicar el nivel de avance en la ejecución de contratos de obras de adecuación mantenimiento y mejoramiento de escenarios deportivos para tomar acciones en procura de garantizar un adecuado cumplimiento.  </t>
  </si>
  <si>
    <t>Trimestral</t>
  </si>
  <si>
    <t xml:space="preserve"> Eficacia</t>
  </si>
  <si>
    <t>Posible incumplimiento para realizar Asesorar, gestionar y fortalecer las actividades de orden técnico relacionadas con la infraestructura de escenarios deportivos y recreativos a cargo del IDER, propiciando la formulación, ejecución y evaluación de proyecto de inversión en infraestructura deportiva.</t>
  </si>
  <si>
    <t xml:space="preserve">Supervisor de Infraestructura cada que se presente una licitación dejara constancia en un acta el cumplimiento del ejercicio licitatorio y en caso de que se presente la desviación toma acción correctiva.  </t>
  </si>
  <si>
    <t>Potencial afectación para rendir informes a la dirección del IDER y a los entes de control que son de apoyo para la ejecución y                                                                
posible inconveniente al momento de la entrega de obras a la comunidad y los veedores</t>
  </si>
  <si>
    <t xml:space="preserve">Supervisor de Infraestructura y supervisor de obra  cada que se presente un informe y  dejara constancia en un acta el cumplimiento del ejercicio en campo (obra) y en caso de que se presente la desviación toma acción correctiva </t>
  </si>
  <si>
    <t>Porcentaje de avance en la ejecución de obras para reconstrucción de escenarios deportivos</t>
  </si>
  <si>
    <t>Indicar el progreso en la realización de obras para la reconstrucción de instalaciones deportivas, con el fin de tomar medidas que aseguren un cumplimiento adecuado en su ejecución y reconstrucción.</t>
  </si>
  <si>
    <t>Posibles inconvenientes al momento que los contratistas pasen sus cuentas o la facturación, probablemente al momento de liquidar no se tenga la información suficiente.</t>
  </si>
  <si>
    <t>Supervisor de Infraestructura y supervisor de obra  cada que se presente una factura debe presentar un informe ejecución  dejara constancia en físico y digital este procedimiento se hará cada vez que presenta factura</t>
  </si>
  <si>
    <t>Supervisor de Infraestructura y supervisor de obra  cada que se presente una factura el contratista debe presentar un informe de ejecución y  dejara constancia en físico y digital</t>
  </si>
  <si>
    <t>Porcentaje de avance en la ejecución de obras de construcción de escenarios deportivos</t>
  </si>
  <si>
    <t>Informar sobre el adelanto en la construcción de instalaciones deportivas para poder llevar a cabo las acciones necesarias que aseguren el correcto desarrollo de estas obras.</t>
  </si>
  <si>
    <t>No es realizable un proyecto de obra si no presenta estudios, es factible un colapso estructural, posiblemente riesgos en todo tipo de instalaciones sanitarias y eléctricas, visiblemente un posterior deterioro por mal uso de materiales de construcción</t>
  </si>
  <si>
    <t>Supervisor de Infraestructura y equipo de diseño y estructuración de proyectos deben dejar constancia en cada comité con acta firmada por cada uno de los participantes debe presentar un informe del avance y la fase en la que se encuentra el proyecto y  dejara constancia digital</t>
  </si>
  <si>
    <t>Priorización errónea de escenarios que no se encuentran contenidos en la ruta de trabajo.</t>
  </si>
  <si>
    <t>Creación del documento diagnóstico o ruta diagnóstica y fichas de los escenarios deportivos</t>
  </si>
  <si>
    <t>Obras no entregadas como fueron planeadas y presupuestadas.</t>
  </si>
  <si>
    <t>Controles técnicos (presupuesto, diseño, cantidades, formato de medición, formato de liberación de obra) desde la planeación hasta la ejecución del proyecto.</t>
  </si>
  <si>
    <t xml:space="preserve">Gestión Deportiva  </t>
  </si>
  <si>
    <t>Promover y fomentar las practica del deporte, a través del desarrollo  de las prácticas</t>
  </si>
  <si>
    <t>Porcentaje de estímulos y/o apoyos otorgados a ligas, clubes, federaciones y otras organizaciones deportivas.</t>
  </si>
  <si>
    <t>Informar sobre el porcentaje de ayudas y apoyos otorgados a ligas, clubes, federaciones y otras entidades deportivas para prevenir incumplimientos en la realización de actividades deportivas y adoptar las medidas necesarias.</t>
  </si>
  <si>
    <t xml:space="preserve">Semestral </t>
  </si>
  <si>
    <t xml:space="preserve">1.	Posible afectación en la misionalidad del Instituto por no Promover ni fomentar la practica del deporte a través de estímulos y apoyos a deportistas y a organismos deportivos </t>
  </si>
  <si>
    <t>1. Realización y revisión de comité directivo IDER de las resoluciones establecidas en los procesos,2. Divulgación de las convocatorias a través de mecanismos de comunicación,3. Proceso de revisión y verificación de las inscripciones de los deportistas y organismos deportivos,4. Elaboración del concepto técnico de la resolución de admisión a estímulos y apoyos a deportistas y organizaciones deportivas con el comité evaluador, 5. Revisión y verificación de las subsanaciones a estímulos y apoyos a deportistas y organizaciones deportivas con comité evaluador para aprobación, 6. Proceso de divulgación de la resolución de lista de aprobados (deportistas y organizaciones deportivas), 7. Proceso de revisión y verificación de documentos para la aprobación del desembolso a deportistas y organizaciones deportivas aprobados,8. El coordinador elaborara un informe donde sustente las acciones realizadas para los procesos y ejecución del programa con soportes y evidencias.</t>
  </si>
  <si>
    <t>Porcentaje de personas beneficiadas por los estímulos y/o apoyos otorgados a ligas, clubes, federaciones y otras organizaciones deportivas.</t>
  </si>
  <si>
    <t>Informar el porcentaje de individuos que se han beneficiado de los estímulos y apoyos brindados a ligas, clubes, federaciones y otras entidades deportivas, con el fin de implementar medidas ante posibles irregularidades.</t>
  </si>
  <si>
    <t>Porcentaje de estímulos y/o apoyos otorgados a deportistas de altos logros, futuras estrellas del Deporte convencional y paralímpico</t>
  </si>
  <si>
    <t>Reportar el porcentaje de estímulos y/o apoyos otorgados a deportistas de altos logros, futuras estrellas del Deporte convencional y paralímpico,con el fin de implementar medidas ante posibles irregularidades.</t>
  </si>
  <si>
    <t>Gestión del Conocimiento y la Innovación</t>
  </si>
  <si>
    <t>Administrar el conocimiento tácito (intangible) y explícito (tangible) de la entidad para mejorar la oferta institucional, los resultados de gestión y el fortalecimiento de la capacidad y el desempeño institucional.</t>
  </si>
  <si>
    <t>Porcentaje de personas con apropiación social de conocimiento</t>
  </si>
  <si>
    <t>Especificar el porcentaje de personas que tienen apropiación social del conocimiento, con el objetivo de poner en marcha acciones de mejora y prevenir el incumplimiento de las metas fijadas.</t>
  </si>
  <si>
    <t xml:space="preserve">Anual </t>
  </si>
  <si>
    <t>Eficacia</t>
  </si>
  <si>
    <t xml:space="preserve">2.	No Promover ni fomentar la práctica del deporte </t>
  </si>
  <si>
    <t>1. El coordinador cada 6 mese recopila la información de inscripción de la escuela EIDFD dejando un Informe detallado del proceso de inscripción para la tomar decisiones en cuanto al cumplimento de la meta en caso de incumplimiento se realiza una acción de mejora 2. El coordinador Monitorea a través los registros de asistencias con el fin de medir frecuencia de asistencia y evaluar los indicadores de deserción del EIDFD, en caso de desviación se realiza una acción de mejora</t>
  </si>
  <si>
    <t>Porcentaje de documentos elaborados y publicados</t>
  </si>
  <si>
    <t>Reportar el grado de cumplimiento en la elaboración y publicación de documentos para así poder implementar acciones de mejora y asegurar el cumplimiento de las metas y la entrega de los productos.</t>
  </si>
  <si>
    <t>Porcentaje de Niños, niñas y adolescentes inscritos en la Escuela de Iniciación y Formación Deportiva</t>
  </si>
  <si>
    <t xml:space="preserve">Dar a conocer el porcentaje de niños, niñas y adolescentes que están inscritos en la Escuela de Iniciación y Formación Deportiva para poder tomar acciones de mejora que faciliten el cumplimiento de las metas </t>
  </si>
  <si>
    <t xml:space="preserve">3.	No Promover ni fomentar la práctica del deporte a través de las instituciones educativas </t>
  </si>
  <si>
    <t>1. El coordinador implementa acciones y estrategias de divulgación a través de diferentes medios de comunicación y por medio de visitas a las instituciones educativas para fomentar la participación de los estudiantes. 2. El coordinador elabora informes de las justa, competencias y torneos que se realizan por cada disciplina deportiva y categoría, llevando un control y reporte de quienes pasan a la fase siguiente y los ganadores de los torneos</t>
  </si>
  <si>
    <t>Porcentaje de núcleos de Escuela de Iniciación y Formación Deportiva creados.</t>
  </si>
  <si>
    <t xml:space="preserve">Indicar el Porcentaje de núcleos de Escuela de Iniciación y Formación Deportiva creados para poder tomar acciones de mejora  y cumplir las metas. </t>
  </si>
  <si>
    <t>Gestión de Educación Física (Extra escolar)</t>
  </si>
  <si>
    <t>Porcentaje de participantes que recibieron formación en educación física extraescolar .</t>
  </si>
  <si>
    <t>Informar sobre el porcentaje de participantes que recibieron capacitación en educación física extraescolar para implementar acciones de mejora.</t>
  </si>
  <si>
    <t xml:space="preserve">4.	No Promover ni fomentar la práctica del deporte como mecanismo de integración y participación comunitaria y social con inclusión </t>
  </si>
  <si>
    <t xml:space="preserve">
1. El coordinador planifica, estructura, define y ejecuta los cronogramas de actividades de los juegos del programa para la participación de la comunidad, 2. El coordinador elabora informes de las actividades relacionadas a las justa, competencias y torneos de los juegos del programa, a su vez por cada disciplina deportiva y categoría, llevando un control y reporte de quienes pasan a la fase siguiente y los ganadores de los torneos.
</t>
  </si>
  <si>
    <t>Porcentaje de participantes en los torneos del deporte estudiantil. teniéndola metas establecidas en el Plan de Acción (Juegos Intercolegiados y Universitarios).</t>
  </si>
  <si>
    <t>Especificar el porcentaje de participantes en los torneos de deporte estudiantil para así comprobar si se cumplen las metas establecidas en el Plan de Acción y poder implementar medidas de mejora.</t>
  </si>
  <si>
    <t xml:space="preserve">5.	No Promover ni fomentar la práctica del deporte a través de estímulos y apoyos a deportistas y a organismos deportivos </t>
  </si>
  <si>
    <t>1. realización y revisión de comité directivo IDER de las resoluciones establecidas en los procesos 2. divulgación de las convocatorias a través de mecanismos de comunicación,3. proceso de revisión y verificación de las inscripciones de los deportistas y organismos deportivos 4. elaboración del concepto técnico de la resolución de admisión a estímulos y apoyos a deportistas y organizaciones deportivas con el comité evaluador, 5. revisión y verificación de las subsanaciones a estímulos y apoyos a deportistas y organizaciones deportivas con comité evaluador para aprobación,6. proceso de divulgación de la resolución de lista de aprobados (deportistas y organizaciones deportivas), 7. proceso de revisión y verificación de documentos para la aprobación del desembolso a deportistas y organizaciones deportivas aprobados 8. el coordinador elaborara un informe donde sustente las acciones realizadas para  los procesos y  ejecución del programa con soportes y evidencias.</t>
  </si>
  <si>
    <t xml:space="preserve">6.	Tráfico de influencias para la inscripción de niños sin tener en cuenta los niveles de formación </t>
  </si>
  <si>
    <t>1. Evaluaciones periódicas a los profesores. Capacitación en el proceso a los padres Seguimiento a los procesos</t>
  </si>
  <si>
    <t>Porcentaje de personas vinculadas al Deporte Social y Comunitario con Inclusión teniéndola metas establecidas en el Plan de Acción.</t>
  </si>
  <si>
    <t>Indicar el porcentaje de personas involucradas en el Deporte Social y Comunitario con Inclusión. Además, verificar si se han alcanzado los objetivos fijados en el Plan de Acción para identificar áreas de mejora.</t>
  </si>
  <si>
    <t>7.	Desconocimiento de los procesos de inscripción a los juegos Intercolegiados</t>
  </si>
  <si>
    <t>1. Verificación en la página web del Ministerio del Deporte, 2. Verificación e informe de los inscritos dado por el Ministerio</t>
  </si>
  <si>
    <t>Gestión Recreativa</t>
  </si>
  <si>
    <t>Promover la práctica de actividades, recreativas en el Distrito de Cartagena como una forma y estilo de vida saludable, permitiendo el desarrollo de actividades constructivas, ofreciendo alternativas de participación comunitaria y de convivencia social que permitan mejorar la 
calidad de vida de los habitantes del Distrito</t>
  </si>
  <si>
    <t>Porcentaje de participantes en las actividades de recreación comunitaria</t>
  </si>
  <si>
    <t>Determinar el porcentaje de participantes en las actividades recreativas comunitarias y verificar si se han cumplido las metas del Plan de Acción, para así poder implementar mejoras.</t>
  </si>
  <si>
    <t>1. Posible Afectación misional por sanciones del ente regulador debido a que no se desarrollar actividades que apoyen la promoción de la actividad física, la recreación y el uso adecuado del tiempo libre en función de las necesidades de la población cartagenera y que se demuestre que contribuyan al mejoramiento de la calidad de vida, la inclusión de hábitos de estilos de vida saludables y la disminución de enfermedades crónicas no transmisibles.</t>
  </si>
  <si>
    <t>1. El jefe de área supervisa , y coordina en conjunto con los asesores, coordinadores y monitores de proceso las actividades  de promoción de la actividad física, la recreación mensual mente mediante la solicitud de informes  , estadísticas de indicadores, registros  fotográficos, registros en drive de toda la información que se genera de las intervenciones a las comunidades presentando mediante un informe mensual de plan de acción al área de planeación y dirección general con el propósito dar cumplimiento al objetivo misional y en caso de presentarse una desviación se toman accione correctivas</t>
  </si>
  <si>
    <t>Promover la práctica de actividades, recreativas en el Distrito de Cartagena como una forma y estilo de vida saludable, permitiendo el desarrollo de actividades constructivas, ofreciendo alternativas de participación comunitaria y de convivencia social que permitan mejorar la calidad de vida de los habitantes del Distrito</t>
  </si>
  <si>
    <t>Porcentaje de participantes vinculados a la actividad física</t>
  </si>
  <si>
    <t>Calcular el porcentaje de personas involucradas en la actividad física y comprobar si se han alcanzado los objetivos del Plan de Acción, para poder hacer mejoras.</t>
  </si>
  <si>
    <t>1. Uso ilegitimo de la información en los procesos de inscripción.</t>
  </si>
  <si>
    <t>1. Definir criterios y procedimientos  de inscripción y selección de participantes</t>
  </si>
  <si>
    <t>Porcentaje de eventos de carácter regional, nacional e internacional realizados y/o apoyados.</t>
  </si>
  <si>
    <t>Determinar el porcentaje de eventos regionales, nacionales e internacionales que se han llevado a cabo y/o apoyado, y verificar si se han cumplido los objetivos del Plan de Acción para realizar mejoras</t>
  </si>
  <si>
    <t>8.	Omisión para la verificación de la información que brindan los participantes</t>
  </si>
  <si>
    <t xml:space="preserve">1. Campañas de capacitación y socialización de los referentes a las convocatorias
</t>
  </si>
  <si>
    <t>9.	Incumplimiento de los reglamentos y estatutos establecidos</t>
  </si>
  <si>
    <t>1. Campañas de capacitación y socialización de los reglamento y estatutos referente a las convocatorias</t>
  </si>
  <si>
    <t>Porcentaje de eventos de recreación de carácter local, nacional e internacional realizados y/o apoyados.</t>
  </si>
  <si>
    <t xml:space="preserve">
Indicar el porcentaje de eventos recreativos a nivel local, nacional e internacional que se han realizado o han recibido apoyo. También, comprobar si se han cumplido los objetivos establecidos en el Plan de Acción para detectar áreas de mejora.</t>
  </si>
  <si>
    <t>Porcentaje de asistentes a los eventos de recreación de carácter local, nacional e internacional realizados y/o apoyados.</t>
  </si>
  <si>
    <t>Indicar el porcentaje de personas que asistieron a los eventos recreativos de carácter local, nacional e internacional que fueron organizados y/o respaldados. Asimismo, verificar si se han alcanzado los objetivos propuestos en el Plan de Acción para identificar posibles áreas de mejora.</t>
  </si>
  <si>
    <t>Uso ilegitimo de la información en los procesos de seguimiento y evaluación.</t>
  </si>
  <si>
    <t xml:space="preserve">
Indicar el porcentaje de personas involucradas en el Deporte Social y Comunitario con Inclusión. Además, verificar si se han alcanzado los objetivos fijados en el Plan de Acción para identificar áreas de mejora.</t>
  </si>
  <si>
    <t>10.	Falsedad de los documentos presentados</t>
  </si>
  <si>
    <t>1. Verificar los procesos, 2. Contar con bases de datos de las ligas</t>
  </si>
  <si>
    <t>11.	Tráfico de influencias para la decisión de apoyo de un evento en particular</t>
  </si>
  <si>
    <t>1. Definir criterios de selección, 2. Verificación con los organismos del deporte,3. Crear procedimientos para la escogencia de eventos</t>
  </si>
  <si>
    <t xml:space="preserve">Plan Anual de Adquisciones </t>
  </si>
  <si>
    <t xml:space="preserve">Probablemente se haga una contratación que no cumpla con la que se esta solicitando en el pliego.        </t>
  </si>
  <si>
    <t>Contratación de prestación de servicios profesionales y/o de apoyo a la gestión del equipo de trabajo que ejecutará las actividades del proyecto</t>
  </si>
  <si>
    <t>Adquisición de Agroquimicos</t>
  </si>
  <si>
    <t>Adquisición de Qumicos</t>
  </si>
  <si>
    <t>Servicio de transporte terrestre</t>
  </si>
  <si>
    <t>Contratatación de prestación de servicios profesionales y/o de apoyo a la gestión del equipo de trabajo que ejecutará las actividades del proyecto</t>
  </si>
  <si>
    <t>Apoyo a Deportistas - Recursos para desarrollar la Convocatoria Pública Dirigida a los Atletas que aspiran o forman parte de los Programas Institucionales de Apoyo a Deportistas Altos Logros (PADAL) y Futuros Ídolos del Deporte (PAFID), en la vigencia 2024.</t>
  </si>
  <si>
    <t>Apoyo a Deportistas</t>
  </si>
  <si>
    <t xml:space="preserve">Producción y difusión de mensajes de radio </t>
  </si>
  <si>
    <t>Producción y emisión programas de TV</t>
  </si>
  <si>
    <t>AUNAR ESFUERZOS TÉCNICOS, ADMINISTRATIVOS Y FINANCIEROS ENTRE EL INSTITUTO DISTRITAL DE DEPORTE Y RECREACIÓN – IDER Y LA LIGA DE FUTBOL DE BOLÍVAR, PARA EL FORTALECIMIENTO Y MASIFICACIÓN DEL FUTBOL EN EL DISTRITO DE CARTAGENA DE INDIAS Y SUS CORREGIMIENTOS</t>
  </si>
  <si>
    <t>Entrega de estimulos a organismos deportivos</t>
  </si>
  <si>
    <t>AUNAR ESFUERZOS TÉCNICOS, ADMINISTRATIVOS Y FINANCIEROS ENTRE EL INSTITUTO DISTRITAL DE DEPORTE Y RECREACIÓN - IDER Y LA FEDERACIÓN COLOMBIANA DE SURF PARA LA PARTICIPACIÓN DE LOS MIEMBROS DE LA SELECCIÓN BOLÍVAR DE SURF CON REGISTRO EN CARTAGENA Y LA ORGANIZACIÓN DE LOS EVENTOS DEPORTIVOS CORRESPONDIENTES A LA CIUDAD DE CARTAGENA DENTRO DE LA COPA AMERICA DE STAND UP PADDLE QUE TENDRÁ LUGAR EN SAN BERNARDO DEL VIENTO, COVEÑAS Y CARTAGENA.</t>
  </si>
  <si>
    <t>AUNAR ESFUERZOS TÉCNICOS,ADMINISTRATIVOS Y FINANCIEROS ENTRE EL INSTITUTO DISTRITAL DE DEPORTE Y RECREACION–IDER Y LA FEDERACIÓN COLOMBIANA DE CICLISMO, PARA APOYAR EL EVENTO DE LA VUELTA A COLOMBIA FEMENINA'</t>
  </si>
  <si>
    <t xml:space="preserve">Aunar esfuerzos técnicos, administrativos y financieros entre el Instituto Distrital de Deporte y Recreación – IDER y la Liga Departamental de Softbol del Campeonato Interbarrial “Cartagena de Ciudad de Derechos” a realizarse en el distrito Turístico y Cultural de Cartagena de Indias. </t>
  </si>
  <si>
    <t>Logistica para trabajo de campo</t>
  </si>
  <si>
    <t>Prestacion de servicio de impresión y proceso editorial de cartilla</t>
  </si>
  <si>
    <t>Logística para la implementación del semillero</t>
  </si>
  <si>
    <t>Adquisición de equipos</t>
  </si>
  <si>
    <t>Logística de eventos científicos y académicos</t>
  </si>
  <si>
    <t xml:space="preserve"> Marketing digital </t>
  </si>
  <si>
    <t>Producción y difusión de mensajes de radio</t>
  </si>
  <si>
    <t>Servicios para divulgación con programas de TV</t>
  </si>
  <si>
    <t>Contratar el servicio de transporte y refrigerio para los niños, niñas y adolscentes de la EIFD en cumplimiento de lo reglamentado en la Tasa ProDeeporte.</t>
  </si>
  <si>
    <t>Servicio de Transporte</t>
  </si>
  <si>
    <t>Adquisición de uniformes e implementación deportiva</t>
  </si>
  <si>
    <t>SERVICIO DE TRANSPORTE TERRESTRE AUTOMOTOR ESPECIAL DE PASAJEROS PARA EL CUMPLIMIENTO DE LAS ACTIVIDADES ADMINISTRATIVAS Y DE LOS DIFERENTES PROYECTOS DE INVERSION QUE EJECUTA EL IDER</t>
  </si>
  <si>
    <t>Suministrar los materiales e insumos, implementación deportiva y uniforme requeridos para el desarrollo de los juegos intercolegiados</t>
  </si>
  <si>
    <t>ADQUISICION DE POLIZAS DE SEGUROS DE ACCIDENTES PERSONALES EN EL MARCO DE LA EJECUCION DE LOS JUEGOS INTERCOLEGIADOS 2024</t>
  </si>
  <si>
    <t>Contratar logística requerida para el desarrollo de los juegos intercolegiados 2024</t>
  </si>
  <si>
    <t xml:space="preserve">Recursos para la premiación </t>
  </si>
  <si>
    <t xml:space="preserve">Contratar logística requerida para el desarrollo de los juegos intercolegiados 2024 </t>
  </si>
  <si>
    <t>Realizar eventos deportivos de carácter regional, nacional e internacional en la ciudad</t>
  </si>
  <si>
    <t>Realizar eventos recreativos de carácter regional, nacional e internacional en la ciudad</t>
  </si>
  <si>
    <t>Aunar esfuerzos técnicos, administrativos y financieros entre el Instituto Distrital de Deporte y Recreación - IDER y la Federación Colombiana de Beisbol para la organización del mundial de béisbol U15 a realizarse en la ciudad de Cartagena de Indias D. T. y C.</t>
  </si>
  <si>
    <t>Actividades deportivas y recreativas</t>
  </si>
  <si>
    <t>Aunar esfuerzos tecnicos, administrativos, logisticos y financieros para el desarrollo del proyecto deportivo “Juegos deportivos Corregimentales de Cartagena 2024"</t>
  </si>
  <si>
    <t>Adquirir uniformes e implementación para el desarrollo de los juegos del deporte social comunitario</t>
  </si>
  <si>
    <t>Aunar esfuerzos técnicos, administrativos y financieros para el fortalecimiento de las actividades deportivas campeonato integración barrial (softbol).</t>
  </si>
  <si>
    <t>Prestación de Servicio de Transporte de personal</t>
  </si>
  <si>
    <t>Recursos para aunar esfuerzos administrativos, técnicos, y financieros para desarrollo de las actividades deportivas en el marco de la celebración de las festividades de la Candelaria</t>
  </si>
  <si>
    <t>Servicios de Marketing digital y servicios de divulgación y comunicaciones</t>
  </si>
  <si>
    <t>Servicio de operación logística</t>
  </si>
  <si>
    <t>Servicio de Transporte Terrestre</t>
  </si>
  <si>
    <t>Suministro de Materiales</t>
  </si>
  <si>
    <t>Recursos para aunar esfuerzos administrativos, técnicos, y financieros para desarrollo de las actividades recreodeportivas y fisicas de ciclismo infantil con ocasión del reto movistar que se celebra en la ciudad de Cartagena</t>
  </si>
  <si>
    <t>Aunar esfuerzos técnicos, administrativos y financieros para el fortalecimiento de acciones positivas dentro de las estrategias encaminadas a la masificación de hábitos y estilos de vida saludable con el desarrollo de actividades en el Distrito de Cartagena “Dia Mundial del Desafio Fisico Cartagena Brilla / 491 Años”</t>
  </si>
  <si>
    <t>Aunar esfuerzos técnicos, administrativos y financieros para el fortalecimiento de acciones positivas dentro del proyecto mejoramiento de hábitos y estilos saludables para la conmemoración del mes de la mujer</t>
  </si>
  <si>
    <t xml:space="preserve">Producción y emisión programas de TV </t>
  </si>
  <si>
    <t>Servicios de logística para desarrollo de la estrategia de Entornos Saludables</t>
  </si>
  <si>
    <t>Suministro de materiales</t>
  </si>
  <si>
    <t>Servicios de operación logística</t>
  </si>
  <si>
    <t>Aunar esfuerzos técnicos, administrativos y financieros para el fortalecimiento de las actividades deportivas programadas en la semana mayor “Corre por tu fe”.</t>
  </si>
  <si>
    <t xml:space="preserve">Servicios de Logística </t>
  </si>
  <si>
    <t>Servicios de transporte terrestre</t>
  </si>
  <si>
    <t>Apoyo a Organismos Deportivos - Aunar esfuerzos tecnicos, administrativos y financieros entre en Instituto Distrital de Deporte y Recreacion IDER y la Liga de Karate do de Bolivar para apoyar a los deportistas en el primer campeonato nacional interligas e interclubes sub 21 y senior vigencia 2024</t>
  </si>
  <si>
    <t>Aunar esfuerzos técnicos administrativos y financieros con la Liga de Atletismo para apoyar la organización en el campeonato departamental Sub-18 y Sub-20 a realizarse en cartagena el día 18 del mes de mayo, y el torneo nacional sub18 sub20 a realizarse  en armenia del 31 de mayo al 2 de junio del presente año.</t>
  </si>
  <si>
    <t>Aunar esfuerzos técnicos, administrativos y financieros entre el Instituto Distrital de Deporte y Recreación – IDER y la Federación Colombiana de Surf para la realización del primer campeonato nacional de salvamento acuático deportivo en la ciudad de Cartagena de Indias D.T. y C.</t>
  </si>
  <si>
    <t>Aunar esfuerzos técnicos, administrativos y financieros entre el Instituto Distrital de Deporte y Recreacion – IDER y la Liga de Baloncesto de Bolivar para fortalecimiento y masificación del baloncesto en Cartagena y sus corregimientos</t>
  </si>
  <si>
    <t>Aunar esfuerzos técnicos, administrativos y financieros entre el Instituto Distrital de Deporte y Recreación – IDER y la Liga de Futbol de Bolívar para la realización y organización de la copa WIN Sports de futbol categoría sub 15 masculino a realizarse en la ciudad de Cartagena de Indias D. T. y C.</t>
  </si>
  <si>
    <t>Realizar la gerencia integral por el sistema de precios unitarios fijos sin fórmula de reajuste para las obras de mejoramiento de la infraestructura deportiva y recreativa de la villa olímpica del Distrito Turístico y Cultural de Cartagena de Indias y la interventoría técnica, administrativa, financiera, legal y ambiental de las obras.”</t>
  </si>
  <si>
    <t>Realizar la gerencia integral por el sistema de precios unitarios fijos sin fórmula de reajuste para las obras de mejoramiento de la infraestructura deportiva y recreativa del coliseo cubierto “Bernardo Caraballo  (cod.10)” en el distrito Turístico y Cultural de Cartagena de Indias y la Interventoría Técnica, Administrativa, Financiera, Legal y Ambiental de las Obras.”</t>
  </si>
  <si>
    <t>Servicios de Obras de Reconstrucción</t>
  </si>
  <si>
    <t xml:space="preserve">Suministro de materiales e insumos para la reconstrucción de escenarios deportivos. </t>
  </si>
  <si>
    <t>Servicios de Vigilancia</t>
  </si>
  <si>
    <t>Servicios Públicos</t>
  </si>
  <si>
    <t xml:space="preserve">Adquisicion de polizas  </t>
  </si>
  <si>
    <t>Servicios de Transporte</t>
  </si>
  <si>
    <t>Adquisición de Materiales de Ferreteria</t>
  </si>
  <si>
    <t>Suministro de Combustibles</t>
  </si>
  <si>
    <t>Realizar torneos intercomunitarios de juegos tradicionales</t>
  </si>
  <si>
    <t xml:space="preserve">Realizar torneos de competencias del mar </t>
  </si>
  <si>
    <t xml:space="preserve">Realizar torneos de juegos ancestrales y convencionales indígenas </t>
  </si>
  <si>
    <t>Se tiene priorizado la construcción de nuevos escenarios deportivos para el  año 2025.</t>
  </si>
  <si>
    <t xml:space="preserve">La obra es liderada desde la Secretaría de infraestructura Distrital.  </t>
  </si>
  <si>
    <t>Se llevará acabo la reconstrucción del cancha sintética del  barrio  Los Calamares en el último trimestre de la vigencia 2024.</t>
  </si>
  <si>
    <t>La meta establecida por MINDEPORTE .para lo juegos Intercolegiados año 2024 fue de 6.930  estudiantes superada a 7.160 deportistas a 9 de agosto de 2024. Además se desarrollaron las siguientes actividades : A corte de 31 de agosto se reporta: 
	Se realizó reunión con la Secretaria de Educación en donde se trataron temas en torno a la conceptualización de la puesta en escena para la inauguración de los Juegos Intercolegiados se llevó a cabo el viernes 2 de agosto.
	Se recibió comunicado del MINDEPORTE  en donde se informa la extensión del plazo para las inscripciones de los juegos intercolegiados 2024, la cual se extendió hasta el 9 de agosto de 2024.  
	Se realizó reunión de seguimiento para la inauguración de los juegos Intercolegiados 2024 en las oficinas del IDER la cual se llevó a cabo el 15 de agosto 2024 con equipo de trabajo y la Secretaria De Educación donde se trataron temas con respecto al escenario donde se realizara dicha inauguración.
	Se realizó visita al escenario deportivo “Estadio De Futbol Jaime Morón” el cual es el escenario elegido para la inauguración de los Juegos Intercolegiados, asistió el equipo de trabajo IDER y la Secretaria De Educación el día 20 de agosto 2024.
	Se realizó reunión 21 de agosto de 2024 con la Secretaria de Educación en la sala de juntas del SED donde se trataron Temas Sobre La Inauguración De Los De Los Juegos Intercolegiados, se acordó el día de la inauguración que será el jueves 5 de septiembre 2024 a las 4:00pm en el Estadio Jaime Morón, a esta reunión asistieron director de fomento, equipo de trabajo de deporte estudiantil por parte del IDER y el grupo de trabajo de la Secretaria De Educación.
	Se envió carta a las instituciones oficiales y no oficiales inscritas, en donde se les informa la fecha de inauguración de los Juegos Intercolegiados el día 5 de septiembre a las 4pm en el Estadio Jaime Morón.
Para este año 2024 , los Juegos Intercolegiados cuenta con la participación  de 137 instituciones educativas del Distrito de Cartagena de Indias , entre las instituciones educativas  inscritas encontramos: 1-  73 instituciones educativas oficiales, 2.- 64 instituciones educativas no oficiales.</t>
  </si>
  <si>
    <t xml:space="preserve">Se trabaja en la divulgación de la información en articulación con el equipo de comunicaciones y prensa. </t>
  </si>
  <si>
    <t xml:space="preserve">De acuerdo con lo informado por parte de la Red de Universidades de Cartagena se proyecta iniciar los juegos en octubre de 2024. Desde el IDER se espera apoyar con el juzgamiento. </t>
  </si>
  <si>
    <t>Promover la participación y el desarrollo integral de los Pueblos Indígenas en Cartagena a través del deporte y la recreación, rescatando y preservando sus tradiciones culturales</t>
  </si>
  <si>
    <t>Sensibilizar a la comunidad sobre la importancia del deporte y la recreación en la salud y el bienestar de los Pueblos Indígenas</t>
  </si>
  <si>
    <t>Servicio de organización de eventos deportivos comunitarios</t>
  </si>
  <si>
    <t>Fomentar la participación y el desarrollo de las comunidades afrodescendientes en Cartagena a través del deporte y la recreación, promoviendo la inclusión y la identidad cultural.</t>
  </si>
  <si>
    <t>Aumentar los programas de inclusión y promoción del deporte específicamente dirigidos a la comunidad afrodescendiente</t>
  </si>
  <si>
    <t xml:space="preserve"> Servicio de organización de eventos deportivos comunitarios</t>
  </si>
  <si>
    <t>OBSERVACIONES https://idergov-my.sharepoint.com/:f:/g/personal/planeacion_ider_gov_co/EnG2Fni-CFhNuzwDT2FC2l0BvEUNcZM0Ryf5tVBcyYoBtw?e=FaO0SE.</t>
  </si>
  <si>
    <t>06-01-03</t>
  </si>
  <si>
    <t>5 escenarios construidos en 2023 Fuente: Instituto de Deporte y Recreación, 2023</t>
  </si>
  <si>
    <t>0
Fuente: Instituto de Deporte y Recreación, 2023</t>
  </si>
  <si>
    <t>12 escenarios
deportivos reconstruidos a corte 2023
Fuente: Instituto de Deporte y Recreación, 2023</t>
  </si>
  <si>
    <t xml:space="preserve">19.231
personas participantes de procesos de apropiación
social del conocimiento del sector deportivo en el
cuatrienio 2020-2023
Fuente: Instituto de Deporte y Recreación,
2023 </t>
  </si>
  <si>
    <t>6.613
niños, niñas, adolescentes y jóvenes  inscritos
en la escuela de iniciación y formación deportiva en 2023
Fuente: Instituto de Deporte y Recreación
, 2023</t>
  </si>
  <si>
    <t>162
instituciónes educativas participantes en los Juegos Intercolegiados en el año 2023
Fuente: Instituto de Deporte y Recreación , 2023</t>
  </si>
  <si>
    <t>60.489                                                                                                                                                                                                           participantes en eventos y torneos deportivos en promedio a corte 2023
Fuente: Instituto de Deporte y Recreación, 2023</t>
  </si>
  <si>
    <t>116                                                                                                                                                                                                                                                                       eventos deportivos carácter regional, nacional e internacional
impulsados en el cuatrienio 2020-2023
Fuente: Instituto de Deporte y Recreación, 2023</t>
  </si>
  <si>
    <t>87                                                                                                                                                                                                                                           eventos recreativos de carácter regional, nacional e internacional
impulsados en  el cuatrienio 2020-2023                                                                                                                                                                               Fuente: Instituto de Deporte y Recreación, 2023</t>
  </si>
  <si>
    <t>1                                                                                                                                                                                                                                                torneo de juegos ancestrales desarrollado en 2023
Fuente:Instituto de Deporte y Recreación, 2023</t>
  </si>
  <si>
    <t>1.113
incentivos otorgados a deportistas en el cuatrienio 2020-2023
Fuente: IDER</t>
  </si>
  <si>
    <t>283
incentivos otorgados a ligas, clubes, federaciones y otras organizaciones en el cuatrienio
2020-2023
Fuente: IDER</t>
  </si>
  <si>
    <t xml:space="preserve">10
documentos de investigación de memoria histórica del
deporte cartagenero y bolivarense  publicadas en el cuatrienio
2020-2023                               Fuente: Instituto de Deporte y Recreación,
2023                               </t>
  </si>
  <si>
    <t>55                                                                                                                                                                                                                                                    núcleos de la escuela iniciativa y formación deportiva creados en el cuatrienio 2020-2023
Fuente: Instituto de Deporte y Recreación
, 2023</t>
  </si>
  <si>
    <t>24.893
participantes vinculados en los eventos y/o torneos de las instituciónes educativas y las universidades en el
cuatrienio 2020-2023
Fuente: Instituto de Deporte y Recreación
, 2023</t>
  </si>
  <si>
    <t xml:space="preserve">169.148
participantes en las estrategias y/o actividades de recreación comunitaria en el cuatrienio 2020-2023
Fuente: Instituo de Depore y Recreación, 2023 </t>
  </si>
  <si>
    <t xml:space="preserve">115.231
participantes vinculadas a las estrategias de actividad física en el
cuatrienio 2020-2023
Fuente: Instituo de Depore y Recreación, 2023 </t>
  </si>
  <si>
    <t>50.000
personas vinculadas a los eventos deportivos de carácter regional, 
nacional e internacional en el cuatrienio 2020-2023 .                                                                                                                                                          Fuente: Instituto de Deporte y Recreación, 2023</t>
  </si>
  <si>
    <t>59.467
personas vinculadas a los eventos recreativos de carácter regional, nacional e internacional en el cuatrienio 2020-2023
Fuente:Instituto de Deporte y Recreación,2023</t>
  </si>
  <si>
    <t>RB ICLD</t>
  </si>
  <si>
    <t>ICLD, ICA 3%, TASA PRODEPORTE, SGP -DEPORTE,RF SGP- DEPORTE, RB ICA 3%, RB TASA PRODEPORTE,RB RF SGP- DEPORTES, RB SGP -DEPORTES. RB RF SGP-DEPORTES.</t>
  </si>
  <si>
    <t>ICA 3%, TASA PRODEPORTE, SGP-DEPORTE, RB ICLD, RB ICA 3%, RB TASA PRODEPORTE, RB SGP DEPORTES.</t>
  </si>
  <si>
    <t>ICA 3%, TASA PRODEPORTE, SGP-DEPORTE, RB ICLD, RB ICA 3%.</t>
  </si>
  <si>
    <t>ICA 3%, IMPUESTO DE ESPECTACULO PÚBLICO, TASA PRODEPORTE, PARTICIPACIONES DISTITNTAS DEL SGP(IMPUESTO AL CONSUMO DE CIGARILLOS Y TABACO), SGP-DEPORTE, RF IDER, RB ICLD, RB ICA 3%, RB TASA PRODEPORTE.</t>
  </si>
  <si>
    <t>ICA 3%, SGP-DEPORTES, RB ICLD, RB TASA PRODEPORTE, RB SGP-DEPORTES.</t>
  </si>
  <si>
    <t>ICA 3%, TASA PRODEPORTE, SGP DEPORTE, RB TASA PRODEPORTE, RB SGP-DEPORTES.</t>
  </si>
  <si>
    <t>ICA 3%, TASA PRODEPORTE, RB ICA 3%.</t>
  </si>
  <si>
    <t>ICA 3%, TASA PRODEPORTE, SGP-DEPORTES, RB ICLD, RB ICA 3%, RB TASA PRODEPORTE.</t>
  </si>
  <si>
    <t>ICA 3%.</t>
  </si>
  <si>
    <t>PRIMERA INFANCIA, INFANCIA Y ADOLESCENCIA</t>
  </si>
  <si>
    <t>GRUPOS ÉTNICOS</t>
  </si>
  <si>
    <t xml:space="preserve">Escenario deportivo nuevo construido </t>
  </si>
  <si>
    <t xml:space="preserve">Escenarios deportivos reconstruidos </t>
  </si>
  <si>
    <t>Escenarios deportivos mantenidos, adecuados y mejorados .</t>
  </si>
  <si>
    <t>Estímulos a deportistas convencionales y no convencionales</t>
  </si>
  <si>
    <t>Incentivos y/o apoyos para ligas, clubes, federaciones y otras organizaciones deportivas</t>
  </si>
  <si>
    <t xml:space="preserve">Personas con apropiación social del conocimiento </t>
  </si>
  <si>
    <t xml:space="preserve">Docuementos publicados </t>
  </si>
  <si>
    <t xml:space="preserve">Documentos publicados </t>
  </si>
  <si>
    <t>Niños, niñas, adolescentes y jóvenes inscristos en la EIFD</t>
  </si>
  <si>
    <t xml:space="preserve">Núcleos de la EIFD mantenidos </t>
  </si>
  <si>
    <t>Núcleos de educación física extraescolar</t>
  </si>
  <si>
    <t xml:space="preserve">Instituciones educativas participantes en los juegos intercolegiados </t>
  </si>
  <si>
    <t>Personas participantes en los eventos y/o torneos del deporte social comunitario</t>
  </si>
  <si>
    <t xml:space="preserve">Personas participantes  en los juegos intercolegiados  y los universitarios </t>
  </si>
  <si>
    <t>Personas participantes en las estrategias y/o actividades de recreación comunitaria</t>
  </si>
  <si>
    <t>Personas participantes a las estrategias de actividad física</t>
  </si>
  <si>
    <t>Eventos deportivos de carácter regional, nacional e internaciona impulsados.l</t>
  </si>
  <si>
    <t xml:space="preserve">Personas vinculadas  a los eventos deportivos de carácter regional, nacional e internacional </t>
  </si>
  <si>
    <t xml:space="preserve"> Eventos recreativos de carácter regional, nacional e internacional impulsados </t>
  </si>
  <si>
    <t xml:space="preserve">Personas vinculados  a los eventos recreativos de carácter regional, nacional e internacional </t>
  </si>
  <si>
    <t>Torneos  intercomunitarios de juegos tradicionales, concertado con los Consejos Comunitarios (bate de tapita, bola de trapo, trompo, dominó, entre otros) desarrollado.</t>
  </si>
  <si>
    <t>Torneos de competencias del mar concertado con los Consejos Comunitarios (canotaje, competencia de atarrayas, pesca, tejidos, entre otros)desarrollados.</t>
  </si>
  <si>
    <t>Torneos de juegos ancestrales y convencionales indígenas en los seis Cabildos Indígenas asentados en el Distrito desarrollados</t>
  </si>
  <si>
    <t>REPORTE META PRODUCTO DE  SEPTIEMBRE A DICIEMBRE 2024</t>
  </si>
  <si>
    <t>ACUMULADO META PRODUCTO AL AÑO 2024</t>
  </si>
  <si>
    <t>ACUMULADO AL CUATRIENIO</t>
  </si>
  <si>
    <t>AVANCE META PRODUCTO AL CUATRIENIO</t>
  </si>
  <si>
    <t>NP</t>
  </si>
  <si>
    <t>Avance Programa Fortalecimiento y Mantenimiento de la red de infraestructura deportiva del Distrito</t>
  </si>
  <si>
    <t>Avance Programa Fomento al deporte de alto rendimiento</t>
  </si>
  <si>
    <t>Avance Programa Fortalecimiento del capital humano a atraves de las ciencias aplicadas al deporte y la recreacion</t>
  </si>
  <si>
    <t>Avance Programa Fortalecimiento del deporte formativo estudiantil y la educacion fisica extraescolar</t>
  </si>
  <si>
    <t>Avance Programa Fortalecimiento del deporte social comunitario,avanzar en nuestro territorio</t>
  </si>
  <si>
    <t>Avance Programa promocion de habitos y estilos de vida saludable,recreacion,actividad fisica y el aprovechamiento del tiempo libre en el distrito de cartagena</t>
  </si>
  <si>
    <t>Avance Programa Cartagena ciudad destino de turismo deportivo</t>
  </si>
  <si>
    <t>Avance Programa desarrollo humano bienestar social de las comunidades negras,afrocolombianas,raizales y palenqueras</t>
  </si>
  <si>
    <t>Avance Programa atencion integral para las comunidades indigenas</t>
  </si>
  <si>
    <t>AVANCE ESTRATEGICO DE LA DEPENDENCIA AGOSTO 30 2024</t>
  </si>
  <si>
    <t>AVANCE PROMEDIO DEL PROYECTO DE INVERSION Fortalecimiento de la red de Infraestructura Deportiva del Distrito de  Cartagena de Indias</t>
  </si>
  <si>
    <t>AVANCE PROMEDIO DEL PROYECTO DE INVERSION Fortalecimiento del Sistema Deportivo Distrital mediante apoyos y/o estímulos a Deportistas y Organismos Deportivos para el fomento al Deporte de Alto Rendimiento en   Cartagena de Indias</t>
  </si>
  <si>
    <t>AVANCE PROMEDIO DEL PROYECTO DE INVERSION Fortalecimiento del conocimiento y ciencias aplicadas al sector Deporte y Recreación en Bolívar y  Cartagena de Indias</t>
  </si>
  <si>
    <t>AVANCE PROMEDIO DEL PROYECTO DE INVERSION Implementación de la Escuela de Iniciación y Formación Deportiva - EIFD en  Cartagena de Indias</t>
  </si>
  <si>
    <t>AVANCE PROMEDIO DEL PROYECTO DE INVERSION Desarrollo de una estrategia para el fortalecimiento del deporte estudiantil, universitario y la educación física extraescolar en  Cartagena de Indias</t>
  </si>
  <si>
    <t>AVANCE PROMEDIO DEL PROYECTO DE INVERSION Fortalecimiento del Deporte Social Comunitario con enfoque diferencial en el Distrito de   Cartagena de Indias</t>
  </si>
  <si>
    <t>AVANCE PROMEDIO DEL PROYECTO DE INVERSION Aprovechamiento del tiempo libre y Recreación Comunitaria para la inclusión social en  Cartagena de Indias</t>
  </si>
  <si>
    <t>AVANCE PROMEDIO DEL PROYECTO DE INVERSION Transformación de hábitos a través del fomento de la actividad física y estilos de vida saludable en  Cartagena de Indias</t>
  </si>
  <si>
    <t>AVANCE PROMEDIO DEL PROYECTO DE INVERSION Consolidación del Deporte y la Recreación como impulsores de turismo en el Distrito de  Cartagena de Indias</t>
  </si>
  <si>
    <t>AVANCE PROMEDIO DEL PROYECTO DE INVERSION Desarrollo de prácticas deportivas y recreativas dirigidas a las comunidades negras, afrocolombiana, raizales y palenquera en  Cartagena de Indias</t>
  </si>
  <si>
    <t>AVANCE PROMEDIO DEL PROYECTO DE INVERSION Integración de los cabildos indígenas a través de prácticas deportivas y recreativas en  Cartagena de Indias</t>
  </si>
  <si>
    <t>APROPIACION DEFINITIVA</t>
  </si>
  <si>
    <t>EJECUCIÓN PRESUPUESTAL SEGÚN GIROS</t>
  </si>
  <si>
    <t>AVANCE EJECUCIÓN PRESUPUESTAL SEGÚN GIROS</t>
  </si>
  <si>
    <t>AVANCE META PRODUCTO AL AÑO CON PONDERACION</t>
  </si>
  <si>
    <t>AVANCE META PRODUCTO AL AÑO CON PROMEDIO SIMPLE</t>
  </si>
  <si>
    <t>REPORTE META PRODUCTO SEPTIEMBRE DE 2024</t>
  </si>
  <si>
    <t>Mantener, adecuar y/o mejorar trescientos  (300) escenarios deportivos (anuales)</t>
  </si>
  <si>
    <t>AVANCE ESTRATEGICO DEL IDER A SEPTIEMBRE 2024</t>
  </si>
  <si>
    <t>REPORTE ACTIVIDAD DE PROYECTO
EJECUTADO A SEPTIEMBRE DE 2024</t>
  </si>
  <si>
    <t>AVANCE EN LAS ACTIVIDADES DE LOS PROYECTOS A SEPTIEMBRE 2024</t>
  </si>
  <si>
    <t>AVANCE PROMEDIO PORCENTUAL DE LOS PROYECTOS DEL IDER SEPTIEMBRE 2024</t>
  </si>
  <si>
    <t>EJECUCIÓN PRESUPUESTAL IDER A SEPTIEMBRE 2024</t>
  </si>
  <si>
    <t>268                                                 
escenarios deportivos mantenidos,
adecuados y/o mejorados a corte 2023
Fuente: Instituto de Deporte y Recreación,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</si>
</sst>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_-;\-* #,##0_-;_-* &quot;-&quot;??_-;_-@_-"/>
  </numFmts>
  <fonts count="48">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theme="1"/>
      <name val="Aeial "/>
    </font>
    <font>
      <sz val="11"/>
      <color theme="1"/>
      <name val="Arial "/>
    </font>
    <font>
      <sz val="11"/>
      <color rgb="FF000000"/>
      <name val="Arial"/>
      <family val="2"/>
    </font>
    <font>
      <sz val="10"/>
      <color theme="1"/>
      <name val="Arial"/>
      <family val="2"/>
    </font>
    <font>
      <sz val="14"/>
      <color theme="1"/>
      <name val="Arial "/>
    </font>
    <font>
      <sz val="14"/>
      <color theme="1"/>
      <name val="Arial"/>
      <family val="2"/>
    </font>
    <font>
      <b/>
      <sz val="11"/>
      <color theme="1"/>
      <name val="Aptos Narrow"/>
      <family val="2"/>
      <scheme val="minor"/>
    </font>
    <font>
      <b/>
      <sz val="12"/>
      <color rgb="FFFF0000"/>
      <name val="Arial"/>
      <family val="2"/>
    </font>
    <font>
      <u/>
      <sz val="12"/>
      <color theme="1"/>
      <name val="Arial"/>
      <family val="2"/>
    </font>
    <font>
      <u/>
      <sz val="11"/>
      <color theme="1"/>
      <name val="Aptos Narrow"/>
      <family val="2"/>
      <scheme val="minor"/>
    </font>
    <font>
      <sz val="12"/>
      <color rgb="FF000000"/>
      <name val="Arial"/>
      <family val="2"/>
    </font>
    <font>
      <b/>
      <sz val="11"/>
      <name val="Arial "/>
    </font>
    <font>
      <b/>
      <sz val="11"/>
      <color theme="1" tint="4.9989318521683403E-2"/>
      <name val="Arial "/>
    </font>
    <font>
      <sz val="11"/>
      <color rgb="FF000000"/>
      <name val="Arial "/>
    </font>
    <font>
      <b/>
      <sz val="16"/>
      <color rgb="FFFF0000"/>
      <name val="Aptos Narrow"/>
      <family val="2"/>
      <scheme val="minor"/>
    </font>
    <font>
      <sz val="11"/>
      <color rgb="FFFF0000"/>
      <name val="Arial"/>
      <family val="2"/>
    </font>
    <font>
      <b/>
      <sz val="11"/>
      <color rgb="FFFF0000"/>
      <name val="Arial"/>
      <family val="2"/>
    </font>
    <font>
      <b/>
      <sz val="11"/>
      <color rgb="FFFF0000"/>
      <name val="Aptos Narrow"/>
      <family val="2"/>
      <scheme val="minor"/>
    </font>
    <font>
      <b/>
      <sz val="14"/>
      <color rgb="FFFF0000"/>
      <name val="Aptos Narrow"/>
      <family val="2"/>
      <scheme val="minor"/>
    </font>
    <font>
      <b/>
      <sz val="16"/>
      <color rgb="FFFF0000"/>
      <name val="Arial"/>
      <family val="2"/>
    </font>
    <font>
      <b/>
      <sz val="18"/>
      <color rgb="FFFF0000"/>
      <name val="Arial"/>
      <family val="2"/>
    </font>
    <font>
      <sz val="18"/>
      <color theme="1"/>
      <name val="Arial"/>
      <family val="2"/>
    </font>
    <font>
      <b/>
      <sz val="14"/>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43" fontId="1" fillId="0" borderId="0" applyFont="0" applyFill="0" applyBorder="0" applyAlignment="0" applyProtection="0"/>
    <xf numFmtId="9" fontId="1" fillId="0" borderId="0" applyFont="0" applyFill="0" applyBorder="0" applyAlignment="0" applyProtection="0"/>
  </cellStyleXfs>
  <cellXfs count="281">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applyAlignment="1">
      <alignment horizontal="center" wrapText="1"/>
    </xf>
    <xf numFmtId="0" fontId="24" fillId="0" borderId="1" xfId="1" applyFont="1" applyBorder="1"/>
    <xf numFmtId="0" fontId="22" fillId="5" borderId="1" xfId="1" applyFont="1" applyFill="1" applyBorder="1" applyAlignment="1">
      <alignment vertical="center"/>
    </xf>
    <xf numFmtId="0" fontId="0" fillId="2" borderId="0" xfId="0" applyFill="1" applyAlignment="1">
      <alignment vertical="center"/>
    </xf>
    <xf numFmtId="0" fontId="7" fillId="2" borderId="1" xfId="0" applyFont="1" applyFill="1" applyBorder="1"/>
    <xf numFmtId="0" fontId="7" fillId="2" borderId="4" xfId="0" applyFont="1" applyFill="1" applyBorder="1" applyAlignment="1">
      <alignment horizontal="center" vertical="center" wrapText="1"/>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0" fontId="23" fillId="0" borderId="0" xfId="0" applyFont="1"/>
    <xf numFmtId="0" fontId="5" fillId="2" borderId="1" xfId="1" applyFont="1" applyFill="1" applyBorder="1" applyAlignment="1">
      <alignment horizontal="left" vertical="center"/>
    </xf>
    <xf numFmtId="0" fontId="5" fillId="0" borderId="1" xfId="0" applyFont="1" applyBorder="1" applyAlignment="1">
      <alignment horizontal="center" vertical="center" wrapText="1"/>
    </xf>
    <xf numFmtId="0" fontId="16" fillId="0" borderId="0" xfId="0" applyFont="1"/>
    <xf numFmtId="0" fontId="16" fillId="0" borderId="1" xfId="0" applyFont="1" applyBorder="1" applyAlignment="1">
      <alignment horizontal="justify" vertical="center" wrapText="1"/>
    </xf>
    <xf numFmtId="0" fontId="35" fillId="0" borderId="1" xfId="0" applyFont="1" applyBorder="1" applyAlignment="1">
      <alignment horizontal="justify"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 fontId="7" fillId="2" borderId="1" xfId="0" applyNumberFormat="1" applyFont="1" applyFill="1" applyBorder="1" applyAlignment="1">
      <alignment horizontal="center" vertical="center"/>
    </xf>
    <xf numFmtId="0" fontId="16" fillId="0" borderId="18"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8"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9" xfId="0" applyFont="1" applyBorder="1" applyAlignment="1">
      <alignment horizontal="center" vertical="center" wrapText="1"/>
    </xf>
    <xf numFmtId="0" fontId="0" fillId="0" borderId="0" xfId="0" applyAlignment="1">
      <alignment horizontal="center" vertical="center"/>
    </xf>
    <xf numFmtId="0" fontId="16" fillId="2" borderId="18"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35" fillId="2" borderId="1" xfId="0" applyFont="1" applyFill="1" applyBorder="1" applyAlignment="1">
      <alignment horizontal="center" vertical="center" wrapText="1"/>
    </xf>
    <xf numFmtId="0" fontId="35" fillId="2" borderId="18" xfId="0" applyFont="1" applyFill="1" applyBorder="1" applyAlignment="1">
      <alignment horizontal="center" vertical="center" wrapText="1"/>
    </xf>
    <xf numFmtId="0" fontId="16" fillId="2" borderId="18" xfId="0" applyFont="1" applyFill="1" applyBorder="1" applyAlignment="1">
      <alignment horizontal="center" vertical="center"/>
    </xf>
    <xf numFmtId="0" fontId="16" fillId="2" borderId="0" xfId="0" applyFont="1" applyFill="1"/>
    <xf numFmtId="0" fontId="16" fillId="2" borderId="1" xfId="0" applyFont="1" applyFill="1" applyBorder="1" applyAlignment="1">
      <alignment horizontal="justify" vertical="center" wrapText="1"/>
    </xf>
    <xf numFmtId="0" fontId="35" fillId="0" borderId="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 xfId="0" applyFont="1" applyBorder="1" applyAlignment="1">
      <alignment horizontal="center" wrapText="1"/>
    </xf>
    <xf numFmtId="0" fontId="7" fillId="2" borderId="18" xfId="0" applyFont="1" applyFill="1" applyBorder="1" applyAlignment="1">
      <alignment horizontal="center" vertical="center" wrapText="1"/>
    </xf>
    <xf numFmtId="0" fontId="7" fillId="2" borderId="5" xfId="0" applyFont="1" applyFill="1" applyBorder="1" applyAlignment="1">
      <alignment horizontal="center" vertical="center" wrapText="1"/>
    </xf>
    <xf numFmtId="49"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0" fontId="0" fillId="0" borderId="1" xfId="0" applyBorder="1" applyAlignment="1">
      <alignment horizontal="center" vertical="center"/>
    </xf>
    <xf numFmtId="9" fontId="7" fillId="0" borderId="1" xfId="0" applyNumberFormat="1" applyFont="1" applyBorder="1" applyAlignment="1">
      <alignment horizontal="center" vertical="center" wrapText="1"/>
    </xf>
    <xf numFmtId="9" fontId="7" fillId="2" borderId="1" xfId="0" applyNumberFormat="1" applyFont="1" applyFill="1" applyBorder="1" applyAlignment="1">
      <alignment horizontal="center" vertical="center" wrapText="1"/>
    </xf>
    <xf numFmtId="9" fontId="7" fillId="0" borderId="1" xfId="8" applyFont="1" applyBorder="1" applyAlignment="1">
      <alignment horizontal="center" vertical="center" wrapText="1"/>
    </xf>
    <xf numFmtId="10" fontId="5" fillId="2" borderId="1" xfId="8" applyNumberFormat="1" applyFont="1" applyFill="1" applyBorder="1" applyAlignment="1">
      <alignment horizontal="center" vertical="center" wrapText="1"/>
    </xf>
    <xf numFmtId="9" fontId="40" fillId="0" borderId="1" xfId="8" applyFont="1" applyBorder="1" applyAlignment="1">
      <alignment horizontal="center" vertical="center" wrapText="1"/>
    </xf>
    <xf numFmtId="9" fontId="41" fillId="0" borderId="1" xfId="8" applyFont="1" applyBorder="1" applyAlignment="1">
      <alignment horizontal="center" vertical="center" wrapText="1"/>
    </xf>
    <xf numFmtId="10" fontId="7" fillId="0" borderId="1" xfId="8" applyNumberFormat="1" applyFont="1" applyBorder="1" applyAlignment="1">
      <alignment horizontal="center" vertical="center" wrapText="1"/>
    </xf>
    <xf numFmtId="10" fontId="40" fillId="0" borderId="1" xfId="8" applyNumberFormat="1" applyFont="1" applyBorder="1" applyAlignment="1">
      <alignment horizontal="center" vertical="center" wrapText="1"/>
    </xf>
    <xf numFmtId="10" fontId="41" fillId="0" borderId="1" xfId="8" applyNumberFormat="1" applyFont="1" applyBorder="1" applyAlignment="1">
      <alignment horizontal="center" vertical="center" wrapText="1"/>
    </xf>
    <xf numFmtId="9" fontId="43" fillId="2" borderId="1" xfId="0" applyNumberFormat="1" applyFont="1" applyFill="1" applyBorder="1" applyAlignment="1">
      <alignment horizontal="center" vertical="center"/>
    </xf>
    <xf numFmtId="0" fontId="42" fillId="2" borderId="1" xfId="0" applyFont="1" applyFill="1" applyBorder="1" applyAlignment="1">
      <alignment vertical="center" wrapText="1"/>
    </xf>
    <xf numFmtId="9" fontId="43" fillId="2" borderId="1" xfId="8" applyFont="1" applyFill="1" applyBorder="1" applyAlignment="1">
      <alignment horizontal="center" vertical="center"/>
    </xf>
    <xf numFmtId="0" fontId="40" fillId="0" borderId="1" xfId="0" applyFont="1" applyBorder="1" applyAlignment="1">
      <alignment horizontal="center" vertical="center" wrapText="1"/>
    </xf>
    <xf numFmtId="10" fontId="7" fillId="0" borderId="1" xfId="0" applyNumberFormat="1" applyFont="1" applyBorder="1" applyAlignment="1">
      <alignment horizontal="center" vertical="center" wrapText="1"/>
    </xf>
    <xf numFmtId="10" fontId="43" fillId="2" borderId="1" xfId="0" applyNumberFormat="1" applyFont="1" applyFill="1" applyBorder="1" applyAlignment="1">
      <alignment horizontal="center" vertical="center"/>
    </xf>
    <xf numFmtId="10" fontId="8" fillId="2" borderId="0" xfId="0" applyNumberFormat="1" applyFont="1" applyFill="1" applyAlignment="1">
      <alignment horizontal="center" vertical="center"/>
    </xf>
    <xf numFmtId="10" fontId="43" fillId="2" borderId="1" xfId="8" applyNumberFormat="1" applyFont="1" applyFill="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0" fillId="0" borderId="1" xfId="0" applyBorder="1" applyAlignment="1">
      <alignment horizontal="center" vertical="center" wrapText="1"/>
    </xf>
    <xf numFmtId="49"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0" fontId="7" fillId="0" borderId="1" xfId="7" applyNumberFormat="1" applyFont="1" applyFill="1" applyBorder="1" applyAlignment="1">
      <alignment horizontal="center" vertical="center"/>
    </xf>
    <xf numFmtId="10" fontId="16" fillId="0" borderId="1" xfId="0" applyNumberFormat="1" applyFont="1" applyBorder="1" applyAlignment="1">
      <alignment horizontal="center" vertical="center" wrapText="1"/>
    </xf>
    <xf numFmtId="0" fontId="26" fillId="0" borderId="1" xfId="0" applyFont="1" applyBorder="1" applyAlignment="1">
      <alignment horizontal="center" vertical="center"/>
    </xf>
    <xf numFmtId="9" fontId="0" fillId="0" borderId="1" xfId="0" applyNumberFormat="1" applyBorder="1" applyAlignment="1">
      <alignment horizontal="center" vertical="center"/>
    </xf>
    <xf numFmtId="14" fontId="0" fillId="0" borderId="1" xfId="0" applyNumberFormat="1" applyBorder="1" applyAlignment="1">
      <alignment horizontal="center" vertical="center"/>
    </xf>
    <xf numFmtId="164" fontId="0" fillId="0" borderId="1" xfId="7" applyNumberFormat="1" applyFont="1" applyFill="1" applyBorder="1" applyAlignment="1">
      <alignment horizontal="center" vertical="center"/>
    </xf>
    <xf numFmtId="0" fontId="7" fillId="0" borderId="1" xfId="0" applyFont="1" applyBorder="1" applyAlignment="1">
      <alignment horizontal="center" vertical="center"/>
    </xf>
    <xf numFmtId="43" fontId="0" fillId="0" borderId="1" xfId="7" applyFont="1" applyFill="1" applyBorder="1" applyAlignment="1">
      <alignment horizontal="center" vertical="center" wrapText="1"/>
    </xf>
    <xf numFmtId="43" fontId="7" fillId="0" borderId="19" xfId="7" applyFont="1" applyFill="1" applyBorder="1" applyAlignment="1">
      <alignment horizontal="center" vertical="center"/>
    </xf>
    <xf numFmtId="43" fontId="30" fillId="0" borderId="1" xfId="7" applyFont="1" applyFill="1" applyBorder="1" applyAlignment="1">
      <alignment horizontal="center" vertical="center"/>
    </xf>
    <xf numFmtId="0" fontId="0" fillId="0" borderId="19" xfId="0" applyBorder="1" applyAlignment="1">
      <alignment horizontal="center" vertical="center" wrapText="1"/>
    </xf>
    <xf numFmtId="0" fontId="38"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7" fillId="0" borderId="1" xfId="0" applyFont="1" applyBorder="1" applyAlignment="1">
      <alignment vertical="center" wrapText="1"/>
    </xf>
    <xf numFmtId="1" fontId="7" fillId="0" borderId="1" xfId="0" applyNumberFormat="1" applyFont="1" applyBorder="1" applyAlignment="1">
      <alignment vertical="center"/>
    </xf>
    <xf numFmtId="43" fontId="1" fillId="0" borderId="1" xfId="7" applyFont="1" applyFill="1" applyBorder="1" applyAlignment="1">
      <alignment horizontal="center" vertical="center" wrapText="1"/>
    </xf>
    <xf numFmtId="43" fontId="7" fillId="0" borderId="20" xfId="7" applyFont="1" applyFill="1" applyBorder="1" applyAlignment="1">
      <alignment horizontal="center" vertical="center"/>
    </xf>
    <xf numFmtId="10" fontId="44" fillId="0" borderId="1" xfId="0" applyNumberFormat="1" applyFont="1" applyBorder="1" applyAlignment="1">
      <alignment horizontal="center" vertical="center"/>
    </xf>
    <xf numFmtId="9" fontId="0" fillId="0" borderId="1" xfId="8" applyFont="1" applyFill="1" applyBorder="1" applyAlignment="1">
      <alignment horizontal="center" vertical="center"/>
    </xf>
    <xf numFmtId="43" fontId="7" fillId="0" borderId="1" xfId="7" applyFont="1" applyFill="1" applyBorder="1" applyAlignment="1">
      <alignment horizontal="center" vertical="center" wrapText="1"/>
    </xf>
    <xf numFmtId="43" fontId="0" fillId="0" borderId="1" xfId="0" applyNumberFormat="1" applyBorder="1" applyAlignment="1">
      <alignment horizontal="center" vertical="center"/>
    </xf>
    <xf numFmtId="0" fontId="26" fillId="0" borderId="1" xfId="7" applyNumberFormat="1" applyFont="1" applyFill="1" applyBorder="1" applyAlignment="1">
      <alignment horizontal="center" vertical="center"/>
    </xf>
    <xf numFmtId="164" fontId="29" fillId="0" borderId="1" xfId="7" applyNumberFormat="1" applyFont="1" applyFill="1" applyBorder="1" applyAlignment="1">
      <alignment horizontal="center" vertical="center"/>
    </xf>
    <xf numFmtId="164" fontId="26" fillId="0" borderId="19" xfId="7" applyNumberFormat="1" applyFont="1" applyFill="1" applyBorder="1" applyAlignment="1">
      <alignment horizontal="center" vertical="center"/>
    </xf>
    <xf numFmtId="1" fontId="7" fillId="0" borderId="1" xfId="0" applyNumberFormat="1" applyFont="1" applyBorder="1" applyAlignment="1">
      <alignment horizontal="center" vertical="center" wrapText="1"/>
    </xf>
    <xf numFmtId="10" fontId="16" fillId="0" borderId="1" xfId="0" applyNumberFormat="1" applyFont="1" applyBorder="1" applyAlignment="1">
      <alignment horizontal="center" vertical="center"/>
    </xf>
    <xf numFmtId="0" fontId="27" fillId="0" borderId="1" xfId="0" applyFont="1" applyBorder="1" applyAlignment="1">
      <alignment horizontal="center" vertical="center" wrapText="1"/>
    </xf>
    <xf numFmtId="43" fontId="26" fillId="0" borderId="19" xfId="7" applyFont="1" applyFill="1" applyBorder="1" applyAlignment="1">
      <alignment horizontal="center" vertical="center"/>
    </xf>
    <xf numFmtId="0" fontId="7" fillId="0" borderId="1" xfId="7" applyNumberFormat="1" applyFont="1" applyFill="1" applyBorder="1" applyAlignment="1">
      <alignment horizontal="center" vertical="center" wrapText="1"/>
    </xf>
    <xf numFmtId="0" fontId="26" fillId="0" borderId="1" xfId="7" applyNumberFormat="1" applyFont="1" applyFill="1" applyBorder="1" applyAlignment="1">
      <alignment horizontal="center" vertical="center" wrapText="1"/>
    </xf>
    <xf numFmtId="43" fontId="0" fillId="0" borderId="19" xfId="7" applyFont="1" applyFill="1" applyBorder="1" applyAlignment="1">
      <alignment horizontal="center" vertical="center"/>
    </xf>
    <xf numFmtId="44" fontId="14" fillId="0" borderId="1" xfId="0" applyNumberFormat="1" applyFont="1" applyBorder="1" applyAlignment="1">
      <alignment vertical="center"/>
    </xf>
    <xf numFmtId="1" fontId="7" fillId="0" borderId="1" xfId="7" applyNumberFormat="1" applyFont="1" applyFill="1" applyBorder="1" applyAlignment="1">
      <alignment horizontal="center" vertical="center"/>
    </xf>
    <xf numFmtId="0" fontId="31" fillId="0" borderId="1" xfId="0" applyFont="1" applyBorder="1" applyAlignment="1">
      <alignment horizontal="center" vertical="center"/>
    </xf>
    <xf numFmtId="43" fontId="27" fillId="0" borderId="1" xfId="7" applyFont="1" applyFill="1" applyBorder="1" applyAlignment="1">
      <alignment horizontal="center" vertical="center" wrapText="1"/>
    </xf>
    <xf numFmtId="0" fontId="0" fillId="0" borderId="20" xfId="0" applyBorder="1" applyAlignment="1">
      <alignment horizontal="center" vertical="center"/>
    </xf>
    <xf numFmtId="0" fontId="25" fillId="0" borderId="1" xfId="0" applyFont="1" applyBorder="1" applyAlignment="1">
      <alignment horizontal="center" vertical="center" wrapText="1"/>
    </xf>
    <xf numFmtId="43" fontId="7" fillId="0" borderId="1" xfId="7" applyFont="1" applyFill="1" applyBorder="1" applyAlignment="1">
      <alignment horizontal="center" vertical="center"/>
    </xf>
    <xf numFmtId="0" fontId="34" fillId="0" borderId="0" xfId="0" applyFont="1" applyAlignment="1">
      <alignment horizontal="center" vertical="center"/>
    </xf>
    <xf numFmtId="0" fontId="46" fillId="0" borderId="1" xfId="0" applyFont="1" applyBorder="1" applyAlignment="1">
      <alignment horizontal="center" vertical="center"/>
    </xf>
    <xf numFmtId="10" fontId="45" fillId="0" borderId="1" xfId="0" applyNumberFormat="1" applyFont="1" applyBorder="1" applyAlignment="1">
      <alignment horizontal="center" vertical="center"/>
    </xf>
    <xf numFmtId="0" fontId="0" fillId="0" borderId="0" xfId="0" applyAlignment="1">
      <alignment horizontal="center" vertical="center" wrapText="1"/>
    </xf>
    <xf numFmtId="10" fontId="44" fillId="0" borderId="18" xfId="0" applyNumberFormat="1" applyFont="1" applyBorder="1" applyAlignment="1">
      <alignment horizontal="center" vertical="center"/>
    </xf>
    <xf numFmtId="44" fontId="47" fillId="0" borderId="1" xfId="0" applyNumberFormat="1" applyFont="1" applyBorder="1" applyAlignment="1">
      <alignment horizontal="center" vertical="center"/>
    </xf>
    <xf numFmtId="10" fontId="47" fillId="0" borderId="1" xfId="8" applyNumberFormat="1" applyFont="1" applyFill="1" applyBorder="1" applyAlignment="1">
      <alignment horizontal="center" vertical="center"/>
    </xf>
    <xf numFmtId="44" fontId="14" fillId="0" borderId="0" xfId="0" applyNumberFormat="1" applyFont="1"/>
    <xf numFmtId="0" fontId="42" fillId="0" borderId="1" xfId="0" applyFont="1" applyBorder="1" applyAlignment="1">
      <alignment horizontal="center" vertical="center" wrapText="1"/>
    </xf>
    <xf numFmtId="0" fontId="40" fillId="9"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1"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7"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9" fillId="0" borderId="1" xfId="0" applyFont="1" applyBorder="1" applyAlignment="1">
      <alignment horizontal="left" vertical="center" wrapText="1"/>
    </xf>
    <xf numFmtId="0" fontId="42" fillId="2" borderId="1"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0" fillId="2" borderId="1" xfId="0" applyFont="1" applyFill="1" applyBorder="1" applyAlignment="1">
      <alignment horizontal="center"/>
    </xf>
    <xf numFmtId="0" fontId="21" fillId="2" borderId="1"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7" fillId="2" borderId="11" xfId="0" applyFont="1" applyFill="1" applyBorder="1" applyAlignment="1">
      <alignment horizontal="center"/>
    </xf>
    <xf numFmtId="0" fontId="7" fillId="2" borderId="12"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2" borderId="13" xfId="0" applyFont="1" applyFill="1" applyBorder="1" applyAlignment="1">
      <alignment horizontal="center"/>
    </xf>
    <xf numFmtId="0" fontId="7" fillId="2" borderId="15" xfId="0" applyFont="1" applyFill="1" applyBorder="1" applyAlignment="1">
      <alignment horizontal="center"/>
    </xf>
    <xf numFmtId="0" fontId="5" fillId="2"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44" fontId="14" fillId="0" borderId="1" xfId="0" applyNumberFormat="1" applyFont="1" applyBorder="1" applyAlignment="1">
      <alignment horizontal="center" vertical="center"/>
    </xf>
    <xf numFmtId="44" fontId="0" fillId="0" borderId="18" xfId="0" applyNumberFormat="1" applyBorder="1" applyAlignment="1">
      <alignment horizontal="center" vertical="center"/>
    </xf>
    <xf numFmtId="44" fontId="0" fillId="0" borderId="19" xfId="0" applyNumberFormat="1" applyBorder="1" applyAlignment="1">
      <alignment horizontal="center" vertical="center"/>
    </xf>
    <xf numFmtId="44" fontId="0" fillId="0" borderId="20" xfId="0" applyNumberFormat="1" applyBorder="1" applyAlignment="1">
      <alignment horizontal="center" vertical="center"/>
    </xf>
    <xf numFmtId="0" fontId="45" fillId="0" borderId="1" xfId="0" applyFont="1" applyBorder="1" applyAlignment="1">
      <alignment horizontal="center" vertical="center" wrapText="1"/>
    </xf>
    <xf numFmtId="0" fontId="47" fillId="0" borderId="1" xfId="0" applyFont="1" applyBorder="1" applyAlignment="1">
      <alignment horizontal="center" vertical="center" wrapText="1"/>
    </xf>
    <xf numFmtId="43" fontId="7" fillId="0" borderId="18" xfId="7" applyFont="1" applyFill="1" applyBorder="1" applyAlignment="1">
      <alignment horizontal="center" vertical="center"/>
    </xf>
    <xf numFmtId="43" fontId="7" fillId="0" borderId="20" xfId="7" applyFont="1" applyFill="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43" fontId="26" fillId="0" borderId="18" xfId="7" applyFont="1" applyFill="1" applyBorder="1" applyAlignment="1">
      <alignment horizontal="center" vertical="center"/>
    </xf>
    <xf numFmtId="43" fontId="26" fillId="0" borderId="19" xfId="7" applyFont="1" applyFill="1" applyBorder="1" applyAlignment="1">
      <alignment horizontal="center" vertical="center"/>
    </xf>
    <xf numFmtId="43" fontId="26" fillId="0" borderId="20" xfId="7" applyFont="1" applyFill="1" applyBorder="1" applyAlignment="1">
      <alignment horizontal="center" vertical="center"/>
    </xf>
    <xf numFmtId="43" fontId="0" fillId="0" borderId="18" xfId="7" applyFont="1" applyFill="1" applyBorder="1" applyAlignment="1">
      <alignment horizontal="center" vertical="center"/>
    </xf>
    <xf numFmtId="43" fontId="0" fillId="0" borderId="19" xfId="7" applyFont="1" applyFill="1" applyBorder="1" applyAlignment="1">
      <alignment horizontal="center" vertical="center"/>
    </xf>
    <xf numFmtId="43" fontId="0" fillId="0" borderId="20" xfId="7" applyFont="1" applyFill="1" applyBorder="1" applyAlignment="1">
      <alignment horizontal="center" vertical="center"/>
    </xf>
    <xf numFmtId="43" fontId="7" fillId="0" borderId="19" xfId="7" applyFont="1" applyFill="1"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1" fontId="44" fillId="0" borderId="2" xfId="0" applyNumberFormat="1" applyFont="1" applyBorder="1" applyAlignment="1">
      <alignment horizontal="center" vertical="center"/>
    </xf>
    <xf numFmtId="1" fontId="44" fillId="0" borderId="3" xfId="0" applyNumberFormat="1" applyFont="1" applyBorder="1" applyAlignment="1">
      <alignment horizontal="center" vertical="center"/>
    </xf>
    <xf numFmtId="1" fontId="44" fillId="0" borderId="5" xfId="0" applyNumberFormat="1" applyFont="1" applyBorder="1" applyAlignment="1">
      <alignment horizontal="center" vertical="center"/>
    </xf>
    <xf numFmtId="1" fontId="44" fillId="0" borderId="12" xfId="0" applyNumberFormat="1" applyFont="1" applyBorder="1" applyAlignment="1">
      <alignment horizontal="center" vertical="center"/>
    </xf>
    <xf numFmtId="44" fontId="14" fillId="0" borderId="11" xfId="0" applyNumberFormat="1" applyFont="1" applyBorder="1" applyAlignment="1">
      <alignment horizontal="center" vertical="center"/>
    </xf>
    <xf numFmtId="44" fontId="14" fillId="0" borderId="16" xfId="0" applyNumberFormat="1" applyFont="1" applyBorder="1" applyAlignment="1">
      <alignment horizontal="center" vertical="center"/>
    </xf>
    <xf numFmtId="44" fontId="14" fillId="0" borderId="13" xfId="0" applyNumberFormat="1" applyFont="1" applyBorder="1" applyAlignment="1">
      <alignment horizontal="center" vertical="center"/>
    </xf>
    <xf numFmtId="0" fontId="21" fillId="0" borderId="2" xfId="1" applyFont="1" applyBorder="1" applyAlignment="1">
      <alignment horizontal="center" vertical="center"/>
    </xf>
    <xf numFmtId="0" fontId="21" fillId="0" borderId="4" xfId="1"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164" fontId="26" fillId="0" borderId="18" xfId="7" applyNumberFormat="1" applyFont="1" applyFill="1" applyBorder="1" applyAlignment="1">
      <alignment horizontal="center" vertical="center"/>
    </xf>
    <xf numFmtId="164" fontId="26" fillId="0" borderId="19" xfId="7" applyNumberFormat="1" applyFont="1" applyFill="1" applyBorder="1" applyAlignment="1">
      <alignment horizontal="center" vertical="center"/>
    </xf>
    <xf numFmtId="164" fontId="26" fillId="0" borderId="20" xfId="7" applyNumberFormat="1" applyFont="1" applyFill="1" applyBorder="1" applyAlignment="1">
      <alignment horizontal="center" vertical="center"/>
    </xf>
    <xf numFmtId="1" fontId="44" fillId="0" borderId="4" xfId="0" applyNumberFormat="1" applyFont="1" applyBorder="1" applyAlignment="1">
      <alignment horizontal="center" vertical="center"/>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cellXfs>
  <cellStyles count="9">
    <cellStyle name="BodyStyle" xfId="5" xr:uid="{00000000-0005-0000-0000-000000000000}"/>
    <cellStyle name="HeaderStyle" xfId="4" xr:uid="{00000000-0005-0000-0000-000001000000}"/>
    <cellStyle name="Millares" xfId="7" builtinId="3"/>
    <cellStyle name="Millares 2" xfId="3" xr:uid="{00000000-0005-0000-0000-000003000000}"/>
    <cellStyle name="Moneda 2" xfId="2" xr:uid="{00000000-0005-0000-0000-000004000000}"/>
    <cellStyle name="Normal" xfId="0" builtinId="0"/>
    <cellStyle name="Normal 2" xfId="1" xr:uid="{00000000-0005-0000-0000-000006000000}"/>
    <cellStyle name="Numeric" xfId="6" xr:uid="{00000000-0005-0000-0000-000007000000}"/>
    <cellStyle name="Porcentaje" xfId="8" builtinId="5"/>
  </cellStyles>
  <dxfs count="0"/>
  <tableStyles count="0" defaultTableStyle="TableStyleMedium2" defaultPivotStyle="PivotStyleLight16"/>
  <colors>
    <mruColors>
      <color rgb="FF83E2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oneCellAnchor>
    <xdr:from>
      <xdr:col>0</xdr:col>
      <xdr:colOff>1168854</xdr:colOff>
      <xdr:row>0</xdr:row>
      <xdr:rowOff>0</xdr:rowOff>
    </xdr:from>
    <xdr:ext cx="1413010" cy="1047750"/>
    <xdr:pic>
      <xdr:nvPicPr>
        <xdr:cNvPr id="3" name="Imagen 2">
          <a:extLst>
            <a:ext uri="{FF2B5EF4-FFF2-40B4-BE49-F238E27FC236}">
              <a16:creationId xmlns:a16="http://schemas.microsoft.com/office/drawing/2014/main" id="{B61173D6-E9DF-4B32-B774-AC35A1DD65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0</xdr:rowOff>
    </xdr:from>
    <xdr:ext cx="1374321" cy="1114425"/>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0</xdr:rowOff>
    </xdr:from>
    <xdr:ext cx="1374321" cy="1114425"/>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47625</xdr:rowOff>
    </xdr:from>
    <xdr:ext cx="1374321" cy="1114425"/>
    <xdr:pic>
      <xdr:nvPicPr>
        <xdr:cNvPr id="4" name="Imagen 3">
          <a:extLst>
            <a:ext uri="{FF2B5EF4-FFF2-40B4-BE49-F238E27FC236}">
              <a16:creationId xmlns:a16="http://schemas.microsoft.com/office/drawing/2014/main" id="{27CB631E-E726-4EF7-AEC9-B629F96AB7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47625</xdr:rowOff>
    </xdr:from>
    <xdr:ext cx="1374321" cy="1114425"/>
    <xdr:pic>
      <xdr:nvPicPr>
        <xdr:cNvPr id="5" name="Imagen 4">
          <a:extLst>
            <a:ext uri="{FF2B5EF4-FFF2-40B4-BE49-F238E27FC236}">
              <a16:creationId xmlns:a16="http://schemas.microsoft.com/office/drawing/2014/main" id="{F961B610-DFCD-405C-9E67-F303BE224B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7" zoomScale="80" zoomScaleNormal="80" workbookViewId="0">
      <selection activeCell="A19" sqref="A19:H19"/>
    </sheetView>
  </sheetViews>
  <sheetFormatPr baseColWidth="10" defaultColWidth="10.85546875" defaultRowHeight="15"/>
  <cols>
    <col min="1" max="1" width="34.140625" style="18" customWidth="1"/>
    <col min="2" max="2" width="10.85546875" style="10"/>
    <col min="3" max="3" width="28.140625" style="10" customWidth="1"/>
    <col min="4" max="4" width="21.140625" style="10" customWidth="1"/>
    <col min="5" max="5" width="19.140625" style="10" customWidth="1"/>
    <col min="6" max="6" width="27.140625" style="10" customWidth="1"/>
    <col min="7" max="7" width="17.140625" style="10" customWidth="1"/>
    <col min="8" max="8" width="27.140625" style="10" customWidth="1"/>
    <col min="9" max="9" width="15.140625" style="10" customWidth="1"/>
    <col min="10" max="10" width="17.85546875" style="10" customWidth="1"/>
    <col min="11" max="11" width="19.140625" style="10" customWidth="1"/>
    <col min="12" max="12" width="25.140625" style="10" customWidth="1"/>
    <col min="13" max="13" width="20.85546875" style="10" customWidth="1"/>
    <col min="14" max="15" width="10.85546875" style="10"/>
    <col min="16" max="16" width="16.85546875" style="10" customWidth="1"/>
    <col min="17" max="17" width="20.140625" style="10" customWidth="1"/>
    <col min="18" max="18" width="18.85546875" style="10" customWidth="1"/>
    <col min="19" max="19" width="22.85546875" style="10" customWidth="1"/>
    <col min="20" max="20" width="22.140625" style="10" customWidth="1"/>
    <col min="21" max="21" width="25.140625" style="10" customWidth="1"/>
    <col min="22" max="22" width="21.140625" style="10" customWidth="1"/>
    <col min="23" max="23" width="19.140625" style="10" customWidth="1"/>
    <col min="24" max="24" width="17.140625" style="10" customWidth="1"/>
    <col min="25" max="26" width="16.140625" style="10" customWidth="1"/>
    <col min="27" max="27" width="28.85546875" style="10" customWidth="1"/>
    <col min="28" max="28" width="19.140625" style="10" customWidth="1"/>
    <col min="29" max="29" width="21.140625" style="10" customWidth="1"/>
    <col min="30" max="30" width="21.85546875" style="10" customWidth="1"/>
    <col min="31" max="31" width="25.140625" style="10" customWidth="1"/>
    <col min="32" max="32" width="22.140625" style="10" customWidth="1"/>
    <col min="33" max="33" width="29.85546875" style="10" customWidth="1"/>
    <col min="34" max="34" width="18.85546875" style="10" customWidth="1"/>
    <col min="35" max="35" width="18.140625" style="10" customWidth="1"/>
    <col min="36" max="36" width="22.140625" style="10" customWidth="1"/>
    <col min="37" max="16384" width="10.85546875" style="10"/>
  </cols>
  <sheetData>
    <row r="1" spans="1:50" ht="54.75" customHeight="1">
      <c r="A1" s="181" t="s">
        <v>159</v>
      </c>
      <c r="B1" s="181"/>
      <c r="C1" s="181"/>
      <c r="D1" s="181"/>
      <c r="E1" s="181"/>
      <c r="F1" s="181"/>
      <c r="G1" s="181"/>
      <c r="H1" s="181"/>
    </row>
    <row r="2" spans="1:50" ht="33" customHeight="1">
      <c r="A2" s="164" t="s">
        <v>178</v>
      </c>
      <c r="B2" s="164"/>
      <c r="C2" s="164"/>
      <c r="D2" s="164"/>
      <c r="E2" s="164"/>
      <c r="F2" s="164"/>
      <c r="G2" s="164"/>
      <c r="H2" s="164"/>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93</v>
      </c>
      <c r="B3" s="160" t="s">
        <v>106</v>
      </c>
      <c r="C3" s="160"/>
      <c r="D3" s="160"/>
      <c r="E3" s="160"/>
      <c r="F3" s="160"/>
      <c r="G3" s="160"/>
      <c r="H3" s="160"/>
    </row>
    <row r="4" spans="1:50" ht="48" customHeight="1">
      <c r="A4" s="14" t="s">
        <v>165</v>
      </c>
      <c r="B4" s="153" t="s">
        <v>184</v>
      </c>
      <c r="C4" s="154"/>
      <c r="D4" s="154"/>
      <c r="E4" s="154"/>
      <c r="F4" s="154"/>
      <c r="G4" s="154"/>
      <c r="H4" s="155"/>
    </row>
    <row r="5" spans="1:50" ht="31.5" customHeight="1">
      <c r="A5" s="14" t="s">
        <v>183</v>
      </c>
      <c r="B5" s="160" t="s">
        <v>107</v>
      </c>
      <c r="C5" s="160"/>
      <c r="D5" s="160"/>
      <c r="E5" s="160"/>
      <c r="F5" s="160"/>
      <c r="G5" s="160"/>
      <c r="H5" s="160"/>
    </row>
    <row r="6" spans="1:50" ht="40.5" customHeight="1">
      <c r="A6" s="14" t="s">
        <v>81</v>
      </c>
      <c r="B6" s="153" t="s">
        <v>108</v>
      </c>
      <c r="C6" s="154"/>
      <c r="D6" s="154"/>
      <c r="E6" s="154"/>
      <c r="F6" s="154"/>
      <c r="G6" s="154"/>
      <c r="H6" s="155"/>
    </row>
    <row r="7" spans="1:50" ht="41.1" customHeight="1">
      <c r="A7" s="14" t="s">
        <v>99</v>
      </c>
      <c r="B7" s="160" t="s">
        <v>109</v>
      </c>
      <c r="C7" s="160"/>
      <c r="D7" s="160"/>
      <c r="E7" s="160"/>
      <c r="F7" s="160"/>
      <c r="G7" s="160"/>
      <c r="H7" s="160"/>
    </row>
    <row r="8" spans="1:50" ht="48.95" customHeight="1">
      <c r="A8" s="14" t="s">
        <v>33</v>
      </c>
      <c r="B8" s="160" t="s">
        <v>192</v>
      </c>
      <c r="C8" s="160"/>
      <c r="D8" s="160"/>
      <c r="E8" s="160"/>
      <c r="F8" s="160"/>
      <c r="G8" s="160"/>
      <c r="H8" s="160"/>
    </row>
    <row r="9" spans="1:50" ht="48.95" customHeight="1">
      <c r="A9" s="14" t="s">
        <v>193</v>
      </c>
      <c r="B9" s="153" t="s">
        <v>194</v>
      </c>
      <c r="C9" s="154"/>
      <c r="D9" s="154"/>
      <c r="E9" s="154"/>
      <c r="F9" s="154"/>
      <c r="G9" s="154"/>
      <c r="H9" s="155"/>
    </row>
    <row r="10" spans="1:50" ht="30">
      <c r="A10" s="14" t="s">
        <v>34</v>
      </c>
      <c r="B10" s="160" t="s">
        <v>110</v>
      </c>
      <c r="C10" s="160"/>
      <c r="D10" s="160"/>
      <c r="E10" s="160"/>
      <c r="F10" s="160"/>
      <c r="G10" s="160"/>
      <c r="H10" s="160"/>
    </row>
    <row r="11" spans="1:50" ht="30">
      <c r="A11" s="14" t="s">
        <v>8</v>
      </c>
      <c r="B11" s="160" t="s">
        <v>111</v>
      </c>
      <c r="C11" s="160"/>
      <c r="D11" s="160"/>
      <c r="E11" s="160"/>
      <c r="F11" s="160"/>
      <c r="G11" s="160"/>
      <c r="H11" s="160"/>
    </row>
    <row r="12" spans="1:50" ht="33.950000000000003" customHeight="1">
      <c r="A12" s="14" t="s">
        <v>82</v>
      </c>
      <c r="B12" s="160" t="s">
        <v>112</v>
      </c>
      <c r="C12" s="160"/>
      <c r="D12" s="160"/>
      <c r="E12" s="160"/>
      <c r="F12" s="160"/>
      <c r="G12" s="160"/>
      <c r="H12" s="160"/>
    </row>
    <row r="13" spans="1:50" ht="30">
      <c r="A13" s="14" t="s">
        <v>29</v>
      </c>
      <c r="B13" s="160" t="s">
        <v>113</v>
      </c>
      <c r="C13" s="160"/>
      <c r="D13" s="160"/>
      <c r="E13" s="160"/>
      <c r="F13" s="160"/>
      <c r="G13" s="160"/>
      <c r="H13" s="160"/>
    </row>
    <row r="14" spans="1:50" ht="30">
      <c r="A14" s="14" t="s">
        <v>103</v>
      </c>
      <c r="B14" s="160" t="s">
        <v>114</v>
      </c>
      <c r="C14" s="160"/>
      <c r="D14" s="160"/>
      <c r="E14" s="160"/>
      <c r="F14" s="160"/>
      <c r="G14" s="160"/>
      <c r="H14" s="160"/>
    </row>
    <row r="15" spans="1:50" ht="44.1" customHeight="1">
      <c r="A15" s="14" t="s">
        <v>100</v>
      </c>
      <c r="B15" s="160" t="s">
        <v>115</v>
      </c>
      <c r="C15" s="160"/>
      <c r="D15" s="160"/>
      <c r="E15" s="160"/>
      <c r="F15" s="160"/>
      <c r="G15" s="160"/>
      <c r="H15" s="160"/>
    </row>
    <row r="16" spans="1:50" ht="60">
      <c r="A16" s="14" t="s">
        <v>9</v>
      </c>
      <c r="B16" s="160" t="s">
        <v>116</v>
      </c>
      <c r="C16" s="160"/>
      <c r="D16" s="160"/>
      <c r="E16" s="160"/>
      <c r="F16" s="160"/>
      <c r="G16" s="160"/>
      <c r="H16" s="160"/>
    </row>
    <row r="17" spans="1:8" ht="58.5" customHeight="1">
      <c r="A17" s="14" t="s">
        <v>30</v>
      </c>
      <c r="B17" s="160" t="s">
        <v>117</v>
      </c>
      <c r="C17" s="160"/>
      <c r="D17" s="160"/>
      <c r="E17" s="160"/>
      <c r="F17" s="160"/>
      <c r="G17" s="160"/>
      <c r="H17" s="160"/>
    </row>
    <row r="18" spans="1:8" ht="30">
      <c r="A18" s="14" t="s">
        <v>83</v>
      </c>
      <c r="B18" s="160" t="s">
        <v>118</v>
      </c>
      <c r="C18" s="160"/>
      <c r="D18" s="160"/>
      <c r="E18" s="160"/>
      <c r="F18" s="160"/>
      <c r="G18" s="160"/>
      <c r="H18" s="160"/>
    </row>
    <row r="19" spans="1:8" ht="30" customHeight="1">
      <c r="A19" s="178"/>
      <c r="B19" s="179"/>
      <c r="C19" s="179"/>
      <c r="D19" s="179"/>
      <c r="E19" s="179"/>
      <c r="F19" s="179"/>
      <c r="G19" s="179"/>
      <c r="H19" s="180"/>
    </row>
    <row r="20" spans="1:8" ht="37.5" customHeight="1">
      <c r="A20" s="164" t="s">
        <v>179</v>
      </c>
      <c r="B20" s="164"/>
      <c r="C20" s="164"/>
      <c r="D20" s="164"/>
      <c r="E20" s="164"/>
      <c r="F20" s="164"/>
      <c r="G20" s="164"/>
      <c r="H20" s="164"/>
    </row>
    <row r="21" spans="1:8" ht="117" customHeight="1">
      <c r="A21" s="161" t="s">
        <v>35</v>
      </c>
      <c r="B21" s="161"/>
      <c r="C21" s="161"/>
      <c r="D21" s="161"/>
      <c r="E21" s="161"/>
      <c r="F21" s="161"/>
      <c r="G21" s="161"/>
      <c r="H21" s="161"/>
    </row>
    <row r="22" spans="1:8" ht="117" customHeight="1">
      <c r="A22" s="14" t="s">
        <v>99</v>
      </c>
      <c r="B22" s="160" t="s">
        <v>109</v>
      </c>
      <c r="C22" s="160"/>
      <c r="D22" s="160"/>
      <c r="E22" s="160"/>
      <c r="F22" s="160"/>
      <c r="G22" s="160"/>
      <c r="H22" s="160"/>
    </row>
    <row r="23" spans="1:8" ht="167.1" customHeight="1">
      <c r="A23" s="14" t="s">
        <v>84</v>
      </c>
      <c r="B23" s="161" t="s">
        <v>119</v>
      </c>
      <c r="C23" s="161"/>
      <c r="D23" s="161"/>
      <c r="E23" s="161"/>
      <c r="F23" s="161"/>
      <c r="G23" s="161"/>
      <c r="H23" s="161"/>
    </row>
    <row r="24" spans="1:8" ht="69.75" customHeight="1">
      <c r="A24" s="14" t="s">
        <v>185</v>
      </c>
      <c r="B24" s="161" t="s">
        <v>120</v>
      </c>
      <c r="C24" s="161"/>
      <c r="D24" s="161"/>
      <c r="E24" s="161"/>
      <c r="F24" s="161"/>
      <c r="G24" s="161"/>
      <c r="H24" s="161"/>
    </row>
    <row r="25" spans="1:8" ht="60" customHeight="1">
      <c r="A25" s="14" t="s">
        <v>186</v>
      </c>
      <c r="B25" s="161" t="s">
        <v>122</v>
      </c>
      <c r="C25" s="161"/>
      <c r="D25" s="161"/>
      <c r="E25" s="161"/>
      <c r="F25" s="161"/>
      <c r="G25" s="161"/>
      <c r="H25" s="161"/>
    </row>
    <row r="26" spans="1:8" ht="24.75" customHeight="1">
      <c r="A26" s="15" t="s">
        <v>86</v>
      </c>
      <c r="B26" s="162" t="s">
        <v>121</v>
      </c>
      <c r="C26" s="162"/>
      <c r="D26" s="162"/>
      <c r="E26" s="162"/>
      <c r="F26" s="162"/>
      <c r="G26" s="162"/>
      <c r="H26" s="162"/>
    </row>
    <row r="27" spans="1:8" ht="26.25" customHeight="1">
      <c r="A27" s="15" t="s">
        <v>87</v>
      </c>
      <c r="B27" s="162" t="s">
        <v>101</v>
      </c>
      <c r="C27" s="162"/>
      <c r="D27" s="162"/>
      <c r="E27" s="162"/>
      <c r="F27" s="162"/>
      <c r="G27" s="162"/>
      <c r="H27" s="162"/>
    </row>
    <row r="28" spans="1:8" ht="53.25" customHeight="1">
      <c r="A28" s="14" t="s">
        <v>166</v>
      </c>
      <c r="B28" s="161" t="s">
        <v>172</v>
      </c>
      <c r="C28" s="161"/>
      <c r="D28" s="161"/>
      <c r="E28" s="161"/>
      <c r="F28" s="161"/>
      <c r="G28" s="161"/>
      <c r="H28" s="161"/>
    </row>
    <row r="29" spans="1:8" ht="45" customHeight="1">
      <c r="A29" s="14" t="s">
        <v>168</v>
      </c>
      <c r="B29" s="156" t="s">
        <v>173</v>
      </c>
      <c r="C29" s="157"/>
      <c r="D29" s="157"/>
      <c r="E29" s="157"/>
      <c r="F29" s="157"/>
      <c r="G29" s="157"/>
      <c r="H29" s="158"/>
    </row>
    <row r="30" spans="1:8" ht="45" customHeight="1">
      <c r="A30" s="14" t="s">
        <v>167</v>
      </c>
      <c r="B30" s="156" t="s">
        <v>174</v>
      </c>
      <c r="C30" s="157"/>
      <c r="D30" s="157"/>
      <c r="E30" s="157"/>
      <c r="F30" s="157"/>
      <c r="G30" s="157"/>
      <c r="H30" s="158"/>
    </row>
    <row r="31" spans="1:8" ht="45" customHeight="1">
      <c r="A31" s="14" t="s">
        <v>157</v>
      </c>
      <c r="B31" s="156" t="s">
        <v>175</v>
      </c>
      <c r="C31" s="157"/>
      <c r="D31" s="157"/>
      <c r="E31" s="157"/>
      <c r="F31" s="157"/>
      <c r="G31" s="157"/>
      <c r="H31" s="158"/>
    </row>
    <row r="32" spans="1:8" ht="33" customHeight="1">
      <c r="A32" s="15" t="s">
        <v>187</v>
      </c>
      <c r="B32" s="161" t="s">
        <v>123</v>
      </c>
      <c r="C32" s="161"/>
      <c r="D32" s="161"/>
      <c r="E32" s="161"/>
      <c r="F32" s="161"/>
      <c r="G32" s="161"/>
      <c r="H32" s="161"/>
    </row>
    <row r="33" spans="1:8" ht="39" customHeight="1">
      <c r="A33" s="14" t="s">
        <v>88</v>
      </c>
      <c r="B33" s="162" t="s">
        <v>176</v>
      </c>
      <c r="C33" s="162"/>
      <c r="D33" s="162"/>
      <c r="E33" s="162"/>
      <c r="F33" s="162"/>
      <c r="G33" s="162"/>
      <c r="H33" s="162"/>
    </row>
    <row r="34" spans="1:8" ht="39" customHeight="1">
      <c r="A34" s="164" t="s">
        <v>210</v>
      </c>
      <c r="B34" s="164"/>
      <c r="C34" s="164"/>
      <c r="D34" s="164"/>
      <c r="E34" s="164"/>
      <c r="F34" s="164"/>
      <c r="G34" s="164"/>
      <c r="H34" s="164"/>
    </row>
    <row r="35" spans="1:8" ht="79.5" customHeight="1">
      <c r="A35" s="153" t="s">
        <v>211</v>
      </c>
      <c r="B35" s="154"/>
      <c r="C35" s="154"/>
      <c r="D35" s="154"/>
      <c r="E35" s="154"/>
      <c r="F35" s="154"/>
      <c r="G35" s="154"/>
      <c r="H35" s="155"/>
    </row>
    <row r="36" spans="1:8" ht="33" customHeight="1">
      <c r="A36" s="14" t="s">
        <v>26</v>
      </c>
      <c r="B36" s="161" t="s">
        <v>146</v>
      </c>
      <c r="C36" s="161"/>
      <c r="D36" s="161"/>
      <c r="E36" s="161"/>
      <c r="F36" s="161"/>
      <c r="G36" s="161"/>
      <c r="H36" s="161"/>
    </row>
    <row r="37" spans="1:8" ht="33" customHeight="1">
      <c r="A37" s="14" t="s">
        <v>27</v>
      </c>
      <c r="B37" s="161" t="s">
        <v>147</v>
      </c>
      <c r="C37" s="161"/>
      <c r="D37" s="161"/>
      <c r="E37" s="161"/>
      <c r="F37" s="161"/>
      <c r="G37" s="161"/>
      <c r="H37" s="161"/>
    </row>
    <row r="38" spans="1:8" ht="33" customHeight="1">
      <c r="A38" s="23"/>
      <c r="B38" s="24"/>
      <c r="C38" s="24"/>
      <c r="D38" s="24"/>
      <c r="E38" s="24"/>
      <c r="F38" s="24"/>
      <c r="G38" s="24"/>
      <c r="H38" s="25"/>
    </row>
    <row r="39" spans="1:8" ht="34.5" customHeight="1">
      <c r="A39" s="164" t="s">
        <v>180</v>
      </c>
      <c r="B39" s="164"/>
      <c r="C39" s="164"/>
      <c r="D39" s="164"/>
      <c r="E39" s="164"/>
      <c r="F39" s="164"/>
      <c r="G39" s="164"/>
      <c r="H39" s="164"/>
    </row>
    <row r="40" spans="1:8" ht="34.5" customHeight="1">
      <c r="A40" s="14" t="s">
        <v>10</v>
      </c>
      <c r="B40" s="161" t="s">
        <v>124</v>
      </c>
      <c r="C40" s="161"/>
      <c r="D40" s="161"/>
      <c r="E40" s="161"/>
      <c r="F40" s="161"/>
      <c r="G40" s="161"/>
      <c r="H40" s="161"/>
    </row>
    <row r="41" spans="1:8" ht="29.25" customHeight="1">
      <c r="A41" s="14" t="s">
        <v>11</v>
      </c>
      <c r="B41" s="161" t="s">
        <v>125</v>
      </c>
      <c r="C41" s="161"/>
      <c r="D41" s="161"/>
      <c r="E41" s="161"/>
      <c r="F41" s="161"/>
      <c r="G41" s="161"/>
      <c r="H41" s="161"/>
    </row>
    <row r="42" spans="1:8" ht="42" customHeight="1">
      <c r="A42" s="14" t="s">
        <v>148</v>
      </c>
      <c r="B42" s="161" t="s">
        <v>196</v>
      </c>
      <c r="C42" s="161"/>
      <c r="D42" s="161"/>
      <c r="E42" s="161"/>
      <c r="F42" s="161"/>
      <c r="G42" s="161"/>
      <c r="H42" s="161"/>
    </row>
    <row r="43" spans="1:8" ht="42" customHeight="1">
      <c r="A43" s="14" t="s">
        <v>198</v>
      </c>
      <c r="B43" s="156" t="s">
        <v>199</v>
      </c>
      <c r="C43" s="157"/>
      <c r="D43" s="157"/>
      <c r="E43" s="157"/>
      <c r="F43" s="157"/>
      <c r="G43" s="157"/>
      <c r="H43" s="158"/>
    </row>
    <row r="44" spans="1:8" ht="42" customHeight="1">
      <c r="A44" s="14" t="s">
        <v>149</v>
      </c>
      <c r="B44" s="156" t="s">
        <v>200</v>
      </c>
      <c r="C44" s="157"/>
      <c r="D44" s="157"/>
      <c r="E44" s="157"/>
      <c r="F44" s="157"/>
      <c r="G44" s="157"/>
      <c r="H44" s="158"/>
    </row>
    <row r="45" spans="1:8" ht="42" customHeight="1">
      <c r="A45" s="14" t="s">
        <v>201</v>
      </c>
      <c r="B45" s="156" t="s">
        <v>203</v>
      </c>
      <c r="C45" s="157"/>
      <c r="D45" s="157"/>
      <c r="E45" s="157"/>
      <c r="F45" s="157"/>
      <c r="G45" s="157"/>
      <c r="H45" s="158"/>
    </row>
    <row r="46" spans="1:8" ht="86.1" customHeight="1">
      <c r="A46" s="16" t="s">
        <v>205</v>
      </c>
      <c r="B46" s="167" t="s">
        <v>126</v>
      </c>
      <c r="C46" s="167"/>
      <c r="D46" s="167"/>
      <c r="E46" s="167"/>
      <c r="F46" s="167"/>
      <c r="G46" s="167"/>
      <c r="H46" s="167"/>
    </row>
    <row r="47" spans="1:8" ht="39.75" customHeight="1">
      <c r="A47" s="16" t="s">
        <v>209</v>
      </c>
      <c r="B47" s="175" t="s">
        <v>212</v>
      </c>
      <c r="C47" s="176"/>
      <c r="D47" s="176"/>
      <c r="E47" s="176"/>
      <c r="F47" s="176"/>
      <c r="G47" s="176"/>
      <c r="H47" s="177"/>
    </row>
    <row r="48" spans="1:8" ht="31.5" customHeight="1">
      <c r="A48" s="16" t="s">
        <v>12</v>
      </c>
      <c r="B48" s="167" t="s">
        <v>204</v>
      </c>
      <c r="C48" s="167"/>
      <c r="D48" s="167"/>
      <c r="E48" s="167"/>
      <c r="F48" s="167"/>
      <c r="G48" s="167"/>
      <c r="H48" s="167"/>
    </row>
    <row r="49" spans="1:8" ht="45">
      <c r="A49" s="16" t="s">
        <v>206</v>
      </c>
      <c r="B49" s="167" t="s">
        <v>127</v>
      </c>
      <c r="C49" s="167"/>
      <c r="D49" s="167"/>
      <c r="E49" s="167"/>
      <c r="F49" s="167"/>
      <c r="G49" s="167"/>
      <c r="H49" s="167"/>
    </row>
    <row r="50" spans="1:8" ht="43.5" customHeight="1">
      <c r="A50" s="16" t="s">
        <v>14</v>
      </c>
      <c r="B50" s="167" t="s">
        <v>128</v>
      </c>
      <c r="C50" s="167"/>
      <c r="D50" s="167"/>
      <c r="E50" s="167"/>
      <c r="F50" s="167"/>
      <c r="G50" s="167"/>
      <c r="H50" s="167"/>
    </row>
    <row r="51" spans="1:8" ht="40.5" customHeight="1">
      <c r="A51" s="16" t="s">
        <v>15</v>
      </c>
      <c r="B51" s="167" t="s">
        <v>129</v>
      </c>
      <c r="C51" s="167"/>
      <c r="D51" s="167"/>
      <c r="E51" s="167"/>
      <c r="F51" s="167"/>
      <c r="G51" s="167"/>
      <c r="H51" s="167"/>
    </row>
    <row r="52" spans="1:8" ht="75.75" customHeight="1">
      <c r="A52" s="17" t="s">
        <v>16</v>
      </c>
      <c r="B52" s="163" t="s">
        <v>130</v>
      </c>
      <c r="C52" s="163"/>
      <c r="D52" s="163"/>
      <c r="E52" s="163"/>
      <c r="F52" s="163"/>
      <c r="G52" s="163"/>
      <c r="H52" s="163"/>
    </row>
    <row r="53" spans="1:8" ht="41.25" customHeight="1">
      <c r="A53" s="17" t="s">
        <v>17</v>
      </c>
      <c r="B53" s="163" t="s">
        <v>131</v>
      </c>
      <c r="C53" s="163"/>
      <c r="D53" s="163"/>
      <c r="E53" s="163"/>
      <c r="F53" s="163"/>
      <c r="G53" s="163"/>
      <c r="H53" s="163"/>
    </row>
    <row r="54" spans="1:8" ht="47.45" customHeight="1">
      <c r="A54" s="17" t="s">
        <v>164</v>
      </c>
      <c r="B54" s="163" t="s">
        <v>132</v>
      </c>
      <c r="C54" s="163"/>
      <c r="D54" s="163"/>
      <c r="E54" s="163"/>
      <c r="F54" s="163"/>
      <c r="G54" s="163"/>
      <c r="H54" s="163"/>
    </row>
    <row r="55" spans="1:8" ht="57.6" customHeight="1">
      <c r="A55" s="17" t="s">
        <v>36</v>
      </c>
      <c r="B55" s="163" t="s">
        <v>133</v>
      </c>
      <c r="C55" s="163"/>
      <c r="D55" s="163"/>
      <c r="E55" s="163"/>
      <c r="F55" s="163"/>
      <c r="G55" s="163"/>
      <c r="H55" s="163"/>
    </row>
    <row r="56" spans="1:8" ht="31.5" customHeight="1">
      <c r="A56" s="17" t="s">
        <v>104</v>
      </c>
      <c r="B56" s="163" t="s">
        <v>134</v>
      </c>
      <c r="C56" s="163"/>
      <c r="D56" s="163"/>
      <c r="E56" s="163"/>
      <c r="F56" s="163"/>
      <c r="G56" s="163"/>
      <c r="H56" s="163"/>
    </row>
    <row r="57" spans="1:8" ht="70.5" customHeight="1">
      <c r="A57" s="17" t="s">
        <v>105</v>
      </c>
      <c r="B57" s="163" t="s">
        <v>135</v>
      </c>
      <c r="C57" s="163"/>
      <c r="D57" s="163"/>
      <c r="E57" s="163"/>
      <c r="F57" s="163"/>
      <c r="G57" s="163"/>
      <c r="H57" s="163"/>
    </row>
    <row r="58" spans="1:8" ht="33.75" customHeight="1">
      <c r="A58" s="168"/>
      <c r="B58" s="168"/>
      <c r="C58" s="168"/>
      <c r="D58" s="168"/>
      <c r="E58" s="168"/>
      <c r="F58" s="168"/>
      <c r="G58" s="168"/>
      <c r="H58" s="169"/>
    </row>
    <row r="59" spans="1:8" ht="32.25" customHeight="1">
      <c r="A59" s="159" t="s">
        <v>182</v>
      </c>
      <c r="B59" s="159"/>
      <c r="C59" s="159"/>
      <c r="D59" s="159"/>
      <c r="E59" s="159"/>
      <c r="F59" s="159"/>
      <c r="G59" s="159"/>
      <c r="H59" s="159"/>
    </row>
    <row r="60" spans="1:8" ht="34.5" customHeight="1">
      <c r="A60" s="14" t="s">
        <v>22</v>
      </c>
      <c r="B60" s="165" t="s">
        <v>141</v>
      </c>
      <c r="C60" s="165"/>
      <c r="D60" s="165"/>
      <c r="E60" s="165"/>
      <c r="F60" s="165"/>
      <c r="G60" s="165"/>
      <c r="H60" s="165"/>
    </row>
    <row r="61" spans="1:8" ht="60" customHeight="1">
      <c r="A61" s="14" t="s">
        <v>32</v>
      </c>
      <c r="B61" s="174" t="s">
        <v>142</v>
      </c>
      <c r="C61" s="174"/>
      <c r="D61" s="174"/>
      <c r="E61" s="174"/>
      <c r="F61" s="174"/>
      <c r="G61" s="174"/>
      <c r="H61" s="174"/>
    </row>
    <row r="62" spans="1:8" ht="41.25" customHeight="1">
      <c r="A62" s="14" t="s">
        <v>207</v>
      </c>
      <c r="B62" s="171" t="s">
        <v>208</v>
      </c>
      <c r="C62" s="172"/>
      <c r="D62" s="172"/>
      <c r="E62" s="172"/>
      <c r="F62" s="172"/>
      <c r="G62" s="172"/>
      <c r="H62" s="173"/>
    </row>
    <row r="63" spans="1:8" ht="42" customHeight="1">
      <c r="A63" s="14" t="s">
        <v>23</v>
      </c>
      <c r="B63" s="161" t="s">
        <v>143</v>
      </c>
      <c r="C63" s="161"/>
      <c r="D63" s="161"/>
      <c r="E63" s="161"/>
      <c r="F63" s="161"/>
      <c r="G63" s="161"/>
      <c r="H63" s="161"/>
    </row>
    <row r="64" spans="1:8" ht="31.5" customHeight="1">
      <c r="A64" s="14" t="s">
        <v>24</v>
      </c>
      <c r="B64" s="165" t="s">
        <v>144</v>
      </c>
      <c r="C64" s="165"/>
      <c r="D64" s="165"/>
      <c r="E64" s="165"/>
      <c r="F64" s="165"/>
      <c r="G64" s="165"/>
      <c r="H64" s="165"/>
    </row>
    <row r="65" spans="1:8" ht="45.75" customHeight="1">
      <c r="A65" s="14" t="s">
        <v>25</v>
      </c>
      <c r="B65" s="165" t="s">
        <v>145</v>
      </c>
      <c r="C65" s="165"/>
      <c r="D65" s="165"/>
      <c r="E65" s="165"/>
      <c r="F65" s="165"/>
      <c r="G65" s="165"/>
      <c r="H65" s="165"/>
    </row>
    <row r="66" spans="1:8" ht="30.75" customHeight="1">
      <c r="A66" s="170"/>
      <c r="B66" s="170"/>
      <c r="C66" s="170"/>
      <c r="D66" s="170"/>
      <c r="E66" s="170"/>
      <c r="F66" s="170"/>
      <c r="G66" s="170"/>
      <c r="H66" s="170"/>
    </row>
    <row r="67" spans="1:8" ht="34.5" customHeight="1">
      <c r="A67" s="159" t="s">
        <v>181</v>
      </c>
      <c r="B67" s="159"/>
      <c r="C67" s="159"/>
      <c r="D67" s="159"/>
      <c r="E67" s="159"/>
      <c r="F67" s="159"/>
      <c r="G67" s="159"/>
      <c r="H67" s="159"/>
    </row>
    <row r="68" spans="1:8" ht="39.75" customHeight="1">
      <c r="A68" s="17" t="s">
        <v>19</v>
      </c>
      <c r="B68" s="165" t="s">
        <v>136</v>
      </c>
      <c r="C68" s="165"/>
      <c r="D68" s="165"/>
      <c r="E68" s="165"/>
      <c r="F68" s="165"/>
      <c r="G68" s="165"/>
      <c r="H68" s="165"/>
    </row>
    <row r="69" spans="1:8" ht="39.75" customHeight="1">
      <c r="A69" s="17" t="s">
        <v>13</v>
      </c>
      <c r="B69" s="165" t="s">
        <v>137</v>
      </c>
      <c r="C69" s="165"/>
      <c r="D69" s="165"/>
      <c r="E69" s="165"/>
      <c r="F69" s="165"/>
      <c r="G69" s="165"/>
      <c r="H69" s="165"/>
    </row>
    <row r="70" spans="1:8" ht="42" customHeight="1">
      <c r="A70" s="17" t="s">
        <v>18</v>
      </c>
      <c r="B70" s="163" t="s">
        <v>138</v>
      </c>
      <c r="C70" s="163"/>
      <c r="D70" s="163"/>
      <c r="E70" s="163"/>
      <c r="F70" s="163"/>
      <c r="G70" s="163"/>
      <c r="H70" s="163"/>
    </row>
    <row r="71" spans="1:8" ht="33.75" customHeight="1">
      <c r="A71" s="17" t="s">
        <v>20</v>
      </c>
      <c r="B71" s="165" t="s">
        <v>139</v>
      </c>
      <c r="C71" s="165"/>
      <c r="D71" s="165"/>
      <c r="E71" s="165"/>
      <c r="F71" s="165"/>
      <c r="G71" s="165"/>
      <c r="H71" s="165"/>
    </row>
    <row r="72" spans="1:8" ht="33" customHeight="1">
      <c r="A72" s="17" t="s">
        <v>21</v>
      </c>
      <c r="B72" s="165" t="s">
        <v>140</v>
      </c>
      <c r="C72" s="165"/>
      <c r="D72" s="165"/>
      <c r="E72" s="165"/>
      <c r="F72" s="165"/>
      <c r="G72" s="165"/>
      <c r="H72" s="165"/>
    </row>
    <row r="73" spans="1:8" ht="33.75" customHeight="1">
      <c r="A73" s="166"/>
      <c r="B73" s="166"/>
      <c r="C73" s="166"/>
      <c r="D73" s="166"/>
      <c r="E73" s="166"/>
      <c r="F73" s="166"/>
      <c r="G73" s="166"/>
      <c r="H73" s="166"/>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3"/>
  <sheetViews>
    <sheetView topLeftCell="K7" zoomScale="60" zoomScaleNormal="70" workbookViewId="0">
      <pane ySplit="1" topLeftCell="A36" activePane="bottomLeft" state="frozen"/>
      <selection activeCell="N7" sqref="N7"/>
      <selection pane="bottomLeft" activeCell="O39" sqref="O39"/>
    </sheetView>
  </sheetViews>
  <sheetFormatPr baseColWidth="10" defaultColWidth="11.28515625" defaultRowHeight="18.75"/>
  <cols>
    <col min="1" max="2" width="26.28515625" style="1" customWidth="1"/>
    <col min="3" max="3" width="22.28515625" style="1" customWidth="1"/>
    <col min="4" max="4" width="25.85546875" style="1" customWidth="1"/>
    <col min="5" max="5" width="26.5703125" style="1" customWidth="1"/>
    <col min="6" max="6" width="29.42578125" style="1" customWidth="1"/>
    <col min="7" max="7" width="23.85546875" style="1" customWidth="1"/>
    <col min="8" max="8" width="39" style="1" customWidth="1"/>
    <col min="9" max="9" width="16" style="1" customWidth="1"/>
    <col min="10" max="10" width="29" style="1" customWidth="1"/>
    <col min="11" max="11" width="34.5703125" style="4" customWidth="1"/>
    <col min="12" max="12" width="28.5703125" style="4" customWidth="1"/>
    <col min="13" max="13" width="11.140625" style="4" customWidth="1"/>
    <col min="14" max="14" width="11" style="4" customWidth="1"/>
    <col min="15" max="15" width="34" style="4" customWidth="1"/>
    <col min="16" max="17" width="23.85546875" style="5" customWidth="1"/>
    <col min="18" max="25" width="23.85546875" style="5" hidden="1" customWidth="1"/>
    <col min="26" max="26" width="21.85546875" style="1" customWidth="1"/>
    <col min="27" max="27" width="19.5703125" style="1" customWidth="1"/>
    <col min="28" max="28" width="28.85546875" style="1" customWidth="1"/>
    <col min="29" max="29" width="27.28515625" style="1" customWidth="1"/>
    <col min="30" max="30" width="0" style="1" hidden="1" customWidth="1"/>
    <col min="31" max="16384" width="11.28515625" style="1"/>
  </cols>
  <sheetData>
    <row r="1" spans="1:30" ht="21" customHeight="1">
      <c r="A1" s="205"/>
      <c r="B1" s="205"/>
      <c r="C1" s="206" t="s">
        <v>1</v>
      </c>
      <c r="D1" s="206"/>
      <c r="E1" s="206"/>
      <c r="F1" s="206"/>
      <c r="G1" s="206"/>
      <c r="H1" s="206"/>
      <c r="I1" s="206"/>
      <c r="J1" s="206"/>
      <c r="K1" s="206"/>
      <c r="L1" s="206"/>
      <c r="M1" s="206"/>
      <c r="N1" s="206"/>
      <c r="O1" s="206"/>
      <c r="P1" s="206"/>
      <c r="Q1" s="206"/>
      <c r="R1" s="206"/>
      <c r="S1" s="206"/>
      <c r="T1" s="206"/>
      <c r="U1" s="206"/>
      <c r="V1" s="206"/>
      <c r="W1" s="206"/>
      <c r="X1" s="206"/>
      <c r="Y1" s="206"/>
      <c r="Z1" s="206"/>
      <c r="AA1" s="206"/>
      <c r="AB1" s="28" t="s">
        <v>214</v>
      </c>
    </row>
    <row r="2" spans="1:30" ht="21" customHeight="1">
      <c r="A2" s="205"/>
      <c r="B2" s="205"/>
      <c r="C2" s="206" t="s">
        <v>2</v>
      </c>
      <c r="D2" s="206"/>
      <c r="E2" s="206"/>
      <c r="F2" s="206"/>
      <c r="G2" s="206"/>
      <c r="H2" s="206"/>
      <c r="I2" s="206"/>
      <c r="J2" s="206"/>
      <c r="K2" s="206"/>
      <c r="L2" s="206"/>
      <c r="M2" s="206"/>
      <c r="N2" s="206"/>
      <c r="O2" s="206"/>
      <c r="P2" s="206"/>
      <c r="Q2" s="206"/>
      <c r="R2" s="206"/>
      <c r="S2" s="206"/>
      <c r="T2" s="206"/>
      <c r="U2" s="206"/>
      <c r="V2" s="206"/>
      <c r="W2" s="206"/>
      <c r="X2" s="206"/>
      <c r="Y2" s="206"/>
      <c r="Z2" s="206"/>
      <c r="AA2" s="206"/>
      <c r="AB2" s="28" t="s">
        <v>3</v>
      </c>
    </row>
    <row r="3" spans="1:30" ht="21" customHeight="1">
      <c r="A3" s="205"/>
      <c r="B3" s="205"/>
      <c r="C3" s="206" t="s">
        <v>4</v>
      </c>
      <c r="D3" s="206"/>
      <c r="E3" s="206"/>
      <c r="F3" s="206"/>
      <c r="G3" s="206"/>
      <c r="H3" s="206"/>
      <c r="I3" s="206"/>
      <c r="J3" s="206"/>
      <c r="K3" s="206"/>
      <c r="L3" s="206"/>
      <c r="M3" s="206"/>
      <c r="N3" s="206"/>
      <c r="O3" s="206"/>
      <c r="P3" s="206"/>
      <c r="Q3" s="206"/>
      <c r="R3" s="206"/>
      <c r="S3" s="206"/>
      <c r="T3" s="206"/>
      <c r="U3" s="206"/>
      <c r="V3" s="206"/>
      <c r="W3" s="206"/>
      <c r="X3" s="206"/>
      <c r="Y3" s="206"/>
      <c r="Z3" s="206"/>
      <c r="AA3" s="206"/>
      <c r="AB3" s="28" t="s">
        <v>213</v>
      </c>
    </row>
    <row r="4" spans="1:30" ht="21" customHeight="1">
      <c r="A4" s="205"/>
      <c r="B4" s="205"/>
      <c r="C4" s="206" t="s">
        <v>158</v>
      </c>
      <c r="D4" s="206"/>
      <c r="E4" s="206"/>
      <c r="F4" s="206"/>
      <c r="G4" s="206"/>
      <c r="H4" s="206"/>
      <c r="I4" s="206"/>
      <c r="J4" s="206"/>
      <c r="K4" s="206"/>
      <c r="L4" s="206"/>
      <c r="M4" s="206"/>
      <c r="N4" s="206"/>
      <c r="O4" s="206"/>
      <c r="P4" s="206"/>
      <c r="Q4" s="206"/>
      <c r="R4" s="206"/>
      <c r="S4" s="206"/>
      <c r="T4" s="206"/>
      <c r="U4" s="206"/>
      <c r="V4" s="206"/>
      <c r="W4" s="206"/>
      <c r="X4" s="206"/>
      <c r="Y4" s="206"/>
      <c r="Z4" s="206"/>
      <c r="AA4" s="206"/>
      <c r="AB4" s="28" t="s">
        <v>216</v>
      </c>
    </row>
    <row r="5" spans="1:30" ht="26.25" customHeight="1">
      <c r="A5" s="197" t="s">
        <v>170</v>
      </c>
      <c r="B5" s="197"/>
      <c r="C5" s="21"/>
      <c r="D5" s="19"/>
      <c r="E5" s="19"/>
      <c r="F5" s="19"/>
      <c r="G5" s="19"/>
      <c r="H5" s="19"/>
      <c r="I5" s="19"/>
      <c r="J5" s="19"/>
      <c r="K5" s="19"/>
      <c r="L5" s="19"/>
      <c r="M5" s="19"/>
      <c r="N5" s="19"/>
      <c r="O5" s="19"/>
      <c r="P5" s="19"/>
      <c r="Q5" s="19"/>
      <c r="R5" s="19"/>
      <c r="S5" s="19"/>
      <c r="T5" s="19"/>
      <c r="U5" s="19"/>
      <c r="V5" s="19"/>
      <c r="W5" s="19"/>
      <c r="X5" s="19"/>
      <c r="Y5" s="19"/>
      <c r="Z5" s="19"/>
      <c r="AA5" s="19"/>
      <c r="AB5" s="22"/>
    </row>
    <row r="6" spans="1:30" ht="39" customHeight="1">
      <c r="A6" s="202" t="s">
        <v>160</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4"/>
    </row>
    <row r="7" spans="1:30" s="3" customFormat="1" ht="67.900000000000006" customHeight="1">
      <c r="A7" s="191" t="s">
        <v>93</v>
      </c>
      <c r="B7" s="191" t="s">
        <v>165</v>
      </c>
      <c r="C7" s="191" t="s">
        <v>156</v>
      </c>
      <c r="D7" s="191" t="s">
        <v>28</v>
      </c>
      <c r="E7" s="191" t="s">
        <v>102</v>
      </c>
      <c r="F7" s="191" t="s">
        <v>7</v>
      </c>
      <c r="G7" s="191" t="s">
        <v>193</v>
      </c>
      <c r="H7" s="191" t="s">
        <v>34</v>
      </c>
      <c r="I7" s="191" t="s">
        <v>8</v>
      </c>
      <c r="J7" s="200" t="s">
        <v>155</v>
      </c>
      <c r="K7" s="191" t="s">
        <v>98</v>
      </c>
      <c r="L7" s="191" t="s">
        <v>97</v>
      </c>
      <c r="M7" s="198" t="s">
        <v>177</v>
      </c>
      <c r="N7" s="199"/>
      <c r="O7" s="191" t="s">
        <v>9</v>
      </c>
      <c r="P7" s="191" t="s">
        <v>30</v>
      </c>
      <c r="Q7" s="191" t="s">
        <v>31</v>
      </c>
      <c r="R7" s="193" t="s">
        <v>832</v>
      </c>
      <c r="S7" s="193" t="s">
        <v>801</v>
      </c>
      <c r="T7" s="195" t="s">
        <v>802</v>
      </c>
      <c r="U7" s="195" t="s">
        <v>803</v>
      </c>
      <c r="V7" s="195" t="s">
        <v>830</v>
      </c>
      <c r="W7" s="195" t="s">
        <v>804</v>
      </c>
      <c r="X7" s="195" t="s">
        <v>831</v>
      </c>
      <c r="Y7" s="195" t="s">
        <v>804</v>
      </c>
      <c r="Z7" s="191" t="s">
        <v>162</v>
      </c>
      <c r="AA7" s="191" t="s">
        <v>163</v>
      </c>
      <c r="AB7" s="191" t="s">
        <v>161</v>
      </c>
      <c r="AC7" s="20"/>
    </row>
    <row r="8" spans="1:30" s="3" customFormat="1" ht="19.149999999999999" customHeight="1">
      <c r="A8" s="192"/>
      <c r="B8" s="192"/>
      <c r="C8" s="192"/>
      <c r="D8" s="192"/>
      <c r="E8" s="192"/>
      <c r="F8" s="192"/>
      <c r="G8" s="192"/>
      <c r="H8" s="192"/>
      <c r="I8" s="192"/>
      <c r="J8" s="201"/>
      <c r="K8" s="192"/>
      <c r="L8" s="192"/>
      <c r="M8" s="51" t="s">
        <v>281</v>
      </c>
      <c r="N8" s="2" t="s">
        <v>282</v>
      </c>
      <c r="O8" s="192"/>
      <c r="P8" s="192"/>
      <c r="Q8" s="192"/>
      <c r="R8" s="194"/>
      <c r="S8" s="194"/>
      <c r="T8" s="196"/>
      <c r="U8" s="196"/>
      <c r="V8" s="196"/>
      <c r="W8" s="196"/>
      <c r="X8" s="196"/>
      <c r="Y8" s="196"/>
      <c r="Z8" s="192"/>
      <c r="AA8" s="192"/>
      <c r="AB8" s="192"/>
      <c r="AC8" s="20"/>
    </row>
    <row r="9" spans="1:30" s="3" customFormat="1" ht="88.9" customHeight="1">
      <c r="A9" s="186" t="s">
        <v>231</v>
      </c>
      <c r="B9" s="190" t="s">
        <v>385</v>
      </c>
      <c r="C9" s="186" t="s">
        <v>221</v>
      </c>
      <c r="D9" s="187" t="s">
        <v>222</v>
      </c>
      <c r="E9" s="41" t="s">
        <v>284</v>
      </c>
      <c r="F9" s="71" t="s">
        <v>223</v>
      </c>
      <c r="G9" s="73" t="s">
        <v>386</v>
      </c>
      <c r="H9" s="41" t="s">
        <v>261</v>
      </c>
      <c r="I9" s="49" t="s">
        <v>257</v>
      </c>
      <c r="J9" s="41" t="s">
        <v>747</v>
      </c>
      <c r="K9" s="40" t="s">
        <v>232</v>
      </c>
      <c r="L9" s="76">
        <v>0.5</v>
      </c>
      <c r="M9" s="49" t="s">
        <v>283</v>
      </c>
      <c r="N9" s="49"/>
      <c r="O9" s="41" t="s">
        <v>521</v>
      </c>
      <c r="P9" s="41">
        <v>12</v>
      </c>
      <c r="Q9" s="41">
        <v>3</v>
      </c>
      <c r="R9" s="75">
        <v>0</v>
      </c>
      <c r="S9" s="41"/>
      <c r="T9" s="50">
        <f>SUM(R9:S9)</f>
        <v>0</v>
      </c>
      <c r="U9" s="41">
        <f>+T9</f>
        <v>0</v>
      </c>
      <c r="V9" s="78">
        <f>+(T9/Q9)*L9</f>
        <v>0</v>
      </c>
      <c r="W9" s="79">
        <f>(U9/P9)*L9</f>
        <v>0</v>
      </c>
      <c r="X9" s="79">
        <f>+R9/Q9</f>
        <v>0</v>
      </c>
      <c r="Y9" s="79">
        <f>+T9/P9</f>
        <v>0</v>
      </c>
      <c r="Z9" s="41">
        <v>3</v>
      </c>
      <c r="AA9" s="41">
        <v>3</v>
      </c>
      <c r="AB9" s="41">
        <v>3</v>
      </c>
    </row>
    <row r="10" spans="1:30" s="3" customFormat="1" ht="85.5">
      <c r="A10" s="186"/>
      <c r="B10" s="186"/>
      <c r="C10" s="186"/>
      <c r="D10" s="188"/>
      <c r="E10" s="41" t="s">
        <v>284</v>
      </c>
      <c r="F10" s="71" t="s">
        <v>223</v>
      </c>
      <c r="G10" s="73" t="s">
        <v>386</v>
      </c>
      <c r="H10" s="41" t="s">
        <v>262</v>
      </c>
      <c r="I10" s="49" t="s">
        <v>257</v>
      </c>
      <c r="J10" s="50" t="s">
        <v>748</v>
      </c>
      <c r="K10" s="41" t="s">
        <v>233</v>
      </c>
      <c r="L10" s="76">
        <v>0.3</v>
      </c>
      <c r="M10" s="49" t="s">
        <v>283</v>
      </c>
      <c r="N10" s="39"/>
      <c r="O10" s="41" t="s">
        <v>522</v>
      </c>
      <c r="P10" s="50">
        <v>1</v>
      </c>
      <c r="Q10" s="50">
        <v>0.5</v>
      </c>
      <c r="R10" s="75">
        <v>0</v>
      </c>
      <c r="S10" s="50"/>
      <c r="T10" s="50">
        <f>SUM(R10:S10)</f>
        <v>0</v>
      </c>
      <c r="U10" s="41">
        <f t="shared" ref="U10:U39" si="0">+T10</f>
        <v>0</v>
      </c>
      <c r="V10" s="78">
        <f t="shared" ref="V10:V39" si="1">+(T10/Q10)*L10</f>
        <v>0</v>
      </c>
      <c r="W10" s="79">
        <f t="shared" ref="W10:W39" si="2">(U10/P10)*L10</f>
        <v>0</v>
      </c>
      <c r="X10" s="79">
        <f t="shared" ref="X10:X11" si="3">+R10/Q10</f>
        <v>0</v>
      </c>
      <c r="Y10" s="79">
        <f t="shared" ref="Y10:Y11" si="4">+T10/P10</f>
        <v>0</v>
      </c>
      <c r="Z10" s="50">
        <v>0.5</v>
      </c>
      <c r="AA10" s="50">
        <v>0</v>
      </c>
      <c r="AB10" s="50">
        <v>0</v>
      </c>
      <c r="AD10" s="3" t="s">
        <v>188</v>
      </c>
    </row>
    <row r="11" spans="1:30" s="3" customFormat="1" ht="85.5">
      <c r="A11" s="186"/>
      <c r="B11" s="186"/>
      <c r="C11" s="186"/>
      <c r="D11" s="188"/>
      <c r="E11" s="41" t="s">
        <v>284</v>
      </c>
      <c r="F11" s="71" t="s">
        <v>223</v>
      </c>
      <c r="G11" s="73" t="s">
        <v>386</v>
      </c>
      <c r="H11" s="41" t="s">
        <v>263</v>
      </c>
      <c r="I11" s="49" t="s">
        <v>257</v>
      </c>
      <c r="J11" s="50" t="s">
        <v>749</v>
      </c>
      <c r="K11" s="41" t="s">
        <v>234</v>
      </c>
      <c r="L11" s="76">
        <v>0.1</v>
      </c>
      <c r="M11" s="49" t="s">
        <v>283</v>
      </c>
      <c r="N11" s="49"/>
      <c r="O11" s="41" t="s">
        <v>523</v>
      </c>
      <c r="P11" s="41">
        <v>16</v>
      </c>
      <c r="Q11" s="41">
        <v>4</v>
      </c>
      <c r="R11" s="75">
        <v>0</v>
      </c>
      <c r="S11" s="41"/>
      <c r="T11" s="50">
        <f t="shared" ref="T11:T39" si="5">SUM(R11:S11)</f>
        <v>0</v>
      </c>
      <c r="U11" s="41">
        <f t="shared" si="0"/>
        <v>0</v>
      </c>
      <c r="V11" s="78">
        <f t="shared" si="1"/>
        <v>0</v>
      </c>
      <c r="W11" s="79">
        <f t="shared" si="2"/>
        <v>0</v>
      </c>
      <c r="X11" s="79">
        <f t="shared" si="3"/>
        <v>0</v>
      </c>
      <c r="Y11" s="79">
        <f t="shared" si="4"/>
        <v>0</v>
      </c>
      <c r="Z11" s="41">
        <v>4</v>
      </c>
      <c r="AA11" s="41">
        <v>4</v>
      </c>
      <c r="AB11" s="41">
        <v>4</v>
      </c>
      <c r="AD11" s="3" t="s">
        <v>189</v>
      </c>
    </row>
    <row r="12" spans="1:30" s="3" customFormat="1" ht="102" customHeight="1">
      <c r="A12" s="186"/>
      <c r="B12" s="186"/>
      <c r="C12" s="186"/>
      <c r="D12" s="188"/>
      <c r="E12" s="41" t="s">
        <v>285</v>
      </c>
      <c r="F12" s="71" t="s">
        <v>223</v>
      </c>
      <c r="G12" s="73" t="s">
        <v>386</v>
      </c>
      <c r="H12" s="41" t="s">
        <v>264</v>
      </c>
      <c r="I12" s="49" t="s">
        <v>257</v>
      </c>
      <c r="J12" s="50" t="s">
        <v>839</v>
      </c>
      <c r="K12" s="50" t="s">
        <v>833</v>
      </c>
      <c r="L12" s="76">
        <v>0.1</v>
      </c>
      <c r="M12" s="49" t="s">
        <v>283</v>
      </c>
      <c r="N12" s="49"/>
      <c r="O12" s="41" t="s">
        <v>524</v>
      </c>
      <c r="P12" s="41">
        <v>300</v>
      </c>
      <c r="Q12" s="88">
        <v>276</v>
      </c>
      <c r="R12" s="75">
        <v>368</v>
      </c>
      <c r="S12" s="41"/>
      <c r="T12" s="50">
        <f t="shared" si="5"/>
        <v>368</v>
      </c>
      <c r="U12" s="41">
        <f t="shared" si="0"/>
        <v>368</v>
      </c>
      <c r="V12" s="82">
        <v>0.1</v>
      </c>
      <c r="W12" s="79">
        <v>0.1</v>
      </c>
      <c r="X12" s="79">
        <v>1</v>
      </c>
      <c r="Y12" s="79">
        <v>1</v>
      </c>
      <c r="Z12" s="151">
        <f>276+8</f>
        <v>284</v>
      </c>
      <c r="AA12" s="151">
        <f>8+Z12</f>
        <v>292</v>
      </c>
      <c r="AB12" s="151">
        <f>+AA12+8</f>
        <v>300</v>
      </c>
    </row>
    <row r="13" spans="1:30" s="3" customFormat="1" ht="102" customHeight="1">
      <c r="A13" s="186"/>
      <c r="B13" s="186"/>
      <c r="C13" s="186"/>
      <c r="D13" s="188"/>
      <c r="E13" s="41"/>
      <c r="F13" s="183" t="s">
        <v>806</v>
      </c>
      <c r="G13" s="184"/>
      <c r="H13" s="184"/>
      <c r="I13" s="184"/>
      <c r="J13" s="184"/>
      <c r="K13" s="184"/>
      <c r="L13" s="184"/>
      <c r="M13" s="184"/>
      <c r="N13" s="184"/>
      <c r="O13" s="184"/>
      <c r="P13" s="184"/>
      <c r="Q13" s="184"/>
      <c r="R13" s="184"/>
      <c r="S13" s="184"/>
      <c r="T13" s="184"/>
      <c r="U13" s="185"/>
      <c r="V13" s="83">
        <f>SUM(V9:V12)</f>
        <v>0.1</v>
      </c>
      <c r="W13" s="83">
        <f>SUM(W9:W12)</f>
        <v>0.1</v>
      </c>
      <c r="X13" s="80">
        <f>AVERAGE(X9:X12)</f>
        <v>0.25</v>
      </c>
      <c r="Y13" s="80">
        <f>AVERAGE(Y9:Y12)</f>
        <v>0.25</v>
      </c>
      <c r="Z13" s="41"/>
      <c r="AA13" s="41"/>
      <c r="AB13" s="41"/>
    </row>
    <row r="14" spans="1:30" s="3" customFormat="1" ht="108" customHeight="1">
      <c r="A14" s="186"/>
      <c r="B14" s="186"/>
      <c r="C14" s="186"/>
      <c r="D14" s="188"/>
      <c r="E14" s="41" t="s">
        <v>286</v>
      </c>
      <c r="F14" s="71" t="s">
        <v>224</v>
      </c>
      <c r="G14" s="73" t="s">
        <v>388</v>
      </c>
      <c r="H14" s="41" t="s">
        <v>265</v>
      </c>
      <c r="I14" s="49" t="s">
        <v>257</v>
      </c>
      <c r="J14" s="74" t="s">
        <v>757</v>
      </c>
      <c r="K14" s="50" t="s">
        <v>236</v>
      </c>
      <c r="L14" s="76">
        <v>0.7</v>
      </c>
      <c r="M14" s="49"/>
      <c r="N14" s="49" t="s">
        <v>283</v>
      </c>
      <c r="O14" s="41" t="s">
        <v>525</v>
      </c>
      <c r="P14" s="41">
        <v>1132</v>
      </c>
      <c r="Q14" s="41">
        <v>20</v>
      </c>
      <c r="R14" s="75">
        <v>16</v>
      </c>
      <c r="S14" s="41"/>
      <c r="T14" s="50">
        <f t="shared" si="5"/>
        <v>16</v>
      </c>
      <c r="U14" s="41">
        <f t="shared" si="0"/>
        <v>16</v>
      </c>
      <c r="V14" s="82">
        <f t="shared" si="1"/>
        <v>0.55999999999999994</v>
      </c>
      <c r="W14" s="79">
        <f>(U14/P14)*L14</f>
        <v>9.8939929328621893E-3</v>
      </c>
      <c r="X14" s="79">
        <f t="shared" ref="X14:X15" si="6">+R14/Q14</f>
        <v>0.8</v>
      </c>
      <c r="Y14" s="79">
        <f>+U14/P14</f>
        <v>1.4134275618374558E-2</v>
      </c>
      <c r="Z14" s="152">
        <v>385</v>
      </c>
      <c r="AA14" s="152">
        <v>367</v>
      </c>
      <c r="AB14" s="152">
        <v>360</v>
      </c>
    </row>
    <row r="15" spans="1:30" s="3" customFormat="1" ht="81" customHeight="1">
      <c r="A15" s="186"/>
      <c r="B15" s="186"/>
      <c r="C15" s="186"/>
      <c r="D15" s="188"/>
      <c r="E15" s="41" t="s">
        <v>286</v>
      </c>
      <c r="F15" s="71" t="s">
        <v>224</v>
      </c>
      <c r="G15" s="73" t="s">
        <v>388</v>
      </c>
      <c r="H15" s="41" t="s">
        <v>266</v>
      </c>
      <c r="I15" s="49" t="s">
        <v>257</v>
      </c>
      <c r="J15" s="50" t="s">
        <v>758</v>
      </c>
      <c r="K15" s="50" t="s">
        <v>237</v>
      </c>
      <c r="L15" s="76">
        <v>0.3</v>
      </c>
      <c r="M15" s="49"/>
      <c r="N15" s="49" t="s">
        <v>283</v>
      </c>
      <c r="O15" s="41" t="s">
        <v>526</v>
      </c>
      <c r="P15" s="41">
        <v>320</v>
      </c>
      <c r="Q15" s="41">
        <v>15</v>
      </c>
      <c r="R15" s="75">
        <v>9</v>
      </c>
      <c r="S15" s="41"/>
      <c r="T15" s="50">
        <f t="shared" si="5"/>
        <v>9</v>
      </c>
      <c r="U15" s="41">
        <f t="shared" si="0"/>
        <v>9</v>
      </c>
      <c r="V15" s="82">
        <f t="shared" si="1"/>
        <v>0.18</v>
      </c>
      <c r="W15" s="79">
        <f t="shared" si="2"/>
        <v>8.4375000000000006E-3</v>
      </c>
      <c r="X15" s="79">
        <f t="shared" si="6"/>
        <v>0.6</v>
      </c>
      <c r="Y15" s="79">
        <f>+U15/P15</f>
        <v>2.8125000000000001E-2</v>
      </c>
      <c r="Z15" s="152">
        <v>100</v>
      </c>
      <c r="AA15" s="152">
        <v>100</v>
      </c>
      <c r="AB15" s="152">
        <v>105</v>
      </c>
    </row>
    <row r="16" spans="1:30" s="3" customFormat="1" ht="81" customHeight="1">
      <c r="A16" s="186"/>
      <c r="B16" s="186"/>
      <c r="C16" s="186"/>
      <c r="D16" s="188"/>
      <c r="E16" s="41"/>
      <c r="F16" s="183" t="s">
        <v>807</v>
      </c>
      <c r="G16" s="184"/>
      <c r="H16" s="184"/>
      <c r="I16" s="184"/>
      <c r="J16" s="184"/>
      <c r="K16" s="184"/>
      <c r="L16" s="184"/>
      <c r="M16" s="184"/>
      <c r="N16" s="184"/>
      <c r="O16" s="184"/>
      <c r="P16" s="184"/>
      <c r="Q16" s="184"/>
      <c r="R16" s="184"/>
      <c r="S16" s="184"/>
      <c r="T16" s="184"/>
      <c r="U16" s="185"/>
      <c r="V16" s="84">
        <f>SUM(V14:V15)</f>
        <v>0.74</v>
      </c>
      <c r="W16" s="84">
        <f>SUM(W14:W15)</f>
        <v>1.8331492932862188E-2</v>
      </c>
      <c r="X16" s="80">
        <f>AVERAGE(X14:X15)</f>
        <v>0.7</v>
      </c>
      <c r="Y16" s="80">
        <f>AVERAGE(Y14:Y15)</f>
        <v>2.1129637809187279E-2</v>
      </c>
      <c r="Z16" s="41"/>
      <c r="AA16" s="41"/>
      <c r="AB16" s="41"/>
    </row>
    <row r="17" spans="1:28" s="3" customFormat="1" ht="148.15" customHeight="1">
      <c r="A17" s="186"/>
      <c r="B17" s="186"/>
      <c r="C17" s="186"/>
      <c r="D17" s="188"/>
      <c r="E17" s="41" t="s">
        <v>287</v>
      </c>
      <c r="F17" s="50" t="s">
        <v>225</v>
      </c>
      <c r="G17" s="73" t="s">
        <v>389</v>
      </c>
      <c r="H17" s="41" t="s">
        <v>267</v>
      </c>
      <c r="I17" s="49" t="s">
        <v>257</v>
      </c>
      <c r="J17" s="74" t="s">
        <v>750</v>
      </c>
      <c r="K17" s="50" t="s">
        <v>238</v>
      </c>
      <c r="L17" s="76">
        <v>0.95</v>
      </c>
      <c r="M17" s="49" t="s">
        <v>283</v>
      </c>
      <c r="N17" s="49"/>
      <c r="O17" s="41" t="s">
        <v>527</v>
      </c>
      <c r="P17" s="41">
        <v>21500</v>
      </c>
      <c r="Q17" s="152">
        <v>5100</v>
      </c>
      <c r="R17" s="75">
        <v>4005</v>
      </c>
      <c r="S17" s="41"/>
      <c r="T17" s="50">
        <f t="shared" si="5"/>
        <v>4005</v>
      </c>
      <c r="U17" s="41">
        <f t="shared" si="0"/>
        <v>4005</v>
      </c>
      <c r="V17" s="82">
        <f t="shared" si="1"/>
        <v>0.74602941176470583</v>
      </c>
      <c r="W17" s="79">
        <f t="shared" si="2"/>
        <v>0.17696511627906975</v>
      </c>
      <c r="X17" s="79">
        <f t="shared" ref="X17:X18" si="7">+R17/Q17</f>
        <v>0.78529411764705881</v>
      </c>
      <c r="Y17" s="79">
        <f>+U17/P17</f>
        <v>0.18627906976744185</v>
      </c>
      <c r="Z17" s="152">
        <v>5400</v>
      </c>
      <c r="AA17" s="41">
        <v>5500</v>
      </c>
      <c r="AB17" s="41">
        <v>5500</v>
      </c>
    </row>
    <row r="18" spans="1:28" s="3" customFormat="1" ht="153.6" customHeight="1">
      <c r="A18" s="186"/>
      <c r="B18" s="186"/>
      <c r="C18" s="186"/>
      <c r="D18" s="188"/>
      <c r="E18" s="41" t="s">
        <v>287</v>
      </c>
      <c r="F18" s="50" t="s">
        <v>225</v>
      </c>
      <c r="G18" s="73" t="s">
        <v>389</v>
      </c>
      <c r="H18" s="41" t="s">
        <v>268</v>
      </c>
      <c r="I18" s="49" t="s">
        <v>257</v>
      </c>
      <c r="J18" s="50" t="s">
        <v>759</v>
      </c>
      <c r="K18" s="50" t="s">
        <v>239</v>
      </c>
      <c r="L18" s="76">
        <v>0.05</v>
      </c>
      <c r="M18" s="49" t="s">
        <v>283</v>
      </c>
      <c r="N18" s="49"/>
      <c r="O18" s="41" t="s">
        <v>528</v>
      </c>
      <c r="P18" s="41">
        <v>12</v>
      </c>
      <c r="Q18" s="41">
        <v>3</v>
      </c>
      <c r="R18" s="75">
        <v>2</v>
      </c>
      <c r="S18" s="41"/>
      <c r="T18" s="50">
        <f t="shared" si="5"/>
        <v>2</v>
      </c>
      <c r="U18" s="41">
        <f t="shared" si="0"/>
        <v>2</v>
      </c>
      <c r="V18" s="82">
        <f t="shared" si="1"/>
        <v>3.3333333333333333E-2</v>
      </c>
      <c r="W18" s="79">
        <f t="shared" si="2"/>
        <v>8.3333333333333332E-3</v>
      </c>
      <c r="X18" s="79">
        <f t="shared" si="7"/>
        <v>0.66666666666666663</v>
      </c>
      <c r="Y18" s="79">
        <f>+U18/P18</f>
        <v>0.16666666666666666</v>
      </c>
      <c r="Z18" s="41">
        <v>3</v>
      </c>
      <c r="AA18" s="41">
        <v>3</v>
      </c>
      <c r="AB18" s="41">
        <v>3</v>
      </c>
    </row>
    <row r="19" spans="1:28" s="3" customFormat="1" ht="51.75" customHeight="1">
      <c r="A19" s="186"/>
      <c r="B19" s="186"/>
      <c r="C19" s="186"/>
      <c r="D19" s="188"/>
      <c r="E19" s="41"/>
      <c r="F19" s="183" t="s">
        <v>808</v>
      </c>
      <c r="G19" s="184"/>
      <c r="H19" s="184"/>
      <c r="I19" s="184"/>
      <c r="J19" s="184"/>
      <c r="K19" s="184"/>
      <c r="L19" s="184"/>
      <c r="M19" s="184"/>
      <c r="N19" s="184"/>
      <c r="O19" s="184"/>
      <c r="P19" s="184"/>
      <c r="Q19" s="184"/>
      <c r="R19" s="184"/>
      <c r="S19" s="184"/>
      <c r="T19" s="184"/>
      <c r="U19" s="185"/>
      <c r="V19" s="84">
        <f>SUM(V17:V18)</f>
        <v>0.77936274509803916</v>
      </c>
      <c r="W19" s="84">
        <f>SUM(W17:W18)</f>
        <v>0.18529844961240308</v>
      </c>
      <c r="X19" s="80">
        <f>AVERAGE(X17:X18)</f>
        <v>0.72598039215686272</v>
      </c>
      <c r="Y19" s="80">
        <f>AVERAGE(Y17:Y18)</f>
        <v>0.17647286821705427</v>
      </c>
      <c r="Z19" s="41"/>
      <c r="AA19" s="41"/>
      <c r="AB19" s="41"/>
    </row>
    <row r="20" spans="1:28" s="3" customFormat="1" ht="117" customHeight="1">
      <c r="A20" s="186"/>
      <c r="B20" s="186"/>
      <c r="C20" s="186"/>
      <c r="D20" s="188"/>
      <c r="E20" s="41" t="s">
        <v>286</v>
      </c>
      <c r="F20" s="71" t="s">
        <v>226</v>
      </c>
      <c r="G20" s="73" t="s">
        <v>392</v>
      </c>
      <c r="H20" s="41" t="s">
        <v>269</v>
      </c>
      <c r="I20" s="49" t="s">
        <v>257</v>
      </c>
      <c r="J20" s="74" t="s">
        <v>751</v>
      </c>
      <c r="K20" s="50" t="s">
        <v>240</v>
      </c>
      <c r="L20" s="77">
        <v>0.3</v>
      </c>
      <c r="M20" s="49"/>
      <c r="N20" s="49" t="s">
        <v>283</v>
      </c>
      <c r="O20" s="41" t="s">
        <v>529</v>
      </c>
      <c r="P20" s="41">
        <v>26800</v>
      </c>
      <c r="Q20" s="41">
        <v>6700</v>
      </c>
      <c r="R20" s="75">
        <v>5902</v>
      </c>
      <c r="S20" s="41"/>
      <c r="T20" s="50">
        <f t="shared" si="5"/>
        <v>5902</v>
      </c>
      <c r="U20" s="41">
        <f t="shared" si="0"/>
        <v>5902</v>
      </c>
      <c r="V20" s="82">
        <f t="shared" si="1"/>
        <v>0.26426865671641792</v>
      </c>
      <c r="W20" s="79">
        <f t="shared" si="2"/>
        <v>6.6067164179104479E-2</v>
      </c>
      <c r="X20" s="79">
        <f>+R20/Q20</f>
        <v>0.88089552238805968</v>
      </c>
      <c r="Y20" s="79">
        <f>+U20/P20</f>
        <v>0.22022388059701492</v>
      </c>
      <c r="Z20" s="41">
        <v>6700</v>
      </c>
      <c r="AA20" s="41">
        <v>6700</v>
      </c>
      <c r="AB20" s="41">
        <v>6700</v>
      </c>
    </row>
    <row r="21" spans="1:28" s="3" customFormat="1" ht="79.900000000000006" customHeight="1">
      <c r="A21" s="186"/>
      <c r="B21" s="186"/>
      <c r="C21" s="186"/>
      <c r="D21" s="188"/>
      <c r="E21" s="41" t="s">
        <v>286</v>
      </c>
      <c r="F21" s="71" t="s">
        <v>226</v>
      </c>
      <c r="G21" s="73" t="s">
        <v>392</v>
      </c>
      <c r="H21" s="41" t="s">
        <v>270</v>
      </c>
      <c r="I21" s="49" t="s">
        <v>257</v>
      </c>
      <c r="J21" s="50" t="s">
        <v>760</v>
      </c>
      <c r="K21" s="50" t="s">
        <v>241</v>
      </c>
      <c r="L21" s="77">
        <v>0.1</v>
      </c>
      <c r="M21" s="49"/>
      <c r="N21" s="49" t="s">
        <v>283</v>
      </c>
      <c r="O21" s="41" t="s">
        <v>530</v>
      </c>
      <c r="P21" s="41">
        <v>210</v>
      </c>
      <c r="Q21" s="41">
        <v>55</v>
      </c>
      <c r="R21" s="75">
        <v>55</v>
      </c>
      <c r="S21" s="41"/>
      <c r="T21" s="50">
        <f t="shared" si="5"/>
        <v>55</v>
      </c>
      <c r="U21" s="41">
        <f t="shared" si="0"/>
        <v>55</v>
      </c>
      <c r="V21" s="82">
        <f t="shared" si="1"/>
        <v>0.1</v>
      </c>
      <c r="W21" s="79">
        <f t="shared" si="2"/>
        <v>2.6190476190476195E-2</v>
      </c>
      <c r="X21" s="79">
        <f t="shared" ref="X21:X24" si="8">+R21/Q21</f>
        <v>1</v>
      </c>
      <c r="Y21" s="79">
        <f t="shared" ref="Y21:Y24" si="9">+U21/P21</f>
        <v>0.26190476190476192</v>
      </c>
      <c r="Z21" s="152">
        <f>55+2</f>
        <v>57</v>
      </c>
      <c r="AA21" s="152">
        <f>+Z21+2</f>
        <v>59</v>
      </c>
      <c r="AB21" s="152">
        <f>+AA21+2</f>
        <v>61</v>
      </c>
    </row>
    <row r="22" spans="1:28" s="3" customFormat="1" ht="79.150000000000006" customHeight="1">
      <c r="A22" s="186"/>
      <c r="B22" s="186"/>
      <c r="C22" s="186"/>
      <c r="D22" s="188"/>
      <c r="E22" s="41" t="s">
        <v>286</v>
      </c>
      <c r="F22" s="71" t="s">
        <v>226</v>
      </c>
      <c r="G22" s="73" t="s">
        <v>392</v>
      </c>
      <c r="H22" s="41" t="s">
        <v>271</v>
      </c>
      <c r="I22" s="49" t="s">
        <v>257</v>
      </c>
      <c r="J22" s="49" t="s">
        <v>256</v>
      </c>
      <c r="K22" s="50" t="s">
        <v>242</v>
      </c>
      <c r="L22" s="77">
        <v>0.2</v>
      </c>
      <c r="M22" s="49"/>
      <c r="N22" s="49" t="s">
        <v>283</v>
      </c>
      <c r="O22" s="41" t="s">
        <v>531</v>
      </c>
      <c r="P22" s="41">
        <v>4</v>
      </c>
      <c r="Q22" s="41" t="s">
        <v>805</v>
      </c>
      <c r="R22" s="75" t="s">
        <v>567</v>
      </c>
      <c r="S22" s="41"/>
      <c r="T22" s="50">
        <f t="shared" si="5"/>
        <v>0</v>
      </c>
      <c r="U22" s="41">
        <f t="shared" si="0"/>
        <v>0</v>
      </c>
      <c r="V22" s="89"/>
      <c r="W22" s="79">
        <f t="shared" si="2"/>
        <v>0</v>
      </c>
      <c r="X22" s="79"/>
      <c r="Y22" s="79">
        <f t="shared" si="9"/>
        <v>0</v>
      </c>
      <c r="Z22" s="152">
        <v>2</v>
      </c>
      <c r="AA22" s="41">
        <v>1</v>
      </c>
      <c r="AB22" s="41">
        <v>1</v>
      </c>
    </row>
    <row r="23" spans="1:28" s="3" customFormat="1" ht="150" customHeight="1">
      <c r="A23" s="186"/>
      <c r="B23" s="186"/>
      <c r="C23" s="186"/>
      <c r="D23" s="188"/>
      <c r="E23" s="41" t="s">
        <v>286</v>
      </c>
      <c r="F23" s="71" t="s">
        <v>226</v>
      </c>
      <c r="G23" s="73" t="s">
        <v>392</v>
      </c>
      <c r="H23" s="41" t="s">
        <v>272</v>
      </c>
      <c r="I23" s="49" t="s">
        <v>257</v>
      </c>
      <c r="J23" s="74" t="s">
        <v>761</v>
      </c>
      <c r="K23" s="50" t="s">
        <v>243</v>
      </c>
      <c r="L23" s="77">
        <v>0.25</v>
      </c>
      <c r="M23" s="49"/>
      <c r="N23" s="49" t="s">
        <v>283</v>
      </c>
      <c r="O23" s="41" t="s">
        <v>532</v>
      </c>
      <c r="P23" s="41">
        <v>28000</v>
      </c>
      <c r="Q23" s="41">
        <v>7000</v>
      </c>
      <c r="R23" s="75">
        <v>7166</v>
      </c>
      <c r="S23" s="41"/>
      <c r="T23" s="50">
        <f t="shared" si="5"/>
        <v>7166</v>
      </c>
      <c r="U23" s="41">
        <f t="shared" si="0"/>
        <v>7166</v>
      </c>
      <c r="V23" s="82">
        <f t="shared" si="1"/>
        <v>0.25592857142857145</v>
      </c>
      <c r="W23" s="79">
        <f t="shared" si="2"/>
        <v>6.3982142857142862E-2</v>
      </c>
      <c r="X23" s="79">
        <v>1</v>
      </c>
      <c r="Y23" s="79">
        <f t="shared" si="9"/>
        <v>0.25592857142857145</v>
      </c>
      <c r="Z23" s="41">
        <v>7000</v>
      </c>
      <c r="AA23" s="41">
        <v>7000</v>
      </c>
      <c r="AB23" s="41">
        <v>7000</v>
      </c>
    </row>
    <row r="24" spans="1:28" s="3" customFormat="1" ht="117" customHeight="1">
      <c r="A24" s="186"/>
      <c r="B24" s="186"/>
      <c r="C24" s="186"/>
      <c r="D24" s="188"/>
      <c r="E24" s="41" t="s">
        <v>286</v>
      </c>
      <c r="F24" s="71" t="s">
        <v>226</v>
      </c>
      <c r="G24" s="73" t="s">
        <v>392</v>
      </c>
      <c r="H24" s="41" t="s">
        <v>273</v>
      </c>
      <c r="I24" s="49" t="s">
        <v>257</v>
      </c>
      <c r="J24" s="50" t="s">
        <v>752</v>
      </c>
      <c r="K24" s="50" t="s">
        <v>244</v>
      </c>
      <c r="L24" s="77">
        <v>0.15</v>
      </c>
      <c r="M24" s="49"/>
      <c r="N24" s="49" t="s">
        <v>283</v>
      </c>
      <c r="O24" s="41" t="s">
        <v>531</v>
      </c>
      <c r="P24" s="41">
        <v>200</v>
      </c>
      <c r="Q24" s="41">
        <v>172</v>
      </c>
      <c r="R24" s="75">
        <v>137</v>
      </c>
      <c r="S24" s="41"/>
      <c r="T24" s="50">
        <f t="shared" si="5"/>
        <v>137</v>
      </c>
      <c r="U24" s="41">
        <f t="shared" si="0"/>
        <v>137</v>
      </c>
      <c r="V24" s="82">
        <f t="shared" si="1"/>
        <v>0.11947674418604651</v>
      </c>
      <c r="W24" s="79">
        <f t="shared" si="2"/>
        <v>0.10275000000000001</v>
      </c>
      <c r="X24" s="79">
        <f t="shared" si="8"/>
        <v>0.79651162790697672</v>
      </c>
      <c r="Y24" s="79">
        <f t="shared" si="9"/>
        <v>0.68500000000000005</v>
      </c>
      <c r="Z24" s="152">
        <f>+Q24+10</f>
        <v>182</v>
      </c>
      <c r="AA24" s="152">
        <f>+Z24+10</f>
        <v>192</v>
      </c>
      <c r="AB24" s="152">
        <f>+AA24+8</f>
        <v>200</v>
      </c>
    </row>
    <row r="25" spans="1:28" s="3" customFormat="1" ht="49.5" customHeight="1">
      <c r="A25" s="186"/>
      <c r="B25" s="186"/>
      <c r="C25" s="186"/>
      <c r="D25" s="188"/>
      <c r="E25" s="41"/>
      <c r="F25" s="183" t="s">
        <v>809</v>
      </c>
      <c r="G25" s="184"/>
      <c r="H25" s="184"/>
      <c r="I25" s="184"/>
      <c r="J25" s="184"/>
      <c r="K25" s="184"/>
      <c r="L25" s="184"/>
      <c r="M25" s="184"/>
      <c r="N25" s="184"/>
      <c r="O25" s="184"/>
      <c r="P25" s="184"/>
      <c r="Q25" s="184"/>
      <c r="R25" s="184"/>
      <c r="S25" s="184"/>
      <c r="T25" s="184"/>
      <c r="U25" s="185"/>
      <c r="V25" s="84">
        <f>SUM(V20:V24)</f>
        <v>0.73967397233103593</v>
      </c>
      <c r="W25" s="84">
        <f>SUM(W20:W24)</f>
        <v>0.25898978322672356</v>
      </c>
      <c r="X25" s="81">
        <f>AVERAGE(X20:X24)</f>
        <v>0.91935178757375913</v>
      </c>
      <c r="Y25" s="81">
        <f>AVERAGE(Y20:Y24)</f>
        <v>0.28461144278606965</v>
      </c>
      <c r="Z25" s="41"/>
      <c r="AA25" s="41"/>
      <c r="AB25" s="41"/>
    </row>
    <row r="26" spans="1:28" s="3" customFormat="1" ht="142.5">
      <c r="A26" s="186"/>
      <c r="B26" s="186"/>
      <c r="C26" s="186"/>
      <c r="D26" s="188"/>
      <c r="E26" s="41" t="s">
        <v>286</v>
      </c>
      <c r="F26" s="50" t="s">
        <v>227</v>
      </c>
      <c r="G26" s="73" t="s">
        <v>393</v>
      </c>
      <c r="H26" s="41" t="s">
        <v>274</v>
      </c>
      <c r="I26" s="49" t="s">
        <v>257</v>
      </c>
      <c r="J26" s="74" t="s">
        <v>753</v>
      </c>
      <c r="K26" s="50" t="s">
        <v>245</v>
      </c>
      <c r="L26" s="76">
        <v>1</v>
      </c>
      <c r="M26" s="49"/>
      <c r="N26" s="49" t="s">
        <v>283</v>
      </c>
      <c r="O26" s="41" t="s">
        <v>532</v>
      </c>
      <c r="P26" s="42">
        <v>61000</v>
      </c>
      <c r="Q26" s="152">
        <v>15000</v>
      </c>
      <c r="R26" s="75">
        <v>10014</v>
      </c>
      <c r="S26" s="42"/>
      <c r="T26" s="50">
        <f t="shared" si="5"/>
        <v>10014</v>
      </c>
      <c r="U26" s="41">
        <f t="shared" si="0"/>
        <v>10014</v>
      </c>
      <c r="V26" s="82">
        <f t="shared" si="1"/>
        <v>0.66759999999999997</v>
      </c>
      <c r="W26" s="79">
        <f t="shared" si="2"/>
        <v>0.16416393442622951</v>
      </c>
      <c r="X26" s="79">
        <f>+R26/Q26</f>
        <v>0.66759999999999997</v>
      </c>
      <c r="Y26" s="79">
        <f>+U26/P26</f>
        <v>0.16416393442622951</v>
      </c>
      <c r="Z26" s="41">
        <v>15500</v>
      </c>
      <c r="AA26" s="152">
        <v>15500</v>
      </c>
      <c r="AB26" s="41">
        <v>15000</v>
      </c>
    </row>
    <row r="27" spans="1:28" s="3" customFormat="1" ht="45.75" customHeight="1">
      <c r="A27" s="186"/>
      <c r="B27" s="186"/>
      <c r="C27" s="186"/>
      <c r="D27" s="188"/>
      <c r="E27" s="41"/>
      <c r="F27" s="183" t="s">
        <v>810</v>
      </c>
      <c r="G27" s="184"/>
      <c r="H27" s="184"/>
      <c r="I27" s="184"/>
      <c r="J27" s="184"/>
      <c r="K27" s="184"/>
      <c r="L27" s="184"/>
      <c r="M27" s="184"/>
      <c r="N27" s="184"/>
      <c r="O27" s="184"/>
      <c r="P27" s="184"/>
      <c r="Q27" s="184"/>
      <c r="R27" s="184"/>
      <c r="S27" s="184"/>
      <c r="T27" s="184"/>
      <c r="U27" s="185"/>
      <c r="V27" s="84">
        <f>SUM(V26)</f>
        <v>0.66759999999999997</v>
      </c>
      <c r="W27" s="84">
        <f>SUM(W26)</f>
        <v>0.16416393442622951</v>
      </c>
      <c r="X27" s="81">
        <f>AVERAGE(X26)</f>
        <v>0.66759999999999997</v>
      </c>
      <c r="Y27" s="81">
        <f>AVERAGE(Y26)</f>
        <v>0.16416393442622951</v>
      </c>
      <c r="Z27" s="41"/>
      <c r="AA27" s="41"/>
      <c r="AB27" s="41"/>
    </row>
    <row r="28" spans="1:28" s="3" customFormat="1" ht="154.9" customHeight="1">
      <c r="A28" s="186"/>
      <c r="B28" s="186"/>
      <c r="C28" s="186"/>
      <c r="D28" s="188"/>
      <c r="E28" s="41" t="s">
        <v>288</v>
      </c>
      <c r="F28" s="71" t="s">
        <v>228</v>
      </c>
      <c r="G28" s="73" t="s">
        <v>394</v>
      </c>
      <c r="H28" s="41" t="s">
        <v>275</v>
      </c>
      <c r="I28" s="49" t="s">
        <v>257</v>
      </c>
      <c r="J28" s="74" t="s">
        <v>762</v>
      </c>
      <c r="K28" s="50" t="s">
        <v>246</v>
      </c>
      <c r="L28" s="76">
        <v>0.55000000000000004</v>
      </c>
      <c r="M28" s="49"/>
      <c r="N28" s="49" t="s">
        <v>283</v>
      </c>
      <c r="O28" s="41" t="s">
        <v>532</v>
      </c>
      <c r="P28" s="41">
        <v>180000</v>
      </c>
      <c r="Q28" s="41">
        <v>45000</v>
      </c>
      <c r="R28" s="75">
        <v>42857</v>
      </c>
      <c r="S28" s="41"/>
      <c r="T28" s="50">
        <f t="shared" si="5"/>
        <v>42857</v>
      </c>
      <c r="U28" s="41">
        <f t="shared" si="0"/>
        <v>42857</v>
      </c>
      <c r="V28" s="82">
        <f t="shared" si="1"/>
        <v>0.52380777777777776</v>
      </c>
      <c r="W28" s="79">
        <f t="shared" si="2"/>
        <v>0.13095194444444444</v>
      </c>
      <c r="X28" s="79">
        <f>+R28/Q28</f>
        <v>0.95237777777777777</v>
      </c>
      <c r="Y28" s="79">
        <f>+U28/P28</f>
        <v>0.23809444444444444</v>
      </c>
      <c r="Z28" s="41">
        <v>45000</v>
      </c>
      <c r="AA28" s="41">
        <v>45000</v>
      </c>
      <c r="AB28" s="41">
        <v>45000</v>
      </c>
    </row>
    <row r="29" spans="1:28" s="3" customFormat="1" ht="114">
      <c r="A29" s="186"/>
      <c r="B29" s="186"/>
      <c r="C29" s="186"/>
      <c r="D29" s="188"/>
      <c r="E29" s="41" t="s">
        <v>288</v>
      </c>
      <c r="F29" s="71" t="s">
        <v>228</v>
      </c>
      <c r="G29" s="73" t="s">
        <v>394</v>
      </c>
      <c r="H29" s="41" t="s">
        <v>276</v>
      </c>
      <c r="I29" s="49" t="s">
        <v>257</v>
      </c>
      <c r="J29" s="74" t="s">
        <v>763</v>
      </c>
      <c r="K29" s="50" t="s">
        <v>247</v>
      </c>
      <c r="L29" s="76">
        <v>0.45</v>
      </c>
      <c r="M29" s="49"/>
      <c r="N29" s="49" t="s">
        <v>283</v>
      </c>
      <c r="O29" s="41" t="s">
        <v>532</v>
      </c>
      <c r="P29" s="41">
        <v>120000</v>
      </c>
      <c r="Q29" s="41">
        <v>30000</v>
      </c>
      <c r="R29" s="75">
        <v>15796</v>
      </c>
      <c r="S29" s="41"/>
      <c r="T29" s="50">
        <f t="shared" si="5"/>
        <v>15796</v>
      </c>
      <c r="U29" s="41">
        <f t="shared" si="0"/>
        <v>15796</v>
      </c>
      <c r="V29" s="82">
        <f t="shared" si="1"/>
        <v>0.23693999999999998</v>
      </c>
      <c r="W29" s="79">
        <f t="shared" si="2"/>
        <v>5.9234999999999996E-2</v>
      </c>
      <c r="X29" s="79">
        <f>+R29/Q29</f>
        <v>0.5265333333333333</v>
      </c>
      <c r="Y29" s="79">
        <f>+U29/P29</f>
        <v>0.13163333333333332</v>
      </c>
      <c r="Z29" s="41">
        <v>30000</v>
      </c>
      <c r="AA29" s="41">
        <v>30000</v>
      </c>
      <c r="AB29" s="41">
        <v>30000</v>
      </c>
    </row>
    <row r="30" spans="1:28" s="3" customFormat="1" ht="62.25" customHeight="1">
      <c r="A30" s="186"/>
      <c r="B30" s="186"/>
      <c r="C30" s="186"/>
      <c r="D30" s="188"/>
      <c r="E30" s="41"/>
      <c r="F30" s="183" t="s">
        <v>811</v>
      </c>
      <c r="G30" s="184"/>
      <c r="H30" s="184"/>
      <c r="I30" s="184"/>
      <c r="J30" s="184"/>
      <c r="K30" s="184"/>
      <c r="L30" s="184"/>
      <c r="M30" s="184"/>
      <c r="N30" s="184"/>
      <c r="O30" s="184"/>
      <c r="P30" s="184"/>
      <c r="Q30" s="184"/>
      <c r="R30" s="184"/>
      <c r="S30" s="184"/>
      <c r="T30" s="184"/>
      <c r="U30" s="185"/>
      <c r="V30" s="84">
        <f>SUM(V28:V29)</f>
        <v>0.7607477777777778</v>
      </c>
      <c r="W30" s="84">
        <f>SUM(W28:W29)</f>
        <v>0.19018694444444445</v>
      </c>
      <c r="X30" s="81">
        <f>AVERAGE(X28:X29)</f>
        <v>0.73945555555555553</v>
      </c>
      <c r="Y30" s="81">
        <f>AVERAGE(Y28:Y29)</f>
        <v>0.18486388888888888</v>
      </c>
      <c r="Z30" s="41"/>
      <c r="AA30" s="41"/>
      <c r="AB30" s="41"/>
    </row>
    <row r="31" spans="1:28" s="3" customFormat="1" ht="76.900000000000006" customHeight="1">
      <c r="A31" s="186"/>
      <c r="B31" s="186"/>
      <c r="C31" s="186"/>
      <c r="D31" s="188"/>
      <c r="E31" s="41" t="s">
        <v>286</v>
      </c>
      <c r="F31" s="50" t="s">
        <v>229</v>
      </c>
      <c r="G31" s="73" t="s">
        <v>395</v>
      </c>
      <c r="H31" s="41" t="s">
        <v>277</v>
      </c>
      <c r="I31" s="49" t="s">
        <v>257</v>
      </c>
      <c r="J31" s="50" t="s">
        <v>754</v>
      </c>
      <c r="K31" s="50" t="s">
        <v>248</v>
      </c>
      <c r="L31" s="76">
        <v>0.2</v>
      </c>
      <c r="M31" s="49"/>
      <c r="N31" s="49" t="s">
        <v>283</v>
      </c>
      <c r="O31" s="41" t="s">
        <v>533</v>
      </c>
      <c r="P31" s="41">
        <v>200</v>
      </c>
      <c r="Q31" s="41">
        <v>20</v>
      </c>
      <c r="R31" s="75">
        <v>40</v>
      </c>
      <c r="S31" s="41"/>
      <c r="T31" s="50">
        <f t="shared" si="5"/>
        <v>40</v>
      </c>
      <c r="U31" s="41">
        <f t="shared" si="0"/>
        <v>40</v>
      </c>
      <c r="V31" s="82">
        <v>0.2</v>
      </c>
      <c r="W31" s="79">
        <f t="shared" si="2"/>
        <v>4.0000000000000008E-2</v>
      </c>
      <c r="X31" s="79">
        <v>1</v>
      </c>
      <c r="Y31" s="79">
        <f>+U31/P31</f>
        <v>0.2</v>
      </c>
      <c r="Z31" s="41">
        <v>60</v>
      </c>
      <c r="AA31" s="41">
        <v>60</v>
      </c>
      <c r="AB31" s="41">
        <v>60</v>
      </c>
    </row>
    <row r="32" spans="1:28" s="3" customFormat="1" ht="156.75">
      <c r="A32" s="186"/>
      <c r="B32" s="186"/>
      <c r="C32" s="186"/>
      <c r="D32" s="188"/>
      <c r="E32" s="41" t="s">
        <v>286</v>
      </c>
      <c r="F32" s="50" t="s">
        <v>229</v>
      </c>
      <c r="G32" s="73" t="s">
        <v>395</v>
      </c>
      <c r="H32" s="41" t="s">
        <v>278</v>
      </c>
      <c r="I32" s="49" t="s">
        <v>257</v>
      </c>
      <c r="J32" s="74" t="s">
        <v>764</v>
      </c>
      <c r="K32" s="50" t="s">
        <v>249</v>
      </c>
      <c r="L32" s="76">
        <v>0.35</v>
      </c>
      <c r="M32" s="49"/>
      <c r="N32" s="49" t="s">
        <v>283</v>
      </c>
      <c r="O32" s="41" t="s">
        <v>532</v>
      </c>
      <c r="P32" s="41">
        <v>60000</v>
      </c>
      <c r="Q32" s="41">
        <f t="shared" ref="Q32" si="10">60000/4</f>
        <v>15000</v>
      </c>
      <c r="R32" s="75">
        <v>18000</v>
      </c>
      <c r="S32" s="41"/>
      <c r="T32" s="50">
        <f t="shared" si="5"/>
        <v>18000</v>
      </c>
      <c r="U32" s="41">
        <f t="shared" si="0"/>
        <v>18000</v>
      </c>
      <c r="V32" s="82">
        <v>0.35</v>
      </c>
      <c r="W32" s="79">
        <f t="shared" si="2"/>
        <v>0.105</v>
      </c>
      <c r="X32" s="79">
        <v>1</v>
      </c>
      <c r="Y32" s="79">
        <f t="shared" ref="Y32:Y34" si="11">+U32/P32</f>
        <v>0.3</v>
      </c>
      <c r="Z32" s="41">
        <f t="shared" ref="Z32:AB32" si="12">60000/4</f>
        <v>15000</v>
      </c>
      <c r="AA32" s="41">
        <f t="shared" si="12"/>
        <v>15000</v>
      </c>
      <c r="AB32" s="41">
        <f t="shared" si="12"/>
        <v>15000</v>
      </c>
    </row>
    <row r="33" spans="1:28" s="3" customFormat="1" ht="63" customHeight="1">
      <c r="A33" s="186"/>
      <c r="B33" s="186"/>
      <c r="C33" s="186"/>
      <c r="D33" s="188"/>
      <c r="E33" s="41" t="s">
        <v>288</v>
      </c>
      <c r="F33" s="50" t="s">
        <v>229</v>
      </c>
      <c r="G33" s="73" t="s">
        <v>395</v>
      </c>
      <c r="H33" s="41" t="s">
        <v>279</v>
      </c>
      <c r="I33" s="49" t="s">
        <v>257</v>
      </c>
      <c r="J33" s="50" t="s">
        <v>755</v>
      </c>
      <c r="K33" s="50" t="s">
        <v>250</v>
      </c>
      <c r="L33" s="76">
        <v>0.2</v>
      </c>
      <c r="M33" s="49"/>
      <c r="N33" s="49" t="s">
        <v>283</v>
      </c>
      <c r="O33" s="41" t="s">
        <v>533</v>
      </c>
      <c r="P33" s="41">
        <v>96</v>
      </c>
      <c r="Q33" s="41">
        <v>16</v>
      </c>
      <c r="R33" s="75">
        <v>13</v>
      </c>
      <c r="S33" s="41"/>
      <c r="T33" s="50">
        <f t="shared" si="5"/>
        <v>13</v>
      </c>
      <c r="U33" s="41">
        <f t="shared" si="0"/>
        <v>13</v>
      </c>
      <c r="V33" s="82">
        <f>+(T33/Q33)*L33</f>
        <v>0.16250000000000001</v>
      </c>
      <c r="W33" s="79">
        <f t="shared" si="2"/>
        <v>2.7083333333333334E-2</v>
      </c>
      <c r="X33" s="79">
        <f t="shared" ref="X33" si="13">+R33/Q33</f>
        <v>0.8125</v>
      </c>
      <c r="Y33" s="79">
        <f t="shared" si="11"/>
        <v>0.13541666666666666</v>
      </c>
      <c r="Z33" s="41">
        <v>25</v>
      </c>
      <c r="AA33" s="152">
        <v>25</v>
      </c>
      <c r="AB33" s="41">
        <v>30</v>
      </c>
    </row>
    <row r="34" spans="1:28" s="3" customFormat="1" ht="133.9" customHeight="1">
      <c r="A34" s="186"/>
      <c r="B34" s="186"/>
      <c r="C34" s="186"/>
      <c r="D34" s="188"/>
      <c r="E34" s="41" t="s">
        <v>288</v>
      </c>
      <c r="F34" s="50" t="s">
        <v>229</v>
      </c>
      <c r="G34" s="73" t="s">
        <v>395</v>
      </c>
      <c r="H34" s="41" t="s">
        <v>280</v>
      </c>
      <c r="I34" s="49" t="s">
        <v>257</v>
      </c>
      <c r="J34" s="74" t="s">
        <v>765</v>
      </c>
      <c r="K34" s="50" t="s">
        <v>251</v>
      </c>
      <c r="L34" s="76">
        <v>0.25</v>
      </c>
      <c r="M34" s="49"/>
      <c r="N34" s="49" t="s">
        <v>283</v>
      </c>
      <c r="O34" s="41" t="s">
        <v>534</v>
      </c>
      <c r="P34" s="41">
        <v>65000</v>
      </c>
      <c r="Q34" s="41">
        <v>10000</v>
      </c>
      <c r="R34" s="75">
        <v>36520</v>
      </c>
      <c r="S34" s="41"/>
      <c r="T34" s="50">
        <f t="shared" si="5"/>
        <v>36520</v>
      </c>
      <c r="U34" s="41">
        <f t="shared" si="0"/>
        <v>36520</v>
      </c>
      <c r="V34" s="82">
        <v>0.25</v>
      </c>
      <c r="W34" s="79">
        <f t="shared" si="2"/>
        <v>0.14046153846153847</v>
      </c>
      <c r="X34" s="79">
        <v>1</v>
      </c>
      <c r="Y34" s="79">
        <f t="shared" si="11"/>
        <v>0.56184615384615388</v>
      </c>
      <c r="Z34" s="152">
        <v>17000</v>
      </c>
      <c r="AA34" s="152">
        <v>18000</v>
      </c>
      <c r="AB34" s="41">
        <v>20000</v>
      </c>
    </row>
    <row r="35" spans="1:28" s="3" customFormat="1" ht="47.25" customHeight="1">
      <c r="A35" s="186"/>
      <c r="B35" s="186"/>
      <c r="C35" s="186"/>
      <c r="D35" s="188"/>
      <c r="E35" s="41"/>
      <c r="F35" s="183" t="s">
        <v>812</v>
      </c>
      <c r="G35" s="184"/>
      <c r="H35" s="184"/>
      <c r="I35" s="184"/>
      <c r="J35" s="184"/>
      <c r="K35" s="184"/>
      <c r="L35" s="184"/>
      <c r="M35" s="184"/>
      <c r="N35" s="184"/>
      <c r="O35" s="184"/>
      <c r="P35" s="184"/>
      <c r="Q35" s="184"/>
      <c r="R35" s="184"/>
      <c r="S35" s="184"/>
      <c r="T35" s="184"/>
      <c r="U35" s="185"/>
      <c r="V35" s="84">
        <f>SUM(V31:V34)</f>
        <v>0.96250000000000002</v>
      </c>
      <c r="W35" s="84">
        <f>SUM(W31:W34)</f>
        <v>0.31254487179487184</v>
      </c>
      <c r="X35" s="81">
        <f>AVERAGE(X31:X34)</f>
        <v>0.953125</v>
      </c>
      <c r="Y35" s="81">
        <f>AVERAGE(Y31:Y34)</f>
        <v>0.29931570512820516</v>
      </c>
      <c r="Z35" s="41"/>
      <c r="AA35" s="41"/>
      <c r="AB35" s="41"/>
    </row>
    <row r="36" spans="1:28" s="3" customFormat="1" ht="87.6" customHeight="1">
      <c r="A36" s="186"/>
      <c r="B36" s="186"/>
      <c r="C36" s="186"/>
      <c r="D36" s="188"/>
      <c r="E36" s="41" t="s">
        <v>286</v>
      </c>
      <c r="F36" s="72" t="s">
        <v>230</v>
      </c>
      <c r="G36" s="73" t="s">
        <v>396</v>
      </c>
      <c r="H36" s="50" t="s">
        <v>258</v>
      </c>
      <c r="I36" s="49" t="s">
        <v>257</v>
      </c>
      <c r="J36" s="75" t="s">
        <v>256</v>
      </c>
      <c r="K36" s="50" t="s">
        <v>252</v>
      </c>
      <c r="L36" s="76">
        <v>0.34</v>
      </c>
      <c r="M36" s="49"/>
      <c r="N36" s="49" t="s">
        <v>283</v>
      </c>
      <c r="O36" s="41" t="s">
        <v>533</v>
      </c>
      <c r="P36" s="41">
        <v>4</v>
      </c>
      <c r="Q36" s="41">
        <v>1</v>
      </c>
      <c r="R36" s="75">
        <v>0</v>
      </c>
      <c r="S36" s="41"/>
      <c r="T36" s="50">
        <f t="shared" si="5"/>
        <v>0</v>
      </c>
      <c r="U36" s="41">
        <f t="shared" si="0"/>
        <v>0</v>
      </c>
      <c r="V36" s="82">
        <f t="shared" si="1"/>
        <v>0</v>
      </c>
      <c r="W36" s="79">
        <f t="shared" si="2"/>
        <v>0</v>
      </c>
      <c r="X36" s="79">
        <v>0</v>
      </c>
      <c r="Y36" s="79">
        <v>0</v>
      </c>
      <c r="Z36" s="41">
        <v>1</v>
      </c>
      <c r="AA36" s="41">
        <v>1</v>
      </c>
      <c r="AB36" s="41">
        <v>1</v>
      </c>
    </row>
    <row r="37" spans="1:28" s="3" customFormat="1" ht="147.75" customHeight="1">
      <c r="A37" s="186"/>
      <c r="B37" s="186"/>
      <c r="C37" s="186"/>
      <c r="D37" s="188"/>
      <c r="E37" s="41" t="s">
        <v>286</v>
      </c>
      <c r="F37" s="72" t="s">
        <v>230</v>
      </c>
      <c r="G37" s="73" t="s">
        <v>746</v>
      </c>
      <c r="H37" s="50" t="s">
        <v>259</v>
      </c>
      <c r="I37" s="49" t="s">
        <v>257</v>
      </c>
      <c r="J37" s="59" t="s">
        <v>256</v>
      </c>
      <c r="K37" s="50" t="s">
        <v>253</v>
      </c>
      <c r="L37" s="76">
        <v>0.66</v>
      </c>
      <c r="M37" s="49"/>
      <c r="N37" s="49" t="s">
        <v>283</v>
      </c>
      <c r="O37" s="41" t="s">
        <v>533</v>
      </c>
      <c r="P37" s="41">
        <v>4</v>
      </c>
      <c r="Q37" s="41">
        <v>1</v>
      </c>
      <c r="R37" s="75">
        <v>0</v>
      </c>
      <c r="S37" s="41"/>
      <c r="T37" s="50">
        <f t="shared" si="5"/>
        <v>0</v>
      </c>
      <c r="U37" s="41">
        <f t="shared" si="0"/>
        <v>0</v>
      </c>
      <c r="V37" s="82">
        <f t="shared" si="1"/>
        <v>0</v>
      </c>
      <c r="W37" s="79">
        <f t="shared" si="2"/>
        <v>0</v>
      </c>
      <c r="X37" s="79">
        <v>0</v>
      </c>
      <c r="Y37" s="79">
        <v>0</v>
      </c>
      <c r="Z37" s="41">
        <v>1</v>
      </c>
      <c r="AA37" s="41">
        <v>1</v>
      </c>
      <c r="AB37" s="41">
        <v>1</v>
      </c>
    </row>
    <row r="38" spans="1:28" s="3" customFormat="1" ht="64.5" customHeight="1">
      <c r="A38" s="186"/>
      <c r="B38" s="186"/>
      <c r="C38" s="186"/>
      <c r="D38" s="188"/>
      <c r="E38" s="41"/>
      <c r="F38" s="183" t="s">
        <v>813</v>
      </c>
      <c r="G38" s="184"/>
      <c r="H38" s="184"/>
      <c r="I38" s="184"/>
      <c r="J38" s="184"/>
      <c r="K38" s="184"/>
      <c r="L38" s="184"/>
      <c r="M38" s="184"/>
      <c r="N38" s="184"/>
      <c r="O38" s="184"/>
      <c r="P38" s="184"/>
      <c r="Q38" s="184"/>
      <c r="R38" s="184"/>
      <c r="S38" s="184"/>
      <c r="T38" s="184"/>
      <c r="U38" s="185"/>
      <c r="V38" s="84">
        <f>SUM(V36:V37)</f>
        <v>0</v>
      </c>
      <c r="W38" s="84">
        <f>SUM(W36:W37)</f>
        <v>0</v>
      </c>
      <c r="X38" s="81">
        <v>0</v>
      </c>
      <c r="Y38" s="81">
        <v>0</v>
      </c>
      <c r="Z38" s="41"/>
      <c r="AA38" s="41"/>
      <c r="AB38" s="41"/>
    </row>
    <row r="39" spans="1:28" s="3" customFormat="1" ht="142.5">
      <c r="A39" s="186"/>
      <c r="B39" s="186"/>
      <c r="C39" s="186"/>
      <c r="D39" s="189"/>
      <c r="E39" s="41" t="s">
        <v>286</v>
      </c>
      <c r="F39" s="50" t="s">
        <v>255</v>
      </c>
      <c r="G39" s="52">
        <v>36928</v>
      </c>
      <c r="H39" s="50" t="s">
        <v>260</v>
      </c>
      <c r="I39" s="49" t="s">
        <v>257</v>
      </c>
      <c r="J39" s="74" t="s">
        <v>756</v>
      </c>
      <c r="K39" s="50" t="s">
        <v>254</v>
      </c>
      <c r="L39" s="76">
        <v>1</v>
      </c>
      <c r="M39" s="49"/>
      <c r="N39" s="49" t="s">
        <v>283</v>
      </c>
      <c r="O39" s="41" t="s">
        <v>533</v>
      </c>
      <c r="P39" s="41">
        <v>4</v>
      </c>
      <c r="Q39" s="41">
        <v>1</v>
      </c>
      <c r="R39" s="75">
        <v>0</v>
      </c>
      <c r="S39" s="41"/>
      <c r="T39" s="50">
        <f t="shared" si="5"/>
        <v>0</v>
      </c>
      <c r="U39" s="41">
        <f t="shared" si="0"/>
        <v>0</v>
      </c>
      <c r="V39" s="82">
        <f t="shared" si="1"/>
        <v>0</v>
      </c>
      <c r="W39" s="79">
        <f t="shared" si="2"/>
        <v>0</v>
      </c>
      <c r="X39" s="79">
        <v>0</v>
      </c>
      <c r="Y39" s="79">
        <v>0</v>
      </c>
      <c r="Z39" s="41">
        <v>1</v>
      </c>
      <c r="AA39" s="41">
        <v>1</v>
      </c>
      <c r="AB39" s="41">
        <v>1</v>
      </c>
    </row>
    <row r="40" spans="1:28" ht="60.75" customHeight="1">
      <c r="A40" s="38"/>
      <c r="C40" s="38"/>
      <c r="D40" s="38"/>
      <c r="F40" s="183" t="s">
        <v>814</v>
      </c>
      <c r="G40" s="184"/>
      <c r="H40" s="184"/>
      <c r="I40" s="184"/>
      <c r="J40" s="184"/>
      <c r="K40" s="184"/>
      <c r="L40" s="184"/>
      <c r="M40" s="184"/>
      <c r="N40" s="184"/>
      <c r="O40" s="184"/>
      <c r="P40" s="184"/>
      <c r="Q40" s="184"/>
      <c r="R40" s="184"/>
      <c r="S40" s="184"/>
      <c r="T40" s="184"/>
      <c r="U40" s="185"/>
      <c r="V40" s="90">
        <f>SUM(V39)</f>
        <v>0</v>
      </c>
      <c r="W40" s="90">
        <f>SUM(W39)</f>
        <v>0</v>
      </c>
      <c r="X40" s="85">
        <v>0</v>
      </c>
      <c r="Y40" s="85">
        <v>0</v>
      </c>
    </row>
    <row r="41" spans="1:28">
      <c r="A41" s="38"/>
      <c r="C41" s="38"/>
      <c r="D41" s="38"/>
      <c r="V41" s="91"/>
      <c r="W41" s="91"/>
    </row>
    <row r="42" spans="1:28" ht="47.25" customHeight="1">
      <c r="A42" s="38"/>
      <c r="C42" s="38"/>
      <c r="D42" s="38"/>
      <c r="F42" s="86" t="s">
        <v>815</v>
      </c>
      <c r="G42" s="86"/>
      <c r="H42" s="86"/>
      <c r="I42" s="86"/>
      <c r="J42" s="86"/>
      <c r="K42" s="86"/>
      <c r="L42" s="86"/>
      <c r="M42" s="86"/>
      <c r="N42" s="86"/>
      <c r="O42" s="86"/>
      <c r="P42" s="86"/>
      <c r="Q42" s="182" t="s">
        <v>834</v>
      </c>
      <c r="R42" s="182"/>
      <c r="S42" s="182"/>
      <c r="T42" s="182"/>
      <c r="U42" s="182"/>
      <c r="V42" s="92">
        <f>+(V13+V16+V19+V25+V27+V30+V35+V38+V40)/9</f>
        <v>0.52776494391187256</v>
      </c>
      <c r="W42" s="92">
        <f>+(W13+W16+W19+W25+W27+W30+W35+W38+W40)/9</f>
        <v>0.1366128307152816</v>
      </c>
      <c r="X42" s="87">
        <f t="shared" ref="X42:Y42" si="14">+(X13+X16+X19+X25+X27+X30+X35+X38+X40)/9</f>
        <v>0.55061252614290856</v>
      </c>
      <c r="Y42" s="87">
        <f t="shared" si="14"/>
        <v>0.1533952752506261</v>
      </c>
    </row>
    <row r="43" spans="1:28">
      <c r="A43" s="38"/>
      <c r="C43" s="38"/>
      <c r="D43" s="38"/>
    </row>
    <row r="44" spans="1:28">
      <c r="A44" s="38"/>
      <c r="C44" s="38"/>
      <c r="D44" s="38"/>
    </row>
    <row r="45" spans="1:28">
      <c r="A45" s="38"/>
      <c r="C45" s="38"/>
      <c r="D45" s="38"/>
    </row>
    <row r="46" spans="1:28">
      <c r="A46" s="38"/>
      <c r="C46" s="38"/>
      <c r="D46" s="38"/>
    </row>
    <row r="47" spans="1:28">
      <c r="A47" s="38"/>
      <c r="C47" s="38"/>
      <c r="D47" s="38"/>
    </row>
    <row r="48" spans="1:28">
      <c r="A48" s="38"/>
      <c r="C48" s="38"/>
      <c r="D48" s="38"/>
    </row>
    <row r="49" spans="1:4">
      <c r="A49" s="38"/>
      <c r="C49" s="38"/>
      <c r="D49" s="38"/>
    </row>
    <row r="50" spans="1:4">
      <c r="A50" s="38"/>
      <c r="C50" s="38"/>
      <c r="D50" s="38"/>
    </row>
    <row r="51" spans="1:4">
      <c r="A51" s="38"/>
      <c r="C51" s="38"/>
      <c r="D51" s="38"/>
    </row>
    <row r="52" spans="1:4">
      <c r="A52" s="38"/>
      <c r="C52" s="38"/>
      <c r="D52" s="38"/>
    </row>
    <row r="53" spans="1:4">
      <c r="A53" s="38"/>
      <c r="C53" s="38"/>
      <c r="D53" s="38"/>
    </row>
    <row r="54" spans="1:4">
      <c r="A54" s="38"/>
      <c r="C54" s="38"/>
      <c r="D54" s="38"/>
    </row>
    <row r="55" spans="1:4">
      <c r="A55" s="38"/>
      <c r="C55" s="38"/>
      <c r="D55" s="38"/>
    </row>
    <row r="56" spans="1:4">
      <c r="A56" s="38"/>
      <c r="C56" s="38"/>
      <c r="D56" s="38"/>
    </row>
    <row r="57" spans="1:4">
      <c r="A57" s="38"/>
      <c r="C57" s="38"/>
      <c r="D57" s="38"/>
    </row>
    <row r="58" spans="1:4">
      <c r="A58" s="38"/>
      <c r="C58" s="38"/>
      <c r="D58" s="38"/>
    </row>
    <row r="59" spans="1:4">
      <c r="A59" s="38"/>
      <c r="C59" s="38"/>
      <c r="D59" s="38"/>
    </row>
    <row r="60" spans="1:4">
      <c r="A60" s="38"/>
      <c r="C60" s="38"/>
      <c r="D60" s="38"/>
    </row>
    <row r="61" spans="1:4">
      <c r="A61" s="38"/>
      <c r="C61" s="38"/>
      <c r="D61" s="38"/>
    </row>
    <row r="62" spans="1:4">
      <c r="A62" s="38"/>
      <c r="C62" s="38"/>
      <c r="D62" s="38"/>
    </row>
    <row r="63" spans="1:4">
      <c r="A63" s="38"/>
      <c r="C63" s="38"/>
      <c r="D63" s="38"/>
    </row>
    <row r="64" spans="1:4">
      <c r="A64" s="38"/>
      <c r="C64" s="38"/>
      <c r="D64" s="38"/>
    </row>
    <row r="65" spans="1:4">
      <c r="A65" s="38"/>
      <c r="C65" s="38"/>
      <c r="D65" s="38"/>
    </row>
    <row r="66" spans="1:4">
      <c r="A66" s="38"/>
      <c r="C66" s="38"/>
      <c r="D66" s="38"/>
    </row>
    <row r="67" spans="1:4">
      <c r="A67" s="38"/>
      <c r="C67" s="38"/>
      <c r="D67" s="38"/>
    </row>
    <row r="68" spans="1:4">
      <c r="A68" s="38"/>
      <c r="C68" s="38"/>
      <c r="D68" s="38"/>
    </row>
    <row r="69" spans="1:4">
      <c r="A69" s="38"/>
      <c r="C69" s="38"/>
      <c r="D69" s="38"/>
    </row>
    <row r="70" spans="1:4">
      <c r="A70" s="38"/>
      <c r="C70" s="38"/>
      <c r="D70" s="38"/>
    </row>
    <row r="71" spans="1:4">
      <c r="A71" s="38"/>
      <c r="C71" s="38"/>
      <c r="D71" s="38"/>
    </row>
    <row r="72" spans="1:4">
      <c r="A72" s="38"/>
      <c r="C72" s="38"/>
      <c r="D72" s="38"/>
    </row>
    <row r="73" spans="1:4">
      <c r="A73" s="38"/>
      <c r="C73" s="38"/>
      <c r="D73" s="38"/>
    </row>
    <row r="74" spans="1:4">
      <c r="A74" s="38"/>
      <c r="C74" s="38"/>
      <c r="D74" s="38"/>
    </row>
    <row r="75" spans="1:4">
      <c r="A75" s="38"/>
      <c r="C75" s="38"/>
      <c r="D75" s="38"/>
    </row>
    <row r="76" spans="1:4">
      <c r="A76" s="38"/>
      <c r="C76" s="38"/>
      <c r="D76" s="38"/>
    </row>
    <row r="77" spans="1:4">
      <c r="A77" s="38"/>
      <c r="C77" s="38"/>
      <c r="D77" s="38"/>
    </row>
    <row r="78" spans="1:4">
      <c r="A78" s="38"/>
      <c r="C78" s="38"/>
      <c r="D78" s="38"/>
    </row>
    <row r="79" spans="1:4">
      <c r="A79" s="38"/>
      <c r="C79" s="38"/>
      <c r="D79" s="38"/>
    </row>
    <row r="80" spans="1:4">
      <c r="A80" s="38"/>
      <c r="C80" s="38"/>
      <c r="D80" s="38"/>
    </row>
    <row r="81" spans="1:4">
      <c r="A81" s="38"/>
      <c r="C81" s="38"/>
      <c r="D81" s="38"/>
    </row>
    <row r="82" spans="1:4">
      <c r="A82" s="38"/>
      <c r="C82" s="38"/>
      <c r="D82" s="38"/>
    </row>
    <row r="83" spans="1:4">
      <c r="A83" s="38"/>
      <c r="C83" s="38"/>
      <c r="D83" s="38"/>
    </row>
    <row r="84" spans="1:4">
      <c r="A84" s="38"/>
      <c r="C84" s="38"/>
      <c r="D84" s="38"/>
    </row>
    <row r="85" spans="1:4">
      <c r="A85" s="38"/>
      <c r="C85" s="38"/>
      <c r="D85" s="38"/>
    </row>
    <row r="86" spans="1:4">
      <c r="A86" s="38"/>
      <c r="C86" s="38"/>
      <c r="D86" s="38"/>
    </row>
    <row r="87" spans="1:4">
      <c r="A87" s="38"/>
      <c r="C87" s="38"/>
      <c r="D87" s="38"/>
    </row>
    <row r="88" spans="1:4">
      <c r="A88" s="38"/>
      <c r="C88" s="38"/>
      <c r="D88" s="38"/>
    </row>
    <row r="89" spans="1:4">
      <c r="A89" s="38"/>
      <c r="C89" s="38"/>
      <c r="D89" s="38"/>
    </row>
    <row r="90" spans="1:4">
      <c r="A90" s="38"/>
      <c r="C90" s="38"/>
      <c r="D90" s="38"/>
    </row>
    <row r="91" spans="1:4">
      <c r="A91" s="38"/>
      <c r="C91" s="38"/>
      <c r="D91" s="38"/>
    </row>
    <row r="92" spans="1:4">
      <c r="A92" s="38"/>
      <c r="C92" s="38"/>
      <c r="D92" s="38"/>
    </row>
    <row r="93" spans="1:4">
      <c r="A93" s="38"/>
      <c r="C93" s="38"/>
      <c r="D93" s="38"/>
    </row>
    <row r="94" spans="1:4">
      <c r="A94" s="38"/>
      <c r="C94" s="38"/>
      <c r="D94" s="38"/>
    </row>
    <row r="95" spans="1:4">
      <c r="A95" s="38"/>
      <c r="C95" s="38"/>
      <c r="D95" s="38"/>
    </row>
    <row r="96" spans="1:4">
      <c r="A96" s="38"/>
      <c r="C96" s="38"/>
      <c r="D96" s="38"/>
    </row>
    <row r="97" spans="1:4">
      <c r="A97" s="38"/>
      <c r="C97" s="38"/>
      <c r="D97" s="38"/>
    </row>
    <row r="98" spans="1:4">
      <c r="A98" s="38"/>
      <c r="C98" s="38"/>
      <c r="D98" s="38"/>
    </row>
    <row r="99" spans="1:4">
      <c r="A99" s="38"/>
      <c r="C99" s="38"/>
      <c r="D99" s="38"/>
    </row>
    <row r="100" spans="1:4">
      <c r="A100" s="38"/>
      <c r="C100" s="38"/>
      <c r="D100" s="38"/>
    </row>
    <row r="101" spans="1:4">
      <c r="A101" s="38"/>
      <c r="C101" s="38"/>
      <c r="D101" s="38"/>
    </row>
    <row r="102" spans="1:4">
      <c r="A102" s="38"/>
      <c r="C102" s="38"/>
      <c r="D102" s="38"/>
    </row>
    <row r="103" spans="1:4">
      <c r="A103" s="38"/>
      <c r="C103" s="38"/>
      <c r="D103" s="38"/>
    </row>
  </sheetData>
  <mergeCells count="48">
    <mergeCell ref="A1:B4"/>
    <mergeCell ref="C1:AA1"/>
    <mergeCell ref="C2:AA2"/>
    <mergeCell ref="C3:AA3"/>
    <mergeCell ref="C4:AA4"/>
    <mergeCell ref="A5:B5"/>
    <mergeCell ref="M7:N7"/>
    <mergeCell ref="A7:A8"/>
    <mergeCell ref="B7:B8"/>
    <mergeCell ref="C7:C8"/>
    <mergeCell ref="D7:D8"/>
    <mergeCell ref="E7:E8"/>
    <mergeCell ref="F7:F8"/>
    <mergeCell ref="G7:G8"/>
    <mergeCell ref="H7:H8"/>
    <mergeCell ref="I7:I8"/>
    <mergeCell ref="J7:J8"/>
    <mergeCell ref="K7:K8"/>
    <mergeCell ref="L7:L8"/>
    <mergeCell ref="A6:AB6"/>
    <mergeCell ref="Z7:Z8"/>
    <mergeCell ref="AA7:AA8"/>
    <mergeCell ref="AB7:AB8"/>
    <mergeCell ref="O7:O8"/>
    <mergeCell ref="P7:P8"/>
    <mergeCell ref="R7:R8"/>
    <mergeCell ref="S7:S8"/>
    <mergeCell ref="T7:T8"/>
    <mergeCell ref="U7:U8"/>
    <mergeCell ref="V7:V8"/>
    <mergeCell ref="W7:W8"/>
    <mergeCell ref="Q7:Q8"/>
    <mergeCell ref="X7:X8"/>
    <mergeCell ref="Y7:Y8"/>
    <mergeCell ref="F13:U13"/>
    <mergeCell ref="F16:U16"/>
    <mergeCell ref="A9:A39"/>
    <mergeCell ref="D9:D39"/>
    <mergeCell ref="C9:C39"/>
    <mergeCell ref="B9:B39"/>
    <mergeCell ref="F38:U38"/>
    <mergeCell ref="Q42:U42"/>
    <mergeCell ref="F40:U40"/>
    <mergeCell ref="F19:U19"/>
    <mergeCell ref="F25:U25"/>
    <mergeCell ref="F27:U27"/>
    <mergeCell ref="F30:U30"/>
    <mergeCell ref="F35:U35"/>
  </mergeCells>
  <phoneticPr fontId="15" type="noConversion"/>
  <dataValidations count="1">
    <dataValidation type="list" allowBlank="1" showInputMessage="1" showErrorMessage="1" sqref="N17:N18 N43:N299 N41 N9:N12" xr:uid="{C9DF9D0E-3949-40AC-B72B-CE33CF246254}">
      <formula1>$AD$10:$AD$11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6"/>
  <sheetViews>
    <sheetView topLeftCell="J33" zoomScale="70" zoomScaleNormal="70" workbookViewId="0">
      <selection activeCell="M37" sqref="M37"/>
    </sheetView>
  </sheetViews>
  <sheetFormatPr baseColWidth="10" defaultColWidth="11" defaultRowHeight="11.25"/>
  <cols>
    <col min="1" max="1" width="20.85546875" style="43" customWidth="1"/>
    <col min="2" max="2" width="30.7109375" style="43" customWidth="1"/>
    <col min="3" max="3" width="33.7109375" style="43" customWidth="1"/>
    <col min="4" max="4" width="32" style="43" customWidth="1"/>
    <col min="5" max="6" width="28.7109375" style="43" customWidth="1"/>
    <col min="7" max="7" width="41.42578125" style="43" customWidth="1"/>
    <col min="8" max="8" width="45.5703125" style="43" customWidth="1"/>
    <col min="9" max="9" width="48.5703125" style="43" customWidth="1"/>
    <col min="10" max="10" width="48.7109375" style="43" customWidth="1"/>
    <col min="11" max="11" width="38.85546875" style="43" customWidth="1"/>
    <col min="12" max="12" width="45.85546875" style="43" customWidth="1"/>
    <col min="13" max="13" width="57.85546875" style="43" customWidth="1"/>
    <col min="14" max="14" width="65.7109375" style="43" customWidth="1"/>
    <col min="15" max="16" width="11" style="43"/>
    <col min="17" max="17" width="0" style="43" hidden="1" customWidth="1"/>
    <col min="18" max="16384" width="11" style="43"/>
  </cols>
  <sheetData>
    <row r="1" spans="1:17" s="1" customFormat="1" ht="15">
      <c r="A1" s="217"/>
      <c r="B1" s="218"/>
      <c r="C1" s="198" t="s">
        <v>1</v>
      </c>
      <c r="D1" s="223"/>
      <c r="E1" s="223"/>
      <c r="F1" s="223"/>
      <c r="G1" s="223"/>
      <c r="H1" s="223"/>
      <c r="I1" s="223"/>
      <c r="J1" s="223"/>
      <c r="K1" s="223"/>
      <c r="L1" s="223"/>
      <c r="M1" s="199"/>
      <c r="N1" s="44" t="s">
        <v>214</v>
      </c>
    </row>
    <row r="2" spans="1:17" s="1" customFormat="1" ht="15">
      <c r="A2" s="219"/>
      <c r="B2" s="220"/>
      <c r="C2" s="198" t="s">
        <v>2</v>
      </c>
      <c r="D2" s="223"/>
      <c r="E2" s="223"/>
      <c r="F2" s="223"/>
      <c r="G2" s="223"/>
      <c r="H2" s="223"/>
      <c r="I2" s="223"/>
      <c r="J2" s="223"/>
      <c r="K2" s="223"/>
      <c r="L2" s="223"/>
      <c r="M2" s="199"/>
      <c r="N2" s="44" t="s">
        <v>3</v>
      </c>
    </row>
    <row r="3" spans="1:17" s="1" customFormat="1" ht="15">
      <c r="A3" s="219"/>
      <c r="B3" s="220"/>
      <c r="C3" s="198" t="s">
        <v>4</v>
      </c>
      <c r="D3" s="223"/>
      <c r="E3" s="223"/>
      <c r="F3" s="223"/>
      <c r="G3" s="223"/>
      <c r="H3" s="223"/>
      <c r="I3" s="223"/>
      <c r="J3" s="223"/>
      <c r="K3" s="223"/>
      <c r="L3" s="223"/>
      <c r="M3" s="199"/>
      <c r="N3" s="44" t="s">
        <v>213</v>
      </c>
    </row>
    <row r="4" spans="1:17" s="1" customFormat="1" ht="15">
      <c r="A4" s="221"/>
      <c r="B4" s="222"/>
      <c r="C4" s="198" t="s">
        <v>158</v>
      </c>
      <c r="D4" s="223"/>
      <c r="E4" s="223"/>
      <c r="F4" s="223"/>
      <c r="G4" s="223"/>
      <c r="H4" s="223"/>
      <c r="I4" s="223"/>
      <c r="J4" s="223"/>
      <c r="K4" s="223"/>
      <c r="L4" s="223"/>
      <c r="M4" s="199"/>
      <c r="N4" s="44" t="s">
        <v>215</v>
      </c>
    </row>
    <row r="5" spans="1:17" s="1" customFormat="1" ht="15">
      <c r="A5" s="215" t="s">
        <v>5</v>
      </c>
      <c r="B5" s="216"/>
      <c r="C5" s="215"/>
      <c r="D5" s="224"/>
      <c r="E5" s="224"/>
      <c r="F5" s="224"/>
      <c r="G5" s="224"/>
      <c r="H5" s="224"/>
      <c r="I5" s="224"/>
      <c r="J5" s="224"/>
      <c r="K5" s="224"/>
      <c r="L5" s="224"/>
      <c r="M5" s="224"/>
      <c r="N5" s="224"/>
    </row>
    <row r="6" spans="1:17" s="1" customFormat="1" ht="15">
      <c r="A6" s="211" t="s">
        <v>154</v>
      </c>
      <c r="B6" s="211"/>
      <c r="C6" s="211"/>
      <c r="D6" s="211"/>
      <c r="E6" s="211"/>
      <c r="F6" s="211"/>
      <c r="G6" s="211"/>
      <c r="H6" s="211"/>
      <c r="I6" s="211"/>
      <c r="J6" s="211"/>
      <c r="K6" s="211"/>
      <c r="L6" s="212"/>
      <c r="M6" s="207" t="s">
        <v>95</v>
      </c>
      <c r="N6" s="208"/>
    </row>
    <row r="7" spans="1:17" s="1" customFormat="1" ht="15">
      <c r="A7" s="213"/>
      <c r="B7" s="213"/>
      <c r="C7" s="213"/>
      <c r="D7" s="213"/>
      <c r="E7" s="213"/>
      <c r="F7" s="213"/>
      <c r="G7" s="213"/>
      <c r="H7" s="213"/>
      <c r="I7" s="213"/>
      <c r="J7" s="213"/>
      <c r="K7" s="213"/>
      <c r="L7" s="214"/>
      <c r="M7" s="209"/>
      <c r="N7" s="210"/>
    </row>
    <row r="8" spans="1:17" s="21" customFormat="1" ht="30">
      <c r="A8" s="45" t="s">
        <v>99</v>
      </c>
      <c r="B8" s="45" t="s">
        <v>190</v>
      </c>
      <c r="C8" s="45" t="s">
        <v>171</v>
      </c>
      <c r="D8" s="45" t="s">
        <v>85</v>
      </c>
      <c r="E8" s="45" t="s">
        <v>86</v>
      </c>
      <c r="F8" s="45" t="s">
        <v>87</v>
      </c>
      <c r="G8" s="45" t="s">
        <v>166</v>
      </c>
      <c r="H8" s="45" t="s">
        <v>168</v>
      </c>
      <c r="I8" s="45" t="s">
        <v>167</v>
      </c>
      <c r="J8" s="45" t="s">
        <v>157</v>
      </c>
      <c r="K8" s="45" t="s">
        <v>96</v>
      </c>
      <c r="L8" s="45" t="s">
        <v>88</v>
      </c>
      <c r="M8" s="45" t="s">
        <v>26</v>
      </c>
      <c r="N8" s="45" t="s">
        <v>27</v>
      </c>
    </row>
    <row r="9" spans="1:17" s="66" customFormat="1" ht="180">
      <c r="A9" s="41" t="s">
        <v>284</v>
      </c>
      <c r="B9" s="60" t="s">
        <v>366</v>
      </c>
      <c r="C9" s="60" t="s">
        <v>368</v>
      </c>
      <c r="D9" s="61" t="s">
        <v>566</v>
      </c>
      <c r="E9" s="62" t="s">
        <v>567</v>
      </c>
      <c r="F9" s="61" t="s">
        <v>568</v>
      </c>
      <c r="G9" s="63" t="s">
        <v>582</v>
      </c>
      <c r="H9" s="64" t="s">
        <v>583</v>
      </c>
      <c r="I9" s="65" t="s">
        <v>571</v>
      </c>
      <c r="J9" s="65" t="s">
        <v>572</v>
      </c>
      <c r="K9" s="61" t="s">
        <v>369</v>
      </c>
      <c r="L9" s="61" t="s">
        <v>659</v>
      </c>
      <c r="M9" s="61" t="s">
        <v>573</v>
      </c>
      <c r="N9" s="61" t="s">
        <v>574</v>
      </c>
    </row>
    <row r="10" spans="1:17" s="66" customFormat="1" ht="180">
      <c r="A10" s="41" t="s">
        <v>284</v>
      </c>
      <c r="B10" s="60" t="s">
        <v>366</v>
      </c>
      <c r="C10" s="60" t="s">
        <v>368</v>
      </c>
      <c r="D10" s="61" t="s">
        <v>566</v>
      </c>
      <c r="E10" s="62" t="s">
        <v>567</v>
      </c>
      <c r="F10" s="61" t="s">
        <v>568</v>
      </c>
      <c r="G10" s="63" t="s">
        <v>582</v>
      </c>
      <c r="H10" s="64" t="s">
        <v>583</v>
      </c>
      <c r="I10" s="65" t="s">
        <v>571</v>
      </c>
      <c r="J10" s="65" t="s">
        <v>572</v>
      </c>
      <c r="K10" s="61" t="s">
        <v>369</v>
      </c>
      <c r="L10" s="61" t="s">
        <v>659</v>
      </c>
      <c r="M10" s="61" t="s">
        <v>575</v>
      </c>
      <c r="N10" s="61" t="s">
        <v>576</v>
      </c>
    </row>
    <row r="11" spans="1:17" s="66" customFormat="1" ht="180">
      <c r="A11" s="41" t="s">
        <v>284</v>
      </c>
      <c r="B11" s="60" t="s">
        <v>366</v>
      </c>
      <c r="C11" s="60" t="s">
        <v>368</v>
      </c>
      <c r="D11" s="61" t="s">
        <v>566</v>
      </c>
      <c r="E11" s="62" t="s">
        <v>567</v>
      </c>
      <c r="F11" s="61" t="s">
        <v>568</v>
      </c>
      <c r="G11" s="63" t="s">
        <v>582</v>
      </c>
      <c r="H11" s="64" t="s">
        <v>583</v>
      </c>
      <c r="I11" s="65" t="s">
        <v>571</v>
      </c>
      <c r="J11" s="62" t="s">
        <v>572</v>
      </c>
      <c r="K11" s="61" t="s">
        <v>369</v>
      </c>
      <c r="L11" s="61" t="s">
        <v>659</v>
      </c>
      <c r="M11" s="61" t="s">
        <v>579</v>
      </c>
      <c r="N11" s="61" t="s">
        <v>580</v>
      </c>
      <c r="Q11" s="66" t="s">
        <v>89</v>
      </c>
    </row>
    <row r="12" spans="1:17" s="66" customFormat="1" ht="180">
      <c r="A12" s="41" t="s">
        <v>284</v>
      </c>
      <c r="B12" s="60" t="s">
        <v>366</v>
      </c>
      <c r="C12" s="60" t="s">
        <v>368</v>
      </c>
      <c r="D12" s="61" t="s">
        <v>566</v>
      </c>
      <c r="E12" s="62" t="s">
        <v>567</v>
      </c>
      <c r="F12" s="61" t="s">
        <v>568</v>
      </c>
      <c r="G12" s="63" t="s">
        <v>582</v>
      </c>
      <c r="H12" s="64" t="s">
        <v>583</v>
      </c>
      <c r="I12" s="65" t="s">
        <v>571</v>
      </c>
      <c r="J12" s="62" t="s">
        <v>572</v>
      </c>
      <c r="K12" s="61" t="s">
        <v>369</v>
      </c>
      <c r="L12" s="61" t="s">
        <v>659</v>
      </c>
      <c r="M12" s="61" t="s">
        <v>660</v>
      </c>
      <c r="N12" s="61" t="s">
        <v>581</v>
      </c>
    </row>
    <row r="13" spans="1:17" s="66" customFormat="1" ht="180">
      <c r="A13" s="41" t="s">
        <v>284</v>
      </c>
      <c r="B13" s="60" t="s">
        <v>366</v>
      </c>
      <c r="C13" s="60" t="s">
        <v>368</v>
      </c>
      <c r="D13" s="61" t="s">
        <v>566</v>
      </c>
      <c r="E13" s="62" t="s">
        <v>567</v>
      </c>
      <c r="F13" s="61" t="s">
        <v>568</v>
      </c>
      <c r="G13" s="63" t="s">
        <v>577</v>
      </c>
      <c r="H13" s="63" t="s">
        <v>578</v>
      </c>
      <c r="I13" s="65" t="s">
        <v>571</v>
      </c>
      <c r="J13" s="65" t="s">
        <v>572</v>
      </c>
      <c r="K13" s="61" t="s">
        <v>369</v>
      </c>
      <c r="L13" s="61" t="s">
        <v>659</v>
      </c>
      <c r="M13" s="61" t="s">
        <v>584</v>
      </c>
      <c r="N13" s="61" t="s">
        <v>585</v>
      </c>
      <c r="Q13" s="66" t="s">
        <v>90</v>
      </c>
    </row>
    <row r="14" spans="1:17" s="66" customFormat="1" ht="180">
      <c r="A14" s="41" t="s">
        <v>284</v>
      </c>
      <c r="B14" s="60" t="s">
        <v>366</v>
      </c>
      <c r="C14" s="60" t="s">
        <v>368</v>
      </c>
      <c r="D14" s="61" t="s">
        <v>566</v>
      </c>
      <c r="E14" s="62" t="s">
        <v>567</v>
      </c>
      <c r="F14" s="61" t="s">
        <v>568</v>
      </c>
      <c r="G14" s="63" t="s">
        <v>577</v>
      </c>
      <c r="H14" s="63" t="s">
        <v>578</v>
      </c>
      <c r="I14" s="65" t="s">
        <v>571</v>
      </c>
      <c r="J14" s="65" t="s">
        <v>572</v>
      </c>
      <c r="K14" s="61" t="s">
        <v>369</v>
      </c>
      <c r="L14" s="61" t="s">
        <v>659</v>
      </c>
      <c r="M14" s="67" t="s">
        <v>586</v>
      </c>
      <c r="N14" s="61" t="s">
        <v>587</v>
      </c>
    </row>
    <row r="15" spans="1:17" s="66" customFormat="1" ht="180">
      <c r="A15" s="41" t="s">
        <v>285</v>
      </c>
      <c r="B15" s="60" t="s">
        <v>366</v>
      </c>
      <c r="C15" s="60" t="s">
        <v>368</v>
      </c>
      <c r="D15" s="61" t="s">
        <v>566</v>
      </c>
      <c r="E15" s="62" t="s">
        <v>567</v>
      </c>
      <c r="F15" s="61" t="s">
        <v>568</v>
      </c>
      <c r="G15" s="64" t="s">
        <v>569</v>
      </c>
      <c r="H15" s="63" t="s">
        <v>570</v>
      </c>
      <c r="I15" s="65" t="s">
        <v>571</v>
      </c>
      <c r="J15" s="65" t="s">
        <v>572</v>
      </c>
      <c r="K15" s="61" t="s">
        <v>369</v>
      </c>
      <c r="L15" s="61" t="s">
        <v>659</v>
      </c>
      <c r="M15" s="61" t="s">
        <v>588</v>
      </c>
      <c r="N15" s="61" t="s">
        <v>589</v>
      </c>
      <c r="Q15" s="66" t="s">
        <v>91</v>
      </c>
    </row>
    <row r="16" spans="1:17" s="46" customFormat="1" ht="255">
      <c r="A16" s="41" t="s">
        <v>286</v>
      </c>
      <c r="B16" s="53" t="s">
        <v>366</v>
      </c>
      <c r="C16" s="53" t="s">
        <v>368</v>
      </c>
      <c r="D16" s="57" t="s">
        <v>590</v>
      </c>
      <c r="E16" s="57" t="s">
        <v>567</v>
      </c>
      <c r="F16" s="56" t="s">
        <v>591</v>
      </c>
      <c r="G16" s="48" t="s">
        <v>592</v>
      </c>
      <c r="H16" s="68" t="s">
        <v>593</v>
      </c>
      <c r="I16" s="57" t="s">
        <v>594</v>
      </c>
      <c r="J16" s="57" t="s">
        <v>572</v>
      </c>
      <c r="K16" s="56" t="s">
        <v>370</v>
      </c>
      <c r="L16" s="61" t="s">
        <v>659</v>
      </c>
      <c r="M16" s="53" t="s">
        <v>595</v>
      </c>
      <c r="N16" s="53" t="s">
        <v>596</v>
      </c>
      <c r="Q16" s="46" t="s">
        <v>92</v>
      </c>
    </row>
    <row r="17" spans="1:14" s="46" customFormat="1" ht="255">
      <c r="A17" s="41" t="s">
        <v>286</v>
      </c>
      <c r="B17" s="69" t="s">
        <v>366</v>
      </c>
      <c r="C17" s="53" t="s">
        <v>368</v>
      </c>
      <c r="D17" s="57" t="s">
        <v>590</v>
      </c>
      <c r="E17" s="57" t="s">
        <v>567</v>
      </c>
      <c r="F17" s="56" t="s">
        <v>591</v>
      </c>
      <c r="G17" s="48" t="s">
        <v>597</v>
      </c>
      <c r="H17" s="68" t="s">
        <v>598</v>
      </c>
      <c r="I17" s="57" t="s">
        <v>594</v>
      </c>
      <c r="J17" s="57" t="s">
        <v>572</v>
      </c>
      <c r="K17" s="56" t="s">
        <v>370</v>
      </c>
      <c r="L17" s="61" t="s">
        <v>659</v>
      </c>
      <c r="M17" s="53" t="s">
        <v>595</v>
      </c>
      <c r="N17" s="53" t="s">
        <v>596</v>
      </c>
    </row>
    <row r="18" spans="1:14" s="46" customFormat="1" ht="255">
      <c r="A18" s="41" t="s">
        <v>286</v>
      </c>
      <c r="B18" s="53" t="s">
        <v>366</v>
      </c>
      <c r="C18" s="53" t="s">
        <v>368</v>
      </c>
      <c r="D18" s="57" t="s">
        <v>590</v>
      </c>
      <c r="E18" s="57" t="s">
        <v>567</v>
      </c>
      <c r="F18" s="56" t="s">
        <v>591</v>
      </c>
      <c r="G18" s="48" t="s">
        <v>599</v>
      </c>
      <c r="H18" s="68" t="s">
        <v>600</v>
      </c>
      <c r="I18" s="57" t="s">
        <v>594</v>
      </c>
      <c r="J18" s="57" t="s">
        <v>572</v>
      </c>
      <c r="K18" s="56" t="s">
        <v>370</v>
      </c>
      <c r="L18" s="61" t="s">
        <v>659</v>
      </c>
      <c r="M18" s="53" t="s">
        <v>595</v>
      </c>
      <c r="N18" s="56" t="s">
        <v>596</v>
      </c>
    </row>
    <row r="19" spans="1:14" s="46" customFormat="1" ht="150">
      <c r="A19" s="41" t="s">
        <v>287</v>
      </c>
      <c r="B19" s="56" t="s">
        <v>366</v>
      </c>
      <c r="C19" s="69" t="s">
        <v>368</v>
      </c>
      <c r="D19" s="53" t="s">
        <v>601</v>
      </c>
      <c r="E19" s="57" t="s">
        <v>567</v>
      </c>
      <c r="F19" s="70" t="s">
        <v>602</v>
      </c>
      <c r="G19" s="54" t="s">
        <v>603</v>
      </c>
      <c r="H19" s="68" t="s">
        <v>604</v>
      </c>
      <c r="I19" s="57" t="s">
        <v>605</v>
      </c>
      <c r="J19" s="57" t="s">
        <v>606</v>
      </c>
      <c r="K19" s="56" t="s">
        <v>371</v>
      </c>
      <c r="L19" s="61" t="s">
        <v>659</v>
      </c>
      <c r="M19" s="53" t="s">
        <v>607</v>
      </c>
      <c r="N19" s="53" t="s">
        <v>608</v>
      </c>
    </row>
    <row r="20" spans="1:14" s="46" customFormat="1" ht="135">
      <c r="A20" s="41" t="s">
        <v>287</v>
      </c>
      <c r="B20" s="56" t="s">
        <v>366</v>
      </c>
      <c r="C20" s="69" t="s">
        <v>368</v>
      </c>
      <c r="D20" s="53" t="s">
        <v>601</v>
      </c>
      <c r="E20" s="57" t="s">
        <v>567</v>
      </c>
      <c r="F20" s="70" t="s">
        <v>591</v>
      </c>
      <c r="G20" s="54" t="s">
        <v>609</v>
      </c>
      <c r="H20" s="68" t="s">
        <v>610</v>
      </c>
      <c r="I20" s="57" t="s">
        <v>571</v>
      </c>
      <c r="J20" s="57" t="s">
        <v>606</v>
      </c>
      <c r="K20" s="56" t="s">
        <v>371</v>
      </c>
      <c r="L20" s="61" t="s">
        <v>659</v>
      </c>
      <c r="M20" s="53" t="s">
        <v>607</v>
      </c>
      <c r="N20" s="53" t="s">
        <v>608</v>
      </c>
    </row>
    <row r="21" spans="1:14" s="46" customFormat="1" ht="128.25">
      <c r="A21" s="41" t="s">
        <v>286</v>
      </c>
      <c r="B21" s="58" t="s">
        <v>366</v>
      </c>
      <c r="C21" s="53" t="s">
        <v>368</v>
      </c>
      <c r="D21" s="57" t="s">
        <v>590</v>
      </c>
      <c r="E21" s="57" t="s">
        <v>567</v>
      </c>
      <c r="F21" s="56" t="s">
        <v>591</v>
      </c>
      <c r="G21" s="54" t="s">
        <v>611</v>
      </c>
      <c r="H21" s="68" t="s">
        <v>612</v>
      </c>
      <c r="I21" s="56" t="s">
        <v>594</v>
      </c>
      <c r="J21" s="57" t="s">
        <v>606</v>
      </c>
      <c r="K21" s="56" t="s">
        <v>372</v>
      </c>
      <c r="L21" s="61" t="s">
        <v>659</v>
      </c>
      <c r="M21" s="53" t="s">
        <v>613</v>
      </c>
      <c r="N21" s="53" t="s">
        <v>614</v>
      </c>
    </row>
    <row r="22" spans="1:14" s="46" customFormat="1" ht="128.25">
      <c r="A22" s="41" t="s">
        <v>286</v>
      </c>
      <c r="B22" s="58" t="s">
        <v>366</v>
      </c>
      <c r="C22" s="53" t="s">
        <v>368</v>
      </c>
      <c r="D22" s="57" t="s">
        <v>590</v>
      </c>
      <c r="E22" s="57" t="s">
        <v>567</v>
      </c>
      <c r="F22" s="56" t="s">
        <v>591</v>
      </c>
      <c r="G22" s="54" t="s">
        <v>615</v>
      </c>
      <c r="H22" s="68" t="s">
        <v>616</v>
      </c>
      <c r="I22" s="56" t="s">
        <v>594</v>
      </c>
      <c r="J22" s="57" t="s">
        <v>606</v>
      </c>
      <c r="K22" s="56" t="s">
        <v>372</v>
      </c>
      <c r="L22" s="61" t="s">
        <v>659</v>
      </c>
      <c r="M22" s="53" t="s">
        <v>613</v>
      </c>
      <c r="N22" s="53" t="s">
        <v>614</v>
      </c>
    </row>
    <row r="23" spans="1:14" s="46" customFormat="1" ht="150">
      <c r="A23" s="41" t="s">
        <v>286</v>
      </c>
      <c r="B23" s="56" t="s">
        <v>366</v>
      </c>
      <c r="C23" s="57" t="s">
        <v>368</v>
      </c>
      <c r="D23" s="56" t="s">
        <v>617</v>
      </c>
      <c r="E23" s="57" t="s">
        <v>567</v>
      </c>
      <c r="F23" s="56" t="s">
        <v>591</v>
      </c>
      <c r="G23" s="56" t="s">
        <v>618</v>
      </c>
      <c r="H23" s="56" t="s">
        <v>619</v>
      </c>
      <c r="I23" s="57" t="s">
        <v>594</v>
      </c>
      <c r="J23" s="57" t="s">
        <v>606</v>
      </c>
      <c r="K23" s="53" t="s">
        <v>373</v>
      </c>
      <c r="L23" s="61" t="s">
        <v>659</v>
      </c>
      <c r="M23" s="56" t="s">
        <v>620</v>
      </c>
      <c r="N23" s="56" t="s">
        <v>621</v>
      </c>
    </row>
    <row r="24" spans="1:14" s="46" customFormat="1" ht="255">
      <c r="A24" s="41" t="s">
        <v>286</v>
      </c>
      <c r="B24" s="56" t="s">
        <v>366</v>
      </c>
      <c r="C24" s="57" t="s">
        <v>368</v>
      </c>
      <c r="D24" s="57" t="s">
        <v>590</v>
      </c>
      <c r="E24" s="56" t="s">
        <v>567</v>
      </c>
      <c r="F24" s="56" t="s">
        <v>591</v>
      </c>
      <c r="G24" s="53" t="s">
        <v>622</v>
      </c>
      <c r="H24" s="53" t="s">
        <v>623</v>
      </c>
      <c r="I24" s="57" t="s">
        <v>594</v>
      </c>
      <c r="J24" s="55" t="s">
        <v>606</v>
      </c>
      <c r="K24" s="53" t="s">
        <v>373</v>
      </c>
      <c r="L24" s="61" t="s">
        <v>659</v>
      </c>
      <c r="M24" s="56" t="s">
        <v>624</v>
      </c>
      <c r="N24" s="56" t="s">
        <v>625</v>
      </c>
    </row>
    <row r="25" spans="1:14" s="46" customFormat="1" ht="128.25">
      <c r="A25" s="41" t="s">
        <v>286</v>
      </c>
      <c r="B25" s="56" t="s">
        <v>366</v>
      </c>
      <c r="C25" s="57" t="s">
        <v>368</v>
      </c>
      <c r="D25" s="57" t="s">
        <v>590</v>
      </c>
      <c r="E25" s="56" t="s">
        <v>567</v>
      </c>
      <c r="F25" s="56" t="s">
        <v>591</v>
      </c>
      <c r="G25" s="53" t="s">
        <v>622</v>
      </c>
      <c r="H25" s="53" t="s">
        <v>623</v>
      </c>
      <c r="I25" s="57" t="s">
        <v>594</v>
      </c>
      <c r="J25" s="55" t="s">
        <v>606</v>
      </c>
      <c r="K25" s="53" t="s">
        <v>373</v>
      </c>
      <c r="L25" s="61" t="s">
        <v>659</v>
      </c>
      <c r="M25" s="53" t="s">
        <v>626</v>
      </c>
      <c r="N25" s="56" t="s">
        <v>627</v>
      </c>
    </row>
    <row r="26" spans="1:14" s="46" customFormat="1" ht="128.25">
      <c r="A26" s="41" t="s">
        <v>286</v>
      </c>
      <c r="B26" s="56" t="s">
        <v>366</v>
      </c>
      <c r="C26" s="56" t="s">
        <v>368</v>
      </c>
      <c r="D26" s="57" t="s">
        <v>590</v>
      </c>
      <c r="E26" s="57" t="s">
        <v>567</v>
      </c>
      <c r="F26" s="56" t="s">
        <v>591</v>
      </c>
      <c r="G26" s="56" t="s">
        <v>628</v>
      </c>
      <c r="H26" s="56" t="s">
        <v>629</v>
      </c>
      <c r="I26" s="57" t="s">
        <v>594</v>
      </c>
      <c r="J26" s="57" t="s">
        <v>606</v>
      </c>
      <c r="K26" s="56" t="s">
        <v>374</v>
      </c>
      <c r="L26" s="61" t="s">
        <v>659</v>
      </c>
      <c r="M26" s="53" t="s">
        <v>630</v>
      </c>
      <c r="N26" s="56" t="s">
        <v>631</v>
      </c>
    </row>
    <row r="27" spans="1:14" s="46" customFormat="1" ht="210">
      <c r="A27" s="41" t="s">
        <v>288</v>
      </c>
      <c r="B27" s="56" t="s">
        <v>366</v>
      </c>
      <c r="C27" s="56" t="s">
        <v>368</v>
      </c>
      <c r="D27" s="56" t="s">
        <v>632</v>
      </c>
      <c r="E27" s="57" t="s">
        <v>567</v>
      </c>
      <c r="F27" s="47" t="s">
        <v>633</v>
      </c>
      <c r="G27" s="56" t="s">
        <v>634</v>
      </c>
      <c r="H27" s="56" t="s">
        <v>635</v>
      </c>
      <c r="I27" s="57" t="s">
        <v>594</v>
      </c>
      <c r="J27" s="57" t="s">
        <v>606</v>
      </c>
      <c r="K27" s="56" t="s">
        <v>375</v>
      </c>
      <c r="L27" s="61" t="s">
        <v>659</v>
      </c>
      <c r="M27" s="53" t="s">
        <v>636</v>
      </c>
      <c r="N27" s="54" t="s">
        <v>637</v>
      </c>
    </row>
    <row r="28" spans="1:14" s="46" customFormat="1" ht="210">
      <c r="A28" s="41" t="s">
        <v>288</v>
      </c>
      <c r="B28" s="56" t="s">
        <v>366</v>
      </c>
      <c r="C28" s="56" t="s">
        <v>368</v>
      </c>
      <c r="D28" s="56" t="s">
        <v>632</v>
      </c>
      <c r="E28" s="57" t="s">
        <v>567</v>
      </c>
      <c r="F28" s="56" t="s">
        <v>638</v>
      </c>
      <c r="G28" s="56" t="s">
        <v>639</v>
      </c>
      <c r="H28" s="56" t="s">
        <v>640</v>
      </c>
      <c r="I28" s="57" t="s">
        <v>594</v>
      </c>
      <c r="J28" s="57" t="s">
        <v>606</v>
      </c>
      <c r="K28" s="56" t="s">
        <v>376</v>
      </c>
      <c r="L28" s="61" t="s">
        <v>659</v>
      </c>
      <c r="M28" s="56" t="s">
        <v>641</v>
      </c>
      <c r="N28" s="54" t="s">
        <v>642</v>
      </c>
    </row>
    <row r="29" spans="1:14" s="46" customFormat="1" ht="128.25">
      <c r="A29" s="41" t="s">
        <v>286</v>
      </c>
      <c r="B29" s="53" t="s">
        <v>367</v>
      </c>
      <c r="C29" s="55" t="s">
        <v>368</v>
      </c>
      <c r="D29" s="57" t="s">
        <v>590</v>
      </c>
      <c r="E29" s="53" t="s">
        <v>567</v>
      </c>
      <c r="F29" s="53" t="s">
        <v>591</v>
      </c>
      <c r="G29" s="56" t="s">
        <v>643</v>
      </c>
      <c r="H29" s="53" t="s">
        <v>644</v>
      </c>
      <c r="I29" s="55" t="s">
        <v>594</v>
      </c>
      <c r="J29" s="55" t="s">
        <v>606</v>
      </c>
      <c r="K29" s="56" t="s">
        <v>377</v>
      </c>
      <c r="L29" s="61" t="s">
        <v>659</v>
      </c>
      <c r="M29" s="53" t="s">
        <v>645</v>
      </c>
      <c r="N29" s="56" t="s">
        <v>646</v>
      </c>
    </row>
    <row r="30" spans="1:14" s="46" customFormat="1" ht="128.25">
      <c r="A30" s="41" t="s">
        <v>286</v>
      </c>
      <c r="B30" s="53" t="s">
        <v>367</v>
      </c>
      <c r="C30" s="55" t="s">
        <v>368</v>
      </c>
      <c r="D30" s="57" t="s">
        <v>590</v>
      </c>
      <c r="E30" s="53" t="s">
        <v>567</v>
      </c>
      <c r="F30" s="53" t="s">
        <v>591</v>
      </c>
      <c r="G30" s="56" t="s">
        <v>643</v>
      </c>
      <c r="H30" s="53" t="s">
        <v>644</v>
      </c>
      <c r="I30" s="55" t="s">
        <v>594</v>
      </c>
      <c r="J30" s="55" t="s">
        <v>606</v>
      </c>
      <c r="K30" s="56" t="s">
        <v>377</v>
      </c>
      <c r="L30" s="61" t="s">
        <v>659</v>
      </c>
      <c r="M30" s="53" t="s">
        <v>647</v>
      </c>
      <c r="N30" s="56" t="s">
        <v>648</v>
      </c>
    </row>
    <row r="31" spans="1:14" s="46" customFormat="1" ht="105" customHeight="1">
      <c r="A31" s="41" t="s">
        <v>288</v>
      </c>
      <c r="B31" s="53" t="s">
        <v>367</v>
      </c>
      <c r="C31" s="55" t="s">
        <v>368</v>
      </c>
      <c r="D31" s="53" t="s">
        <v>632</v>
      </c>
      <c r="E31" s="57" t="s">
        <v>567</v>
      </c>
      <c r="F31" s="53" t="s">
        <v>638</v>
      </c>
      <c r="G31" s="53" t="s">
        <v>649</v>
      </c>
      <c r="H31" s="53" t="s">
        <v>650</v>
      </c>
      <c r="I31" s="55" t="s">
        <v>594</v>
      </c>
      <c r="J31" s="55" t="s">
        <v>606</v>
      </c>
      <c r="K31" s="56" t="s">
        <v>377</v>
      </c>
      <c r="L31" s="61" t="s">
        <v>659</v>
      </c>
      <c r="M31" s="53" t="s">
        <v>478</v>
      </c>
      <c r="N31" s="56" t="s">
        <v>642</v>
      </c>
    </row>
    <row r="32" spans="1:14" s="46" customFormat="1" ht="210">
      <c r="A32" s="41" t="s">
        <v>288</v>
      </c>
      <c r="B32" s="53" t="s">
        <v>367</v>
      </c>
      <c r="C32" s="55" t="s">
        <v>368</v>
      </c>
      <c r="D32" s="56" t="s">
        <v>632</v>
      </c>
      <c r="E32" s="57" t="s">
        <v>567</v>
      </c>
      <c r="F32" s="53" t="s">
        <v>638</v>
      </c>
      <c r="G32" s="53" t="s">
        <v>649</v>
      </c>
      <c r="H32" s="53" t="s">
        <v>650</v>
      </c>
      <c r="I32" s="55" t="s">
        <v>594</v>
      </c>
      <c r="J32" s="55" t="s">
        <v>606</v>
      </c>
      <c r="K32" s="56" t="s">
        <v>377</v>
      </c>
      <c r="L32" s="61" t="s">
        <v>659</v>
      </c>
      <c r="M32" s="53" t="s">
        <v>480</v>
      </c>
      <c r="N32" s="56" t="s">
        <v>642</v>
      </c>
    </row>
    <row r="33" spans="1:14" s="46" customFormat="1" ht="210">
      <c r="A33" s="41" t="s">
        <v>288</v>
      </c>
      <c r="B33" s="53" t="s">
        <v>367</v>
      </c>
      <c r="C33" s="55" t="s">
        <v>368</v>
      </c>
      <c r="D33" s="56" t="s">
        <v>632</v>
      </c>
      <c r="E33" s="57" t="s">
        <v>567</v>
      </c>
      <c r="F33" s="53" t="s">
        <v>638</v>
      </c>
      <c r="G33" s="56" t="s">
        <v>651</v>
      </c>
      <c r="H33" s="56" t="s">
        <v>652</v>
      </c>
      <c r="I33" s="57" t="s">
        <v>594</v>
      </c>
      <c r="J33" s="57" t="s">
        <v>606</v>
      </c>
      <c r="K33" s="56" t="s">
        <v>377</v>
      </c>
      <c r="L33" s="61" t="s">
        <v>659</v>
      </c>
      <c r="M33" s="53" t="s">
        <v>653</v>
      </c>
      <c r="N33" s="56" t="s">
        <v>642</v>
      </c>
    </row>
    <row r="34" spans="1:14" s="46" customFormat="1" ht="128.25">
      <c r="A34" s="41" t="s">
        <v>286</v>
      </c>
      <c r="B34" s="56" t="s">
        <v>367</v>
      </c>
      <c r="C34" s="57" t="s">
        <v>368</v>
      </c>
      <c r="D34" s="57" t="s">
        <v>590</v>
      </c>
      <c r="E34" s="57" t="s">
        <v>567</v>
      </c>
      <c r="F34" s="56" t="s">
        <v>591</v>
      </c>
      <c r="G34" s="56" t="s">
        <v>628</v>
      </c>
      <c r="H34" s="56" t="s">
        <v>654</v>
      </c>
      <c r="I34" s="57" t="s">
        <v>594</v>
      </c>
      <c r="J34" s="57" t="s">
        <v>606</v>
      </c>
      <c r="K34" s="57" t="s">
        <v>378</v>
      </c>
      <c r="L34" s="61" t="s">
        <v>659</v>
      </c>
      <c r="M34" s="56" t="s">
        <v>655</v>
      </c>
      <c r="N34" s="56" t="s">
        <v>656</v>
      </c>
    </row>
    <row r="35" spans="1:14" s="46" customFormat="1" ht="128.25">
      <c r="A35" s="41" t="s">
        <v>286</v>
      </c>
      <c r="B35" s="56" t="s">
        <v>367</v>
      </c>
      <c r="C35" s="56" t="s">
        <v>368</v>
      </c>
      <c r="D35" s="57" t="s">
        <v>590</v>
      </c>
      <c r="E35" s="57" t="s">
        <v>567</v>
      </c>
      <c r="F35" s="56" t="s">
        <v>591</v>
      </c>
      <c r="G35" s="56" t="s">
        <v>628</v>
      </c>
      <c r="H35" s="56" t="s">
        <v>654</v>
      </c>
      <c r="I35" s="57" t="s">
        <v>594</v>
      </c>
      <c r="J35" s="57" t="s">
        <v>606</v>
      </c>
      <c r="K35" s="57" t="s">
        <v>378</v>
      </c>
      <c r="L35" s="61" t="s">
        <v>659</v>
      </c>
      <c r="M35" s="56" t="s">
        <v>655</v>
      </c>
      <c r="N35" s="56" t="s">
        <v>656</v>
      </c>
    </row>
    <row r="36" spans="1:14" s="46" customFormat="1" ht="128.25">
      <c r="A36" s="41" t="s">
        <v>286</v>
      </c>
      <c r="B36" s="56" t="s">
        <v>367</v>
      </c>
      <c r="C36" s="56" t="s">
        <v>368</v>
      </c>
      <c r="D36" s="57" t="s">
        <v>590</v>
      </c>
      <c r="E36" s="57" t="s">
        <v>567</v>
      </c>
      <c r="F36" s="56" t="s">
        <v>591</v>
      </c>
      <c r="G36" s="56" t="s">
        <v>628</v>
      </c>
      <c r="H36" s="56" t="s">
        <v>654</v>
      </c>
      <c r="I36" s="57" t="s">
        <v>594</v>
      </c>
      <c r="J36" s="57" t="s">
        <v>606</v>
      </c>
      <c r="K36" s="57" t="s">
        <v>379</v>
      </c>
      <c r="L36" s="61" t="s">
        <v>659</v>
      </c>
      <c r="M36" s="56" t="s">
        <v>657</v>
      </c>
      <c r="N36" s="56" t="s">
        <v>658</v>
      </c>
    </row>
  </sheetData>
  <mergeCells count="9">
    <mergeCell ref="M6:N7"/>
    <mergeCell ref="A6:L7"/>
    <mergeCell ref="A5:B5"/>
    <mergeCell ref="A1:B4"/>
    <mergeCell ref="C1:M1"/>
    <mergeCell ref="C2:M2"/>
    <mergeCell ref="C3:M3"/>
    <mergeCell ref="C4:M4"/>
    <mergeCell ref="C5:N5"/>
  </mergeCells>
  <dataValidations count="1">
    <dataValidation type="list" allowBlank="1" showInputMessage="1" showErrorMessage="1" sqref="K37:K118" xr:uid="{C9DB430D-A262-4D38-A150-968E7EDBB0EF}">
      <formula1>$Q$11:$Q$16</formula1>
    </dataValidation>
  </dataValidation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170"/>
  <sheetViews>
    <sheetView tabSelected="1" topLeftCell="D8" zoomScale="80" zoomScaleNormal="80" zoomScaleSheetLayoutView="114" workbookViewId="0">
      <pane ySplit="1" topLeftCell="A166" activePane="bottomLeft" state="frozen"/>
      <selection activeCell="A8" sqref="A8"/>
      <selection pane="bottomLeft" activeCell="F167" sqref="F167"/>
    </sheetView>
  </sheetViews>
  <sheetFormatPr baseColWidth="10" defaultColWidth="11.5703125" defaultRowHeight="15"/>
  <cols>
    <col min="1" max="1" width="40" style="59" customWidth="1"/>
    <col min="2" max="2" width="34.85546875" style="59" customWidth="1"/>
    <col min="3" max="3" width="23.140625" style="59" customWidth="1"/>
    <col min="4" max="4" width="33.7109375" style="59" customWidth="1"/>
    <col min="5" max="5" width="35.85546875" style="59" customWidth="1"/>
    <col min="6" max="6" width="32.85546875" style="59" customWidth="1"/>
    <col min="7" max="7" width="41.140625" style="59" customWidth="1"/>
    <col min="8" max="8" width="47" style="59" customWidth="1"/>
    <col min="9" max="9" width="39.140625" style="59" customWidth="1"/>
    <col min="10" max="10" width="34.5703125" style="59" hidden="1" customWidth="1"/>
    <col min="11" max="11" width="30.85546875" style="59" hidden="1" customWidth="1"/>
    <col min="12" max="12" width="23.5703125" style="59" customWidth="1"/>
    <col min="13" max="13" width="37" style="145" customWidth="1"/>
    <col min="14" max="14" width="25.28515625" style="59" customWidth="1"/>
    <col min="15" max="15" width="26.140625" style="59" customWidth="1"/>
    <col min="16" max="16" width="22.42578125" style="59" customWidth="1"/>
    <col min="17" max="17" width="25.5703125" style="59" customWidth="1"/>
    <col min="18" max="19" width="36.140625" style="59" hidden="1" customWidth="1"/>
    <col min="20" max="20" width="29.28515625" style="59" customWidth="1"/>
    <col min="21" max="21" width="21.140625" style="59" customWidth="1"/>
    <col min="22" max="22" width="21.85546875" style="59" customWidth="1"/>
    <col min="23" max="23" width="17.85546875" style="59" customWidth="1"/>
    <col min="24" max="24" width="35.85546875" style="59" customWidth="1"/>
    <col min="25" max="25" width="31.85546875" style="59" customWidth="1"/>
    <col min="26" max="26" width="32.85546875" style="59" customWidth="1"/>
    <col min="27" max="27" width="29" style="59" customWidth="1"/>
    <col min="28" max="28" width="67.140625" style="59" customWidth="1"/>
    <col min="29" max="29" width="31.140625" style="59" customWidth="1"/>
    <col min="30" max="30" width="46.140625" style="59" bestFit="1" customWidth="1"/>
    <col min="31" max="31" width="46.140625" style="59" customWidth="1"/>
    <col min="32" max="32" width="29.140625" style="59" bestFit="1" customWidth="1"/>
    <col min="33" max="33" width="27.140625" style="59" bestFit="1" customWidth="1"/>
    <col min="34" max="34" width="33.140625" style="59" bestFit="1" customWidth="1"/>
    <col min="35" max="35" width="33.140625" style="59" hidden="1" customWidth="1"/>
    <col min="36" max="36" width="51.5703125" style="59" customWidth="1"/>
    <col min="37" max="37" width="30.85546875" style="59" bestFit="1" customWidth="1"/>
    <col min="38" max="40" width="30.85546875" style="59" hidden="1" customWidth="1"/>
    <col min="41" max="41" width="26.85546875" style="142" bestFit="1" customWidth="1"/>
    <col min="42" max="42" width="41" style="59" bestFit="1" customWidth="1"/>
    <col min="43" max="43" width="132.42578125" style="59" hidden="1" customWidth="1"/>
    <col min="44" max="44" width="34.5703125" style="59" customWidth="1"/>
    <col min="45" max="45" width="33.42578125" style="59" customWidth="1"/>
    <col min="46" max="46" width="24" style="59" customWidth="1"/>
    <col min="47" max="49" width="11.140625" style="59"/>
    <col min="50" max="50" width="56.85546875" style="59" customWidth="1"/>
    <col min="51" max="52" width="11.140625" style="59" customWidth="1"/>
    <col min="53" max="16384" width="11.5703125" style="59"/>
  </cols>
  <sheetData>
    <row r="1" spans="1:46" ht="23.25" customHeight="1">
      <c r="A1" s="266" t="s">
        <v>0</v>
      </c>
      <c r="B1" s="266"/>
      <c r="C1" s="263" t="s">
        <v>1</v>
      </c>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5"/>
      <c r="AP1" s="252" t="s">
        <v>214</v>
      </c>
      <c r="AQ1" s="253"/>
    </row>
    <row r="2" spans="1:46" ht="23.25" customHeight="1">
      <c r="A2" s="266"/>
      <c r="B2" s="266"/>
      <c r="C2" s="263" t="s">
        <v>2</v>
      </c>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5"/>
      <c r="AP2" s="252" t="s">
        <v>3</v>
      </c>
      <c r="AQ2" s="253"/>
    </row>
    <row r="3" spans="1:46" ht="23.25" customHeight="1">
      <c r="A3" s="266"/>
      <c r="B3" s="266"/>
      <c r="C3" s="263" t="s">
        <v>4</v>
      </c>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5"/>
      <c r="AP3" s="252" t="s">
        <v>213</v>
      </c>
      <c r="AQ3" s="253"/>
    </row>
    <row r="4" spans="1:46" ht="23.25" customHeight="1">
      <c r="A4" s="266"/>
      <c r="B4" s="266"/>
      <c r="C4" s="263" t="s">
        <v>158</v>
      </c>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5"/>
      <c r="AP4" s="252" t="s">
        <v>217</v>
      </c>
      <c r="AQ4" s="253"/>
    </row>
    <row r="5" spans="1:46" ht="26.25" customHeight="1">
      <c r="A5" s="260" t="s">
        <v>5</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2"/>
    </row>
    <row r="6" spans="1:46" ht="15" customHeight="1">
      <c r="A6" s="255" t="s">
        <v>169</v>
      </c>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6"/>
      <c r="AC6" s="254" t="s">
        <v>94</v>
      </c>
      <c r="AD6" s="255"/>
      <c r="AE6" s="255"/>
      <c r="AF6" s="255"/>
      <c r="AG6" s="255"/>
      <c r="AH6" s="255"/>
      <c r="AI6" s="93"/>
      <c r="AJ6" s="254" t="s">
        <v>6</v>
      </c>
      <c r="AK6" s="255"/>
      <c r="AL6" s="255"/>
      <c r="AM6" s="255"/>
      <c r="AN6" s="255"/>
      <c r="AO6" s="255"/>
      <c r="AP6" s="255"/>
      <c r="AQ6" s="256"/>
    </row>
    <row r="7" spans="1:46" ht="15" customHeight="1">
      <c r="A7" s="258"/>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9"/>
      <c r="AC7" s="257"/>
      <c r="AD7" s="258"/>
      <c r="AE7" s="258"/>
      <c r="AF7" s="258"/>
      <c r="AG7" s="258"/>
      <c r="AH7" s="258"/>
      <c r="AI7" s="94"/>
      <c r="AJ7" s="257"/>
      <c r="AK7" s="258"/>
      <c r="AL7" s="258"/>
      <c r="AM7" s="258"/>
      <c r="AN7" s="258"/>
      <c r="AO7" s="258"/>
      <c r="AP7" s="258"/>
      <c r="AQ7" s="259"/>
    </row>
    <row r="8" spans="1:46" ht="94.15" customHeight="1">
      <c r="A8" s="95" t="s">
        <v>99</v>
      </c>
      <c r="B8" s="95" t="s">
        <v>7</v>
      </c>
      <c r="C8" s="95" t="s">
        <v>193</v>
      </c>
      <c r="D8" s="45" t="s">
        <v>445</v>
      </c>
      <c r="E8" s="45" t="s">
        <v>10</v>
      </c>
      <c r="F8" s="95" t="s">
        <v>11</v>
      </c>
      <c r="G8" s="45" t="s">
        <v>148</v>
      </c>
      <c r="H8" s="45" t="s">
        <v>197</v>
      </c>
      <c r="I8" s="45" t="s">
        <v>149</v>
      </c>
      <c r="J8" s="45" t="s">
        <v>437</v>
      </c>
      <c r="K8" s="45" t="s">
        <v>438</v>
      </c>
      <c r="L8" s="45" t="s">
        <v>202</v>
      </c>
      <c r="M8" s="96" t="s">
        <v>191</v>
      </c>
      <c r="N8" s="96" t="s">
        <v>209</v>
      </c>
      <c r="O8" s="96" t="s">
        <v>12</v>
      </c>
      <c r="P8" s="97" t="s">
        <v>195</v>
      </c>
      <c r="Q8" s="98" t="s">
        <v>835</v>
      </c>
      <c r="R8" s="96" t="s">
        <v>439</v>
      </c>
      <c r="S8" s="96" t="s">
        <v>440</v>
      </c>
      <c r="T8" s="96" t="s">
        <v>836</v>
      </c>
      <c r="U8" s="96" t="s">
        <v>150</v>
      </c>
      <c r="V8" s="96" t="s">
        <v>151</v>
      </c>
      <c r="W8" s="95" t="s">
        <v>16</v>
      </c>
      <c r="X8" s="95" t="s">
        <v>17</v>
      </c>
      <c r="Y8" s="95" t="s">
        <v>164</v>
      </c>
      <c r="Z8" s="95" t="s">
        <v>36</v>
      </c>
      <c r="AA8" s="95" t="s">
        <v>104</v>
      </c>
      <c r="AB8" s="95" t="s">
        <v>105</v>
      </c>
      <c r="AC8" s="45" t="s">
        <v>22</v>
      </c>
      <c r="AD8" s="45" t="s">
        <v>153</v>
      </c>
      <c r="AE8" s="45" t="s">
        <v>207</v>
      </c>
      <c r="AF8" s="45" t="s">
        <v>23</v>
      </c>
      <c r="AG8" s="45" t="s">
        <v>24</v>
      </c>
      <c r="AH8" s="45" t="s">
        <v>25</v>
      </c>
      <c r="AI8" s="45" t="s">
        <v>441</v>
      </c>
      <c r="AJ8" s="95" t="s">
        <v>19</v>
      </c>
      <c r="AK8" s="95" t="s">
        <v>152</v>
      </c>
      <c r="AL8" s="45" t="s">
        <v>442</v>
      </c>
      <c r="AM8" s="45" t="s">
        <v>443</v>
      </c>
      <c r="AN8" s="45" t="s">
        <v>444</v>
      </c>
      <c r="AO8" s="95" t="s">
        <v>18</v>
      </c>
      <c r="AP8" s="95" t="s">
        <v>20</v>
      </c>
      <c r="AQ8" s="45" t="s">
        <v>745</v>
      </c>
      <c r="AR8" s="150" t="s">
        <v>827</v>
      </c>
      <c r="AS8" s="150" t="s">
        <v>828</v>
      </c>
      <c r="AT8" s="150" t="s">
        <v>829</v>
      </c>
    </row>
    <row r="9" spans="1:46" ht="60">
      <c r="A9" s="41" t="s">
        <v>284</v>
      </c>
      <c r="B9" s="41" t="s">
        <v>223</v>
      </c>
      <c r="C9" s="100" t="s">
        <v>386</v>
      </c>
      <c r="D9" s="41" t="s">
        <v>232</v>
      </c>
      <c r="E9" s="41" t="s">
        <v>289</v>
      </c>
      <c r="F9" s="101">
        <v>2024130010112</v>
      </c>
      <c r="G9" s="102" t="s">
        <v>300</v>
      </c>
      <c r="H9" s="41" t="s">
        <v>310</v>
      </c>
      <c r="I9" s="41" t="s">
        <v>261</v>
      </c>
      <c r="J9" s="103">
        <v>0</v>
      </c>
      <c r="K9" s="75"/>
      <c r="L9" s="104">
        <v>0.25</v>
      </c>
      <c r="M9" s="102" t="s">
        <v>540</v>
      </c>
      <c r="N9" s="75"/>
      <c r="O9" s="99" t="s">
        <v>778</v>
      </c>
      <c r="P9" s="105">
        <v>3</v>
      </c>
      <c r="Q9" s="105">
        <v>0</v>
      </c>
      <c r="R9" s="75"/>
      <c r="S9" s="75"/>
      <c r="T9" s="106">
        <v>0</v>
      </c>
      <c r="U9" s="107">
        <v>45444</v>
      </c>
      <c r="V9" s="107">
        <v>45657</v>
      </c>
      <c r="W9" s="108">
        <f>+V9-U9</f>
        <v>213</v>
      </c>
      <c r="X9" s="75" t="s">
        <v>380</v>
      </c>
      <c r="Y9" s="99" t="s">
        <v>383</v>
      </c>
      <c r="Z9" s="99" t="s">
        <v>387</v>
      </c>
      <c r="AA9" s="99" t="s">
        <v>402</v>
      </c>
      <c r="AB9" s="99" t="s">
        <v>403</v>
      </c>
      <c r="AC9" s="109" t="s">
        <v>382</v>
      </c>
      <c r="AD9" s="99" t="s">
        <v>661</v>
      </c>
      <c r="AE9" s="110">
        <v>204000000</v>
      </c>
      <c r="AF9" s="75" t="s">
        <v>77</v>
      </c>
      <c r="AG9" s="75"/>
      <c r="AH9" s="75"/>
      <c r="AI9" s="75"/>
      <c r="AJ9" s="231">
        <v>21033331222.240002</v>
      </c>
      <c r="AK9" s="231">
        <v>21621695037.57</v>
      </c>
      <c r="AL9" s="75"/>
      <c r="AM9" s="75"/>
      <c r="AN9" s="75"/>
      <c r="AO9" s="242" t="s">
        <v>767</v>
      </c>
      <c r="AP9" s="99" t="s">
        <v>289</v>
      </c>
      <c r="AQ9" s="75" t="s">
        <v>733</v>
      </c>
      <c r="AR9" s="249">
        <v>34004857809.57</v>
      </c>
      <c r="AS9" s="249">
        <v>17878581300</v>
      </c>
      <c r="AT9" s="249">
        <f>+AS9/AR9</f>
        <v>0.52576550680263168</v>
      </c>
    </row>
    <row r="10" spans="1:46" ht="120">
      <c r="A10" s="41" t="s">
        <v>284</v>
      </c>
      <c r="B10" s="41" t="s">
        <v>223</v>
      </c>
      <c r="C10" s="100" t="s">
        <v>386</v>
      </c>
      <c r="D10" s="41" t="s">
        <v>232</v>
      </c>
      <c r="E10" s="41" t="s">
        <v>289</v>
      </c>
      <c r="F10" s="101">
        <v>2024130010112</v>
      </c>
      <c r="G10" s="102" t="s">
        <v>300</v>
      </c>
      <c r="H10" s="41" t="s">
        <v>310</v>
      </c>
      <c r="I10" s="41" t="s">
        <v>261</v>
      </c>
      <c r="J10" s="103">
        <v>0</v>
      </c>
      <c r="K10" s="75"/>
      <c r="L10" s="104">
        <v>0.25</v>
      </c>
      <c r="M10" s="102" t="s">
        <v>540</v>
      </c>
      <c r="N10" s="75"/>
      <c r="O10" s="99" t="s">
        <v>778</v>
      </c>
      <c r="P10" s="105">
        <v>3</v>
      </c>
      <c r="Q10" s="105">
        <v>0</v>
      </c>
      <c r="R10" s="75"/>
      <c r="S10" s="75"/>
      <c r="T10" s="75"/>
      <c r="U10" s="107">
        <v>45444</v>
      </c>
      <c r="V10" s="107">
        <v>45657</v>
      </c>
      <c r="W10" s="108">
        <f t="shared" ref="W10:W29" si="0">+V10-U10</f>
        <v>213</v>
      </c>
      <c r="X10" s="75" t="s">
        <v>380</v>
      </c>
      <c r="Y10" s="99" t="s">
        <v>383</v>
      </c>
      <c r="Z10" s="99" t="s">
        <v>387</v>
      </c>
      <c r="AA10" s="99" t="s">
        <v>402</v>
      </c>
      <c r="AB10" s="99" t="s">
        <v>403</v>
      </c>
      <c r="AC10" s="109" t="s">
        <v>382</v>
      </c>
      <c r="AD10" s="99" t="s">
        <v>720</v>
      </c>
      <c r="AE10" s="110">
        <v>9854581370</v>
      </c>
      <c r="AF10" s="75"/>
      <c r="AG10" s="75"/>
      <c r="AH10" s="75"/>
      <c r="AI10" s="75"/>
      <c r="AJ10" s="241"/>
      <c r="AK10" s="241"/>
      <c r="AL10" s="112">
        <v>4860261721.3199997</v>
      </c>
      <c r="AM10" s="75"/>
      <c r="AN10" s="75"/>
      <c r="AO10" s="243"/>
      <c r="AP10" s="99" t="s">
        <v>289</v>
      </c>
      <c r="AQ10" s="75" t="s">
        <v>733</v>
      </c>
      <c r="AR10" s="250"/>
      <c r="AS10" s="250"/>
      <c r="AT10" s="250"/>
    </row>
    <row r="11" spans="1:46" ht="82.5" customHeight="1">
      <c r="A11" s="41" t="s">
        <v>284</v>
      </c>
      <c r="B11" s="41" t="s">
        <v>223</v>
      </c>
      <c r="C11" s="100" t="s">
        <v>386</v>
      </c>
      <c r="D11" s="41" t="s">
        <v>232</v>
      </c>
      <c r="E11" s="41" t="s">
        <v>289</v>
      </c>
      <c r="F11" s="101">
        <v>2024130010112</v>
      </c>
      <c r="G11" s="102" t="s">
        <v>300</v>
      </c>
      <c r="H11" s="41" t="s">
        <v>310</v>
      </c>
      <c r="I11" s="41" t="s">
        <v>261</v>
      </c>
      <c r="J11" s="103">
        <v>0</v>
      </c>
      <c r="K11" s="75"/>
      <c r="L11" s="104">
        <v>0.25</v>
      </c>
      <c r="M11" s="102" t="s">
        <v>540</v>
      </c>
      <c r="O11" s="99" t="s">
        <v>778</v>
      </c>
      <c r="P11" s="105">
        <v>3</v>
      </c>
      <c r="Q11" s="105">
        <v>0</v>
      </c>
      <c r="R11" s="75"/>
      <c r="S11" s="75"/>
      <c r="T11" s="75"/>
      <c r="U11" s="107">
        <v>45444</v>
      </c>
      <c r="V11" s="107">
        <v>45657</v>
      </c>
      <c r="W11" s="108">
        <f t="shared" si="0"/>
        <v>213</v>
      </c>
      <c r="X11" s="75" t="s">
        <v>380</v>
      </c>
      <c r="Y11" s="99" t="s">
        <v>383</v>
      </c>
      <c r="Z11" s="99" t="s">
        <v>387</v>
      </c>
      <c r="AA11" s="99" t="s">
        <v>402</v>
      </c>
      <c r="AB11" s="99" t="s">
        <v>403</v>
      </c>
      <c r="AC11" s="109" t="s">
        <v>382</v>
      </c>
      <c r="AD11" s="99" t="s">
        <v>721</v>
      </c>
      <c r="AE11" s="110">
        <v>2648644803</v>
      </c>
      <c r="AF11" s="75"/>
      <c r="AG11" s="75"/>
      <c r="AH11" s="75"/>
      <c r="AI11" s="75"/>
      <c r="AJ11" s="241"/>
      <c r="AK11" s="241"/>
      <c r="AL11" s="75"/>
      <c r="AM11" s="75"/>
      <c r="AN11" s="75"/>
      <c r="AO11" s="243"/>
      <c r="AP11" s="99" t="s">
        <v>289</v>
      </c>
      <c r="AQ11" s="75" t="s">
        <v>733</v>
      </c>
      <c r="AR11" s="250"/>
      <c r="AS11" s="250"/>
      <c r="AT11" s="250"/>
    </row>
    <row r="12" spans="1:46" ht="92.45" customHeight="1">
      <c r="A12" s="41" t="s">
        <v>284</v>
      </c>
      <c r="B12" s="41" t="s">
        <v>223</v>
      </c>
      <c r="C12" s="100" t="s">
        <v>386</v>
      </c>
      <c r="D12" s="41" t="s">
        <v>232</v>
      </c>
      <c r="E12" s="41" t="s">
        <v>289</v>
      </c>
      <c r="F12" s="101">
        <v>2024130010112</v>
      </c>
      <c r="G12" s="102" t="s">
        <v>300</v>
      </c>
      <c r="H12" s="41" t="s">
        <v>310</v>
      </c>
      <c r="I12" s="41" t="s">
        <v>261</v>
      </c>
      <c r="J12" s="103">
        <v>0</v>
      </c>
      <c r="K12" s="75"/>
      <c r="L12" s="104">
        <v>0.25</v>
      </c>
      <c r="M12" s="114" t="s">
        <v>541</v>
      </c>
      <c r="N12" s="75"/>
      <c r="O12" s="99" t="s">
        <v>778</v>
      </c>
      <c r="P12" s="105">
        <v>3</v>
      </c>
      <c r="Q12" s="105">
        <v>0</v>
      </c>
      <c r="R12" s="75"/>
      <c r="S12" s="75"/>
      <c r="T12" s="106">
        <v>0</v>
      </c>
      <c r="U12" s="107">
        <v>45444</v>
      </c>
      <c r="V12" s="107">
        <v>45657</v>
      </c>
      <c r="W12" s="108">
        <f t="shared" si="0"/>
        <v>213</v>
      </c>
      <c r="X12" s="75" t="s">
        <v>380</v>
      </c>
      <c r="Y12" s="99" t="s">
        <v>383</v>
      </c>
      <c r="Z12" s="99" t="s">
        <v>387</v>
      </c>
      <c r="AA12" s="99" t="s">
        <v>402</v>
      </c>
      <c r="AB12" s="99" t="s">
        <v>403</v>
      </c>
      <c r="AC12" s="109" t="s">
        <v>382</v>
      </c>
      <c r="AD12" s="99" t="s">
        <v>661</v>
      </c>
      <c r="AE12" s="110">
        <v>200000000</v>
      </c>
      <c r="AF12" s="75"/>
      <c r="AG12" s="75"/>
      <c r="AH12" s="75"/>
      <c r="AI12" s="75"/>
      <c r="AJ12" s="241"/>
      <c r="AK12" s="241"/>
      <c r="AL12" s="75"/>
      <c r="AM12" s="75"/>
      <c r="AN12" s="75"/>
      <c r="AO12" s="243"/>
      <c r="AP12" s="99" t="s">
        <v>289</v>
      </c>
      <c r="AQ12" s="75" t="s">
        <v>733</v>
      </c>
      <c r="AR12" s="250"/>
      <c r="AS12" s="250"/>
      <c r="AT12" s="250"/>
    </row>
    <row r="13" spans="1:46" ht="60">
      <c r="A13" s="41" t="s">
        <v>284</v>
      </c>
      <c r="B13" s="41" t="s">
        <v>223</v>
      </c>
      <c r="C13" s="100" t="s">
        <v>386</v>
      </c>
      <c r="D13" s="41" t="s">
        <v>233</v>
      </c>
      <c r="E13" s="41" t="s">
        <v>289</v>
      </c>
      <c r="F13" s="101">
        <v>2024130010112</v>
      </c>
      <c r="G13" s="102" t="s">
        <v>300</v>
      </c>
      <c r="H13" s="41" t="s">
        <v>310</v>
      </c>
      <c r="I13" s="41" t="s">
        <v>262</v>
      </c>
      <c r="J13" s="103">
        <v>0</v>
      </c>
      <c r="K13" s="75"/>
      <c r="L13" s="104">
        <v>0.25</v>
      </c>
      <c r="M13" s="102" t="s">
        <v>543</v>
      </c>
      <c r="N13" s="75"/>
      <c r="O13" s="102" t="s">
        <v>543</v>
      </c>
      <c r="P13" s="105">
        <v>0.5</v>
      </c>
      <c r="Q13" s="105">
        <v>0</v>
      </c>
      <c r="R13" s="75"/>
      <c r="S13" s="75"/>
      <c r="T13" s="106">
        <v>0</v>
      </c>
      <c r="U13" s="107">
        <v>45444</v>
      </c>
      <c r="V13" s="107">
        <v>45657</v>
      </c>
      <c r="W13" s="108">
        <f t="shared" si="0"/>
        <v>213</v>
      </c>
      <c r="X13" s="75" t="s">
        <v>380</v>
      </c>
      <c r="Y13" s="99" t="s">
        <v>383</v>
      </c>
      <c r="Z13" s="99" t="s">
        <v>387</v>
      </c>
      <c r="AA13" s="115" t="s">
        <v>401</v>
      </c>
      <c r="AB13" s="116" t="s">
        <v>404</v>
      </c>
      <c r="AC13" s="109" t="s">
        <v>382</v>
      </c>
      <c r="AD13" s="99" t="s">
        <v>661</v>
      </c>
      <c r="AE13" s="110">
        <v>5000000</v>
      </c>
      <c r="AF13" s="75"/>
      <c r="AG13" s="75"/>
      <c r="AH13" s="75"/>
      <c r="AI13" s="75"/>
      <c r="AJ13" s="241"/>
      <c r="AK13" s="241"/>
      <c r="AL13" s="75"/>
      <c r="AM13" s="75"/>
      <c r="AN13" s="75"/>
      <c r="AO13" s="243"/>
      <c r="AP13" s="99" t="s">
        <v>289</v>
      </c>
      <c r="AQ13" s="75" t="s">
        <v>734</v>
      </c>
      <c r="AR13" s="250"/>
      <c r="AS13" s="250"/>
      <c r="AT13" s="250"/>
    </row>
    <row r="14" spans="1:46" ht="60">
      <c r="A14" s="41" t="s">
        <v>284</v>
      </c>
      <c r="B14" s="41" t="s">
        <v>223</v>
      </c>
      <c r="C14" s="100" t="s">
        <v>386</v>
      </c>
      <c r="D14" s="41" t="s">
        <v>234</v>
      </c>
      <c r="E14" s="41" t="s">
        <v>289</v>
      </c>
      <c r="F14" s="101">
        <v>2024130010112</v>
      </c>
      <c r="G14" s="102" t="s">
        <v>300</v>
      </c>
      <c r="H14" s="41" t="s">
        <v>310</v>
      </c>
      <c r="I14" s="115" t="s">
        <v>263</v>
      </c>
      <c r="J14" s="103">
        <v>0</v>
      </c>
      <c r="K14" s="75"/>
      <c r="L14" s="104">
        <v>0.25</v>
      </c>
      <c r="M14" s="102" t="s">
        <v>542</v>
      </c>
      <c r="N14" s="75"/>
      <c r="O14" s="99" t="s">
        <v>779</v>
      </c>
      <c r="P14" s="105">
        <v>4</v>
      </c>
      <c r="Q14" s="105">
        <v>0</v>
      </c>
      <c r="R14" s="75"/>
      <c r="S14" s="75"/>
      <c r="T14" s="106">
        <v>0</v>
      </c>
      <c r="U14" s="107">
        <v>45444</v>
      </c>
      <c r="V14" s="107">
        <v>45657</v>
      </c>
      <c r="W14" s="108">
        <f t="shared" si="0"/>
        <v>213</v>
      </c>
      <c r="X14" s="75" t="s">
        <v>380</v>
      </c>
      <c r="Y14" s="99" t="s">
        <v>383</v>
      </c>
      <c r="Z14" s="99" t="s">
        <v>387</v>
      </c>
      <c r="AA14" s="115" t="s">
        <v>401</v>
      </c>
      <c r="AB14" s="116" t="s">
        <v>404</v>
      </c>
      <c r="AC14" s="109" t="s">
        <v>382</v>
      </c>
      <c r="AD14" s="99" t="s">
        <v>722</v>
      </c>
      <c r="AE14" s="110">
        <v>70331222.240001693</v>
      </c>
      <c r="AF14" s="75"/>
      <c r="AG14" s="75"/>
      <c r="AH14" s="75"/>
      <c r="AI14" s="75"/>
      <c r="AJ14" s="241"/>
      <c r="AK14" s="241"/>
      <c r="AL14" s="75"/>
      <c r="AM14" s="75"/>
      <c r="AN14" s="75"/>
      <c r="AO14" s="243"/>
      <c r="AP14" s="99" t="s">
        <v>289</v>
      </c>
      <c r="AQ14" s="75" t="s">
        <v>735</v>
      </c>
      <c r="AR14" s="250"/>
      <c r="AS14" s="250"/>
      <c r="AT14" s="250"/>
    </row>
    <row r="15" spans="1:46" ht="60">
      <c r="A15" s="41" t="s">
        <v>284</v>
      </c>
      <c r="B15" s="41" t="s">
        <v>223</v>
      </c>
      <c r="C15" s="100" t="s">
        <v>386</v>
      </c>
      <c r="D15" s="41" t="s">
        <v>234</v>
      </c>
      <c r="E15" s="41" t="s">
        <v>289</v>
      </c>
      <c r="F15" s="101">
        <v>2024130010112</v>
      </c>
      <c r="G15" s="102" t="s">
        <v>300</v>
      </c>
      <c r="H15" s="41" t="s">
        <v>310</v>
      </c>
      <c r="I15" s="115" t="s">
        <v>263</v>
      </c>
      <c r="J15" s="103">
        <v>0</v>
      </c>
      <c r="K15" s="75"/>
      <c r="L15" s="104">
        <v>0.25</v>
      </c>
      <c r="M15" s="102" t="s">
        <v>542</v>
      </c>
      <c r="N15" s="75"/>
      <c r="O15" s="99" t="s">
        <v>779</v>
      </c>
      <c r="P15" s="105">
        <v>4</v>
      </c>
      <c r="Q15" s="105">
        <v>0</v>
      </c>
      <c r="R15" s="75"/>
      <c r="S15" s="75"/>
      <c r="T15" s="75"/>
      <c r="U15" s="107">
        <v>45444</v>
      </c>
      <c r="V15" s="107">
        <v>45657</v>
      </c>
      <c r="W15" s="108">
        <f t="shared" si="0"/>
        <v>213</v>
      </c>
      <c r="X15" s="75" t="s">
        <v>380</v>
      </c>
      <c r="Y15" s="99" t="s">
        <v>383</v>
      </c>
      <c r="Z15" s="99" t="s">
        <v>387</v>
      </c>
      <c r="AA15" s="99" t="s">
        <v>405</v>
      </c>
      <c r="AB15" s="115" t="s">
        <v>406</v>
      </c>
      <c r="AC15" s="109" t="s">
        <v>382</v>
      </c>
      <c r="AD15" s="99" t="s">
        <v>723</v>
      </c>
      <c r="AE15" s="110">
        <v>10000000</v>
      </c>
      <c r="AF15" s="75"/>
      <c r="AG15" s="75"/>
      <c r="AH15" s="75"/>
      <c r="AI15" s="75"/>
      <c r="AJ15" s="241"/>
      <c r="AK15" s="241"/>
      <c r="AL15" s="75"/>
      <c r="AM15" s="75"/>
      <c r="AN15" s="75"/>
      <c r="AO15" s="243"/>
      <c r="AP15" s="99" t="s">
        <v>289</v>
      </c>
      <c r="AQ15" s="75" t="s">
        <v>735</v>
      </c>
      <c r="AR15" s="250"/>
      <c r="AS15" s="250"/>
      <c r="AT15" s="250"/>
    </row>
    <row r="16" spans="1:46" ht="390">
      <c r="A16" s="41" t="s">
        <v>285</v>
      </c>
      <c r="B16" s="41" t="s">
        <v>223</v>
      </c>
      <c r="C16" s="100" t="s">
        <v>386</v>
      </c>
      <c r="D16" s="41" t="s">
        <v>235</v>
      </c>
      <c r="E16" s="41" t="s">
        <v>289</v>
      </c>
      <c r="F16" s="101">
        <v>2024130010112</v>
      </c>
      <c r="G16" s="102" t="s">
        <v>300</v>
      </c>
      <c r="H16" s="41" t="s">
        <v>313</v>
      </c>
      <c r="I16" s="115" t="s">
        <v>446</v>
      </c>
      <c r="J16" s="103">
        <v>368</v>
      </c>
      <c r="K16" s="75"/>
      <c r="L16" s="104">
        <v>0.25</v>
      </c>
      <c r="M16" s="102" t="s">
        <v>535</v>
      </c>
      <c r="N16" s="75"/>
      <c r="O16" s="99" t="s">
        <v>780</v>
      </c>
      <c r="P16" s="105">
        <v>276</v>
      </c>
      <c r="Q16" s="105">
        <v>368</v>
      </c>
      <c r="R16" s="75"/>
      <c r="S16" s="75"/>
      <c r="T16" s="75"/>
      <c r="U16" s="107">
        <v>45444</v>
      </c>
      <c r="V16" s="107">
        <v>45657</v>
      </c>
      <c r="W16" s="108">
        <f t="shared" si="0"/>
        <v>213</v>
      </c>
      <c r="X16" s="75" t="s">
        <v>380</v>
      </c>
      <c r="Y16" s="99" t="s">
        <v>383</v>
      </c>
      <c r="Z16" s="99" t="s">
        <v>387</v>
      </c>
      <c r="AA16" s="99" t="s">
        <v>407</v>
      </c>
      <c r="AB16" s="99" t="s">
        <v>408</v>
      </c>
      <c r="AC16" s="109" t="s">
        <v>382</v>
      </c>
      <c r="AD16" s="99" t="s">
        <v>661</v>
      </c>
      <c r="AE16" s="110">
        <v>200000000</v>
      </c>
      <c r="AF16" s="75"/>
      <c r="AG16" s="75"/>
      <c r="AH16" s="75"/>
      <c r="AI16" s="75"/>
      <c r="AJ16" s="241"/>
      <c r="AK16" s="241"/>
      <c r="AL16" s="75"/>
      <c r="AM16" s="75"/>
      <c r="AN16" s="75"/>
      <c r="AO16" s="243"/>
      <c r="AP16" s="99" t="s">
        <v>289</v>
      </c>
      <c r="AQ16" s="56" t="s">
        <v>544</v>
      </c>
      <c r="AR16" s="250"/>
      <c r="AS16" s="250"/>
      <c r="AT16" s="250"/>
    </row>
    <row r="17" spans="1:46" ht="162.6" customHeight="1">
      <c r="A17" s="117" t="s">
        <v>285</v>
      </c>
      <c r="B17" s="117" t="s">
        <v>223</v>
      </c>
      <c r="C17" s="100" t="s">
        <v>386</v>
      </c>
      <c r="D17" s="117" t="s">
        <v>235</v>
      </c>
      <c r="E17" s="117" t="s">
        <v>289</v>
      </c>
      <c r="F17" s="118">
        <v>2024130010112</v>
      </c>
      <c r="G17" s="102" t="s">
        <v>300</v>
      </c>
      <c r="H17" s="41" t="s">
        <v>313</v>
      </c>
      <c r="I17" s="115" t="s">
        <v>446</v>
      </c>
      <c r="J17" s="103">
        <v>368</v>
      </c>
      <c r="K17" s="75"/>
      <c r="L17" s="104">
        <v>0.25</v>
      </c>
      <c r="M17" s="99" t="s">
        <v>537</v>
      </c>
      <c r="N17" s="75"/>
      <c r="O17" s="75"/>
      <c r="P17" s="105">
        <v>276</v>
      </c>
      <c r="Q17" s="105">
        <v>368</v>
      </c>
      <c r="R17" s="75"/>
      <c r="S17" s="75"/>
      <c r="T17" s="106">
        <v>1</v>
      </c>
      <c r="U17" s="107">
        <v>45444</v>
      </c>
      <c r="V17" s="107">
        <v>45657</v>
      </c>
      <c r="W17" s="108">
        <f t="shared" si="0"/>
        <v>213</v>
      </c>
      <c r="X17" s="75" t="s">
        <v>380</v>
      </c>
      <c r="Y17" s="99" t="s">
        <v>383</v>
      </c>
      <c r="Z17" s="99" t="s">
        <v>387</v>
      </c>
      <c r="AA17" s="99" t="s">
        <v>407</v>
      </c>
      <c r="AB17" s="99" t="s">
        <v>408</v>
      </c>
      <c r="AC17" s="109" t="s">
        <v>382</v>
      </c>
      <c r="AD17" s="99" t="s">
        <v>661</v>
      </c>
      <c r="AE17" s="110">
        <v>787000000</v>
      </c>
      <c r="AF17" s="75"/>
      <c r="AG17" s="75"/>
      <c r="AH17" s="75"/>
      <c r="AI17" s="75"/>
      <c r="AJ17" s="241"/>
      <c r="AK17" s="241"/>
      <c r="AL17" s="112">
        <v>100000000</v>
      </c>
      <c r="AM17" s="75"/>
      <c r="AN17" s="75"/>
      <c r="AO17" s="243"/>
      <c r="AP17" s="99" t="s">
        <v>289</v>
      </c>
      <c r="AQ17" s="56" t="s">
        <v>544</v>
      </c>
      <c r="AR17" s="250"/>
      <c r="AS17" s="250"/>
      <c r="AT17" s="250"/>
    </row>
    <row r="18" spans="1:46" ht="390">
      <c r="A18" s="117" t="s">
        <v>285</v>
      </c>
      <c r="B18" s="117" t="s">
        <v>223</v>
      </c>
      <c r="C18" s="100" t="s">
        <v>386</v>
      </c>
      <c r="D18" s="41" t="s">
        <v>235</v>
      </c>
      <c r="E18" s="117" t="s">
        <v>289</v>
      </c>
      <c r="F18" s="118">
        <v>2024130010112</v>
      </c>
      <c r="G18" s="102" t="s">
        <v>300</v>
      </c>
      <c r="H18" s="41" t="s">
        <v>313</v>
      </c>
      <c r="I18" s="115" t="s">
        <v>446</v>
      </c>
      <c r="J18" s="103">
        <v>368</v>
      </c>
      <c r="K18" s="75"/>
      <c r="L18" s="104">
        <v>0.25</v>
      </c>
      <c r="M18" s="99" t="s">
        <v>537</v>
      </c>
      <c r="N18" s="75"/>
      <c r="O18" s="99" t="s">
        <v>780</v>
      </c>
      <c r="P18" s="105">
        <v>276</v>
      </c>
      <c r="Q18" s="105">
        <v>368</v>
      </c>
      <c r="R18" s="75"/>
      <c r="S18" s="75"/>
      <c r="T18" s="75"/>
      <c r="U18" s="107">
        <v>45444</v>
      </c>
      <c r="V18" s="107">
        <v>45657</v>
      </c>
      <c r="W18" s="108">
        <f t="shared" si="0"/>
        <v>213</v>
      </c>
      <c r="X18" s="75" t="s">
        <v>380</v>
      </c>
      <c r="Y18" s="99" t="s">
        <v>383</v>
      </c>
      <c r="Z18" s="99" t="s">
        <v>387</v>
      </c>
      <c r="AA18" s="99" t="s">
        <v>407</v>
      </c>
      <c r="AB18" s="99" t="s">
        <v>408</v>
      </c>
      <c r="AC18" s="109" t="s">
        <v>382</v>
      </c>
      <c r="AD18" s="99" t="s">
        <v>724</v>
      </c>
      <c r="AE18" s="110">
        <v>2000000000</v>
      </c>
      <c r="AF18" s="75"/>
      <c r="AG18" s="75"/>
      <c r="AH18" s="75"/>
      <c r="AI18" s="75"/>
      <c r="AJ18" s="241"/>
      <c r="AK18" s="241"/>
      <c r="AL18" s="75"/>
      <c r="AM18" s="75"/>
      <c r="AN18" s="75"/>
      <c r="AO18" s="243"/>
      <c r="AP18" s="99" t="s">
        <v>289</v>
      </c>
      <c r="AQ18" s="56" t="s">
        <v>544</v>
      </c>
      <c r="AR18" s="250"/>
      <c r="AS18" s="250"/>
      <c r="AT18" s="250"/>
    </row>
    <row r="19" spans="1:46" ht="390">
      <c r="A19" s="117" t="s">
        <v>285</v>
      </c>
      <c r="B19" s="117" t="s">
        <v>223</v>
      </c>
      <c r="C19" s="100" t="s">
        <v>386</v>
      </c>
      <c r="D19" s="117" t="s">
        <v>235</v>
      </c>
      <c r="E19" s="117" t="s">
        <v>289</v>
      </c>
      <c r="F19" s="118">
        <v>2024130010112</v>
      </c>
      <c r="G19" s="102" t="s">
        <v>300</v>
      </c>
      <c r="H19" s="41" t="s">
        <v>313</v>
      </c>
      <c r="I19" s="115" t="s">
        <v>446</v>
      </c>
      <c r="J19" s="103">
        <v>368</v>
      </c>
      <c r="K19" s="75"/>
      <c r="L19" s="104">
        <v>0.25</v>
      </c>
      <c r="M19" s="99" t="s">
        <v>537</v>
      </c>
      <c r="N19" s="75"/>
      <c r="O19" s="75"/>
      <c r="P19" s="105">
        <v>276</v>
      </c>
      <c r="Q19" s="105">
        <v>368</v>
      </c>
      <c r="R19" s="75"/>
      <c r="S19" s="75"/>
      <c r="T19" s="75"/>
      <c r="U19" s="107">
        <v>45444</v>
      </c>
      <c r="V19" s="107">
        <v>45657</v>
      </c>
      <c r="W19" s="108">
        <f t="shared" si="0"/>
        <v>213</v>
      </c>
      <c r="X19" s="75" t="s">
        <v>380</v>
      </c>
      <c r="Y19" s="99" t="s">
        <v>383</v>
      </c>
      <c r="Z19" s="99" t="s">
        <v>387</v>
      </c>
      <c r="AA19" s="99" t="s">
        <v>407</v>
      </c>
      <c r="AB19" s="99" t="s">
        <v>408</v>
      </c>
      <c r="AC19" s="109" t="s">
        <v>382</v>
      </c>
      <c r="AD19" s="99" t="s">
        <v>726</v>
      </c>
      <c r="AE19" s="110">
        <v>200000000</v>
      </c>
      <c r="AF19" s="75"/>
      <c r="AG19" s="75"/>
      <c r="AH19" s="75"/>
      <c r="AI19" s="75"/>
      <c r="AJ19" s="241"/>
      <c r="AK19" s="241"/>
      <c r="AL19" s="75"/>
      <c r="AM19" s="75"/>
      <c r="AN19" s="75"/>
      <c r="AO19" s="243"/>
      <c r="AP19" s="99" t="s">
        <v>289</v>
      </c>
      <c r="AQ19" s="56" t="s">
        <v>544</v>
      </c>
      <c r="AR19" s="250"/>
      <c r="AS19" s="250"/>
      <c r="AT19" s="250"/>
    </row>
    <row r="20" spans="1:46" ht="390">
      <c r="A20" s="117" t="s">
        <v>285</v>
      </c>
      <c r="B20" s="117" t="s">
        <v>223</v>
      </c>
      <c r="C20" s="100" t="s">
        <v>386</v>
      </c>
      <c r="D20" s="117" t="s">
        <v>235</v>
      </c>
      <c r="E20" s="117" t="s">
        <v>289</v>
      </c>
      <c r="F20" s="118">
        <v>2024130010112</v>
      </c>
      <c r="G20" s="102" t="s">
        <v>300</v>
      </c>
      <c r="H20" s="41" t="s">
        <v>313</v>
      </c>
      <c r="I20" s="115" t="s">
        <v>446</v>
      </c>
      <c r="J20" s="103">
        <v>368</v>
      </c>
      <c r="K20" s="75"/>
      <c r="L20" s="104">
        <v>0.25</v>
      </c>
      <c r="M20" s="99" t="s">
        <v>537</v>
      </c>
      <c r="N20" s="75"/>
      <c r="O20" s="99" t="s">
        <v>780</v>
      </c>
      <c r="P20" s="105">
        <v>276</v>
      </c>
      <c r="Q20" s="105">
        <v>368</v>
      </c>
      <c r="R20" s="75"/>
      <c r="S20" s="75"/>
      <c r="T20" s="75"/>
      <c r="U20" s="107">
        <v>45444</v>
      </c>
      <c r="V20" s="107">
        <v>45657</v>
      </c>
      <c r="W20" s="108">
        <f t="shared" si="0"/>
        <v>213</v>
      </c>
      <c r="X20" s="75" t="s">
        <v>380</v>
      </c>
      <c r="Y20" s="99" t="s">
        <v>383</v>
      </c>
      <c r="Z20" s="99" t="s">
        <v>387</v>
      </c>
      <c r="AA20" s="99" t="s">
        <v>407</v>
      </c>
      <c r="AB20" s="99" t="s">
        <v>408</v>
      </c>
      <c r="AC20" s="109" t="s">
        <v>382</v>
      </c>
      <c r="AD20" s="99" t="s">
        <v>725</v>
      </c>
      <c r="AE20" s="110">
        <v>3000000000</v>
      </c>
      <c r="AF20" s="75"/>
      <c r="AG20" s="75"/>
      <c r="AH20" s="75"/>
      <c r="AI20" s="75"/>
      <c r="AJ20" s="241"/>
      <c r="AK20" s="241"/>
      <c r="AL20" s="112">
        <v>540871914</v>
      </c>
      <c r="AM20" s="75"/>
      <c r="AN20" s="75"/>
      <c r="AO20" s="243"/>
      <c r="AP20" s="99" t="s">
        <v>289</v>
      </c>
      <c r="AQ20" s="56" t="s">
        <v>544</v>
      </c>
      <c r="AR20" s="250"/>
      <c r="AS20" s="250"/>
      <c r="AT20" s="250"/>
    </row>
    <row r="21" spans="1:46" ht="177.6" customHeight="1">
      <c r="A21" s="41" t="s">
        <v>285</v>
      </c>
      <c r="B21" s="41" t="s">
        <v>223</v>
      </c>
      <c r="C21" s="100" t="s">
        <v>386</v>
      </c>
      <c r="D21" s="41" t="s">
        <v>235</v>
      </c>
      <c r="E21" s="41" t="s">
        <v>289</v>
      </c>
      <c r="F21" s="101">
        <v>2024130010112</v>
      </c>
      <c r="G21" s="102" t="s">
        <v>300</v>
      </c>
      <c r="H21" s="41" t="s">
        <v>313</v>
      </c>
      <c r="I21" s="115" t="s">
        <v>446</v>
      </c>
      <c r="J21" s="103">
        <v>368</v>
      </c>
      <c r="K21" s="75"/>
      <c r="L21" s="104">
        <v>0.25</v>
      </c>
      <c r="M21" s="99" t="s">
        <v>338</v>
      </c>
      <c r="N21" s="75"/>
      <c r="O21" s="99" t="s">
        <v>780</v>
      </c>
      <c r="P21" s="105">
        <v>276</v>
      </c>
      <c r="Q21" s="105">
        <v>368</v>
      </c>
      <c r="R21" s="75"/>
      <c r="S21" s="75"/>
      <c r="T21" s="106">
        <v>1</v>
      </c>
      <c r="U21" s="107">
        <v>45444</v>
      </c>
      <c r="V21" s="107">
        <v>45657</v>
      </c>
      <c r="W21" s="108">
        <f t="shared" si="0"/>
        <v>213</v>
      </c>
      <c r="X21" s="75" t="s">
        <v>380</v>
      </c>
      <c r="Y21" s="99" t="s">
        <v>383</v>
      </c>
      <c r="Z21" s="99" t="s">
        <v>387</v>
      </c>
      <c r="AA21" s="99" t="s">
        <v>407</v>
      </c>
      <c r="AB21" s="99" t="s">
        <v>408</v>
      </c>
      <c r="AC21" s="109" t="s">
        <v>382</v>
      </c>
      <c r="AD21" s="99" t="s">
        <v>661</v>
      </c>
      <c r="AE21" s="110">
        <v>30000000</v>
      </c>
      <c r="AF21" s="75"/>
      <c r="AG21" s="75"/>
      <c r="AH21" s="75"/>
      <c r="AI21" s="75"/>
      <c r="AJ21" s="241"/>
      <c r="AK21" s="241"/>
      <c r="AL21" s="75"/>
      <c r="AM21" s="75"/>
      <c r="AN21" s="75"/>
      <c r="AO21" s="243"/>
      <c r="AP21" s="99" t="s">
        <v>289</v>
      </c>
      <c r="AQ21" s="56" t="s">
        <v>544</v>
      </c>
      <c r="AR21" s="250"/>
      <c r="AS21" s="250"/>
      <c r="AT21" s="250"/>
    </row>
    <row r="22" spans="1:46" ht="390">
      <c r="A22" s="117" t="s">
        <v>285</v>
      </c>
      <c r="B22" s="117" t="s">
        <v>223</v>
      </c>
      <c r="C22" s="100" t="s">
        <v>386</v>
      </c>
      <c r="D22" s="41" t="s">
        <v>235</v>
      </c>
      <c r="E22" s="117" t="s">
        <v>289</v>
      </c>
      <c r="F22" s="118">
        <v>2024130010112</v>
      </c>
      <c r="G22" s="102" t="s">
        <v>300</v>
      </c>
      <c r="H22" s="41" t="s">
        <v>313</v>
      </c>
      <c r="I22" s="115" t="s">
        <v>446</v>
      </c>
      <c r="J22" s="103">
        <v>368</v>
      </c>
      <c r="K22" s="75"/>
      <c r="L22" s="104">
        <v>0.25</v>
      </c>
      <c r="M22" s="99" t="s">
        <v>538</v>
      </c>
      <c r="N22" s="75"/>
      <c r="O22" s="99" t="s">
        <v>780</v>
      </c>
      <c r="P22" s="105">
        <v>276</v>
      </c>
      <c r="Q22" s="105">
        <v>368</v>
      </c>
      <c r="R22" s="75"/>
      <c r="S22" s="75"/>
      <c r="T22" s="106">
        <v>1</v>
      </c>
      <c r="U22" s="107">
        <v>45444</v>
      </c>
      <c r="V22" s="107">
        <v>45657</v>
      </c>
      <c r="W22" s="108">
        <f t="shared" si="0"/>
        <v>213</v>
      </c>
      <c r="X22" s="75" t="s">
        <v>380</v>
      </c>
      <c r="Y22" s="99" t="s">
        <v>383</v>
      </c>
      <c r="Z22" s="99" t="s">
        <v>387</v>
      </c>
      <c r="AA22" s="99" t="s">
        <v>407</v>
      </c>
      <c r="AB22" s="99" t="s">
        <v>408</v>
      </c>
      <c r="AC22" s="109" t="s">
        <v>382</v>
      </c>
      <c r="AD22" s="99" t="s">
        <v>661</v>
      </c>
      <c r="AE22" s="110">
        <v>540053448.45000076</v>
      </c>
      <c r="AF22" s="75"/>
      <c r="AG22" s="75"/>
      <c r="AH22" s="75"/>
      <c r="AI22" s="75"/>
      <c r="AJ22" s="241"/>
      <c r="AK22" s="241"/>
      <c r="AL22" s="112">
        <v>100000000</v>
      </c>
      <c r="AM22" s="75"/>
      <c r="AN22" s="75"/>
      <c r="AO22" s="243"/>
      <c r="AP22" s="99" t="s">
        <v>289</v>
      </c>
      <c r="AQ22" s="56" t="s">
        <v>544</v>
      </c>
      <c r="AR22" s="250"/>
      <c r="AS22" s="250"/>
      <c r="AT22" s="250"/>
    </row>
    <row r="23" spans="1:46" ht="390">
      <c r="A23" s="117" t="s">
        <v>285</v>
      </c>
      <c r="B23" s="117" t="s">
        <v>223</v>
      </c>
      <c r="C23" s="100" t="s">
        <v>386</v>
      </c>
      <c r="D23" s="41" t="s">
        <v>235</v>
      </c>
      <c r="E23" s="117" t="s">
        <v>289</v>
      </c>
      <c r="F23" s="118">
        <v>2024130010112</v>
      </c>
      <c r="G23" s="102" t="s">
        <v>300</v>
      </c>
      <c r="H23" s="41" t="s">
        <v>313</v>
      </c>
      <c r="I23" s="115" t="s">
        <v>446</v>
      </c>
      <c r="J23" s="103">
        <v>368</v>
      </c>
      <c r="K23" s="75"/>
      <c r="L23" s="104">
        <v>0.25</v>
      </c>
      <c r="M23" s="99" t="s">
        <v>538</v>
      </c>
      <c r="N23" s="75"/>
      <c r="O23" s="99" t="s">
        <v>780</v>
      </c>
      <c r="P23" s="105">
        <v>276</v>
      </c>
      <c r="Q23" s="105">
        <v>368</v>
      </c>
      <c r="R23" s="75"/>
      <c r="S23" s="75"/>
      <c r="T23" s="75"/>
      <c r="U23" s="107">
        <v>45444</v>
      </c>
      <c r="V23" s="107">
        <v>45657</v>
      </c>
      <c r="W23" s="108">
        <f t="shared" si="0"/>
        <v>213</v>
      </c>
      <c r="X23" s="75" t="s">
        <v>380</v>
      </c>
      <c r="Y23" s="99" t="s">
        <v>383</v>
      </c>
      <c r="Z23" s="99" t="s">
        <v>387</v>
      </c>
      <c r="AA23" s="99" t="s">
        <v>407</v>
      </c>
      <c r="AB23" s="99" t="s">
        <v>408</v>
      </c>
      <c r="AC23" s="109" t="s">
        <v>382</v>
      </c>
      <c r="AD23" s="99" t="s">
        <v>662</v>
      </c>
      <c r="AE23" s="119">
        <v>151701175</v>
      </c>
      <c r="AF23" s="75"/>
      <c r="AG23" s="75"/>
      <c r="AH23" s="75"/>
      <c r="AI23" s="75"/>
      <c r="AJ23" s="241"/>
      <c r="AK23" s="241"/>
      <c r="AL23" s="112"/>
      <c r="AM23" s="75"/>
      <c r="AN23" s="75"/>
      <c r="AO23" s="243"/>
      <c r="AP23" s="99" t="s">
        <v>289</v>
      </c>
      <c r="AQ23" s="56" t="s">
        <v>544</v>
      </c>
      <c r="AR23" s="250"/>
      <c r="AS23" s="250"/>
      <c r="AT23" s="250"/>
    </row>
    <row r="24" spans="1:46" ht="390">
      <c r="A24" s="117" t="s">
        <v>285</v>
      </c>
      <c r="B24" s="117" t="s">
        <v>223</v>
      </c>
      <c r="C24" s="100" t="s">
        <v>386</v>
      </c>
      <c r="D24" s="41" t="s">
        <v>235</v>
      </c>
      <c r="E24" s="117" t="s">
        <v>289</v>
      </c>
      <c r="F24" s="118">
        <v>2024130010112</v>
      </c>
      <c r="G24" s="102" t="s">
        <v>300</v>
      </c>
      <c r="H24" s="41" t="s">
        <v>313</v>
      </c>
      <c r="I24" s="115" t="s">
        <v>446</v>
      </c>
      <c r="J24" s="103">
        <v>368</v>
      </c>
      <c r="K24" s="75"/>
      <c r="L24" s="104">
        <v>0.25</v>
      </c>
      <c r="M24" s="99" t="s">
        <v>538</v>
      </c>
      <c r="N24" s="75"/>
      <c r="O24" s="99" t="s">
        <v>780</v>
      </c>
      <c r="P24" s="105">
        <v>276</v>
      </c>
      <c r="Q24" s="105">
        <v>368</v>
      </c>
      <c r="R24" s="75"/>
      <c r="S24" s="75"/>
      <c r="T24" s="75"/>
      <c r="U24" s="107">
        <v>45444</v>
      </c>
      <c r="V24" s="107">
        <v>45657</v>
      </c>
      <c r="W24" s="108">
        <f t="shared" si="0"/>
        <v>213</v>
      </c>
      <c r="X24" s="75" t="s">
        <v>380</v>
      </c>
      <c r="Y24" s="99" t="s">
        <v>383</v>
      </c>
      <c r="Z24" s="99" t="s">
        <v>387</v>
      </c>
      <c r="AA24" s="99" t="s">
        <v>407</v>
      </c>
      <c r="AB24" s="99" t="s">
        <v>408</v>
      </c>
      <c r="AC24" s="109" t="s">
        <v>382</v>
      </c>
      <c r="AD24" s="99" t="s">
        <v>728</v>
      </c>
      <c r="AE24" s="119">
        <v>250000000</v>
      </c>
      <c r="AF24" s="75"/>
      <c r="AG24" s="75"/>
      <c r="AH24" s="75"/>
      <c r="AI24" s="75"/>
      <c r="AJ24" s="241"/>
      <c r="AK24" s="241"/>
      <c r="AL24" s="75"/>
      <c r="AM24" s="75"/>
      <c r="AN24" s="75"/>
      <c r="AO24" s="243"/>
      <c r="AP24" s="99" t="s">
        <v>289</v>
      </c>
      <c r="AQ24" s="56" t="s">
        <v>544</v>
      </c>
      <c r="AR24" s="250"/>
      <c r="AS24" s="250"/>
      <c r="AT24" s="250"/>
    </row>
    <row r="25" spans="1:46" ht="390">
      <c r="A25" s="117" t="s">
        <v>285</v>
      </c>
      <c r="B25" s="117" t="s">
        <v>223</v>
      </c>
      <c r="C25" s="100" t="s">
        <v>386</v>
      </c>
      <c r="D25" s="41" t="s">
        <v>235</v>
      </c>
      <c r="E25" s="117" t="s">
        <v>289</v>
      </c>
      <c r="F25" s="118">
        <v>2024130010112</v>
      </c>
      <c r="G25" s="102" t="s">
        <v>300</v>
      </c>
      <c r="H25" s="41" t="s">
        <v>313</v>
      </c>
      <c r="I25" s="115" t="s">
        <v>446</v>
      </c>
      <c r="J25" s="103">
        <v>368</v>
      </c>
      <c r="K25" s="75"/>
      <c r="L25" s="104">
        <v>0.25</v>
      </c>
      <c r="M25" s="99" t="s">
        <v>538</v>
      </c>
      <c r="N25" s="75"/>
      <c r="O25" s="75"/>
      <c r="P25" s="105">
        <v>276</v>
      </c>
      <c r="Q25" s="105">
        <v>368</v>
      </c>
      <c r="R25" s="75"/>
      <c r="S25" s="75"/>
      <c r="T25" s="75"/>
      <c r="U25" s="107">
        <v>45444</v>
      </c>
      <c r="V25" s="107">
        <v>45657</v>
      </c>
      <c r="W25" s="108">
        <f t="shared" si="0"/>
        <v>213</v>
      </c>
      <c r="X25" s="75" t="s">
        <v>380</v>
      </c>
      <c r="Y25" s="99" t="s">
        <v>383</v>
      </c>
      <c r="Z25" s="99" t="s">
        <v>387</v>
      </c>
      <c r="AA25" s="99" t="s">
        <v>407</v>
      </c>
      <c r="AB25" s="99" t="s">
        <v>408</v>
      </c>
      <c r="AC25" s="109" t="s">
        <v>382</v>
      </c>
      <c r="AD25" s="99" t="s">
        <v>663</v>
      </c>
      <c r="AE25" s="119">
        <v>146019203.55000001</v>
      </c>
      <c r="AF25" s="75"/>
      <c r="AG25" s="75"/>
      <c r="AH25" s="75"/>
      <c r="AI25" s="75"/>
      <c r="AJ25" s="241"/>
      <c r="AK25" s="241"/>
      <c r="AL25" s="112">
        <v>34212738</v>
      </c>
      <c r="AM25" s="75"/>
      <c r="AN25" s="75"/>
      <c r="AO25" s="243"/>
      <c r="AP25" s="99" t="s">
        <v>289</v>
      </c>
      <c r="AQ25" s="56" t="s">
        <v>544</v>
      </c>
      <c r="AR25" s="250"/>
      <c r="AS25" s="250"/>
      <c r="AT25" s="250"/>
    </row>
    <row r="26" spans="1:46" ht="390">
      <c r="A26" s="117" t="s">
        <v>285</v>
      </c>
      <c r="B26" s="117" t="s">
        <v>223</v>
      </c>
      <c r="C26" s="100" t="s">
        <v>386</v>
      </c>
      <c r="D26" s="117" t="s">
        <v>235</v>
      </c>
      <c r="E26" s="117" t="s">
        <v>289</v>
      </c>
      <c r="F26" s="118">
        <v>2024130010112</v>
      </c>
      <c r="G26" s="102" t="s">
        <v>300</v>
      </c>
      <c r="H26" s="41" t="s">
        <v>313</v>
      </c>
      <c r="I26" s="115" t="s">
        <v>446</v>
      </c>
      <c r="J26" s="103">
        <v>368</v>
      </c>
      <c r="K26" s="75"/>
      <c r="L26" s="104">
        <v>0.25</v>
      </c>
      <c r="M26" s="99" t="s">
        <v>538</v>
      </c>
      <c r="N26" s="75"/>
      <c r="O26" s="75" t="s">
        <v>780</v>
      </c>
      <c r="P26" s="105">
        <v>276</v>
      </c>
      <c r="Q26" s="105">
        <v>368</v>
      </c>
      <c r="R26" s="75"/>
      <c r="S26" s="75"/>
      <c r="T26" s="75"/>
      <c r="U26" s="107">
        <v>45444</v>
      </c>
      <c r="V26" s="107">
        <v>45657</v>
      </c>
      <c r="W26" s="108">
        <f t="shared" si="0"/>
        <v>213</v>
      </c>
      <c r="X26" s="75" t="s">
        <v>380</v>
      </c>
      <c r="Y26" s="99" t="s">
        <v>383</v>
      </c>
      <c r="Z26" s="99" t="s">
        <v>387</v>
      </c>
      <c r="AA26" s="99" t="s">
        <v>407</v>
      </c>
      <c r="AB26" s="99" t="s">
        <v>408</v>
      </c>
      <c r="AC26" s="109" t="s">
        <v>382</v>
      </c>
      <c r="AD26" s="99" t="s">
        <v>729</v>
      </c>
      <c r="AE26" s="119">
        <v>46000000</v>
      </c>
      <c r="AF26" s="75"/>
      <c r="AG26" s="75"/>
      <c r="AH26" s="75"/>
      <c r="AI26" s="75"/>
      <c r="AJ26" s="241"/>
      <c r="AK26" s="241"/>
      <c r="AL26" s="75"/>
      <c r="AM26" s="75"/>
      <c r="AN26" s="75"/>
      <c r="AO26" s="243"/>
      <c r="AP26" s="99" t="s">
        <v>289</v>
      </c>
      <c r="AQ26" s="56" t="s">
        <v>544</v>
      </c>
      <c r="AR26" s="250"/>
      <c r="AS26" s="250"/>
      <c r="AT26" s="250"/>
    </row>
    <row r="27" spans="1:46" ht="390">
      <c r="A27" s="41" t="s">
        <v>285</v>
      </c>
      <c r="B27" s="41" t="s">
        <v>223</v>
      </c>
      <c r="C27" s="100" t="s">
        <v>386</v>
      </c>
      <c r="D27" s="41" t="s">
        <v>235</v>
      </c>
      <c r="E27" s="41" t="s">
        <v>289</v>
      </c>
      <c r="F27" s="101">
        <v>2024130010112</v>
      </c>
      <c r="G27" s="102" t="s">
        <v>300</v>
      </c>
      <c r="H27" s="41" t="s">
        <v>313</v>
      </c>
      <c r="I27" s="115" t="s">
        <v>446</v>
      </c>
      <c r="J27" s="103">
        <v>368</v>
      </c>
      <c r="K27" s="75"/>
      <c r="L27" s="104">
        <v>0.25</v>
      </c>
      <c r="M27" s="99" t="s">
        <v>536</v>
      </c>
      <c r="N27" s="75"/>
      <c r="O27" s="99" t="s">
        <v>780</v>
      </c>
      <c r="P27" s="105">
        <v>276</v>
      </c>
      <c r="Q27" s="105">
        <v>368</v>
      </c>
      <c r="R27" s="75"/>
      <c r="S27" s="75"/>
      <c r="T27" s="106">
        <v>1</v>
      </c>
      <c r="U27" s="107">
        <v>45444</v>
      </c>
      <c r="V27" s="107">
        <v>45657</v>
      </c>
      <c r="W27" s="108">
        <f t="shared" si="0"/>
        <v>213</v>
      </c>
      <c r="X27" s="75" t="s">
        <v>380</v>
      </c>
      <c r="Y27" s="99" t="s">
        <v>383</v>
      </c>
      <c r="Z27" s="99" t="s">
        <v>387</v>
      </c>
      <c r="AA27" s="99" t="s">
        <v>407</v>
      </c>
      <c r="AB27" s="99" t="s">
        <v>408</v>
      </c>
      <c r="AC27" s="109" t="s">
        <v>382</v>
      </c>
      <c r="AD27" s="99" t="s">
        <v>661</v>
      </c>
      <c r="AE27" s="110">
        <v>150000000</v>
      </c>
      <c r="AF27" s="75"/>
      <c r="AG27" s="75"/>
      <c r="AH27" s="75"/>
      <c r="AI27" s="75"/>
      <c r="AJ27" s="241"/>
      <c r="AK27" s="241"/>
      <c r="AL27" s="75"/>
      <c r="AM27" s="75"/>
      <c r="AN27" s="75"/>
      <c r="AO27" s="243"/>
      <c r="AP27" s="99" t="s">
        <v>289</v>
      </c>
      <c r="AQ27" s="56" t="s">
        <v>544</v>
      </c>
      <c r="AR27" s="250"/>
      <c r="AS27" s="250"/>
      <c r="AT27" s="250"/>
    </row>
    <row r="28" spans="1:46" ht="390">
      <c r="A28" s="41" t="s">
        <v>285</v>
      </c>
      <c r="B28" s="41" t="s">
        <v>223</v>
      </c>
      <c r="C28" s="100" t="s">
        <v>386</v>
      </c>
      <c r="D28" s="41" t="s">
        <v>235</v>
      </c>
      <c r="E28" s="41" t="s">
        <v>289</v>
      </c>
      <c r="F28" s="101">
        <v>2024130010112</v>
      </c>
      <c r="G28" s="102" t="s">
        <v>300</v>
      </c>
      <c r="H28" s="41" t="s">
        <v>313</v>
      </c>
      <c r="I28" s="115" t="s">
        <v>446</v>
      </c>
      <c r="J28" s="103">
        <v>368</v>
      </c>
      <c r="K28" s="75"/>
      <c r="L28" s="104">
        <v>0.25</v>
      </c>
      <c r="M28" s="99" t="s">
        <v>539</v>
      </c>
      <c r="N28" s="75"/>
      <c r="O28" s="75"/>
      <c r="P28" s="105">
        <v>276</v>
      </c>
      <c r="Q28" s="105">
        <v>368</v>
      </c>
      <c r="R28" s="75"/>
      <c r="S28" s="75"/>
      <c r="T28" s="106">
        <v>1</v>
      </c>
      <c r="U28" s="107">
        <v>45444</v>
      </c>
      <c r="V28" s="107">
        <v>45657</v>
      </c>
      <c r="W28" s="108">
        <f t="shared" si="0"/>
        <v>213</v>
      </c>
      <c r="X28" s="75" t="s">
        <v>380</v>
      </c>
      <c r="Y28" s="99" t="s">
        <v>383</v>
      </c>
      <c r="Z28" s="99" t="s">
        <v>387</v>
      </c>
      <c r="AA28" s="99" t="s">
        <v>407</v>
      </c>
      <c r="AB28" s="99" t="s">
        <v>408</v>
      </c>
      <c r="AC28" s="109" t="s">
        <v>382</v>
      </c>
      <c r="AD28" s="99" t="s">
        <v>661</v>
      </c>
      <c r="AE28" s="110">
        <v>400000000</v>
      </c>
      <c r="AF28" s="75"/>
      <c r="AG28" s="75"/>
      <c r="AH28" s="75"/>
      <c r="AI28" s="75"/>
      <c r="AJ28" s="241"/>
      <c r="AK28" s="241"/>
      <c r="AL28" s="75"/>
      <c r="AM28" s="75"/>
      <c r="AN28" s="75"/>
      <c r="AO28" s="243"/>
      <c r="AP28" s="99" t="s">
        <v>289</v>
      </c>
      <c r="AQ28" s="56" t="s">
        <v>544</v>
      </c>
      <c r="AR28" s="250"/>
      <c r="AS28" s="250"/>
      <c r="AT28" s="250"/>
    </row>
    <row r="29" spans="1:46" ht="390">
      <c r="A29" s="41" t="s">
        <v>285</v>
      </c>
      <c r="B29" s="41" t="s">
        <v>223</v>
      </c>
      <c r="C29" s="100" t="s">
        <v>386</v>
      </c>
      <c r="D29" s="41" t="s">
        <v>235</v>
      </c>
      <c r="E29" s="41" t="s">
        <v>289</v>
      </c>
      <c r="F29" s="101">
        <v>2024130010112</v>
      </c>
      <c r="G29" s="102" t="s">
        <v>300</v>
      </c>
      <c r="H29" s="41" t="s">
        <v>313</v>
      </c>
      <c r="I29" s="115" t="s">
        <v>446</v>
      </c>
      <c r="J29" s="103">
        <v>368</v>
      </c>
      <c r="K29" s="75"/>
      <c r="L29" s="104">
        <v>0.25</v>
      </c>
      <c r="M29" s="99" t="s">
        <v>539</v>
      </c>
      <c r="N29" s="75"/>
      <c r="O29" s="99" t="s">
        <v>780</v>
      </c>
      <c r="P29" s="105">
        <v>276</v>
      </c>
      <c r="Q29" s="105">
        <v>368</v>
      </c>
      <c r="R29" s="75"/>
      <c r="S29" s="75"/>
      <c r="T29" s="75"/>
      <c r="U29" s="107">
        <v>45444</v>
      </c>
      <c r="V29" s="107">
        <v>45657</v>
      </c>
      <c r="W29" s="108">
        <f t="shared" si="0"/>
        <v>213</v>
      </c>
      <c r="X29" s="75" t="s">
        <v>380</v>
      </c>
      <c r="Y29" s="99" t="s">
        <v>383</v>
      </c>
      <c r="Z29" s="99" t="s">
        <v>387</v>
      </c>
      <c r="AA29" s="99" t="s">
        <v>407</v>
      </c>
      <c r="AB29" s="99" t="s">
        <v>408</v>
      </c>
      <c r="AC29" s="109" t="s">
        <v>382</v>
      </c>
      <c r="AD29" s="99" t="s">
        <v>727</v>
      </c>
      <c r="AE29" s="110">
        <v>140000000</v>
      </c>
      <c r="AF29" s="75"/>
      <c r="AG29" s="75"/>
      <c r="AH29" s="75"/>
      <c r="AI29" s="75"/>
      <c r="AJ29" s="232"/>
      <c r="AK29" s="232"/>
      <c r="AL29" s="112">
        <v>46382752</v>
      </c>
      <c r="AM29" s="75"/>
      <c r="AN29" s="75"/>
      <c r="AO29" s="244"/>
      <c r="AP29" s="99" t="s">
        <v>289</v>
      </c>
      <c r="AQ29" s="56" t="s">
        <v>544</v>
      </c>
      <c r="AR29" s="250"/>
      <c r="AS29" s="250"/>
      <c r="AT29" s="250"/>
    </row>
    <row r="30" spans="1:46" ht="62.25" customHeight="1">
      <c r="A30" s="41"/>
      <c r="B30" s="41"/>
      <c r="C30" s="100"/>
      <c r="D30" s="41"/>
      <c r="E30" s="245" t="s">
        <v>816</v>
      </c>
      <c r="F30" s="246"/>
      <c r="G30" s="246"/>
      <c r="H30" s="246"/>
      <c r="I30" s="246"/>
      <c r="J30" s="246"/>
      <c r="K30" s="246"/>
      <c r="L30" s="246"/>
      <c r="M30" s="246"/>
      <c r="N30" s="246"/>
      <c r="O30" s="246"/>
      <c r="P30" s="246"/>
      <c r="Q30" s="270"/>
      <c r="R30" s="75"/>
      <c r="S30" s="75"/>
      <c r="T30" s="121">
        <f>AVERAGE(T9,T12,T13,T14,T17,T21,T22,T27,T28)</f>
        <v>0.55555555555555558</v>
      </c>
      <c r="U30" s="107"/>
      <c r="V30" s="107"/>
      <c r="W30" s="108"/>
      <c r="X30" s="75"/>
      <c r="Y30" s="99"/>
      <c r="Z30" s="99"/>
      <c r="AA30" s="99"/>
      <c r="AB30" s="99"/>
      <c r="AC30" s="109"/>
      <c r="AD30" s="99"/>
      <c r="AE30" s="110"/>
      <c r="AF30" s="75"/>
      <c r="AG30" s="75"/>
      <c r="AH30" s="75"/>
      <c r="AI30" s="75"/>
      <c r="AJ30" s="111"/>
      <c r="AK30" s="111"/>
      <c r="AL30" s="112"/>
      <c r="AM30" s="75"/>
      <c r="AN30" s="75"/>
      <c r="AO30" s="113"/>
      <c r="AP30" s="99"/>
      <c r="AQ30" s="56"/>
      <c r="AR30" s="251"/>
      <c r="AS30" s="251"/>
      <c r="AT30" s="251"/>
    </row>
    <row r="31" spans="1:46" ht="57.6" customHeight="1">
      <c r="A31" s="117" t="s">
        <v>286</v>
      </c>
      <c r="B31" s="41" t="s">
        <v>224</v>
      </c>
      <c r="C31" s="100" t="s">
        <v>388</v>
      </c>
      <c r="D31" s="41" t="s">
        <v>364</v>
      </c>
      <c r="E31" s="117" t="s">
        <v>290</v>
      </c>
      <c r="F31" s="118">
        <v>2024130010133</v>
      </c>
      <c r="G31" s="102" t="s">
        <v>301</v>
      </c>
      <c r="H31" s="41" t="s">
        <v>311</v>
      </c>
      <c r="I31" s="41" t="s">
        <v>265</v>
      </c>
      <c r="J31" s="103">
        <v>9</v>
      </c>
      <c r="K31" s="109"/>
      <c r="L31" s="104">
        <v>0.5</v>
      </c>
      <c r="M31" s="41" t="s">
        <v>307</v>
      </c>
      <c r="N31" s="75"/>
      <c r="O31" s="99" t="s">
        <v>781</v>
      </c>
      <c r="P31" s="105">
        <v>20</v>
      </c>
      <c r="Q31" s="105">
        <v>9</v>
      </c>
      <c r="R31" s="75"/>
      <c r="S31" s="75"/>
      <c r="T31" s="122">
        <f>+Q31/P31</f>
        <v>0.45</v>
      </c>
      <c r="U31" s="107">
        <v>45444</v>
      </c>
      <c r="V31" s="107">
        <v>45657</v>
      </c>
      <c r="W31" s="75">
        <v>213</v>
      </c>
      <c r="X31" s="75">
        <v>385</v>
      </c>
      <c r="Y31" s="99" t="s">
        <v>383</v>
      </c>
      <c r="Z31" s="75" t="s">
        <v>390</v>
      </c>
      <c r="AA31" s="99" t="s">
        <v>409</v>
      </c>
      <c r="AB31" s="99" t="s">
        <v>410</v>
      </c>
      <c r="AC31" s="109" t="s">
        <v>382</v>
      </c>
      <c r="AD31" s="41" t="s">
        <v>665</v>
      </c>
      <c r="AE31" s="123">
        <v>203535050</v>
      </c>
      <c r="AF31" s="75"/>
      <c r="AG31" s="75"/>
      <c r="AH31" s="75"/>
      <c r="AI31" s="75"/>
      <c r="AJ31" s="231">
        <v>2906343186.29</v>
      </c>
      <c r="AK31" s="231">
        <v>3906343186.29</v>
      </c>
      <c r="AL31" s="112"/>
      <c r="AM31" s="75"/>
      <c r="AN31" s="75"/>
      <c r="AO31" s="242" t="s">
        <v>771</v>
      </c>
      <c r="AP31" s="99" t="s">
        <v>290</v>
      </c>
      <c r="AQ31" s="99" t="s">
        <v>546</v>
      </c>
      <c r="AR31" s="249">
        <v>4025843186.29</v>
      </c>
      <c r="AS31" s="249">
        <v>2684762600</v>
      </c>
      <c r="AT31" s="249">
        <f>+AS31/AR31</f>
        <v>0.66688206066817335</v>
      </c>
    </row>
    <row r="32" spans="1:46" ht="99.75">
      <c r="A32" s="117" t="s">
        <v>286</v>
      </c>
      <c r="B32" s="41" t="s">
        <v>224</v>
      </c>
      <c r="C32" s="100" t="s">
        <v>388</v>
      </c>
      <c r="D32" s="41" t="s">
        <v>364</v>
      </c>
      <c r="E32" s="117" t="s">
        <v>290</v>
      </c>
      <c r="F32" s="118">
        <v>2024130010133</v>
      </c>
      <c r="G32" s="102" t="s">
        <v>301</v>
      </c>
      <c r="H32" s="41" t="s">
        <v>311</v>
      </c>
      <c r="I32" s="41" t="s">
        <v>265</v>
      </c>
      <c r="J32" s="103">
        <v>9</v>
      </c>
      <c r="K32" s="109"/>
      <c r="L32" s="104">
        <v>0.5</v>
      </c>
      <c r="M32" s="41" t="s">
        <v>307</v>
      </c>
      <c r="N32" s="75"/>
      <c r="O32" s="99" t="s">
        <v>781</v>
      </c>
      <c r="P32" s="105">
        <v>20</v>
      </c>
      <c r="Q32" s="105">
        <v>9</v>
      </c>
      <c r="R32" s="75"/>
      <c r="S32" s="75"/>
      <c r="T32" s="75"/>
      <c r="U32" s="107">
        <v>45444</v>
      </c>
      <c r="V32" s="107">
        <v>45657</v>
      </c>
      <c r="W32" s="75">
        <v>213</v>
      </c>
      <c r="X32" s="75">
        <v>385</v>
      </c>
      <c r="Y32" s="99" t="s">
        <v>383</v>
      </c>
      <c r="Z32" s="75" t="s">
        <v>390</v>
      </c>
      <c r="AA32" s="99" t="s">
        <v>409</v>
      </c>
      <c r="AB32" s="99" t="s">
        <v>410</v>
      </c>
      <c r="AC32" s="109" t="s">
        <v>382</v>
      </c>
      <c r="AD32" s="41" t="s">
        <v>666</v>
      </c>
      <c r="AE32" s="123">
        <v>5000000</v>
      </c>
      <c r="AF32" s="75"/>
      <c r="AG32" s="75"/>
      <c r="AH32" s="75"/>
      <c r="AI32" s="75"/>
      <c r="AJ32" s="241"/>
      <c r="AK32" s="241"/>
      <c r="AL32" s="112">
        <v>5000000</v>
      </c>
      <c r="AM32" s="75"/>
      <c r="AN32" s="75"/>
      <c r="AO32" s="243"/>
      <c r="AP32" s="99" t="s">
        <v>290</v>
      </c>
      <c r="AQ32" s="99" t="s">
        <v>546</v>
      </c>
      <c r="AR32" s="250"/>
      <c r="AS32" s="250"/>
      <c r="AT32" s="250"/>
    </row>
    <row r="33" spans="1:46" ht="55.15" customHeight="1">
      <c r="A33" s="117" t="s">
        <v>286</v>
      </c>
      <c r="B33" s="41" t="s">
        <v>224</v>
      </c>
      <c r="C33" s="100" t="s">
        <v>388</v>
      </c>
      <c r="D33" s="41" t="s">
        <v>364</v>
      </c>
      <c r="E33" s="117" t="s">
        <v>290</v>
      </c>
      <c r="F33" s="118">
        <v>2024130010133</v>
      </c>
      <c r="G33" s="102" t="s">
        <v>301</v>
      </c>
      <c r="H33" s="41" t="s">
        <v>311</v>
      </c>
      <c r="I33" s="41" t="s">
        <v>265</v>
      </c>
      <c r="J33" s="103">
        <v>9</v>
      </c>
      <c r="K33" s="109"/>
      <c r="L33" s="104">
        <v>0.5</v>
      </c>
      <c r="M33" s="41" t="s">
        <v>307</v>
      </c>
      <c r="N33" s="75"/>
      <c r="O33" s="99" t="s">
        <v>781</v>
      </c>
      <c r="P33" s="105">
        <v>20</v>
      </c>
      <c r="Q33" s="105">
        <v>9</v>
      </c>
      <c r="R33" s="75"/>
      <c r="S33" s="75"/>
      <c r="T33" s="75"/>
      <c r="U33" s="107">
        <v>45444</v>
      </c>
      <c r="V33" s="107">
        <v>45657</v>
      </c>
      <c r="W33" s="75">
        <v>213</v>
      </c>
      <c r="X33" s="75">
        <v>385</v>
      </c>
      <c r="Y33" s="99" t="s">
        <v>383</v>
      </c>
      <c r="Z33" s="75" t="s">
        <v>390</v>
      </c>
      <c r="AA33" s="99" t="s">
        <v>409</v>
      </c>
      <c r="AB33" s="99" t="s">
        <v>410</v>
      </c>
      <c r="AC33" s="109" t="s">
        <v>382</v>
      </c>
      <c r="AD33" s="41" t="s">
        <v>667</v>
      </c>
      <c r="AE33" s="123">
        <v>100700000</v>
      </c>
      <c r="AF33" s="75"/>
      <c r="AG33" s="75"/>
      <c r="AH33" s="75"/>
      <c r="AI33" s="75"/>
      <c r="AJ33" s="241"/>
      <c r="AK33" s="241"/>
      <c r="AL33" s="112">
        <v>50000000</v>
      </c>
      <c r="AM33" s="75"/>
      <c r="AN33" s="75"/>
      <c r="AO33" s="243"/>
      <c r="AP33" s="99" t="s">
        <v>290</v>
      </c>
      <c r="AQ33" s="99" t="s">
        <v>546</v>
      </c>
      <c r="AR33" s="250"/>
      <c r="AS33" s="250"/>
      <c r="AT33" s="250"/>
    </row>
    <row r="34" spans="1:46" ht="84.75" customHeight="1">
      <c r="A34" s="41" t="s">
        <v>286</v>
      </c>
      <c r="B34" s="41" t="s">
        <v>224</v>
      </c>
      <c r="C34" s="100" t="s">
        <v>388</v>
      </c>
      <c r="D34" s="41" t="s">
        <v>364</v>
      </c>
      <c r="E34" s="41" t="s">
        <v>290</v>
      </c>
      <c r="F34" s="101">
        <v>2024130010133</v>
      </c>
      <c r="G34" s="102" t="s">
        <v>301</v>
      </c>
      <c r="H34" s="41" t="s">
        <v>311</v>
      </c>
      <c r="I34" s="41" t="s">
        <v>265</v>
      </c>
      <c r="J34" s="103">
        <v>9</v>
      </c>
      <c r="K34" s="109"/>
      <c r="L34" s="104">
        <v>0.5</v>
      </c>
      <c r="M34" s="41" t="s">
        <v>319</v>
      </c>
      <c r="N34" s="75"/>
      <c r="O34" s="99" t="s">
        <v>781</v>
      </c>
      <c r="P34" s="105">
        <v>20</v>
      </c>
      <c r="Q34" s="105">
        <v>9</v>
      </c>
      <c r="R34" s="75"/>
      <c r="S34" s="75"/>
      <c r="T34" s="75"/>
      <c r="U34" s="107">
        <v>45444</v>
      </c>
      <c r="V34" s="107">
        <v>45657</v>
      </c>
      <c r="W34" s="75">
        <v>213</v>
      </c>
      <c r="X34" s="75">
        <v>385</v>
      </c>
      <c r="Y34" s="99" t="s">
        <v>383</v>
      </c>
      <c r="Z34" s="75" t="s">
        <v>391</v>
      </c>
      <c r="AA34" s="116" t="s">
        <v>412</v>
      </c>
      <c r="AB34" s="115" t="s">
        <v>411</v>
      </c>
      <c r="AC34" s="109" t="s">
        <v>382</v>
      </c>
      <c r="AD34" s="41" t="s">
        <v>665</v>
      </c>
      <c r="AE34" s="123">
        <v>200000000</v>
      </c>
      <c r="AF34" s="75"/>
      <c r="AG34" s="75"/>
      <c r="AH34" s="75"/>
      <c r="AI34" s="75"/>
      <c r="AJ34" s="241"/>
      <c r="AK34" s="241"/>
      <c r="AL34" s="75"/>
      <c r="AM34" s="75"/>
      <c r="AN34" s="75"/>
      <c r="AO34" s="243"/>
      <c r="AP34" s="99" t="s">
        <v>290</v>
      </c>
      <c r="AQ34" s="99" t="s">
        <v>546</v>
      </c>
      <c r="AR34" s="250"/>
      <c r="AS34" s="250"/>
      <c r="AT34" s="250"/>
    </row>
    <row r="35" spans="1:46" ht="163.9" customHeight="1">
      <c r="A35" s="41" t="s">
        <v>286</v>
      </c>
      <c r="B35" s="41" t="s">
        <v>224</v>
      </c>
      <c r="C35" s="100" t="s">
        <v>388</v>
      </c>
      <c r="D35" s="41" t="s">
        <v>237</v>
      </c>
      <c r="E35" s="41" t="s">
        <v>290</v>
      </c>
      <c r="F35" s="101">
        <v>2024130010133</v>
      </c>
      <c r="G35" s="102" t="s">
        <v>301</v>
      </c>
      <c r="H35" s="41" t="s">
        <v>312</v>
      </c>
      <c r="I35" s="41" t="s">
        <v>266</v>
      </c>
      <c r="J35" s="103">
        <v>16</v>
      </c>
      <c r="K35" s="41"/>
      <c r="L35" s="104">
        <v>0.5</v>
      </c>
      <c r="M35" s="41" t="s">
        <v>308</v>
      </c>
      <c r="N35" s="75"/>
      <c r="O35" s="99" t="s">
        <v>781</v>
      </c>
      <c r="P35" s="105">
        <v>15</v>
      </c>
      <c r="Q35" s="105">
        <v>16</v>
      </c>
      <c r="R35" s="75"/>
      <c r="S35" s="75"/>
      <c r="T35" s="106">
        <v>1</v>
      </c>
      <c r="U35" s="107">
        <v>45444</v>
      </c>
      <c r="V35" s="107">
        <v>45657</v>
      </c>
      <c r="W35" s="75">
        <v>213</v>
      </c>
      <c r="X35" s="109">
        <v>100</v>
      </c>
      <c r="Y35" s="99" t="s">
        <v>383</v>
      </c>
      <c r="Z35" s="75" t="s">
        <v>391</v>
      </c>
      <c r="AA35" s="99" t="s">
        <v>401</v>
      </c>
      <c r="AB35" s="75" t="s">
        <v>404</v>
      </c>
      <c r="AC35" s="109" t="s">
        <v>382</v>
      </c>
      <c r="AD35" s="41" t="s">
        <v>665</v>
      </c>
      <c r="AE35" s="123">
        <v>100000000</v>
      </c>
      <c r="AF35" s="75"/>
      <c r="AG35" s="75"/>
      <c r="AH35" s="75"/>
      <c r="AI35" s="75"/>
      <c r="AJ35" s="241"/>
      <c r="AK35" s="241"/>
      <c r="AL35" s="75"/>
      <c r="AM35" s="75"/>
      <c r="AN35" s="75"/>
      <c r="AO35" s="243"/>
      <c r="AP35" s="99" t="s">
        <v>290</v>
      </c>
      <c r="AQ35" s="99" t="s">
        <v>548</v>
      </c>
      <c r="AR35" s="250"/>
      <c r="AS35" s="250"/>
      <c r="AT35" s="250"/>
    </row>
    <row r="36" spans="1:46" ht="99.75">
      <c r="A36" s="41" t="s">
        <v>286</v>
      </c>
      <c r="B36" s="41" t="s">
        <v>224</v>
      </c>
      <c r="C36" s="100" t="s">
        <v>388</v>
      </c>
      <c r="D36" s="41" t="s">
        <v>237</v>
      </c>
      <c r="E36" s="41" t="s">
        <v>290</v>
      </c>
      <c r="F36" s="101">
        <v>2024130010133</v>
      </c>
      <c r="G36" s="102" t="s">
        <v>301</v>
      </c>
      <c r="H36" s="41" t="s">
        <v>312</v>
      </c>
      <c r="I36" s="41" t="s">
        <v>266</v>
      </c>
      <c r="J36" s="103">
        <v>16</v>
      </c>
      <c r="K36" s="41"/>
      <c r="L36" s="104">
        <v>0.5</v>
      </c>
      <c r="M36" s="41" t="s">
        <v>308</v>
      </c>
      <c r="N36" s="75"/>
      <c r="O36" s="99" t="s">
        <v>782</v>
      </c>
      <c r="P36" s="105">
        <v>15</v>
      </c>
      <c r="Q36" s="105">
        <v>16</v>
      </c>
      <c r="R36" s="75"/>
      <c r="S36" s="75"/>
      <c r="T36" s="75"/>
      <c r="U36" s="107">
        <v>45444</v>
      </c>
      <c r="V36" s="107">
        <v>45657</v>
      </c>
      <c r="W36" s="75">
        <v>213</v>
      </c>
      <c r="X36" s="109">
        <v>100</v>
      </c>
      <c r="Y36" s="99" t="s">
        <v>383</v>
      </c>
      <c r="Z36" s="75" t="s">
        <v>391</v>
      </c>
      <c r="AA36" s="99" t="s">
        <v>401</v>
      </c>
      <c r="AB36" s="75" t="s">
        <v>404</v>
      </c>
      <c r="AC36" s="109" t="s">
        <v>382</v>
      </c>
      <c r="AD36" s="41" t="s">
        <v>668</v>
      </c>
      <c r="AE36" s="123">
        <v>40000000</v>
      </c>
      <c r="AF36" s="75"/>
      <c r="AG36" s="75"/>
      <c r="AH36" s="75"/>
      <c r="AI36" s="75"/>
      <c r="AJ36" s="241"/>
      <c r="AK36" s="241"/>
      <c r="AL36" s="75"/>
      <c r="AM36" s="75"/>
      <c r="AN36" s="75"/>
      <c r="AO36" s="243"/>
      <c r="AP36" s="99" t="s">
        <v>290</v>
      </c>
      <c r="AQ36" s="99" t="s">
        <v>548</v>
      </c>
      <c r="AR36" s="250"/>
      <c r="AS36" s="250"/>
      <c r="AT36" s="250"/>
    </row>
    <row r="37" spans="1:46" ht="99.75">
      <c r="A37" s="41" t="s">
        <v>286</v>
      </c>
      <c r="B37" s="41" t="s">
        <v>224</v>
      </c>
      <c r="C37" s="100" t="s">
        <v>388</v>
      </c>
      <c r="D37" s="41" t="s">
        <v>237</v>
      </c>
      <c r="E37" s="41" t="s">
        <v>290</v>
      </c>
      <c r="F37" s="101">
        <v>2024130010133</v>
      </c>
      <c r="G37" s="102" t="s">
        <v>301</v>
      </c>
      <c r="H37" s="41" t="s">
        <v>312</v>
      </c>
      <c r="I37" s="41" t="s">
        <v>266</v>
      </c>
      <c r="J37" s="103">
        <v>16</v>
      </c>
      <c r="K37" s="41"/>
      <c r="L37" s="104">
        <v>0.5</v>
      </c>
      <c r="M37" s="41" t="s">
        <v>308</v>
      </c>
      <c r="N37" s="75"/>
      <c r="O37" s="99" t="s">
        <v>782</v>
      </c>
      <c r="P37" s="105">
        <v>15</v>
      </c>
      <c r="Q37" s="105">
        <v>16</v>
      </c>
      <c r="R37" s="75"/>
      <c r="S37" s="75"/>
      <c r="T37" s="75"/>
      <c r="U37" s="107">
        <v>45444</v>
      </c>
      <c r="V37" s="107">
        <v>45657</v>
      </c>
      <c r="W37" s="75">
        <v>213</v>
      </c>
      <c r="X37" s="109">
        <v>100</v>
      </c>
      <c r="Y37" s="99" t="s">
        <v>383</v>
      </c>
      <c r="Z37" s="75" t="s">
        <v>391</v>
      </c>
      <c r="AA37" s="99" t="s">
        <v>401</v>
      </c>
      <c r="AB37" s="75" t="s">
        <v>404</v>
      </c>
      <c r="AC37" s="109" t="s">
        <v>382</v>
      </c>
      <c r="AD37" s="41" t="s">
        <v>669</v>
      </c>
      <c r="AE37" s="123">
        <v>8557536.2899999991</v>
      </c>
      <c r="AF37" s="75"/>
      <c r="AG37" s="75"/>
      <c r="AH37" s="75"/>
      <c r="AI37" s="75"/>
      <c r="AJ37" s="241"/>
      <c r="AK37" s="241"/>
      <c r="AL37" s="75"/>
      <c r="AM37" s="75"/>
      <c r="AN37" s="75"/>
      <c r="AO37" s="243"/>
      <c r="AP37" s="99" t="s">
        <v>290</v>
      </c>
      <c r="AQ37" s="99" t="s">
        <v>548</v>
      </c>
      <c r="AR37" s="250"/>
      <c r="AS37" s="250"/>
      <c r="AT37" s="250"/>
    </row>
    <row r="38" spans="1:46" ht="114">
      <c r="A38" s="41" t="s">
        <v>286</v>
      </c>
      <c r="B38" s="41" t="s">
        <v>224</v>
      </c>
      <c r="C38" s="100" t="s">
        <v>388</v>
      </c>
      <c r="D38" s="41" t="s">
        <v>237</v>
      </c>
      <c r="E38" s="41" t="s">
        <v>290</v>
      </c>
      <c r="F38" s="101">
        <v>2024130010133</v>
      </c>
      <c r="G38" s="102" t="s">
        <v>301</v>
      </c>
      <c r="H38" s="41" t="s">
        <v>312</v>
      </c>
      <c r="I38" s="41" t="s">
        <v>266</v>
      </c>
      <c r="J38" s="103">
        <v>16</v>
      </c>
      <c r="K38" s="41"/>
      <c r="L38" s="104">
        <v>0.5</v>
      </c>
      <c r="M38" s="41" t="s">
        <v>308</v>
      </c>
      <c r="N38" s="75"/>
      <c r="O38" s="99" t="s">
        <v>782</v>
      </c>
      <c r="P38" s="105">
        <v>15</v>
      </c>
      <c r="Q38" s="105">
        <v>16</v>
      </c>
      <c r="R38" s="75"/>
      <c r="S38" s="75"/>
      <c r="T38" s="75"/>
      <c r="U38" s="107">
        <v>45444</v>
      </c>
      <c r="V38" s="107">
        <v>45657</v>
      </c>
      <c r="W38" s="75">
        <v>213</v>
      </c>
      <c r="X38" s="109">
        <v>100</v>
      </c>
      <c r="Y38" s="99" t="s">
        <v>383</v>
      </c>
      <c r="Z38" s="75" t="s">
        <v>391</v>
      </c>
      <c r="AA38" s="99" t="s">
        <v>401</v>
      </c>
      <c r="AB38" s="75" t="s">
        <v>404</v>
      </c>
      <c r="AC38" s="109" t="s">
        <v>382</v>
      </c>
      <c r="AD38" s="41" t="s">
        <v>670</v>
      </c>
      <c r="AE38" s="123">
        <v>86420000</v>
      </c>
      <c r="AF38" s="75"/>
      <c r="AG38" s="75"/>
      <c r="AH38" s="75"/>
      <c r="AI38" s="75"/>
      <c r="AJ38" s="241"/>
      <c r="AK38" s="241"/>
      <c r="AL38" s="112">
        <v>86420000</v>
      </c>
      <c r="AM38" s="75"/>
      <c r="AN38" s="75"/>
      <c r="AO38" s="243"/>
      <c r="AP38" s="99" t="s">
        <v>290</v>
      </c>
      <c r="AQ38" s="99" t="s">
        <v>548</v>
      </c>
      <c r="AR38" s="250"/>
      <c r="AS38" s="250"/>
      <c r="AT38" s="250"/>
    </row>
    <row r="39" spans="1:46" ht="114">
      <c r="A39" s="41" t="s">
        <v>286</v>
      </c>
      <c r="B39" s="41" t="s">
        <v>224</v>
      </c>
      <c r="C39" s="100" t="s">
        <v>388</v>
      </c>
      <c r="D39" s="41" t="s">
        <v>237</v>
      </c>
      <c r="E39" s="41" t="s">
        <v>290</v>
      </c>
      <c r="F39" s="101">
        <v>2024130010133</v>
      </c>
      <c r="G39" s="102" t="s">
        <v>301</v>
      </c>
      <c r="H39" s="41" t="s">
        <v>312</v>
      </c>
      <c r="I39" s="41" t="s">
        <v>266</v>
      </c>
      <c r="J39" s="103">
        <v>16</v>
      </c>
      <c r="K39" s="41"/>
      <c r="L39" s="104">
        <v>0.5</v>
      </c>
      <c r="M39" s="41" t="s">
        <v>308</v>
      </c>
      <c r="N39" s="75"/>
      <c r="O39" s="99" t="s">
        <v>782</v>
      </c>
      <c r="P39" s="105">
        <v>15</v>
      </c>
      <c r="Q39" s="105">
        <v>16</v>
      </c>
      <c r="R39" s="75"/>
      <c r="S39" s="75"/>
      <c r="T39" s="75"/>
      <c r="U39" s="107">
        <v>45444</v>
      </c>
      <c r="V39" s="107">
        <v>45657</v>
      </c>
      <c r="W39" s="75">
        <v>213</v>
      </c>
      <c r="X39" s="109">
        <v>100</v>
      </c>
      <c r="Y39" s="99" t="s">
        <v>383</v>
      </c>
      <c r="Z39" s="75" t="s">
        <v>391</v>
      </c>
      <c r="AA39" s="99" t="s">
        <v>401</v>
      </c>
      <c r="AB39" s="75" t="s">
        <v>404</v>
      </c>
      <c r="AC39" s="109" t="s">
        <v>382</v>
      </c>
      <c r="AD39" s="41" t="s">
        <v>670</v>
      </c>
      <c r="AE39" s="123">
        <v>400000000</v>
      </c>
      <c r="AF39" s="75"/>
      <c r="AG39" s="75"/>
      <c r="AH39" s="75"/>
      <c r="AI39" s="75"/>
      <c r="AJ39" s="241"/>
      <c r="AK39" s="241"/>
      <c r="AL39" s="112">
        <v>400000000</v>
      </c>
      <c r="AM39" s="75"/>
      <c r="AN39" s="75"/>
      <c r="AO39" s="243"/>
      <c r="AP39" s="99" t="s">
        <v>290</v>
      </c>
      <c r="AQ39" s="99" t="s">
        <v>548</v>
      </c>
      <c r="AR39" s="250"/>
      <c r="AS39" s="250"/>
      <c r="AT39" s="250"/>
    </row>
    <row r="40" spans="1:46" ht="99.75">
      <c r="A40" s="41" t="s">
        <v>286</v>
      </c>
      <c r="B40" s="41" t="s">
        <v>224</v>
      </c>
      <c r="C40" s="100" t="s">
        <v>388</v>
      </c>
      <c r="D40" s="41" t="s">
        <v>237</v>
      </c>
      <c r="E40" s="41" t="s">
        <v>290</v>
      </c>
      <c r="F40" s="101">
        <v>2024130010133</v>
      </c>
      <c r="G40" s="102" t="s">
        <v>301</v>
      </c>
      <c r="H40" s="41" t="s">
        <v>312</v>
      </c>
      <c r="I40" s="41" t="s">
        <v>266</v>
      </c>
      <c r="J40" s="103">
        <v>16</v>
      </c>
      <c r="K40" s="41"/>
      <c r="L40" s="104">
        <v>0.5</v>
      </c>
      <c r="M40" s="41" t="s">
        <v>308</v>
      </c>
      <c r="N40" s="75"/>
      <c r="O40" s="99" t="s">
        <v>782</v>
      </c>
      <c r="P40" s="105">
        <v>15</v>
      </c>
      <c r="Q40" s="105">
        <v>16</v>
      </c>
      <c r="R40" s="75"/>
      <c r="S40" s="75"/>
      <c r="T40" s="75"/>
      <c r="U40" s="107">
        <v>45444</v>
      </c>
      <c r="V40" s="107">
        <v>45657</v>
      </c>
      <c r="W40" s="75">
        <v>213</v>
      </c>
      <c r="X40" s="109">
        <v>100</v>
      </c>
      <c r="Y40" s="99" t="s">
        <v>383</v>
      </c>
      <c r="Z40" s="75" t="s">
        <v>391</v>
      </c>
      <c r="AA40" s="99" t="s">
        <v>401</v>
      </c>
      <c r="AB40" s="75" t="s">
        <v>404</v>
      </c>
      <c r="AC40" s="109" t="s">
        <v>382</v>
      </c>
      <c r="AD40" s="41" t="s">
        <v>671</v>
      </c>
      <c r="AE40" s="123">
        <v>32000000</v>
      </c>
      <c r="AF40" s="75"/>
      <c r="AG40" s="75"/>
      <c r="AH40" s="75"/>
      <c r="AI40" s="75"/>
      <c r="AJ40" s="241"/>
      <c r="AK40" s="241"/>
      <c r="AL40" s="112">
        <v>32000000</v>
      </c>
      <c r="AM40" s="75"/>
      <c r="AN40" s="75"/>
      <c r="AO40" s="243"/>
      <c r="AP40" s="99" t="s">
        <v>290</v>
      </c>
      <c r="AQ40" s="99" t="s">
        <v>548</v>
      </c>
      <c r="AR40" s="250"/>
      <c r="AS40" s="250"/>
      <c r="AT40" s="250"/>
    </row>
    <row r="41" spans="1:46" ht="199.5">
      <c r="A41" s="41" t="s">
        <v>286</v>
      </c>
      <c r="B41" s="41" t="s">
        <v>224</v>
      </c>
      <c r="C41" s="100" t="s">
        <v>388</v>
      </c>
      <c r="D41" s="41" t="s">
        <v>237</v>
      </c>
      <c r="E41" s="41" t="s">
        <v>290</v>
      </c>
      <c r="F41" s="101">
        <v>2024130010133</v>
      </c>
      <c r="G41" s="102" t="s">
        <v>301</v>
      </c>
      <c r="H41" s="41" t="s">
        <v>312</v>
      </c>
      <c r="I41" s="41" t="s">
        <v>266</v>
      </c>
      <c r="J41" s="103">
        <v>16</v>
      </c>
      <c r="K41" s="41"/>
      <c r="L41" s="104">
        <v>0.5</v>
      </c>
      <c r="M41" s="41" t="s">
        <v>308</v>
      </c>
      <c r="N41" s="75"/>
      <c r="O41" s="99" t="s">
        <v>782</v>
      </c>
      <c r="P41" s="105">
        <v>15</v>
      </c>
      <c r="Q41" s="105">
        <v>16</v>
      </c>
      <c r="R41" s="75"/>
      <c r="S41" s="75"/>
      <c r="T41" s="75"/>
      <c r="U41" s="107">
        <v>45444</v>
      </c>
      <c r="V41" s="107">
        <v>45657</v>
      </c>
      <c r="W41" s="75">
        <v>213</v>
      </c>
      <c r="X41" s="109">
        <v>100</v>
      </c>
      <c r="Y41" s="99" t="s">
        <v>383</v>
      </c>
      <c r="Z41" s="75" t="s">
        <v>391</v>
      </c>
      <c r="AA41" s="99" t="s">
        <v>401</v>
      </c>
      <c r="AB41" s="75" t="s">
        <v>404</v>
      </c>
      <c r="AC41" s="109" t="s">
        <v>382</v>
      </c>
      <c r="AD41" s="41" t="s">
        <v>672</v>
      </c>
      <c r="AE41" s="123">
        <v>370400000</v>
      </c>
      <c r="AF41" s="75"/>
      <c r="AG41" s="75"/>
      <c r="AH41" s="75"/>
      <c r="AI41" s="75"/>
      <c r="AJ41" s="241"/>
      <c r="AK41" s="241"/>
      <c r="AL41" s="112">
        <v>370400000</v>
      </c>
      <c r="AM41" s="75"/>
      <c r="AN41" s="75"/>
      <c r="AO41" s="243"/>
      <c r="AP41" s="99" t="s">
        <v>290</v>
      </c>
      <c r="AQ41" s="99" t="s">
        <v>548</v>
      </c>
      <c r="AR41" s="250"/>
      <c r="AS41" s="250"/>
      <c r="AT41" s="250"/>
    </row>
    <row r="42" spans="1:46" ht="114">
      <c r="A42" s="41" t="s">
        <v>286</v>
      </c>
      <c r="B42" s="41" t="s">
        <v>224</v>
      </c>
      <c r="C42" s="100" t="s">
        <v>388</v>
      </c>
      <c r="D42" s="41" t="s">
        <v>237</v>
      </c>
      <c r="E42" s="41" t="s">
        <v>290</v>
      </c>
      <c r="F42" s="101">
        <v>2024130010133</v>
      </c>
      <c r="G42" s="102" t="s">
        <v>301</v>
      </c>
      <c r="H42" s="41" t="s">
        <v>312</v>
      </c>
      <c r="I42" s="41" t="s">
        <v>266</v>
      </c>
      <c r="J42" s="103">
        <v>16</v>
      </c>
      <c r="K42" s="41"/>
      <c r="L42" s="104">
        <v>0.5</v>
      </c>
      <c r="M42" s="41" t="s">
        <v>308</v>
      </c>
      <c r="N42" s="75"/>
      <c r="O42" s="99" t="s">
        <v>782</v>
      </c>
      <c r="P42" s="105">
        <v>15</v>
      </c>
      <c r="Q42" s="105">
        <v>16</v>
      </c>
      <c r="R42" s="75"/>
      <c r="S42" s="75"/>
      <c r="T42" s="75"/>
      <c r="U42" s="107">
        <v>45444</v>
      </c>
      <c r="V42" s="107">
        <v>45657</v>
      </c>
      <c r="W42" s="75">
        <v>213</v>
      </c>
      <c r="X42" s="109">
        <v>100</v>
      </c>
      <c r="Y42" s="99" t="s">
        <v>383</v>
      </c>
      <c r="Z42" s="75" t="s">
        <v>391</v>
      </c>
      <c r="AA42" s="99" t="s">
        <v>401</v>
      </c>
      <c r="AB42" s="75" t="s">
        <v>404</v>
      </c>
      <c r="AC42" s="109" t="s">
        <v>382</v>
      </c>
      <c r="AD42" s="41" t="s">
        <v>673</v>
      </c>
      <c r="AE42" s="123">
        <v>300000000</v>
      </c>
      <c r="AF42" s="75"/>
      <c r="AG42" s="75"/>
      <c r="AH42" s="75"/>
      <c r="AI42" s="75"/>
      <c r="AJ42" s="241"/>
      <c r="AK42" s="241"/>
      <c r="AL42" s="112">
        <v>300000000</v>
      </c>
      <c r="AM42" s="75"/>
      <c r="AN42" s="75"/>
      <c r="AO42" s="243"/>
      <c r="AP42" s="99" t="s">
        <v>290</v>
      </c>
      <c r="AQ42" s="99" t="s">
        <v>548</v>
      </c>
      <c r="AR42" s="250"/>
      <c r="AS42" s="250"/>
      <c r="AT42" s="250"/>
    </row>
    <row r="43" spans="1:46" ht="99.75">
      <c r="A43" s="41" t="s">
        <v>286</v>
      </c>
      <c r="B43" s="41" t="s">
        <v>224</v>
      </c>
      <c r="C43" s="100" t="s">
        <v>388</v>
      </c>
      <c r="D43" s="41" t="s">
        <v>237</v>
      </c>
      <c r="E43" s="41" t="s">
        <v>290</v>
      </c>
      <c r="F43" s="101">
        <v>2024130010133</v>
      </c>
      <c r="G43" s="102" t="s">
        <v>301</v>
      </c>
      <c r="H43" s="41" t="s">
        <v>312</v>
      </c>
      <c r="I43" s="41" t="s">
        <v>266</v>
      </c>
      <c r="J43" s="103">
        <v>16</v>
      </c>
      <c r="K43" s="41"/>
      <c r="L43" s="104">
        <v>0.5</v>
      </c>
      <c r="M43" s="41" t="s">
        <v>308</v>
      </c>
      <c r="N43" s="75"/>
      <c r="O43" s="99" t="s">
        <v>782</v>
      </c>
      <c r="P43" s="105">
        <v>15</v>
      </c>
      <c r="Q43" s="105">
        <v>16</v>
      </c>
      <c r="R43" s="75"/>
      <c r="S43" s="75"/>
      <c r="T43" s="75"/>
      <c r="U43" s="107">
        <v>45444</v>
      </c>
      <c r="V43" s="107">
        <v>45657</v>
      </c>
      <c r="W43" s="75">
        <v>213</v>
      </c>
      <c r="X43" s="109">
        <v>100</v>
      </c>
      <c r="Y43" s="99" t="s">
        <v>383</v>
      </c>
      <c r="Z43" s="75" t="s">
        <v>391</v>
      </c>
      <c r="AA43" s="99" t="s">
        <v>401</v>
      </c>
      <c r="AB43" s="75" t="s">
        <v>404</v>
      </c>
      <c r="AC43" s="109" t="s">
        <v>382</v>
      </c>
      <c r="AD43" s="41" t="s">
        <v>674</v>
      </c>
      <c r="AE43" s="123">
        <v>256887000</v>
      </c>
      <c r="AF43" s="75"/>
      <c r="AG43" s="75"/>
      <c r="AH43" s="75"/>
      <c r="AI43" s="75"/>
      <c r="AJ43" s="241"/>
      <c r="AK43" s="241"/>
      <c r="AL43" s="112">
        <v>256887000</v>
      </c>
      <c r="AM43" s="75"/>
      <c r="AN43" s="75"/>
      <c r="AO43" s="243"/>
      <c r="AP43" s="99" t="s">
        <v>290</v>
      </c>
      <c r="AQ43" s="99" t="s">
        <v>548</v>
      </c>
      <c r="AR43" s="250"/>
      <c r="AS43" s="250"/>
      <c r="AT43" s="250"/>
    </row>
    <row r="44" spans="1:46" ht="99.75">
      <c r="A44" s="41" t="s">
        <v>286</v>
      </c>
      <c r="B44" s="41" t="s">
        <v>224</v>
      </c>
      <c r="C44" s="100" t="s">
        <v>388</v>
      </c>
      <c r="D44" s="41" t="s">
        <v>237</v>
      </c>
      <c r="E44" s="41" t="s">
        <v>290</v>
      </c>
      <c r="F44" s="101">
        <v>2024130010133</v>
      </c>
      <c r="G44" s="102" t="s">
        <v>301</v>
      </c>
      <c r="H44" s="41" t="s">
        <v>312</v>
      </c>
      <c r="I44" s="41" t="s">
        <v>266</v>
      </c>
      <c r="J44" s="103">
        <v>16</v>
      </c>
      <c r="K44" s="41"/>
      <c r="L44" s="104">
        <v>0.5</v>
      </c>
      <c r="M44" s="41" t="s">
        <v>308</v>
      </c>
      <c r="N44" s="75"/>
      <c r="O44" s="99" t="s">
        <v>782</v>
      </c>
      <c r="P44" s="105">
        <v>15</v>
      </c>
      <c r="Q44" s="105">
        <v>16</v>
      </c>
      <c r="R44" s="75"/>
      <c r="S44" s="75"/>
      <c r="T44" s="75"/>
      <c r="U44" s="107">
        <v>45444</v>
      </c>
      <c r="V44" s="107">
        <v>45657</v>
      </c>
      <c r="W44" s="75">
        <v>213</v>
      </c>
      <c r="X44" s="109">
        <v>100</v>
      </c>
      <c r="Y44" s="99" t="s">
        <v>383</v>
      </c>
      <c r="Z44" s="75" t="s">
        <v>391</v>
      </c>
      <c r="AA44" s="99" t="s">
        <v>401</v>
      </c>
      <c r="AB44" s="75" t="s">
        <v>404</v>
      </c>
      <c r="AC44" s="109" t="s">
        <v>382</v>
      </c>
      <c r="AD44" s="41" t="s">
        <v>715</v>
      </c>
      <c r="AE44" s="123">
        <v>49593600</v>
      </c>
      <c r="AF44" s="75"/>
      <c r="AG44" s="75"/>
      <c r="AH44" s="75"/>
      <c r="AI44" s="75"/>
      <c r="AJ44" s="241"/>
      <c r="AK44" s="241"/>
      <c r="AL44" s="112"/>
      <c r="AM44" s="75"/>
      <c r="AN44" s="75"/>
      <c r="AO44" s="243"/>
      <c r="AP44" s="99" t="s">
        <v>290</v>
      </c>
      <c r="AQ44" s="99" t="s">
        <v>548</v>
      </c>
      <c r="AR44" s="250"/>
      <c r="AS44" s="250"/>
      <c r="AT44" s="250"/>
    </row>
    <row r="45" spans="1:46" ht="114">
      <c r="A45" s="41" t="s">
        <v>286</v>
      </c>
      <c r="B45" s="41" t="s">
        <v>224</v>
      </c>
      <c r="C45" s="100" t="s">
        <v>388</v>
      </c>
      <c r="D45" s="41" t="s">
        <v>237</v>
      </c>
      <c r="E45" s="41" t="s">
        <v>290</v>
      </c>
      <c r="F45" s="101">
        <v>2024130010133</v>
      </c>
      <c r="G45" s="102" t="s">
        <v>301</v>
      </c>
      <c r="H45" s="41" t="s">
        <v>312</v>
      </c>
      <c r="I45" s="41" t="s">
        <v>266</v>
      </c>
      <c r="J45" s="103">
        <v>16</v>
      </c>
      <c r="K45" s="41"/>
      <c r="L45" s="104">
        <v>0.5</v>
      </c>
      <c r="M45" s="41" t="s">
        <v>308</v>
      </c>
      <c r="N45" s="75"/>
      <c r="O45" s="99" t="s">
        <v>782</v>
      </c>
      <c r="P45" s="105">
        <v>15</v>
      </c>
      <c r="Q45" s="105">
        <v>16</v>
      </c>
      <c r="R45" s="75"/>
      <c r="S45" s="75"/>
      <c r="T45" s="75"/>
      <c r="U45" s="107">
        <v>45444</v>
      </c>
      <c r="V45" s="107">
        <v>45657</v>
      </c>
      <c r="W45" s="75">
        <v>213</v>
      </c>
      <c r="X45" s="109">
        <v>100</v>
      </c>
      <c r="Y45" s="99" t="s">
        <v>383</v>
      </c>
      <c r="Z45" s="75" t="s">
        <v>391</v>
      </c>
      <c r="AA45" s="99" t="s">
        <v>401</v>
      </c>
      <c r="AB45" s="75" t="s">
        <v>404</v>
      </c>
      <c r="AC45" s="109" t="s">
        <v>382</v>
      </c>
      <c r="AD45" s="41" t="s">
        <v>716</v>
      </c>
      <c r="AE45" s="123">
        <v>27000000</v>
      </c>
      <c r="AF45" s="75"/>
      <c r="AG45" s="75"/>
      <c r="AH45" s="75"/>
      <c r="AI45" s="75"/>
      <c r="AJ45" s="241"/>
      <c r="AK45" s="241"/>
      <c r="AL45" s="112"/>
      <c r="AM45" s="75"/>
      <c r="AN45" s="75"/>
      <c r="AO45" s="243"/>
      <c r="AP45" s="99" t="s">
        <v>290</v>
      </c>
      <c r="AQ45" s="99" t="s">
        <v>548</v>
      </c>
      <c r="AR45" s="250"/>
      <c r="AS45" s="250"/>
      <c r="AT45" s="250"/>
    </row>
    <row r="46" spans="1:46" ht="99.75">
      <c r="A46" s="41" t="s">
        <v>286</v>
      </c>
      <c r="B46" s="41" t="s">
        <v>224</v>
      </c>
      <c r="C46" s="100" t="s">
        <v>388</v>
      </c>
      <c r="D46" s="41" t="s">
        <v>237</v>
      </c>
      <c r="E46" s="41" t="s">
        <v>290</v>
      </c>
      <c r="F46" s="101">
        <v>2024130010133</v>
      </c>
      <c r="G46" s="102" t="s">
        <v>301</v>
      </c>
      <c r="H46" s="41" t="s">
        <v>312</v>
      </c>
      <c r="I46" s="41" t="s">
        <v>266</v>
      </c>
      <c r="J46" s="103">
        <v>16</v>
      </c>
      <c r="K46" s="41"/>
      <c r="L46" s="104">
        <v>0.5</v>
      </c>
      <c r="M46" s="41" t="s">
        <v>308</v>
      </c>
      <c r="N46" s="75"/>
      <c r="O46" s="99" t="s">
        <v>782</v>
      </c>
      <c r="P46" s="105">
        <v>15</v>
      </c>
      <c r="Q46" s="105">
        <v>16</v>
      </c>
      <c r="R46" s="75"/>
      <c r="S46" s="75"/>
      <c r="T46" s="75"/>
      <c r="U46" s="107">
        <v>45444</v>
      </c>
      <c r="V46" s="107">
        <v>45657</v>
      </c>
      <c r="W46" s="75">
        <v>213</v>
      </c>
      <c r="X46" s="109">
        <v>100</v>
      </c>
      <c r="Y46" s="99" t="s">
        <v>383</v>
      </c>
      <c r="Z46" s="75" t="s">
        <v>391</v>
      </c>
      <c r="AA46" s="99" t="s">
        <v>401</v>
      </c>
      <c r="AB46" s="75" t="s">
        <v>404</v>
      </c>
      <c r="AC46" s="109" t="s">
        <v>382</v>
      </c>
      <c r="AD46" s="41" t="s">
        <v>717</v>
      </c>
      <c r="AE46" s="123">
        <v>95800000</v>
      </c>
      <c r="AF46" s="75"/>
      <c r="AG46" s="75"/>
      <c r="AH46" s="75"/>
      <c r="AI46" s="75"/>
      <c r="AJ46" s="241"/>
      <c r="AK46" s="241"/>
      <c r="AL46" s="112"/>
      <c r="AM46" s="75"/>
      <c r="AN46" s="75"/>
      <c r="AO46" s="243"/>
      <c r="AP46" s="99" t="s">
        <v>290</v>
      </c>
      <c r="AQ46" s="99" t="s">
        <v>548</v>
      </c>
      <c r="AR46" s="250"/>
      <c r="AS46" s="250"/>
      <c r="AT46" s="250"/>
    </row>
    <row r="47" spans="1:46" ht="99.75">
      <c r="A47" s="41" t="s">
        <v>286</v>
      </c>
      <c r="B47" s="41" t="s">
        <v>224</v>
      </c>
      <c r="C47" s="100" t="s">
        <v>388</v>
      </c>
      <c r="D47" s="41" t="s">
        <v>237</v>
      </c>
      <c r="E47" s="41" t="s">
        <v>290</v>
      </c>
      <c r="F47" s="101">
        <v>2024130010133</v>
      </c>
      <c r="G47" s="102" t="s">
        <v>301</v>
      </c>
      <c r="H47" s="41" t="s">
        <v>312</v>
      </c>
      <c r="I47" s="41" t="s">
        <v>266</v>
      </c>
      <c r="J47" s="103">
        <v>16</v>
      </c>
      <c r="K47" s="41"/>
      <c r="L47" s="104">
        <v>0.5</v>
      </c>
      <c r="M47" s="41" t="s">
        <v>308</v>
      </c>
      <c r="N47" s="75"/>
      <c r="O47" s="99" t="s">
        <v>782</v>
      </c>
      <c r="P47" s="105">
        <v>15</v>
      </c>
      <c r="Q47" s="105">
        <v>16</v>
      </c>
      <c r="R47" s="75"/>
      <c r="S47" s="75"/>
      <c r="T47" s="75"/>
      <c r="U47" s="107">
        <v>45444</v>
      </c>
      <c r="V47" s="107">
        <v>45657</v>
      </c>
      <c r="W47" s="75">
        <v>213</v>
      </c>
      <c r="X47" s="109">
        <v>100</v>
      </c>
      <c r="Y47" s="99" t="s">
        <v>383</v>
      </c>
      <c r="Z47" s="75" t="s">
        <v>391</v>
      </c>
      <c r="AA47" s="99" t="s">
        <v>401</v>
      </c>
      <c r="AB47" s="75" t="s">
        <v>404</v>
      </c>
      <c r="AC47" s="109" t="s">
        <v>382</v>
      </c>
      <c r="AD47" s="41" t="s">
        <v>718</v>
      </c>
      <c r="AE47" s="123">
        <v>390450000</v>
      </c>
      <c r="AF47" s="75"/>
      <c r="AG47" s="75"/>
      <c r="AH47" s="75"/>
      <c r="AI47" s="75"/>
      <c r="AJ47" s="241"/>
      <c r="AK47" s="241"/>
      <c r="AL47" s="112"/>
      <c r="AM47" s="75"/>
      <c r="AN47" s="75"/>
      <c r="AO47" s="243"/>
      <c r="AP47" s="99" t="s">
        <v>290</v>
      </c>
      <c r="AQ47" s="99" t="s">
        <v>548</v>
      </c>
      <c r="AR47" s="250"/>
      <c r="AS47" s="250"/>
      <c r="AT47" s="250"/>
    </row>
    <row r="48" spans="1:46" ht="99.75">
      <c r="A48" s="41" t="s">
        <v>286</v>
      </c>
      <c r="B48" s="41" t="s">
        <v>224</v>
      </c>
      <c r="C48" s="100" t="s">
        <v>388</v>
      </c>
      <c r="D48" s="41" t="s">
        <v>237</v>
      </c>
      <c r="E48" s="41" t="s">
        <v>290</v>
      </c>
      <c r="F48" s="101">
        <v>2024130010133</v>
      </c>
      <c r="G48" s="102" t="s">
        <v>301</v>
      </c>
      <c r="H48" s="41" t="s">
        <v>312</v>
      </c>
      <c r="I48" s="41" t="s">
        <v>266</v>
      </c>
      <c r="J48" s="103">
        <v>16</v>
      </c>
      <c r="K48" s="41"/>
      <c r="L48" s="104">
        <v>0.5</v>
      </c>
      <c r="M48" s="41" t="s">
        <v>308</v>
      </c>
      <c r="N48" s="75"/>
      <c r="O48" s="99" t="s">
        <v>782</v>
      </c>
      <c r="P48" s="105">
        <v>15</v>
      </c>
      <c r="Q48" s="105">
        <v>16</v>
      </c>
      <c r="R48" s="75"/>
      <c r="S48" s="75"/>
      <c r="T48" s="75"/>
      <c r="U48" s="107">
        <v>45444</v>
      </c>
      <c r="V48" s="107">
        <v>45657</v>
      </c>
      <c r="W48" s="75">
        <v>213</v>
      </c>
      <c r="X48" s="109">
        <v>100</v>
      </c>
      <c r="Y48" s="99" t="s">
        <v>383</v>
      </c>
      <c r="Z48" s="75" t="s">
        <v>391</v>
      </c>
      <c r="AA48" s="99" t="s">
        <v>401</v>
      </c>
      <c r="AB48" s="75" t="s">
        <v>404</v>
      </c>
      <c r="AC48" s="109" t="s">
        <v>382</v>
      </c>
      <c r="AD48" s="41" t="s">
        <v>719</v>
      </c>
      <c r="AE48" s="123">
        <v>180000000</v>
      </c>
      <c r="AF48" s="75"/>
      <c r="AG48" s="75"/>
      <c r="AH48" s="75"/>
      <c r="AI48" s="75"/>
      <c r="AJ48" s="241"/>
      <c r="AK48" s="241"/>
      <c r="AL48" s="112"/>
      <c r="AM48" s="75"/>
      <c r="AN48" s="75"/>
      <c r="AO48" s="243"/>
      <c r="AP48" s="99" t="s">
        <v>290</v>
      </c>
      <c r="AQ48" s="99" t="s">
        <v>548</v>
      </c>
      <c r="AR48" s="250"/>
      <c r="AS48" s="250"/>
      <c r="AT48" s="250"/>
    </row>
    <row r="49" spans="1:46" ht="119.45" customHeight="1">
      <c r="A49" s="41" t="s">
        <v>286</v>
      </c>
      <c r="B49" s="41" t="s">
        <v>224</v>
      </c>
      <c r="C49" s="100" t="s">
        <v>388</v>
      </c>
      <c r="D49" s="41" t="s">
        <v>237</v>
      </c>
      <c r="E49" s="41" t="s">
        <v>290</v>
      </c>
      <c r="F49" s="101">
        <v>2024130010133</v>
      </c>
      <c r="G49" s="102" t="s">
        <v>301</v>
      </c>
      <c r="H49" s="41" t="s">
        <v>312</v>
      </c>
      <c r="I49" s="41" t="s">
        <v>266</v>
      </c>
      <c r="J49" s="103">
        <v>16</v>
      </c>
      <c r="K49" s="41"/>
      <c r="L49" s="104">
        <v>0.5</v>
      </c>
      <c r="M49" s="41" t="s">
        <v>309</v>
      </c>
      <c r="N49" s="75"/>
      <c r="O49" s="99" t="s">
        <v>782</v>
      </c>
      <c r="P49" s="105">
        <v>15</v>
      </c>
      <c r="Q49" s="105">
        <v>16</v>
      </c>
      <c r="R49" s="75"/>
      <c r="S49" s="75"/>
      <c r="T49" s="106">
        <v>1</v>
      </c>
      <c r="U49" s="107">
        <v>45444</v>
      </c>
      <c r="V49" s="107">
        <v>45657</v>
      </c>
      <c r="W49" s="75">
        <v>213</v>
      </c>
      <c r="X49" s="109">
        <v>100</v>
      </c>
      <c r="Y49" s="99" t="s">
        <v>383</v>
      </c>
      <c r="Z49" s="75" t="s">
        <v>391</v>
      </c>
      <c r="AA49" s="99" t="s">
        <v>413</v>
      </c>
      <c r="AB49" s="99" t="s">
        <v>414</v>
      </c>
      <c r="AC49" s="109" t="s">
        <v>382</v>
      </c>
      <c r="AD49" s="41" t="s">
        <v>665</v>
      </c>
      <c r="AE49" s="123">
        <v>60000000</v>
      </c>
      <c r="AF49" s="75"/>
      <c r="AG49" s="75"/>
      <c r="AH49" s="124"/>
      <c r="AI49" s="75"/>
      <c r="AJ49" s="232"/>
      <c r="AK49" s="232"/>
      <c r="AL49" s="112">
        <v>26000000</v>
      </c>
      <c r="AM49" s="75"/>
      <c r="AN49" s="75"/>
      <c r="AO49" s="244"/>
      <c r="AP49" s="99" t="s">
        <v>290</v>
      </c>
      <c r="AQ49" s="99" t="s">
        <v>548</v>
      </c>
      <c r="AR49" s="250"/>
      <c r="AS49" s="250"/>
      <c r="AT49" s="250"/>
    </row>
    <row r="50" spans="1:46" ht="119.45" customHeight="1">
      <c r="A50" s="41"/>
      <c r="B50" s="41"/>
      <c r="C50" s="100"/>
      <c r="D50" s="41"/>
      <c r="E50" s="245" t="s">
        <v>817</v>
      </c>
      <c r="F50" s="246"/>
      <c r="G50" s="246"/>
      <c r="H50" s="246"/>
      <c r="I50" s="246"/>
      <c r="J50" s="246"/>
      <c r="K50" s="246"/>
      <c r="L50" s="246"/>
      <c r="M50" s="246"/>
      <c r="N50" s="246"/>
      <c r="O50" s="246"/>
      <c r="P50" s="246"/>
      <c r="Q50" s="270"/>
      <c r="R50" s="75"/>
      <c r="S50" s="75"/>
      <c r="T50" s="121">
        <f>AVERAGE(T31,T34,T35,T49)</f>
        <v>0.81666666666666676</v>
      </c>
      <c r="U50" s="107"/>
      <c r="V50" s="107"/>
      <c r="W50" s="75"/>
      <c r="X50" s="109"/>
      <c r="Y50" s="99"/>
      <c r="Z50" s="75"/>
      <c r="AA50" s="99"/>
      <c r="AB50" s="99"/>
      <c r="AC50" s="109"/>
      <c r="AD50" s="41"/>
      <c r="AE50" s="123"/>
      <c r="AF50" s="75"/>
      <c r="AG50" s="75"/>
      <c r="AH50" s="124"/>
      <c r="AI50" s="75"/>
      <c r="AJ50" s="111"/>
      <c r="AK50" s="111"/>
      <c r="AL50" s="112"/>
      <c r="AM50" s="75"/>
      <c r="AN50" s="75"/>
      <c r="AO50" s="113"/>
      <c r="AP50" s="99"/>
      <c r="AQ50" s="99"/>
      <c r="AR50" s="251"/>
      <c r="AS50" s="251"/>
      <c r="AT50" s="251"/>
    </row>
    <row r="51" spans="1:46" ht="124.15" customHeight="1">
      <c r="A51" s="41" t="s">
        <v>287</v>
      </c>
      <c r="B51" s="41" t="s">
        <v>225</v>
      </c>
      <c r="C51" s="100" t="s">
        <v>389</v>
      </c>
      <c r="D51" s="41" t="s">
        <v>238</v>
      </c>
      <c r="E51" s="41" t="s">
        <v>291</v>
      </c>
      <c r="F51" s="101">
        <v>2024130010147</v>
      </c>
      <c r="G51" s="99" t="s">
        <v>499</v>
      </c>
      <c r="H51" s="41" t="s">
        <v>501</v>
      </c>
      <c r="I51" s="41" t="s">
        <v>502</v>
      </c>
      <c r="J51" s="103">
        <v>4005</v>
      </c>
      <c r="K51" s="75"/>
      <c r="L51" s="104">
        <v>0.5</v>
      </c>
      <c r="M51" s="41" t="s">
        <v>503</v>
      </c>
      <c r="N51" s="75"/>
      <c r="O51" s="99" t="s">
        <v>783</v>
      </c>
      <c r="P51" s="105">
        <v>5100</v>
      </c>
      <c r="Q51" s="125">
        <v>4005</v>
      </c>
      <c r="R51" s="75"/>
      <c r="S51" s="75"/>
      <c r="T51" s="122">
        <f>+Q51/P51</f>
        <v>0.78529411764705881</v>
      </c>
      <c r="U51" s="107">
        <v>45444</v>
      </c>
      <c r="V51" s="107">
        <v>45657</v>
      </c>
      <c r="W51" s="75">
        <v>213</v>
      </c>
      <c r="X51" s="109">
        <v>5400</v>
      </c>
      <c r="Y51" s="99" t="s">
        <v>383</v>
      </c>
      <c r="Z51" s="99" t="s">
        <v>398</v>
      </c>
      <c r="AA51" s="41" t="s">
        <v>509</v>
      </c>
      <c r="AB51" s="41" t="s">
        <v>510</v>
      </c>
      <c r="AC51" s="109" t="s">
        <v>382</v>
      </c>
      <c r="AD51" s="41" t="s">
        <v>665</v>
      </c>
      <c r="AE51" s="123">
        <v>49500000</v>
      </c>
      <c r="AF51" s="75"/>
      <c r="AG51" s="75"/>
      <c r="AH51" s="75"/>
      <c r="AI51" s="75"/>
      <c r="AJ51" s="267">
        <v>1038274202</v>
      </c>
      <c r="AK51" s="267">
        <v>1038274202</v>
      </c>
      <c r="AL51" s="126">
        <v>0</v>
      </c>
      <c r="AM51" s="75"/>
      <c r="AN51" s="75"/>
      <c r="AO51" s="242" t="s">
        <v>770</v>
      </c>
      <c r="AP51" s="99" t="s">
        <v>291</v>
      </c>
      <c r="AQ51" s="56" t="s">
        <v>549</v>
      </c>
      <c r="AR51" s="225">
        <v>1038274202</v>
      </c>
      <c r="AS51" s="225">
        <v>0</v>
      </c>
      <c r="AT51" s="225">
        <f>+AS51/AR51</f>
        <v>0</v>
      </c>
    </row>
    <row r="52" spans="1:46" ht="165">
      <c r="A52" s="41" t="s">
        <v>287</v>
      </c>
      <c r="B52" s="41" t="s">
        <v>225</v>
      </c>
      <c r="C52" s="100" t="s">
        <v>389</v>
      </c>
      <c r="D52" s="41" t="s">
        <v>239</v>
      </c>
      <c r="E52" s="41" t="s">
        <v>291</v>
      </c>
      <c r="F52" s="101">
        <v>2024130010147</v>
      </c>
      <c r="G52" s="102" t="s">
        <v>520</v>
      </c>
      <c r="H52" s="41" t="s">
        <v>500</v>
      </c>
      <c r="I52" s="41" t="s">
        <v>268</v>
      </c>
      <c r="J52" s="103">
        <v>2</v>
      </c>
      <c r="K52" s="75"/>
      <c r="L52" s="104">
        <v>0.5</v>
      </c>
      <c r="M52" s="41" t="s">
        <v>504</v>
      </c>
      <c r="N52" s="75"/>
      <c r="O52" s="99" t="s">
        <v>784</v>
      </c>
      <c r="P52" s="105">
        <v>3</v>
      </c>
      <c r="Q52" s="125">
        <v>2</v>
      </c>
      <c r="R52" s="75"/>
      <c r="S52" s="75"/>
      <c r="T52" s="122">
        <f>+Q52/P52</f>
        <v>0.66666666666666663</v>
      </c>
      <c r="U52" s="107">
        <v>45444</v>
      </c>
      <c r="V52" s="107">
        <v>45657</v>
      </c>
      <c r="W52" s="75">
        <v>213</v>
      </c>
      <c r="X52" s="109">
        <v>3</v>
      </c>
      <c r="Y52" s="99" t="s">
        <v>383</v>
      </c>
      <c r="Z52" s="99" t="s">
        <v>398</v>
      </c>
      <c r="AA52" s="41" t="s">
        <v>405</v>
      </c>
      <c r="AB52" s="41" t="s">
        <v>511</v>
      </c>
      <c r="AC52" s="109" t="s">
        <v>382</v>
      </c>
      <c r="AD52" s="41" t="s">
        <v>675</v>
      </c>
      <c r="AE52" s="123">
        <v>71195629</v>
      </c>
      <c r="AF52" s="75"/>
      <c r="AG52" s="75"/>
      <c r="AH52" s="75"/>
      <c r="AI52" s="75"/>
      <c r="AJ52" s="268"/>
      <c r="AK52" s="268"/>
      <c r="AL52" s="126">
        <v>0</v>
      </c>
      <c r="AM52" s="75"/>
      <c r="AN52" s="75"/>
      <c r="AO52" s="243"/>
      <c r="AP52" s="99" t="s">
        <v>291</v>
      </c>
      <c r="AQ52" s="56" t="s">
        <v>563</v>
      </c>
      <c r="AR52" s="225"/>
      <c r="AS52" s="225"/>
      <c r="AT52" s="225"/>
    </row>
    <row r="53" spans="1:46" ht="165">
      <c r="A53" s="41" t="s">
        <v>287</v>
      </c>
      <c r="B53" s="41" t="s">
        <v>225</v>
      </c>
      <c r="C53" s="100" t="s">
        <v>389</v>
      </c>
      <c r="D53" s="41" t="s">
        <v>239</v>
      </c>
      <c r="E53" s="41" t="s">
        <v>291</v>
      </c>
      <c r="F53" s="101">
        <v>2024130010147</v>
      </c>
      <c r="G53" s="102" t="s">
        <v>520</v>
      </c>
      <c r="H53" s="41" t="s">
        <v>500</v>
      </c>
      <c r="I53" s="41" t="s">
        <v>268</v>
      </c>
      <c r="J53" s="103">
        <v>2</v>
      </c>
      <c r="K53" s="75"/>
      <c r="L53" s="104">
        <v>0.5</v>
      </c>
      <c r="M53" s="41" t="s">
        <v>504</v>
      </c>
      <c r="N53" s="75"/>
      <c r="O53" s="99" t="s">
        <v>784</v>
      </c>
      <c r="P53" s="105">
        <v>3</v>
      </c>
      <c r="Q53" s="125">
        <v>2</v>
      </c>
      <c r="R53" s="75"/>
      <c r="S53" s="75"/>
      <c r="T53" s="75"/>
      <c r="U53" s="107">
        <v>45444</v>
      </c>
      <c r="V53" s="107">
        <v>45657</v>
      </c>
      <c r="W53" s="75">
        <v>213</v>
      </c>
      <c r="X53" s="109">
        <v>3</v>
      </c>
      <c r="Y53" s="99" t="s">
        <v>383</v>
      </c>
      <c r="Z53" s="99" t="s">
        <v>398</v>
      </c>
      <c r="AA53" s="41" t="s">
        <v>405</v>
      </c>
      <c r="AB53" s="41" t="s">
        <v>511</v>
      </c>
      <c r="AC53" s="109" t="s">
        <v>382</v>
      </c>
      <c r="AD53" s="41" t="s">
        <v>676</v>
      </c>
      <c r="AE53" s="123">
        <v>50000000</v>
      </c>
      <c r="AF53" s="75"/>
      <c r="AG53" s="75"/>
      <c r="AH53" s="75"/>
      <c r="AI53" s="75"/>
      <c r="AJ53" s="268"/>
      <c r="AK53" s="268"/>
      <c r="AL53" s="126">
        <v>0</v>
      </c>
      <c r="AM53" s="75"/>
      <c r="AN53" s="75"/>
      <c r="AO53" s="243"/>
      <c r="AP53" s="99" t="s">
        <v>291</v>
      </c>
      <c r="AQ53" s="56" t="s">
        <v>563</v>
      </c>
      <c r="AR53" s="225"/>
      <c r="AS53" s="225"/>
      <c r="AT53" s="225"/>
    </row>
    <row r="54" spans="1:46" ht="165">
      <c r="A54" s="41" t="s">
        <v>287</v>
      </c>
      <c r="B54" s="41" t="s">
        <v>225</v>
      </c>
      <c r="C54" s="100" t="s">
        <v>389</v>
      </c>
      <c r="D54" s="41" t="s">
        <v>239</v>
      </c>
      <c r="E54" s="41" t="s">
        <v>291</v>
      </c>
      <c r="F54" s="101">
        <v>2024130010147</v>
      </c>
      <c r="G54" s="102" t="s">
        <v>520</v>
      </c>
      <c r="H54" s="41" t="s">
        <v>500</v>
      </c>
      <c r="I54" s="41" t="s">
        <v>268</v>
      </c>
      <c r="J54" s="103">
        <v>2</v>
      </c>
      <c r="K54" s="75"/>
      <c r="L54" s="104">
        <v>0.5</v>
      </c>
      <c r="M54" s="41" t="s">
        <v>504</v>
      </c>
      <c r="N54" s="75"/>
      <c r="O54" s="99" t="s">
        <v>784</v>
      </c>
      <c r="P54" s="105">
        <v>3</v>
      </c>
      <c r="Q54" s="125">
        <v>2</v>
      </c>
      <c r="R54" s="75"/>
      <c r="S54" s="75"/>
      <c r="T54" s="75"/>
      <c r="U54" s="107">
        <v>45444</v>
      </c>
      <c r="V54" s="107">
        <v>45657</v>
      </c>
      <c r="W54" s="75">
        <v>213</v>
      </c>
      <c r="X54" s="109">
        <v>3</v>
      </c>
      <c r="Y54" s="99" t="s">
        <v>383</v>
      </c>
      <c r="Z54" s="99" t="s">
        <v>398</v>
      </c>
      <c r="AA54" s="41" t="s">
        <v>405</v>
      </c>
      <c r="AB54" s="41" t="s">
        <v>511</v>
      </c>
      <c r="AC54" s="109" t="s">
        <v>382</v>
      </c>
      <c r="AD54" s="41" t="s">
        <v>665</v>
      </c>
      <c r="AE54" s="123">
        <v>45000000</v>
      </c>
      <c r="AF54" s="75"/>
      <c r="AG54" s="75"/>
      <c r="AH54" s="75"/>
      <c r="AI54" s="75"/>
      <c r="AJ54" s="268"/>
      <c r="AK54" s="268"/>
      <c r="AL54" s="126">
        <v>0</v>
      </c>
      <c r="AM54" s="75"/>
      <c r="AN54" s="75"/>
      <c r="AO54" s="243"/>
      <c r="AP54" s="99" t="s">
        <v>291</v>
      </c>
      <c r="AQ54" s="56" t="s">
        <v>563</v>
      </c>
      <c r="AR54" s="225"/>
      <c r="AS54" s="225"/>
      <c r="AT54" s="225"/>
    </row>
    <row r="55" spans="1:46" ht="165">
      <c r="A55" s="41" t="s">
        <v>287</v>
      </c>
      <c r="B55" s="41" t="s">
        <v>225</v>
      </c>
      <c r="C55" s="100" t="s">
        <v>389</v>
      </c>
      <c r="D55" s="41" t="s">
        <v>239</v>
      </c>
      <c r="E55" s="41" t="s">
        <v>291</v>
      </c>
      <c r="F55" s="101">
        <v>2024130010147</v>
      </c>
      <c r="G55" s="102" t="s">
        <v>520</v>
      </c>
      <c r="H55" s="41" t="s">
        <v>500</v>
      </c>
      <c r="I55" s="41" t="s">
        <v>268</v>
      </c>
      <c r="J55" s="103">
        <v>2</v>
      </c>
      <c r="K55" s="75"/>
      <c r="L55" s="104">
        <v>0.5</v>
      </c>
      <c r="M55" s="41" t="s">
        <v>504</v>
      </c>
      <c r="N55" s="75"/>
      <c r="O55" s="99" t="s">
        <v>785</v>
      </c>
      <c r="P55" s="105">
        <v>3</v>
      </c>
      <c r="Q55" s="125">
        <v>2</v>
      </c>
      <c r="R55" s="75"/>
      <c r="S55" s="75"/>
      <c r="T55" s="75"/>
      <c r="U55" s="107">
        <v>45444</v>
      </c>
      <c r="V55" s="107">
        <v>45657</v>
      </c>
      <c r="W55" s="75">
        <v>213</v>
      </c>
      <c r="X55" s="109">
        <v>3</v>
      </c>
      <c r="Y55" s="99" t="s">
        <v>383</v>
      </c>
      <c r="Z55" s="99" t="s">
        <v>398</v>
      </c>
      <c r="AA55" s="41" t="s">
        <v>405</v>
      </c>
      <c r="AB55" s="41" t="s">
        <v>511</v>
      </c>
      <c r="AC55" s="109" t="s">
        <v>382</v>
      </c>
      <c r="AD55" s="41" t="s">
        <v>665</v>
      </c>
      <c r="AE55" s="123">
        <v>38000000</v>
      </c>
      <c r="AF55" s="75"/>
      <c r="AG55" s="75"/>
      <c r="AH55" s="75"/>
      <c r="AI55" s="75"/>
      <c r="AJ55" s="268"/>
      <c r="AK55" s="268"/>
      <c r="AL55" s="126">
        <v>0</v>
      </c>
      <c r="AM55" s="75"/>
      <c r="AN55" s="75"/>
      <c r="AO55" s="243"/>
      <c r="AP55" s="99" t="s">
        <v>291</v>
      </c>
      <c r="AQ55" s="56" t="s">
        <v>563</v>
      </c>
      <c r="AR55" s="225"/>
      <c r="AS55" s="225"/>
      <c r="AT55" s="225"/>
    </row>
    <row r="56" spans="1:46" ht="165">
      <c r="A56" s="41" t="s">
        <v>287</v>
      </c>
      <c r="B56" s="41" t="s">
        <v>225</v>
      </c>
      <c r="C56" s="100" t="s">
        <v>389</v>
      </c>
      <c r="D56" s="41" t="s">
        <v>239</v>
      </c>
      <c r="E56" s="41" t="s">
        <v>291</v>
      </c>
      <c r="F56" s="101">
        <v>2024130010147</v>
      </c>
      <c r="G56" s="102" t="s">
        <v>520</v>
      </c>
      <c r="H56" s="41" t="s">
        <v>500</v>
      </c>
      <c r="I56" s="41" t="s">
        <v>268</v>
      </c>
      <c r="J56" s="103">
        <v>2</v>
      </c>
      <c r="K56" s="75"/>
      <c r="L56" s="104">
        <v>0.5</v>
      </c>
      <c r="M56" s="41" t="s">
        <v>504</v>
      </c>
      <c r="N56" s="75"/>
      <c r="O56" s="99" t="s">
        <v>785</v>
      </c>
      <c r="P56" s="105">
        <v>3</v>
      </c>
      <c r="Q56" s="125">
        <v>2</v>
      </c>
      <c r="R56" s="75"/>
      <c r="S56" s="75"/>
      <c r="T56" s="75"/>
      <c r="U56" s="107">
        <v>45444</v>
      </c>
      <c r="V56" s="107">
        <v>45657</v>
      </c>
      <c r="W56" s="75">
        <v>213</v>
      </c>
      <c r="X56" s="109">
        <v>3</v>
      </c>
      <c r="Y56" s="99" t="s">
        <v>383</v>
      </c>
      <c r="Z56" s="99" t="s">
        <v>398</v>
      </c>
      <c r="AA56" s="41" t="s">
        <v>405</v>
      </c>
      <c r="AB56" s="41" t="s">
        <v>511</v>
      </c>
      <c r="AC56" s="109" t="s">
        <v>382</v>
      </c>
      <c r="AD56" s="41" t="s">
        <v>665</v>
      </c>
      <c r="AE56" s="123">
        <v>18000000</v>
      </c>
      <c r="AF56" s="75"/>
      <c r="AG56" s="75"/>
      <c r="AH56" s="75"/>
      <c r="AI56" s="75"/>
      <c r="AJ56" s="268"/>
      <c r="AK56" s="268"/>
      <c r="AL56" s="126">
        <v>0</v>
      </c>
      <c r="AM56" s="75"/>
      <c r="AN56" s="75"/>
      <c r="AO56" s="243"/>
      <c r="AP56" s="99" t="s">
        <v>291</v>
      </c>
      <c r="AQ56" s="56" t="s">
        <v>563</v>
      </c>
      <c r="AR56" s="225"/>
      <c r="AS56" s="225"/>
      <c r="AT56" s="225"/>
    </row>
    <row r="57" spans="1:46" ht="114" customHeight="1">
      <c r="A57" s="41" t="s">
        <v>287</v>
      </c>
      <c r="B57" s="41" t="s">
        <v>225</v>
      </c>
      <c r="C57" s="100" t="s">
        <v>389</v>
      </c>
      <c r="D57" s="41" t="s">
        <v>239</v>
      </c>
      <c r="E57" s="41" t="s">
        <v>291</v>
      </c>
      <c r="F57" s="101">
        <v>2024130010147</v>
      </c>
      <c r="G57" s="102" t="s">
        <v>520</v>
      </c>
      <c r="H57" s="41" t="s">
        <v>500</v>
      </c>
      <c r="I57" s="41" t="s">
        <v>268</v>
      </c>
      <c r="J57" s="103">
        <v>2</v>
      </c>
      <c r="K57" s="75"/>
      <c r="L57" s="104">
        <v>0.5</v>
      </c>
      <c r="M57" s="41" t="s">
        <v>505</v>
      </c>
      <c r="N57" s="75"/>
      <c r="O57" s="99" t="s">
        <v>785</v>
      </c>
      <c r="P57" s="105">
        <v>3</v>
      </c>
      <c r="Q57" s="125">
        <v>2</v>
      </c>
      <c r="R57" s="75"/>
      <c r="S57" s="75"/>
      <c r="T57" s="122">
        <f>+Q57/P57</f>
        <v>0.66666666666666663</v>
      </c>
      <c r="U57" s="107">
        <v>45444</v>
      </c>
      <c r="V57" s="107">
        <v>45657</v>
      </c>
      <c r="W57" s="75">
        <v>213</v>
      </c>
      <c r="X57" s="109">
        <v>3</v>
      </c>
      <c r="Y57" s="99" t="s">
        <v>383</v>
      </c>
      <c r="Z57" s="99" t="s">
        <v>398</v>
      </c>
      <c r="AA57" s="41" t="s">
        <v>512</v>
      </c>
      <c r="AB57" s="41" t="s">
        <v>513</v>
      </c>
      <c r="AC57" s="109" t="s">
        <v>382</v>
      </c>
      <c r="AD57" s="41" t="s">
        <v>677</v>
      </c>
      <c r="AE57" s="123">
        <v>55000000</v>
      </c>
      <c r="AF57" s="75"/>
      <c r="AG57" s="75"/>
      <c r="AH57" s="75"/>
      <c r="AI57" s="75"/>
      <c r="AJ57" s="268"/>
      <c r="AK57" s="268"/>
      <c r="AL57" s="126">
        <v>0</v>
      </c>
      <c r="AM57" s="75"/>
      <c r="AN57" s="75"/>
      <c r="AO57" s="243"/>
      <c r="AP57" s="99" t="s">
        <v>291</v>
      </c>
      <c r="AQ57" s="56" t="s">
        <v>547</v>
      </c>
      <c r="AR57" s="225"/>
      <c r="AS57" s="225"/>
      <c r="AT57" s="225"/>
    </row>
    <row r="58" spans="1:46" ht="165">
      <c r="A58" s="41" t="s">
        <v>287</v>
      </c>
      <c r="B58" s="41" t="s">
        <v>225</v>
      </c>
      <c r="C58" s="100" t="s">
        <v>389</v>
      </c>
      <c r="D58" s="41" t="s">
        <v>239</v>
      </c>
      <c r="E58" s="41" t="s">
        <v>291</v>
      </c>
      <c r="F58" s="101">
        <v>2024130010147</v>
      </c>
      <c r="G58" s="102" t="s">
        <v>520</v>
      </c>
      <c r="H58" s="41" t="s">
        <v>500</v>
      </c>
      <c r="I58" s="41" t="s">
        <v>268</v>
      </c>
      <c r="J58" s="103">
        <v>2</v>
      </c>
      <c r="K58" s="75"/>
      <c r="L58" s="104">
        <v>0.5</v>
      </c>
      <c r="M58" s="41" t="s">
        <v>505</v>
      </c>
      <c r="N58" s="75"/>
      <c r="O58" s="99" t="s">
        <v>785</v>
      </c>
      <c r="P58" s="105">
        <v>3</v>
      </c>
      <c r="Q58" s="125">
        <v>2</v>
      </c>
      <c r="R58" s="75"/>
      <c r="S58" s="75"/>
      <c r="T58" s="75"/>
      <c r="U58" s="107">
        <v>45444</v>
      </c>
      <c r="V58" s="107">
        <v>45657</v>
      </c>
      <c r="W58" s="75">
        <v>213</v>
      </c>
      <c r="X58" s="109">
        <v>3</v>
      </c>
      <c r="Y58" s="99" t="s">
        <v>383</v>
      </c>
      <c r="Z58" s="99" t="s">
        <v>398</v>
      </c>
      <c r="AA58" s="41" t="s">
        <v>512</v>
      </c>
      <c r="AB58" s="41" t="s">
        <v>513</v>
      </c>
      <c r="AC58" s="109" t="s">
        <v>382</v>
      </c>
      <c r="AD58" s="41" t="s">
        <v>665</v>
      </c>
      <c r="AE58" s="123">
        <v>14400000</v>
      </c>
      <c r="AF58" s="75"/>
      <c r="AG58" s="75"/>
      <c r="AH58" s="75"/>
      <c r="AI58" s="75"/>
      <c r="AJ58" s="268"/>
      <c r="AK58" s="268"/>
      <c r="AL58" s="126">
        <v>0</v>
      </c>
      <c r="AM58" s="75"/>
      <c r="AN58" s="75"/>
      <c r="AO58" s="243"/>
      <c r="AP58" s="99" t="s">
        <v>291</v>
      </c>
      <c r="AQ58" s="56" t="s">
        <v>563</v>
      </c>
      <c r="AR58" s="225"/>
      <c r="AS58" s="225"/>
      <c r="AT58" s="225"/>
    </row>
    <row r="59" spans="1:46" ht="165">
      <c r="A59" s="41" t="s">
        <v>287</v>
      </c>
      <c r="B59" s="41" t="s">
        <v>225</v>
      </c>
      <c r="C59" s="100" t="s">
        <v>392</v>
      </c>
      <c r="D59" s="41" t="s">
        <v>239</v>
      </c>
      <c r="E59" s="41" t="s">
        <v>291</v>
      </c>
      <c r="F59" s="101">
        <v>2024130010147</v>
      </c>
      <c r="G59" s="102" t="s">
        <v>520</v>
      </c>
      <c r="H59" s="41" t="s">
        <v>500</v>
      </c>
      <c r="I59" s="41" t="s">
        <v>268</v>
      </c>
      <c r="J59" s="103">
        <v>2</v>
      </c>
      <c r="K59" s="75"/>
      <c r="L59" s="104">
        <v>0.5</v>
      </c>
      <c r="M59" s="41" t="s">
        <v>507</v>
      </c>
      <c r="N59" s="75"/>
      <c r="O59" s="99" t="s">
        <v>785</v>
      </c>
      <c r="P59" s="105">
        <v>3</v>
      </c>
      <c r="Q59" s="125">
        <v>2</v>
      </c>
      <c r="R59" s="75"/>
      <c r="S59" s="75"/>
      <c r="T59" s="75"/>
      <c r="U59" s="107">
        <v>45444</v>
      </c>
      <c r="V59" s="107">
        <v>45657</v>
      </c>
      <c r="W59" s="75">
        <v>213</v>
      </c>
      <c r="X59" s="109">
        <v>3</v>
      </c>
      <c r="Y59" s="99" t="s">
        <v>383</v>
      </c>
      <c r="Z59" s="99" t="s">
        <v>398</v>
      </c>
      <c r="AA59" s="41" t="s">
        <v>512</v>
      </c>
      <c r="AB59" s="41" t="s">
        <v>513</v>
      </c>
      <c r="AC59" s="109" t="s">
        <v>382</v>
      </c>
      <c r="AD59" s="41" t="s">
        <v>678</v>
      </c>
      <c r="AE59" s="123">
        <v>12000000</v>
      </c>
      <c r="AF59" s="75"/>
      <c r="AG59" s="75"/>
      <c r="AH59" s="75"/>
      <c r="AI59" s="75"/>
      <c r="AJ59" s="268"/>
      <c r="AK59" s="268"/>
      <c r="AL59" s="126">
        <v>0</v>
      </c>
      <c r="AM59" s="75"/>
      <c r="AN59" s="75"/>
      <c r="AO59" s="243"/>
      <c r="AP59" s="99" t="s">
        <v>291</v>
      </c>
      <c r="AQ59" s="56" t="s">
        <v>563</v>
      </c>
      <c r="AR59" s="225"/>
      <c r="AS59" s="225"/>
      <c r="AT59" s="225"/>
    </row>
    <row r="60" spans="1:46" ht="165">
      <c r="A60" s="41" t="s">
        <v>287</v>
      </c>
      <c r="B60" s="41" t="s">
        <v>225</v>
      </c>
      <c r="C60" s="100" t="s">
        <v>392</v>
      </c>
      <c r="D60" s="41" t="s">
        <v>239</v>
      </c>
      <c r="E60" s="41" t="s">
        <v>291</v>
      </c>
      <c r="F60" s="101">
        <v>2024130010147</v>
      </c>
      <c r="G60" s="102" t="s">
        <v>520</v>
      </c>
      <c r="H60" s="41" t="s">
        <v>500</v>
      </c>
      <c r="I60" s="41" t="s">
        <v>268</v>
      </c>
      <c r="J60" s="103">
        <v>2</v>
      </c>
      <c r="K60" s="75"/>
      <c r="L60" s="104">
        <v>0.5</v>
      </c>
      <c r="M60" s="41" t="s">
        <v>507</v>
      </c>
      <c r="N60" s="75"/>
      <c r="O60" s="99" t="s">
        <v>785</v>
      </c>
      <c r="P60" s="105">
        <v>3</v>
      </c>
      <c r="Q60" s="125">
        <v>2</v>
      </c>
      <c r="R60" s="75"/>
      <c r="S60" s="75"/>
      <c r="T60" s="75"/>
      <c r="U60" s="107">
        <v>45444</v>
      </c>
      <c r="V60" s="107">
        <v>45657</v>
      </c>
      <c r="W60" s="75">
        <v>213</v>
      </c>
      <c r="X60" s="109">
        <v>3</v>
      </c>
      <c r="Y60" s="99" t="s">
        <v>383</v>
      </c>
      <c r="Z60" s="99" t="s">
        <v>398</v>
      </c>
      <c r="AA60" s="41" t="s">
        <v>515</v>
      </c>
      <c r="AB60" s="41" t="s">
        <v>516</v>
      </c>
      <c r="AC60" s="109" t="s">
        <v>382</v>
      </c>
      <c r="AD60" s="41" t="s">
        <v>665</v>
      </c>
      <c r="AE60" s="123">
        <v>17600000</v>
      </c>
      <c r="AF60" s="75"/>
      <c r="AG60" s="75"/>
      <c r="AH60" s="75"/>
      <c r="AI60" s="75"/>
      <c r="AJ60" s="268"/>
      <c r="AK60" s="268"/>
      <c r="AL60" s="126">
        <v>0</v>
      </c>
      <c r="AM60" s="75"/>
      <c r="AN60" s="75"/>
      <c r="AO60" s="243"/>
      <c r="AP60" s="99" t="s">
        <v>291</v>
      </c>
      <c r="AQ60" s="56" t="s">
        <v>563</v>
      </c>
      <c r="AR60" s="225"/>
      <c r="AS60" s="225"/>
      <c r="AT60" s="225"/>
    </row>
    <row r="61" spans="1:46" ht="65.45" customHeight="1">
      <c r="A61" s="41" t="s">
        <v>287</v>
      </c>
      <c r="B61" s="41" t="s">
        <v>225</v>
      </c>
      <c r="C61" s="100" t="s">
        <v>392</v>
      </c>
      <c r="D61" s="41" t="s">
        <v>239</v>
      </c>
      <c r="E61" s="41" t="s">
        <v>291</v>
      </c>
      <c r="F61" s="101">
        <v>2024130010147</v>
      </c>
      <c r="G61" s="102" t="s">
        <v>520</v>
      </c>
      <c r="H61" s="41" t="s">
        <v>500</v>
      </c>
      <c r="I61" s="41" t="s">
        <v>268</v>
      </c>
      <c r="J61" s="103">
        <v>2</v>
      </c>
      <c r="K61" s="75"/>
      <c r="L61" s="104">
        <v>0.5</v>
      </c>
      <c r="M61" s="102" t="s">
        <v>506</v>
      </c>
      <c r="N61" s="75"/>
      <c r="O61" s="99" t="s">
        <v>785</v>
      </c>
      <c r="P61" s="105">
        <v>3</v>
      </c>
      <c r="Q61" s="125">
        <v>2</v>
      </c>
      <c r="R61" s="75"/>
      <c r="S61" s="75"/>
      <c r="T61" s="122">
        <f>+Q61/P61</f>
        <v>0.66666666666666663</v>
      </c>
      <c r="U61" s="107">
        <v>45444</v>
      </c>
      <c r="V61" s="107">
        <v>45657</v>
      </c>
      <c r="W61" s="75">
        <v>213</v>
      </c>
      <c r="X61" s="109">
        <v>3</v>
      </c>
      <c r="Y61" s="99" t="s">
        <v>383</v>
      </c>
      <c r="Z61" s="99" t="s">
        <v>398</v>
      </c>
      <c r="AA61" s="41" t="s">
        <v>517</v>
      </c>
      <c r="AB61" s="41" t="s">
        <v>518</v>
      </c>
      <c r="AC61" s="109" t="s">
        <v>382</v>
      </c>
      <c r="AD61" s="41" t="s">
        <v>665</v>
      </c>
      <c r="AE61" s="123">
        <v>18000000</v>
      </c>
      <c r="AF61" s="75"/>
      <c r="AG61" s="75"/>
      <c r="AH61" s="75"/>
      <c r="AI61" s="75"/>
      <c r="AJ61" s="268"/>
      <c r="AK61" s="268"/>
      <c r="AL61" s="126">
        <v>0</v>
      </c>
      <c r="AM61" s="75"/>
      <c r="AN61" s="75"/>
      <c r="AO61" s="243"/>
      <c r="AP61" s="99" t="s">
        <v>291</v>
      </c>
      <c r="AQ61" s="56" t="s">
        <v>547</v>
      </c>
      <c r="AR61" s="225"/>
      <c r="AS61" s="225"/>
      <c r="AT61" s="225"/>
    </row>
    <row r="62" spans="1:46" ht="65.45" customHeight="1">
      <c r="A62" s="41" t="s">
        <v>287</v>
      </c>
      <c r="B62" s="41" t="s">
        <v>225</v>
      </c>
      <c r="C62" s="100" t="s">
        <v>392</v>
      </c>
      <c r="D62" s="41" t="s">
        <v>239</v>
      </c>
      <c r="E62" s="41" t="s">
        <v>291</v>
      </c>
      <c r="F62" s="101">
        <v>2024130010147</v>
      </c>
      <c r="G62" s="102" t="s">
        <v>520</v>
      </c>
      <c r="H62" s="41" t="s">
        <v>500</v>
      </c>
      <c r="I62" s="41" t="s">
        <v>268</v>
      </c>
      <c r="J62" s="103">
        <v>2</v>
      </c>
      <c r="K62" s="75"/>
      <c r="L62" s="104">
        <v>0.5</v>
      </c>
      <c r="M62" s="102" t="s">
        <v>506</v>
      </c>
      <c r="N62" s="75"/>
      <c r="O62" s="99" t="s">
        <v>785</v>
      </c>
      <c r="P62" s="105">
        <v>3</v>
      </c>
      <c r="Q62" s="125">
        <v>2</v>
      </c>
      <c r="R62" s="75"/>
      <c r="S62" s="75"/>
      <c r="T62" s="75"/>
      <c r="U62" s="107">
        <v>45444</v>
      </c>
      <c r="V62" s="107">
        <v>45657</v>
      </c>
      <c r="W62" s="75">
        <v>213</v>
      </c>
      <c r="X62" s="109">
        <v>3</v>
      </c>
      <c r="Y62" s="99" t="s">
        <v>383</v>
      </c>
      <c r="Z62" s="99" t="s">
        <v>398</v>
      </c>
      <c r="AA62" s="41" t="s">
        <v>517</v>
      </c>
      <c r="AB62" s="41" t="s">
        <v>518</v>
      </c>
      <c r="AC62" s="109" t="s">
        <v>382</v>
      </c>
      <c r="AD62" s="41" t="s">
        <v>665</v>
      </c>
      <c r="AE62" s="123">
        <v>19200000</v>
      </c>
      <c r="AF62" s="75"/>
      <c r="AG62" s="75"/>
      <c r="AH62" s="75"/>
      <c r="AI62" s="75"/>
      <c r="AJ62" s="268"/>
      <c r="AK62" s="268"/>
      <c r="AL62" s="126">
        <v>0</v>
      </c>
      <c r="AM62" s="75"/>
      <c r="AN62" s="75"/>
      <c r="AO62" s="243"/>
      <c r="AP62" s="99" t="s">
        <v>291</v>
      </c>
      <c r="AQ62" s="56" t="s">
        <v>563</v>
      </c>
      <c r="AR62" s="225"/>
      <c r="AS62" s="225"/>
      <c r="AT62" s="225"/>
    </row>
    <row r="63" spans="1:46" ht="65.45" customHeight="1">
      <c r="A63" s="41" t="s">
        <v>287</v>
      </c>
      <c r="B63" s="41" t="s">
        <v>225</v>
      </c>
      <c r="C63" s="100" t="s">
        <v>392</v>
      </c>
      <c r="D63" s="41" t="s">
        <v>239</v>
      </c>
      <c r="E63" s="117" t="s">
        <v>291</v>
      </c>
      <c r="F63" s="118">
        <v>2024130010147</v>
      </c>
      <c r="G63" s="102" t="s">
        <v>520</v>
      </c>
      <c r="H63" s="41" t="s">
        <v>500</v>
      </c>
      <c r="I63" s="41" t="s">
        <v>268</v>
      </c>
      <c r="J63" s="103">
        <v>2</v>
      </c>
      <c r="K63" s="75"/>
      <c r="L63" s="104">
        <v>0.5</v>
      </c>
      <c r="M63" s="102" t="s">
        <v>508</v>
      </c>
      <c r="N63" s="75"/>
      <c r="O63" s="99" t="s">
        <v>785</v>
      </c>
      <c r="P63" s="105">
        <v>3</v>
      </c>
      <c r="Q63" s="125">
        <v>2</v>
      </c>
      <c r="R63" s="75"/>
      <c r="S63" s="75"/>
      <c r="T63" s="122">
        <f>+Q63/P63</f>
        <v>0.66666666666666663</v>
      </c>
      <c r="U63" s="107">
        <v>45444</v>
      </c>
      <c r="V63" s="107">
        <v>45657</v>
      </c>
      <c r="W63" s="75">
        <v>213</v>
      </c>
      <c r="X63" s="109">
        <v>3</v>
      </c>
      <c r="Y63" s="99" t="s">
        <v>383</v>
      </c>
      <c r="Z63" s="99" t="s">
        <v>398</v>
      </c>
      <c r="AA63" s="41" t="s">
        <v>514</v>
      </c>
      <c r="AB63" s="41" t="s">
        <v>519</v>
      </c>
      <c r="AC63" s="109" t="s">
        <v>382</v>
      </c>
      <c r="AD63" s="41" t="s">
        <v>679</v>
      </c>
      <c r="AE63" s="123">
        <v>491378573</v>
      </c>
      <c r="AF63" s="75"/>
      <c r="AG63" s="75"/>
      <c r="AH63" s="75"/>
      <c r="AI63" s="75"/>
      <c r="AJ63" s="268"/>
      <c r="AK63" s="268"/>
      <c r="AL63" s="126">
        <v>0</v>
      </c>
      <c r="AM63" s="75"/>
      <c r="AN63" s="75"/>
      <c r="AO63" s="243"/>
      <c r="AP63" s="99" t="s">
        <v>291</v>
      </c>
      <c r="AQ63" s="56" t="s">
        <v>547</v>
      </c>
      <c r="AR63" s="225"/>
      <c r="AS63" s="225"/>
      <c r="AT63" s="225"/>
    </row>
    <row r="64" spans="1:46" ht="65.45" customHeight="1">
      <c r="A64" s="41" t="s">
        <v>287</v>
      </c>
      <c r="B64" s="41" t="s">
        <v>225</v>
      </c>
      <c r="C64" s="100" t="s">
        <v>392</v>
      </c>
      <c r="D64" s="41" t="s">
        <v>239</v>
      </c>
      <c r="E64" s="117" t="s">
        <v>291</v>
      </c>
      <c r="F64" s="118">
        <v>2024130010147</v>
      </c>
      <c r="G64" s="102" t="s">
        <v>520</v>
      </c>
      <c r="H64" s="41" t="s">
        <v>500</v>
      </c>
      <c r="I64" s="41" t="s">
        <v>268</v>
      </c>
      <c r="J64" s="103">
        <v>2</v>
      </c>
      <c r="K64" s="75"/>
      <c r="L64" s="104">
        <v>0.5</v>
      </c>
      <c r="M64" s="102" t="s">
        <v>508</v>
      </c>
      <c r="N64" s="75"/>
      <c r="O64" s="99" t="s">
        <v>785</v>
      </c>
      <c r="P64" s="105">
        <v>3</v>
      </c>
      <c r="Q64" s="125">
        <v>2</v>
      </c>
      <c r="R64" s="75"/>
      <c r="S64" s="75"/>
      <c r="T64" s="75"/>
      <c r="U64" s="107">
        <v>45444</v>
      </c>
      <c r="V64" s="107">
        <v>45657</v>
      </c>
      <c r="W64" s="75">
        <v>213</v>
      </c>
      <c r="X64" s="109">
        <v>3</v>
      </c>
      <c r="Y64" s="99" t="s">
        <v>383</v>
      </c>
      <c r="Z64" s="99" t="s">
        <v>398</v>
      </c>
      <c r="AA64" s="41" t="s">
        <v>514</v>
      </c>
      <c r="AB64" s="41" t="s">
        <v>519</v>
      </c>
      <c r="AC64" s="109" t="s">
        <v>382</v>
      </c>
      <c r="AD64" s="41" t="s">
        <v>665</v>
      </c>
      <c r="AE64" s="123">
        <v>15000000</v>
      </c>
      <c r="AF64" s="75"/>
      <c r="AG64" s="75"/>
      <c r="AH64" s="75"/>
      <c r="AI64" s="75"/>
      <c r="AJ64" s="268"/>
      <c r="AK64" s="268"/>
      <c r="AL64" s="126">
        <v>0</v>
      </c>
      <c r="AM64" s="75"/>
      <c r="AN64" s="75"/>
      <c r="AO64" s="243"/>
      <c r="AP64" s="99" t="s">
        <v>291</v>
      </c>
      <c r="AQ64" s="56" t="s">
        <v>563</v>
      </c>
      <c r="AR64" s="225"/>
      <c r="AS64" s="225"/>
      <c r="AT64" s="225"/>
    </row>
    <row r="65" spans="1:46" ht="165">
      <c r="A65" s="41" t="s">
        <v>287</v>
      </c>
      <c r="B65" s="41" t="s">
        <v>225</v>
      </c>
      <c r="C65" s="100" t="s">
        <v>392</v>
      </c>
      <c r="D65" s="41" t="s">
        <v>239</v>
      </c>
      <c r="E65" s="41" t="s">
        <v>291</v>
      </c>
      <c r="F65" s="101">
        <v>2024130010147</v>
      </c>
      <c r="G65" s="102" t="s">
        <v>520</v>
      </c>
      <c r="H65" s="41" t="s">
        <v>500</v>
      </c>
      <c r="I65" s="41" t="s">
        <v>268</v>
      </c>
      <c r="J65" s="103">
        <v>2</v>
      </c>
      <c r="K65" s="75"/>
      <c r="L65" s="104">
        <v>0.5</v>
      </c>
      <c r="M65" s="102" t="s">
        <v>326</v>
      </c>
      <c r="N65" s="75"/>
      <c r="O65" s="99" t="s">
        <v>785</v>
      </c>
      <c r="P65" s="105">
        <v>3</v>
      </c>
      <c r="Q65" s="125">
        <v>2</v>
      </c>
      <c r="R65" s="75"/>
      <c r="S65" s="75"/>
      <c r="T65" s="75"/>
      <c r="U65" s="107">
        <v>45444</v>
      </c>
      <c r="V65" s="107">
        <v>45657</v>
      </c>
      <c r="W65" s="75">
        <v>213</v>
      </c>
      <c r="X65" s="109">
        <v>3</v>
      </c>
      <c r="Y65" s="99" t="s">
        <v>383</v>
      </c>
      <c r="Z65" s="99" t="s">
        <v>398</v>
      </c>
      <c r="AA65" s="41" t="s">
        <v>514</v>
      </c>
      <c r="AB65" s="41" t="s">
        <v>519</v>
      </c>
      <c r="AC65" s="109" t="s">
        <v>382</v>
      </c>
      <c r="AD65" s="41" t="s">
        <v>680</v>
      </c>
      <c r="AE65" s="123">
        <v>52000000</v>
      </c>
      <c r="AF65" s="75"/>
      <c r="AG65" s="75"/>
      <c r="AH65" s="75"/>
      <c r="AI65" s="75"/>
      <c r="AJ65" s="268"/>
      <c r="AK65" s="268"/>
      <c r="AL65" s="126">
        <v>0</v>
      </c>
      <c r="AM65" s="75"/>
      <c r="AN65" s="75"/>
      <c r="AO65" s="243"/>
      <c r="AP65" s="99" t="s">
        <v>291</v>
      </c>
      <c r="AQ65" s="56" t="s">
        <v>563</v>
      </c>
      <c r="AR65" s="225"/>
      <c r="AS65" s="225"/>
      <c r="AT65" s="225"/>
    </row>
    <row r="66" spans="1:46" ht="165">
      <c r="A66" s="41" t="s">
        <v>287</v>
      </c>
      <c r="B66" s="41" t="s">
        <v>225</v>
      </c>
      <c r="C66" s="100" t="s">
        <v>392</v>
      </c>
      <c r="D66" s="41" t="s">
        <v>239</v>
      </c>
      <c r="E66" s="41" t="s">
        <v>291</v>
      </c>
      <c r="F66" s="101">
        <v>2024130010147</v>
      </c>
      <c r="G66" s="102" t="s">
        <v>520</v>
      </c>
      <c r="H66" s="41" t="s">
        <v>500</v>
      </c>
      <c r="I66" s="41" t="s">
        <v>268</v>
      </c>
      <c r="J66" s="103">
        <v>2</v>
      </c>
      <c r="K66" s="75"/>
      <c r="L66" s="104">
        <v>0.5</v>
      </c>
      <c r="M66" s="102" t="s">
        <v>326</v>
      </c>
      <c r="N66" s="75"/>
      <c r="O66" s="99" t="s">
        <v>785</v>
      </c>
      <c r="P66" s="105">
        <v>3</v>
      </c>
      <c r="Q66" s="125">
        <v>2</v>
      </c>
      <c r="R66" s="75"/>
      <c r="S66" s="75"/>
      <c r="T66" s="122">
        <f>+Q66/P66</f>
        <v>0.66666666666666663</v>
      </c>
      <c r="U66" s="107">
        <v>45444</v>
      </c>
      <c r="V66" s="107">
        <v>45657</v>
      </c>
      <c r="W66" s="75">
        <v>213</v>
      </c>
      <c r="X66" s="109">
        <v>3</v>
      </c>
      <c r="Y66" s="99" t="s">
        <v>383</v>
      </c>
      <c r="Z66" s="99" t="s">
        <v>398</v>
      </c>
      <c r="AA66" s="41" t="s">
        <v>514</v>
      </c>
      <c r="AB66" s="41" t="s">
        <v>519</v>
      </c>
      <c r="AC66" s="109" t="s">
        <v>382</v>
      </c>
      <c r="AD66" s="41" t="s">
        <v>681</v>
      </c>
      <c r="AE66" s="123">
        <v>50000000</v>
      </c>
      <c r="AF66" s="75"/>
      <c r="AG66" s="75"/>
      <c r="AH66" s="75"/>
      <c r="AI66" s="75"/>
      <c r="AJ66" s="268"/>
      <c r="AK66" s="268"/>
      <c r="AL66" s="126">
        <v>0</v>
      </c>
      <c r="AM66" s="75"/>
      <c r="AN66" s="75"/>
      <c r="AO66" s="243"/>
      <c r="AP66" s="99" t="s">
        <v>291</v>
      </c>
      <c r="AQ66" s="56" t="s">
        <v>563</v>
      </c>
      <c r="AR66" s="225"/>
      <c r="AS66" s="225"/>
      <c r="AT66" s="225"/>
    </row>
    <row r="67" spans="1:46" ht="165">
      <c r="A67" s="41" t="s">
        <v>287</v>
      </c>
      <c r="B67" s="41" t="s">
        <v>225</v>
      </c>
      <c r="C67" s="100" t="s">
        <v>392</v>
      </c>
      <c r="D67" s="41" t="s">
        <v>239</v>
      </c>
      <c r="E67" s="41" t="s">
        <v>291</v>
      </c>
      <c r="F67" s="101">
        <v>2024130010147</v>
      </c>
      <c r="G67" s="102" t="s">
        <v>520</v>
      </c>
      <c r="H67" s="41" t="s">
        <v>500</v>
      </c>
      <c r="I67" s="41" t="s">
        <v>268</v>
      </c>
      <c r="J67" s="103">
        <v>2</v>
      </c>
      <c r="K67" s="75"/>
      <c r="L67" s="104">
        <v>0.5</v>
      </c>
      <c r="M67" s="102" t="s">
        <v>326</v>
      </c>
      <c r="N67" s="75"/>
      <c r="O67" s="99" t="s">
        <v>785</v>
      </c>
      <c r="P67" s="105">
        <v>3</v>
      </c>
      <c r="Q67" s="125">
        <v>2</v>
      </c>
      <c r="R67" s="75"/>
      <c r="S67" s="75"/>
      <c r="T67" s="75"/>
      <c r="U67" s="107">
        <v>45444</v>
      </c>
      <c r="V67" s="107">
        <v>45657</v>
      </c>
      <c r="W67" s="75">
        <v>213</v>
      </c>
      <c r="X67" s="109">
        <v>3</v>
      </c>
      <c r="Y67" s="99" t="s">
        <v>383</v>
      </c>
      <c r="Z67" s="99" t="s">
        <v>398</v>
      </c>
      <c r="AA67" s="41" t="s">
        <v>514</v>
      </c>
      <c r="AB67" s="41" t="s">
        <v>519</v>
      </c>
      <c r="AC67" s="109" t="s">
        <v>382</v>
      </c>
      <c r="AD67" s="41" t="s">
        <v>682</v>
      </c>
      <c r="AE67" s="123">
        <v>22000000</v>
      </c>
      <c r="AF67" s="75"/>
      <c r="AG67" s="75"/>
      <c r="AH67" s="75"/>
      <c r="AI67" s="75"/>
      <c r="AJ67" s="269"/>
      <c r="AK67" s="269"/>
      <c r="AL67" s="126">
        <v>0</v>
      </c>
      <c r="AM67" s="75"/>
      <c r="AN67" s="75"/>
      <c r="AO67" s="244"/>
      <c r="AP67" s="99" t="s">
        <v>291</v>
      </c>
      <c r="AQ67" s="56" t="s">
        <v>563</v>
      </c>
      <c r="AR67" s="225"/>
      <c r="AS67" s="225"/>
      <c r="AT67" s="225"/>
    </row>
    <row r="68" spans="1:46" ht="49.5" customHeight="1">
      <c r="A68" s="41"/>
      <c r="B68" s="41"/>
      <c r="C68" s="100"/>
      <c r="D68" s="41"/>
      <c r="E68" s="245" t="s">
        <v>818</v>
      </c>
      <c r="F68" s="246"/>
      <c r="G68" s="246"/>
      <c r="H68" s="246"/>
      <c r="I68" s="246"/>
      <c r="J68" s="246"/>
      <c r="K68" s="246"/>
      <c r="L68" s="246"/>
      <c r="M68" s="246"/>
      <c r="N68" s="246"/>
      <c r="O68" s="246"/>
      <c r="P68" s="246"/>
      <c r="Q68" s="270"/>
      <c r="R68" s="75"/>
      <c r="S68" s="75"/>
      <c r="T68" s="121">
        <f>AVERAGE(T51,T52,T57,T61,T63,T66)</f>
        <v>0.68643790849673192</v>
      </c>
      <c r="U68" s="107"/>
      <c r="V68" s="107"/>
      <c r="W68" s="75"/>
      <c r="X68" s="109"/>
      <c r="Y68" s="99"/>
      <c r="Z68" s="99"/>
      <c r="AA68" s="41"/>
      <c r="AB68" s="41"/>
      <c r="AC68" s="109"/>
      <c r="AD68" s="41"/>
      <c r="AE68" s="123"/>
      <c r="AF68" s="75"/>
      <c r="AG68" s="75"/>
      <c r="AH68" s="75"/>
      <c r="AI68" s="75"/>
      <c r="AJ68" s="127"/>
      <c r="AK68" s="127"/>
      <c r="AL68" s="126"/>
      <c r="AM68" s="75"/>
      <c r="AN68" s="75"/>
      <c r="AO68" s="113"/>
      <c r="AP68" s="99"/>
      <c r="AQ68" s="56"/>
      <c r="AR68" s="225"/>
      <c r="AS68" s="225"/>
      <c r="AT68" s="225"/>
    </row>
    <row r="69" spans="1:46" ht="120">
      <c r="A69" s="41" t="s">
        <v>286</v>
      </c>
      <c r="B69" s="41" t="s">
        <v>226</v>
      </c>
      <c r="C69" s="100" t="s">
        <v>392</v>
      </c>
      <c r="D69" s="41" t="s">
        <v>240</v>
      </c>
      <c r="E69" s="41" t="s">
        <v>292</v>
      </c>
      <c r="F69" s="128">
        <v>2024130010130</v>
      </c>
      <c r="G69" s="41" t="s">
        <v>306</v>
      </c>
      <c r="H69" s="41" t="s">
        <v>330</v>
      </c>
      <c r="I69" s="41" t="s">
        <v>269</v>
      </c>
      <c r="J69" s="103">
        <v>5905</v>
      </c>
      <c r="K69" s="75"/>
      <c r="L69" s="129">
        <v>0.2</v>
      </c>
      <c r="M69" s="130" t="s">
        <v>320</v>
      </c>
      <c r="N69" s="99" t="s">
        <v>776</v>
      </c>
      <c r="O69" s="99" t="s">
        <v>786</v>
      </c>
      <c r="P69" s="105">
        <v>6700</v>
      </c>
      <c r="Q69" s="105">
        <v>5905</v>
      </c>
      <c r="R69" s="75"/>
      <c r="S69" s="75"/>
      <c r="T69" s="122">
        <f>+Q69/P69</f>
        <v>0.88134328358208958</v>
      </c>
      <c r="U69" s="107">
        <v>45444</v>
      </c>
      <c r="V69" s="107">
        <v>45657</v>
      </c>
      <c r="W69" s="75">
        <v>213</v>
      </c>
      <c r="X69" s="41">
        <v>6700</v>
      </c>
      <c r="Y69" s="99" t="s">
        <v>383</v>
      </c>
      <c r="Z69" s="75" t="s">
        <v>391</v>
      </c>
      <c r="AA69" s="99" t="s">
        <v>415</v>
      </c>
      <c r="AB69" s="99" t="s">
        <v>416</v>
      </c>
      <c r="AC69" s="109" t="s">
        <v>382</v>
      </c>
      <c r="AD69" s="130" t="s">
        <v>683</v>
      </c>
      <c r="AE69" s="123">
        <v>2022279980.7</v>
      </c>
      <c r="AF69" s="75"/>
      <c r="AG69" s="75"/>
      <c r="AH69" s="75"/>
      <c r="AI69" s="75"/>
      <c r="AJ69" s="235">
        <v>6031652857.21</v>
      </c>
      <c r="AK69" s="235">
        <v>6031652857.21</v>
      </c>
      <c r="AL69" s="75"/>
      <c r="AM69" s="75"/>
      <c r="AN69" s="75"/>
      <c r="AO69" s="242" t="s">
        <v>772</v>
      </c>
      <c r="AP69" s="99" t="s">
        <v>292</v>
      </c>
      <c r="AQ69" s="56" t="s">
        <v>545</v>
      </c>
      <c r="AR69" s="249">
        <f>6564972643.21+359900000</f>
        <v>6924872643.21</v>
      </c>
      <c r="AS69" s="249">
        <f>1703844872+359900000</f>
        <v>2063744872</v>
      </c>
      <c r="AT69" s="225">
        <f>+AS69/AR69</f>
        <v>0.29801918076046502</v>
      </c>
    </row>
    <row r="70" spans="1:46" ht="120">
      <c r="A70" s="41" t="s">
        <v>286</v>
      </c>
      <c r="B70" s="41" t="s">
        <v>226</v>
      </c>
      <c r="C70" s="100" t="s">
        <v>392</v>
      </c>
      <c r="D70" s="41" t="s">
        <v>240</v>
      </c>
      <c r="E70" s="41" t="s">
        <v>292</v>
      </c>
      <c r="F70" s="128">
        <v>2024130010130</v>
      </c>
      <c r="G70" s="41" t="s">
        <v>306</v>
      </c>
      <c r="H70" s="41" t="s">
        <v>330</v>
      </c>
      <c r="I70" s="41" t="s">
        <v>269</v>
      </c>
      <c r="J70" s="103">
        <v>5905</v>
      </c>
      <c r="K70" s="75"/>
      <c r="L70" s="129">
        <v>0.2</v>
      </c>
      <c r="M70" s="130" t="s">
        <v>320</v>
      </c>
      <c r="N70" s="99" t="s">
        <v>776</v>
      </c>
      <c r="O70" s="99" t="s">
        <v>786</v>
      </c>
      <c r="P70" s="105">
        <v>6700</v>
      </c>
      <c r="Q70" s="105">
        <v>5905</v>
      </c>
      <c r="R70" s="75"/>
      <c r="S70" s="75"/>
      <c r="T70" s="75"/>
      <c r="U70" s="107">
        <v>45444</v>
      </c>
      <c r="V70" s="107">
        <v>45657</v>
      </c>
      <c r="W70" s="75">
        <v>213</v>
      </c>
      <c r="X70" s="41">
        <v>6700</v>
      </c>
      <c r="Y70" s="99" t="s">
        <v>383</v>
      </c>
      <c r="Z70" s="75" t="s">
        <v>391</v>
      </c>
      <c r="AA70" s="99" t="s">
        <v>415</v>
      </c>
      <c r="AB70" s="99" t="s">
        <v>416</v>
      </c>
      <c r="AC70" s="109" t="s">
        <v>382</v>
      </c>
      <c r="AD70" s="130" t="s">
        <v>665</v>
      </c>
      <c r="AE70" s="123">
        <v>842745126.99999976</v>
      </c>
      <c r="AF70" s="75"/>
      <c r="AG70" s="75"/>
      <c r="AH70" s="75"/>
      <c r="AI70" s="75"/>
      <c r="AJ70" s="236"/>
      <c r="AK70" s="236"/>
      <c r="AL70" s="75"/>
      <c r="AM70" s="75"/>
      <c r="AN70" s="75"/>
      <c r="AO70" s="243"/>
      <c r="AP70" s="99" t="s">
        <v>292</v>
      </c>
      <c r="AQ70" s="56" t="s">
        <v>545</v>
      </c>
      <c r="AR70" s="250"/>
      <c r="AS70" s="250"/>
      <c r="AT70" s="225"/>
    </row>
    <row r="71" spans="1:46" ht="120">
      <c r="A71" s="41" t="s">
        <v>286</v>
      </c>
      <c r="B71" s="41" t="s">
        <v>226</v>
      </c>
      <c r="C71" s="100" t="s">
        <v>392</v>
      </c>
      <c r="D71" s="41" t="s">
        <v>240</v>
      </c>
      <c r="E71" s="41" t="s">
        <v>292</v>
      </c>
      <c r="F71" s="128">
        <v>2024130010130</v>
      </c>
      <c r="G71" s="41" t="s">
        <v>306</v>
      </c>
      <c r="H71" s="41" t="s">
        <v>330</v>
      </c>
      <c r="I71" s="41" t="s">
        <v>269</v>
      </c>
      <c r="J71" s="103">
        <v>5905</v>
      </c>
      <c r="K71" s="75"/>
      <c r="L71" s="129">
        <v>0.2</v>
      </c>
      <c r="M71" s="99" t="s">
        <v>450</v>
      </c>
      <c r="N71" s="99" t="s">
        <v>776</v>
      </c>
      <c r="O71" s="99" t="s">
        <v>786</v>
      </c>
      <c r="P71" s="105">
        <v>6700</v>
      </c>
      <c r="Q71" s="105">
        <v>5905</v>
      </c>
      <c r="R71" s="75"/>
      <c r="S71" s="75"/>
      <c r="T71" s="75"/>
      <c r="U71" s="107">
        <v>45444</v>
      </c>
      <c r="V71" s="107">
        <v>45657</v>
      </c>
      <c r="W71" s="75">
        <v>213</v>
      </c>
      <c r="X71" s="41">
        <v>6700</v>
      </c>
      <c r="Y71" s="99" t="s">
        <v>383</v>
      </c>
      <c r="Z71" s="75" t="s">
        <v>391</v>
      </c>
      <c r="AA71" s="99" t="s">
        <v>417</v>
      </c>
      <c r="AB71" s="99" t="s">
        <v>418</v>
      </c>
      <c r="AC71" s="109" t="s">
        <v>382</v>
      </c>
      <c r="AD71" s="130" t="s">
        <v>683</v>
      </c>
      <c r="AE71" s="123">
        <v>2022279981.4000001</v>
      </c>
      <c r="AF71" s="75"/>
      <c r="AG71" s="75"/>
      <c r="AH71" s="75"/>
      <c r="AI71" s="75"/>
      <c r="AJ71" s="236"/>
      <c r="AK71" s="236"/>
      <c r="AL71" s="75"/>
      <c r="AM71" s="75"/>
      <c r="AN71" s="75"/>
      <c r="AO71" s="243"/>
      <c r="AP71" s="99" t="s">
        <v>292</v>
      </c>
      <c r="AQ71" s="56" t="s">
        <v>545</v>
      </c>
      <c r="AR71" s="250"/>
      <c r="AS71" s="250"/>
      <c r="AT71" s="225"/>
    </row>
    <row r="72" spans="1:46" ht="120">
      <c r="A72" s="41" t="s">
        <v>286</v>
      </c>
      <c r="B72" s="41" t="s">
        <v>226</v>
      </c>
      <c r="C72" s="100" t="s">
        <v>392</v>
      </c>
      <c r="D72" s="41" t="s">
        <v>240</v>
      </c>
      <c r="E72" s="41" t="s">
        <v>292</v>
      </c>
      <c r="F72" s="128">
        <v>2024130010130</v>
      </c>
      <c r="G72" s="41" t="s">
        <v>306</v>
      </c>
      <c r="H72" s="41" t="s">
        <v>330</v>
      </c>
      <c r="I72" s="41" t="s">
        <v>269</v>
      </c>
      <c r="J72" s="103">
        <v>5905</v>
      </c>
      <c r="K72" s="75"/>
      <c r="L72" s="129">
        <v>0.2</v>
      </c>
      <c r="M72" s="99" t="s">
        <v>450</v>
      </c>
      <c r="N72" s="99" t="s">
        <v>776</v>
      </c>
      <c r="O72" s="99" t="s">
        <v>786</v>
      </c>
      <c r="P72" s="105">
        <v>6700</v>
      </c>
      <c r="Q72" s="105">
        <v>5905</v>
      </c>
      <c r="R72" s="75"/>
      <c r="S72" s="75"/>
      <c r="T72" s="75"/>
      <c r="U72" s="107">
        <v>45444</v>
      </c>
      <c r="V72" s="107">
        <v>45657</v>
      </c>
      <c r="W72" s="75">
        <v>213</v>
      </c>
      <c r="X72" s="41">
        <v>6700</v>
      </c>
      <c r="Y72" s="99" t="s">
        <v>383</v>
      </c>
      <c r="Z72" s="75" t="s">
        <v>391</v>
      </c>
      <c r="AA72" s="99" t="s">
        <v>417</v>
      </c>
      <c r="AB72" s="99" t="s">
        <v>418</v>
      </c>
      <c r="AC72" s="109" t="s">
        <v>382</v>
      </c>
      <c r="AD72" s="130" t="s">
        <v>665</v>
      </c>
      <c r="AE72" s="123">
        <v>638981581</v>
      </c>
      <c r="AF72" s="75"/>
      <c r="AG72" s="75"/>
      <c r="AH72" s="75"/>
      <c r="AI72" s="75"/>
      <c r="AJ72" s="236"/>
      <c r="AK72" s="236"/>
      <c r="AL72" s="75"/>
      <c r="AM72" s="75"/>
      <c r="AN72" s="75"/>
      <c r="AO72" s="243"/>
      <c r="AP72" s="99" t="s">
        <v>292</v>
      </c>
      <c r="AQ72" s="56" t="s">
        <v>545</v>
      </c>
      <c r="AR72" s="250"/>
      <c r="AS72" s="250"/>
      <c r="AT72" s="225"/>
    </row>
    <row r="73" spans="1:46" ht="82.9" customHeight="1">
      <c r="A73" s="41" t="s">
        <v>286</v>
      </c>
      <c r="B73" s="41" t="s">
        <v>226</v>
      </c>
      <c r="C73" s="100" t="s">
        <v>392</v>
      </c>
      <c r="D73" s="41" t="s">
        <v>240</v>
      </c>
      <c r="E73" s="41" t="s">
        <v>292</v>
      </c>
      <c r="F73" s="128">
        <v>2024130010130</v>
      </c>
      <c r="G73" s="41" t="s">
        <v>306</v>
      </c>
      <c r="H73" s="41" t="s">
        <v>330</v>
      </c>
      <c r="I73" s="41" t="s">
        <v>269</v>
      </c>
      <c r="J73" s="103">
        <v>5905</v>
      </c>
      <c r="K73" s="75"/>
      <c r="L73" s="129">
        <v>0.2</v>
      </c>
      <c r="M73" s="99" t="s">
        <v>451</v>
      </c>
      <c r="N73" s="99" t="s">
        <v>776</v>
      </c>
      <c r="O73" s="99" t="s">
        <v>786</v>
      </c>
      <c r="P73" s="105">
        <v>6700</v>
      </c>
      <c r="Q73" s="105">
        <v>5905</v>
      </c>
      <c r="R73" s="75"/>
      <c r="S73" s="75"/>
      <c r="T73" s="122">
        <f>+Q73/P73</f>
        <v>0.88134328358208958</v>
      </c>
      <c r="U73" s="107">
        <v>45444</v>
      </c>
      <c r="V73" s="107">
        <v>45657</v>
      </c>
      <c r="W73" s="75">
        <v>213</v>
      </c>
      <c r="X73" s="41">
        <v>6700</v>
      </c>
      <c r="Y73" s="99" t="s">
        <v>383</v>
      </c>
      <c r="Z73" s="75" t="s">
        <v>391</v>
      </c>
      <c r="AA73" s="99" t="s">
        <v>419</v>
      </c>
      <c r="AB73" s="75" t="s">
        <v>420</v>
      </c>
      <c r="AC73" s="109" t="s">
        <v>382</v>
      </c>
      <c r="AD73" s="130" t="s">
        <v>665</v>
      </c>
      <c r="AE73" s="123">
        <v>255630000</v>
      </c>
      <c r="AF73" s="75"/>
      <c r="AG73" s="75"/>
      <c r="AH73" s="75"/>
      <c r="AI73" s="75"/>
      <c r="AJ73" s="236"/>
      <c r="AK73" s="236"/>
      <c r="AL73" s="75"/>
      <c r="AM73" s="75"/>
      <c r="AN73" s="75"/>
      <c r="AO73" s="243"/>
      <c r="AP73" s="99" t="s">
        <v>292</v>
      </c>
      <c r="AQ73" s="56" t="s">
        <v>545</v>
      </c>
      <c r="AR73" s="250"/>
      <c r="AS73" s="250"/>
      <c r="AT73" s="225"/>
    </row>
    <row r="74" spans="1:46" ht="82.9" customHeight="1">
      <c r="A74" s="41" t="s">
        <v>286</v>
      </c>
      <c r="B74" s="41" t="s">
        <v>226</v>
      </c>
      <c r="C74" s="100" t="s">
        <v>392</v>
      </c>
      <c r="D74" s="41" t="s">
        <v>240</v>
      </c>
      <c r="E74" s="41" t="s">
        <v>292</v>
      </c>
      <c r="F74" s="128">
        <v>2024130010130</v>
      </c>
      <c r="G74" s="41" t="s">
        <v>306</v>
      </c>
      <c r="H74" s="41" t="s">
        <v>330</v>
      </c>
      <c r="I74" s="41" t="s">
        <v>269</v>
      </c>
      <c r="J74" s="103">
        <v>5905</v>
      </c>
      <c r="K74" s="75"/>
      <c r="L74" s="129">
        <v>0.2</v>
      </c>
      <c r="M74" s="99" t="s">
        <v>451</v>
      </c>
      <c r="N74" s="99" t="s">
        <v>776</v>
      </c>
      <c r="O74" s="99" t="s">
        <v>786</v>
      </c>
      <c r="P74" s="105">
        <v>6700</v>
      </c>
      <c r="Q74" s="105">
        <v>5905</v>
      </c>
      <c r="R74" s="75"/>
      <c r="S74" s="75"/>
      <c r="T74" s="75"/>
      <c r="U74" s="107">
        <v>45444</v>
      </c>
      <c r="V74" s="107">
        <v>45657</v>
      </c>
      <c r="W74" s="75">
        <v>213</v>
      </c>
      <c r="X74" s="41">
        <v>6700</v>
      </c>
      <c r="Y74" s="99" t="s">
        <v>383</v>
      </c>
      <c r="Z74" s="75" t="s">
        <v>391</v>
      </c>
      <c r="AA74" s="99" t="s">
        <v>419</v>
      </c>
      <c r="AB74" s="75" t="s">
        <v>420</v>
      </c>
      <c r="AC74" s="109" t="s">
        <v>382</v>
      </c>
      <c r="AD74" s="130" t="s">
        <v>684</v>
      </c>
      <c r="AE74" s="123">
        <v>5000000</v>
      </c>
      <c r="AF74" s="75"/>
      <c r="AG74" s="75"/>
      <c r="AH74" s="75"/>
      <c r="AI74" s="75"/>
      <c r="AJ74" s="236"/>
      <c r="AK74" s="236"/>
      <c r="AL74" s="75"/>
      <c r="AM74" s="75"/>
      <c r="AN74" s="75"/>
      <c r="AO74" s="243"/>
      <c r="AP74" s="99" t="s">
        <v>292</v>
      </c>
      <c r="AQ74" s="56" t="s">
        <v>545</v>
      </c>
      <c r="AR74" s="250"/>
      <c r="AS74" s="250"/>
      <c r="AT74" s="225"/>
    </row>
    <row r="75" spans="1:46" ht="82.9" customHeight="1">
      <c r="A75" s="41" t="s">
        <v>286</v>
      </c>
      <c r="B75" s="41" t="s">
        <v>226</v>
      </c>
      <c r="C75" s="100" t="s">
        <v>392</v>
      </c>
      <c r="D75" s="41" t="s">
        <v>240</v>
      </c>
      <c r="E75" s="41" t="s">
        <v>292</v>
      </c>
      <c r="F75" s="128">
        <v>2024130010130</v>
      </c>
      <c r="G75" s="41" t="s">
        <v>306</v>
      </c>
      <c r="H75" s="41" t="s">
        <v>330</v>
      </c>
      <c r="I75" s="41" t="s">
        <v>269</v>
      </c>
      <c r="J75" s="103">
        <v>5095</v>
      </c>
      <c r="K75" s="75"/>
      <c r="L75" s="129">
        <v>0.2</v>
      </c>
      <c r="M75" s="130" t="s">
        <v>322</v>
      </c>
      <c r="N75" s="99" t="s">
        <v>776</v>
      </c>
      <c r="O75" s="99" t="s">
        <v>786</v>
      </c>
      <c r="P75" s="105">
        <v>6700</v>
      </c>
      <c r="Q75" s="105">
        <v>5905</v>
      </c>
      <c r="R75" s="75"/>
      <c r="S75" s="75"/>
      <c r="T75" s="122">
        <f>+Q75/P75</f>
        <v>0.88134328358208958</v>
      </c>
      <c r="U75" s="107">
        <v>45444</v>
      </c>
      <c r="V75" s="107">
        <v>45657</v>
      </c>
      <c r="W75" s="75">
        <v>213</v>
      </c>
      <c r="X75" s="41">
        <v>6700</v>
      </c>
      <c r="Y75" s="99" t="s">
        <v>383</v>
      </c>
      <c r="Z75" s="75" t="s">
        <v>391</v>
      </c>
      <c r="AA75" s="99" t="s">
        <v>421</v>
      </c>
      <c r="AB75" s="99" t="s">
        <v>422</v>
      </c>
      <c r="AC75" s="109" t="s">
        <v>382</v>
      </c>
      <c r="AD75" s="130" t="s">
        <v>685</v>
      </c>
      <c r="AE75" s="123">
        <v>63178187.100000001</v>
      </c>
      <c r="AF75" s="75"/>
      <c r="AG75" s="75"/>
      <c r="AH75" s="75"/>
      <c r="AI75" s="75"/>
      <c r="AJ75" s="236"/>
      <c r="AK75" s="236"/>
      <c r="AL75" s="75"/>
      <c r="AM75" s="75"/>
      <c r="AN75" s="75"/>
      <c r="AO75" s="243"/>
      <c r="AP75" s="99" t="s">
        <v>292</v>
      </c>
      <c r="AQ75" s="56" t="s">
        <v>545</v>
      </c>
      <c r="AR75" s="250"/>
      <c r="AS75" s="250"/>
      <c r="AT75" s="225"/>
    </row>
    <row r="76" spans="1:46" ht="82.9" customHeight="1">
      <c r="A76" s="41" t="s">
        <v>286</v>
      </c>
      <c r="B76" s="41" t="s">
        <v>226</v>
      </c>
      <c r="C76" s="100" t="s">
        <v>392</v>
      </c>
      <c r="D76" s="41" t="s">
        <v>240</v>
      </c>
      <c r="E76" s="41" t="s">
        <v>292</v>
      </c>
      <c r="F76" s="128">
        <v>2024130010130</v>
      </c>
      <c r="G76" s="41" t="s">
        <v>306</v>
      </c>
      <c r="H76" s="41" t="s">
        <v>330</v>
      </c>
      <c r="I76" s="41" t="s">
        <v>269</v>
      </c>
      <c r="J76" s="103">
        <v>5095</v>
      </c>
      <c r="K76" s="75"/>
      <c r="L76" s="129">
        <v>0.2</v>
      </c>
      <c r="M76" s="99" t="s">
        <v>321</v>
      </c>
      <c r="N76" s="99" t="s">
        <v>776</v>
      </c>
      <c r="O76" s="99" t="s">
        <v>786</v>
      </c>
      <c r="P76" s="105">
        <v>6700</v>
      </c>
      <c r="Q76" s="105">
        <v>5905</v>
      </c>
      <c r="R76" s="75"/>
      <c r="S76" s="75"/>
      <c r="T76" s="122">
        <f>+Q76/P76</f>
        <v>0.88134328358208958</v>
      </c>
      <c r="U76" s="107">
        <v>45444</v>
      </c>
      <c r="V76" s="107">
        <v>45657</v>
      </c>
      <c r="W76" s="75">
        <v>213</v>
      </c>
      <c r="X76" s="41">
        <v>6700</v>
      </c>
      <c r="Y76" s="99" t="s">
        <v>383</v>
      </c>
      <c r="Z76" s="75" t="s">
        <v>391</v>
      </c>
      <c r="AA76" s="99" t="s">
        <v>423</v>
      </c>
      <c r="AB76" s="115" t="s">
        <v>424</v>
      </c>
      <c r="AC76" s="109" t="s">
        <v>382</v>
      </c>
      <c r="AD76" s="130" t="s">
        <v>665</v>
      </c>
      <c r="AE76" s="123">
        <v>24500000</v>
      </c>
      <c r="AF76" s="75"/>
      <c r="AG76" s="75"/>
      <c r="AH76" s="75"/>
      <c r="AI76" s="75"/>
      <c r="AJ76" s="236"/>
      <c r="AK76" s="236"/>
      <c r="AL76" s="75"/>
      <c r="AM76" s="75"/>
      <c r="AN76" s="75"/>
      <c r="AO76" s="243"/>
      <c r="AP76" s="99" t="s">
        <v>292</v>
      </c>
      <c r="AQ76" s="56" t="s">
        <v>545</v>
      </c>
      <c r="AR76" s="250"/>
      <c r="AS76" s="250"/>
      <c r="AT76" s="225"/>
    </row>
    <row r="77" spans="1:46" ht="102.6" customHeight="1">
      <c r="A77" s="41" t="s">
        <v>286</v>
      </c>
      <c r="B77" s="41" t="s">
        <v>226</v>
      </c>
      <c r="C77" s="100" t="s">
        <v>392</v>
      </c>
      <c r="D77" s="41" t="s">
        <v>241</v>
      </c>
      <c r="E77" s="41" t="s">
        <v>292</v>
      </c>
      <c r="F77" s="128">
        <v>2024130010130</v>
      </c>
      <c r="G77" s="41" t="s">
        <v>306</v>
      </c>
      <c r="H77" s="41" t="s">
        <v>314</v>
      </c>
      <c r="I77" s="99" t="s">
        <v>449</v>
      </c>
      <c r="J77" s="132">
        <v>55</v>
      </c>
      <c r="K77" s="99"/>
      <c r="L77" s="129">
        <v>0.2</v>
      </c>
      <c r="M77" s="99" t="s">
        <v>323</v>
      </c>
      <c r="N77" s="99" t="s">
        <v>776</v>
      </c>
      <c r="O77" s="99" t="s">
        <v>787</v>
      </c>
      <c r="P77" s="105">
        <v>55</v>
      </c>
      <c r="Q77" s="105">
        <v>55</v>
      </c>
      <c r="R77" s="75"/>
      <c r="S77" s="75"/>
      <c r="T77" s="122">
        <f>+Q77/P77</f>
        <v>1</v>
      </c>
      <c r="U77" s="107">
        <v>45444</v>
      </c>
      <c r="V77" s="107">
        <v>45657</v>
      </c>
      <c r="W77" s="75">
        <v>213</v>
      </c>
      <c r="X77" s="75" t="s">
        <v>381</v>
      </c>
      <c r="Y77" s="99" t="s">
        <v>383</v>
      </c>
      <c r="Z77" s="75" t="s">
        <v>391</v>
      </c>
      <c r="AA77" s="41" t="s">
        <v>453</v>
      </c>
      <c r="AB77" s="99" t="s">
        <v>454</v>
      </c>
      <c r="AC77" s="109" t="s">
        <v>382</v>
      </c>
      <c r="AD77" s="130" t="s">
        <v>665</v>
      </c>
      <c r="AE77" s="123">
        <v>75658000</v>
      </c>
      <c r="AF77" s="75"/>
      <c r="AG77" s="75"/>
      <c r="AH77" s="75"/>
      <c r="AI77" s="75"/>
      <c r="AJ77" s="236"/>
      <c r="AK77" s="236"/>
      <c r="AL77" s="75"/>
      <c r="AM77" s="75"/>
      <c r="AN77" s="75"/>
      <c r="AO77" s="243"/>
      <c r="AP77" s="99" t="s">
        <v>292</v>
      </c>
      <c r="AQ77" s="56" t="s">
        <v>545</v>
      </c>
      <c r="AR77" s="250"/>
      <c r="AS77" s="250"/>
      <c r="AT77" s="225"/>
    </row>
    <row r="78" spans="1:46" ht="82.9" customHeight="1">
      <c r="A78" s="41" t="s">
        <v>286</v>
      </c>
      <c r="B78" s="41" t="s">
        <v>226</v>
      </c>
      <c r="C78" s="100" t="s">
        <v>392</v>
      </c>
      <c r="D78" s="41" t="s">
        <v>241</v>
      </c>
      <c r="E78" s="41" t="s">
        <v>292</v>
      </c>
      <c r="F78" s="128">
        <v>2024130010130</v>
      </c>
      <c r="G78" s="41" t="s">
        <v>306</v>
      </c>
      <c r="H78" s="41" t="s">
        <v>314</v>
      </c>
      <c r="I78" s="99" t="s">
        <v>449</v>
      </c>
      <c r="J78" s="132">
        <v>55</v>
      </c>
      <c r="K78" s="99"/>
      <c r="L78" s="129">
        <v>0.2</v>
      </c>
      <c r="M78" s="41" t="s">
        <v>452</v>
      </c>
      <c r="N78" s="99" t="s">
        <v>776</v>
      </c>
      <c r="O78" s="99" t="s">
        <v>787</v>
      </c>
      <c r="P78" s="105">
        <v>55</v>
      </c>
      <c r="Q78" s="105">
        <v>55</v>
      </c>
      <c r="R78" s="75"/>
      <c r="S78" s="75"/>
      <c r="T78" s="122">
        <f>+Q78/P78</f>
        <v>1</v>
      </c>
      <c r="U78" s="107">
        <v>45444</v>
      </c>
      <c r="V78" s="107">
        <v>45657</v>
      </c>
      <c r="W78" s="75">
        <v>213</v>
      </c>
      <c r="X78" s="75" t="s">
        <v>381</v>
      </c>
      <c r="Y78" s="99" t="s">
        <v>383</v>
      </c>
      <c r="Z78" s="75" t="s">
        <v>391</v>
      </c>
      <c r="AA78" s="99" t="s">
        <v>425</v>
      </c>
      <c r="AB78" s="99" t="s">
        <v>426</v>
      </c>
      <c r="AC78" s="109" t="s">
        <v>382</v>
      </c>
      <c r="AD78" s="130" t="s">
        <v>665</v>
      </c>
      <c r="AE78" s="123">
        <v>81400000</v>
      </c>
      <c r="AF78" s="75"/>
      <c r="AG78" s="75"/>
      <c r="AH78" s="75"/>
      <c r="AI78" s="75"/>
      <c r="AJ78" s="237"/>
      <c r="AK78" s="237"/>
      <c r="AL78" s="75"/>
      <c r="AM78" s="75"/>
      <c r="AN78" s="75"/>
      <c r="AO78" s="244"/>
      <c r="AP78" s="99" t="s">
        <v>292</v>
      </c>
      <c r="AQ78" s="57" t="s">
        <v>550</v>
      </c>
      <c r="AR78" s="250"/>
      <c r="AS78" s="250"/>
      <c r="AT78" s="225"/>
    </row>
    <row r="79" spans="1:46" ht="82.9" customHeight="1">
      <c r="A79" s="41"/>
      <c r="B79" s="41"/>
      <c r="C79" s="100"/>
      <c r="D79" s="41"/>
      <c r="E79" s="245" t="s">
        <v>819</v>
      </c>
      <c r="F79" s="246"/>
      <c r="G79" s="246"/>
      <c r="H79" s="246"/>
      <c r="I79" s="246"/>
      <c r="J79" s="246"/>
      <c r="K79" s="246"/>
      <c r="L79" s="246"/>
      <c r="M79" s="246"/>
      <c r="N79" s="246"/>
      <c r="O79" s="246"/>
      <c r="P79" s="246"/>
      <c r="Q79" s="270"/>
      <c r="R79" s="75"/>
      <c r="S79" s="75"/>
      <c r="T79" s="121">
        <f>AVERAGE(T69,T73,T75,T76,T77,T78)</f>
        <v>0.92089552238805972</v>
      </c>
      <c r="U79" s="107"/>
      <c r="V79" s="107"/>
      <c r="W79" s="75"/>
      <c r="X79" s="75"/>
      <c r="Y79" s="99"/>
      <c r="Z79" s="75"/>
      <c r="AA79" s="99"/>
      <c r="AB79" s="99"/>
      <c r="AC79" s="109"/>
      <c r="AD79" s="130"/>
      <c r="AE79" s="123"/>
      <c r="AF79" s="75"/>
      <c r="AG79" s="75"/>
      <c r="AH79" s="75"/>
      <c r="AI79" s="75"/>
      <c r="AJ79" s="131"/>
      <c r="AK79" s="131"/>
      <c r="AL79" s="75"/>
      <c r="AM79" s="75"/>
      <c r="AN79" s="75"/>
      <c r="AO79" s="113"/>
      <c r="AP79" s="99"/>
      <c r="AQ79" s="57"/>
      <c r="AR79" s="250"/>
      <c r="AS79" s="250"/>
      <c r="AT79" s="225"/>
    </row>
    <row r="80" spans="1:46" ht="72.599999999999994" customHeight="1">
      <c r="A80" s="41" t="s">
        <v>286</v>
      </c>
      <c r="B80" s="41" t="s">
        <v>226</v>
      </c>
      <c r="C80" s="100" t="s">
        <v>392</v>
      </c>
      <c r="D80" s="41" t="s">
        <v>242</v>
      </c>
      <c r="E80" s="41" t="s">
        <v>293</v>
      </c>
      <c r="F80" s="128">
        <v>2024130010136</v>
      </c>
      <c r="G80" s="41" t="s">
        <v>354</v>
      </c>
      <c r="H80" s="41" t="s">
        <v>355</v>
      </c>
      <c r="I80" s="41" t="s">
        <v>271</v>
      </c>
      <c r="J80" s="132">
        <v>0</v>
      </c>
      <c r="K80" s="41"/>
      <c r="L80" s="129">
        <v>0.2</v>
      </c>
      <c r="M80" s="130" t="s">
        <v>356</v>
      </c>
      <c r="N80" s="99" t="s">
        <v>776</v>
      </c>
      <c r="O80" s="99" t="s">
        <v>788</v>
      </c>
      <c r="P80" s="105">
        <v>0</v>
      </c>
      <c r="Q80" s="105">
        <v>0</v>
      </c>
      <c r="R80" s="75"/>
      <c r="S80" s="75"/>
      <c r="T80" s="122">
        <v>0</v>
      </c>
      <c r="U80" s="107">
        <v>45444</v>
      </c>
      <c r="V80" s="107">
        <v>45657</v>
      </c>
      <c r="W80" s="75">
        <v>213</v>
      </c>
      <c r="X80" s="75" t="s">
        <v>381</v>
      </c>
      <c r="Y80" s="99" t="s">
        <v>383</v>
      </c>
      <c r="Z80" s="75" t="s">
        <v>391</v>
      </c>
      <c r="AA80" s="115" t="s">
        <v>427</v>
      </c>
      <c r="AB80" s="116" t="s">
        <v>428</v>
      </c>
      <c r="AC80" s="109" t="s">
        <v>382</v>
      </c>
      <c r="AD80" s="130"/>
      <c r="AE80" s="123">
        <v>0</v>
      </c>
      <c r="AF80" s="75"/>
      <c r="AG80" s="75"/>
      <c r="AH80" s="75"/>
      <c r="AI80" s="75"/>
      <c r="AJ80" s="235">
        <v>533319786</v>
      </c>
      <c r="AK80" s="235">
        <v>533319786</v>
      </c>
      <c r="AL80" s="75"/>
      <c r="AM80" s="75"/>
      <c r="AN80" s="75"/>
      <c r="AO80" s="242" t="s">
        <v>773</v>
      </c>
      <c r="AP80" s="99" t="s">
        <v>293</v>
      </c>
      <c r="AQ80" s="56" t="s">
        <v>551</v>
      </c>
      <c r="AR80" s="250"/>
      <c r="AS80" s="250"/>
      <c r="AT80" s="225"/>
    </row>
    <row r="81" spans="1:46" ht="48" customHeight="1">
      <c r="A81" s="41" t="s">
        <v>286</v>
      </c>
      <c r="B81" s="41" t="s">
        <v>226</v>
      </c>
      <c r="C81" s="100" t="s">
        <v>392</v>
      </c>
      <c r="D81" s="41" t="s">
        <v>244</v>
      </c>
      <c r="E81" s="41" t="s">
        <v>293</v>
      </c>
      <c r="F81" s="128">
        <v>2024130010136</v>
      </c>
      <c r="G81" s="41" t="s">
        <v>354</v>
      </c>
      <c r="H81" s="41" t="s">
        <v>355</v>
      </c>
      <c r="I81" s="41" t="s">
        <v>271</v>
      </c>
      <c r="J81" s="132">
        <v>0</v>
      </c>
      <c r="K81" s="41"/>
      <c r="L81" s="129">
        <v>0.2</v>
      </c>
      <c r="M81" s="99" t="s">
        <v>357</v>
      </c>
      <c r="N81" s="99" t="s">
        <v>776</v>
      </c>
      <c r="O81" s="99" t="s">
        <v>789</v>
      </c>
      <c r="P81" s="105">
        <v>172</v>
      </c>
      <c r="Q81" s="105">
        <v>137</v>
      </c>
      <c r="R81" s="75"/>
      <c r="S81" s="75"/>
      <c r="T81" s="122">
        <f t="shared" ref="T81" si="1">+Q81/P81</f>
        <v>0.79651162790697672</v>
      </c>
      <c r="U81" s="107">
        <v>45444</v>
      </c>
      <c r="V81" s="107">
        <v>45657</v>
      </c>
      <c r="W81" s="75">
        <v>213</v>
      </c>
      <c r="X81" s="75" t="s">
        <v>381</v>
      </c>
      <c r="Y81" s="99" t="s">
        <v>383</v>
      </c>
      <c r="Z81" s="75" t="s">
        <v>391</v>
      </c>
      <c r="AA81" s="99" t="s">
        <v>417</v>
      </c>
      <c r="AB81" s="99" t="s">
        <v>418</v>
      </c>
      <c r="AC81" s="109" t="s">
        <v>382</v>
      </c>
      <c r="AD81" s="130"/>
      <c r="AE81" s="123">
        <v>0</v>
      </c>
      <c r="AF81" s="75"/>
      <c r="AG81" s="75"/>
      <c r="AH81" s="75"/>
      <c r="AI81" s="75"/>
      <c r="AJ81" s="236"/>
      <c r="AK81" s="236"/>
      <c r="AL81" s="75"/>
      <c r="AM81" s="75"/>
      <c r="AN81" s="75"/>
      <c r="AO81" s="243"/>
      <c r="AP81" s="99" t="s">
        <v>293</v>
      </c>
      <c r="AQ81" s="56" t="s">
        <v>551</v>
      </c>
      <c r="AR81" s="250"/>
      <c r="AS81" s="250"/>
      <c r="AT81" s="225"/>
    </row>
    <row r="82" spans="1:46" ht="82.9" customHeight="1">
      <c r="A82" s="41" t="s">
        <v>286</v>
      </c>
      <c r="B82" s="41" t="s">
        <v>226</v>
      </c>
      <c r="C82" s="100" t="s">
        <v>392</v>
      </c>
      <c r="D82" s="41" t="s">
        <v>365</v>
      </c>
      <c r="E82" s="41" t="s">
        <v>293</v>
      </c>
      <c r="F82" s="128">
        <v>2024130010136</v>
      </c>
      <c r="G82" s="41" t="s">
        <v>354</v>
      </c>
      <c r="H82" s="102" t="s">
        <v>324</v>
      </c>
      <c r="I82" s="41" t="s">
        <v>447</v>
      </c>
      <c r="J82" s="132">
        <v>7166</v>
      </c>
      <c r="K82" s="41"/>
      <c r="L82" s="129">
        <v>0.2</v>
      </c>
      <c r="M82" s="41" t="s">
        <v>325</v>
      </c>
      <c r="N82" s="99" t="s">
        <v>776</v>
      </c>
      <c r="O82" s="99" t="s">
        <v>791</v>
      </c>
      <c r="P82" s="105">
        <v>7000</v>
      </c>
      <c r="Q82" s="133">
        <v>7166</v>
      </c>
      <c r="R82" s="75"/>
      <c r="S82" s="75"/>
      <c r="T82" s="122">
        <v>1</v>
      </c>
      <c r="U82" s="107">
        <v>45444</v>
      </c>
      <c r="V82" s="107">
        <v>45657</v>
      </c>
      <c r="W82" s="75">
        <v>213</v>
      </c>
      <c r="X82" s="41">
        <v>7000</v>
      </c>
      <c r="Y82" s="99" t="s">
        <v>383</v>
      </c>
      <c r="Z82" s="75" t="s">
        <v>391</v>
      </c>
      <c r="AA82" s="115" t="s">
        <v>429</v>
      </c>
      <c r="AB82" s="75" t="s">
        <v>430</v>
      </c>
      <c r="AC82" s="109" t="s">
        <v>382</v>
      </c>
      <c r="AD82" s="130" t="s">
        <v>665</v>
      </c>
      <c r="AE82" s="123">
        <v>122040000</v>
      </c>
      <c r="AF82" s="75"/>
      <c r="AG82" s="75"/>
      <c r="AH82" s="75"/>
      <c r="AI82" s="75"/>
      <c r="AJ82" s="236"/>
      <c r="AK82" s="236"/>
      <c r="AL82" s="75"/>
      <c r="AM82" s="75"/>
      <c r="AN82" s="75"/>
      <c r="AO82" s="243"/>
      <c r="AP82" s="99" t="s">
        <v>293</v>
      </c>
      <c r="AQ82" s="56" t="s">
        <v>736</v>
      </c>
      <c r="AR82" s="250"/>
      <c r="AS82" s="250"/>
      <c r="AT82" s="225"/>
    </row>
    <row r="83" spans="1:46" ht="82.9" customHeight="1">
      <c r="A83" s="41" t="s">
        <v>286</v>
      </c>
      <c r="B83" s="41" t="s">
        <v>226</v>
      </c>
      <c r="C83" s="100" t="s">
        <v>392</v>
      </c>
      <c r="D83" s="41" t="s">
        <v>365</v>
      </c>
      <c r="E83" s="41" t="s">
        <v>293</v>
      </c>
      <c r="F83" s="128">
        <v>2024130010136</v>
      </c>
      <c r="G83" s="41" t="s">
        <v>354</v>
      </c>
      <c r="H83" s="99" t="s">
        <v>324</v>
      </c>
      <c r="I83" s="41" t="s">
        <v>447</v>
      </c>
      <c r="J83" s="132">
        <v>7166</v>
      </c>
      <c r="K83" s="41"/>
      <c r="L83" s="129">
        <v>0.2</v>
      </c>
      <c r="M83" s="41" t="s">
        <v>328</v>
      </c>
      <c r="N83" s="99" t="s">
        <v>776</v>
      </c>
      <c r="O83" s="99" t="s">
        <v>791</v>
      </c>
      <c r="P83" s="105">
        <v>7000</v>
      </c>
      <c r="Q83" s="133">
        <v>7166</v>
      </c>
      <c r="R83" s="75"/>
      <c r="S83" s="75"/>
      <c r="T83" s="122">
        <v>1</v>
      </c>
      <c r="U83" s="107">
        <v>45444</v>
      </c>
      <c r="V83" s="107">
        <v>45657</v>
      </c>
      <c r="W83" s="75">
        <v>213</v>
      </c>
      <c r="X83" s="41">
        <v>7000</v>
      </c>
      <c r="Y83" s="99" t="s">
        <v>383</v>
      </c>
      <c r="Z83" s="75" t="s">
        <v>391</v>
      </c>
      <c r="AA83" s="99" t="s">
        <v>431</v>
      </c>
      <c r="AB83" s="75" t="s">
        <v>432</v>
      </c>
      <c r="AC83" s="109" t="s">
        <v>382</v>
      </c>
      <c r="AD83" s="130" t="s">
        <v>686</v>
      </c>
      <c r="AE83" s="123">
        <v>40000000</v>
      </c>
      <c r="AF83" s="75"/>
      <c r="AG83" s="75"/>
      <c r="AH83" s="75"/>
      <c r="AI83" s="75"/>
      <c r="AJ83" s="236"/>
      <c r="AK83" s="236"/>
      <c r="AL83" s="75"/>
      <c r="AM83" s="75"/>
      <c r="AN83" s="75"/>
      <c r="AO83" s="243"/>
      <c r="AP83" s="99" t="s">
        <v>293</v>
      </c>
      <c r="AQ83" s="56" t="s">
        <v>736</v>
      </c>
      <c r="AR83" s="250"/>
      <c r="AS83" s="250"/>
      <c r="AT83" s="225"/>
    </row>
    <row r="84" spans="1:46" ht="300">
      <c r="A84" s="41" t="s">
        <v>286</v>
      </c>
      <c r="B84" s="41" t="s">
        <v>226</v>
      </c>
      <c r="C84" s="100" t="s">
        <v>392</v>
      </c>
      <c r="D84" s="41" t="s">
        <v>365</v>
      </c>
      <c r="E84" s="41" t="s">
        <v>293</v>
      </c>
      <c r="F84" s="128">
        <v>2024130010136</v>
      </c>
      <c r="G84" s="41" t="s">
        <v>354</v>
      </c>
      <c r="H84" s="99" t="s">
        <v>324</v>
      </c>
      <c r="I84" s="41" t="s">
        <v>447</v>
      </c>
      <c r="J84" s="132">
        <v>7166</v>
      </c>
      <c r="K84" s="41"/>
      <c r="L84" s="129">
        <v>0.2</v>
      </c>
      <c r="M84" s="41" t="s">
        <v>328</v>
      </c>
      <c r="N84" s="99" t="s">
        <v>776</v>
      </c>
      <c r="O84" s="99" t="s">
        <v>791</v>
      </c>
      <c r="P84" s="105">
        <v>7000</v>
      </c>
      <c r="Q84" s="133">
        <v>7166</v>
      </c>
      <c r="R84" s="75"/>
      <c r="S84" s="75"/>
      <c r="T84" s="75"/>
      <c r="U84" s="107">
        <v>45444</v>
      </c>
      <c r="V84" s="107">
        <v>45657</v>
      </c>
      <c r="W84" s="75">
        <v>213</v>
      </c>
      <c r="X84" s="41">
        <v>7000</v>
      </c>
      <c r="Y84" s="99" t="s">
        <v>383</v>
      </c>
      <c r="Z84" s="75" t="s">
        <v>391</v>
      </c>
      <c r="AA84" s="99" t="s">
        <v>431</v>
      </c>
      <c r="AB84" s="75" t="s">
        <v>432</v>
      </c>
      <c r="AC84" s="109" t="s">
        <v>382</v>
      </c>
      <c r="AD84" s="130" t="s">
        <v>687</v>
      </c>
      <c r="AE84" s="123">
        <v>75674111</v>
      </c>
      <c r="AF84" s="75"/>
      <c r="AG84" s="75"/>
      <c r="AH84" s="75"/>
      <c r="AI84" s="75"/>
      <c r="AJ84" s="236"/>
      <c r="AK84" s="236"/>
      <c r="AL84" s="75"/>
      <c r="AM84" s="75"/>
      <c r="AN84" s="75"/>
      <c r="AO84" s="243"/>
      <c r="AP84" s="99" t="s">
        <v>293</v>
      </c>
      <c r="AQ84" s="56" t="s">
        <v>736</v>
      </c>
      <c r="AR84" s="250"/>
      <c r="AS84" s="250"/>
      <c r="AT84" s="225"/>
    </row>
    <row r="85" spans="1:46" ht="300">
      <c r="A85" s="41" t="s">
        <v>286</v>
      </c>
      <c r="B85" s="41" t="s">
        <v>226</v>
      </c>
      <c r="C85" s="100" t="s">
        <v>392</v>
      </c>
      <c r="D85" s="41" t="s">
        <v>365</v>
      </c>
      <c r="E85" s="41" t="s">
        <v>293</v>
      </c>
      <c r="F85" s="128">
        <v>2024130010136</v>
      </c>
      <c r="G85" s="41" t="s">
        <v>354</v>
      </c>
      <c r="H85" s="99" t="s">
        <v>324</v>
      </c>
      <c r="I85" s="41" t="s">
        <v>447</v>
      </c>
      <c r="J85" s="132">
        <v>7166</v>
      </c>
      <c r="K85" s="41"/>
      <c r="L85" s="129">
        <v>0.2</v>
      </c>
      <c r="M85" s="41" t="s">
        <v>328</v>
      </c>
      <c r="N85" s="99" t="s">
        <v>776</v>
      </c>
      <c r="O85" s="99" t="s">
        <v>791</v>
      </c>
      <c r="P85" s="105">
        <v>7000</v>
      </c>
      <c r="Q85" s="133">
        <v>7166</v>
      </c>
      <c r="R85" s="75"/>
      <c r="S85" s="75"/>
      <c r="T85" s="75"/>
      <c r="U85" s="107">
        <v>45444</v>
      </c>
      <c r="V85" s="107">
        <v>45657</v>
      </c>
      <c r="W85" s="75">
        <v>213</v>
      </c>
      <c r="X85" s="41">
        <v>7000</v>
      </c>
      <c r="Y85" s="99" t="s">
        <v>383</v>
      </c>
      <c r="Z85" s="75" t="s">
        <v>391</v>
      </c>
      <c r="AA85" s="99" t="s">
        <v>431</v>
      </c>
      <c r="AB85" s="75" t="s">
        <v>432</v>
      </c>
      <c r="AC85" s="109" t="s">
        <v>382</v>
      </c>
      <c r="AD85" s="130" t="s">
        <v>688</v>
      </c>
      <c r="AE85" s="123">
        <v>30000000</v>
      </c>
      <c r="AF85" s="75"/>
      <c r="AG85" s="75"/>
      <c r="AH85" s="75"/>
      <c r="AI85" s="75"/>
      <c r="AJ85" s="236"/>
      <c r="AK85" s="236"/>
      <c r="AL85" s="75"/>
      <c r="AM85" s="75"/>
      <c r="AN85" s="75"/>
      <c r="AO85" s="243"/>
      <c r="AP85" s="99" t="s">
        <v>293</v>
      </c>
      <c r="AQ85" s="56" t="s">
        <v>736</v>
      </c>
      <c r="AR85" s="250"/>
      <c r="AS85" s="250"/>
      <c r="AT85" s="225"/>
    </row>
    <row r="86" spans="1:46" ht="300">
      <c r="A86" s="41" t="s">
        <v>286</v>
      </c>
      <c r="B86" s="41" t="s">
        <v>226</v>
      </c>
      <c r="C86" s="100" t="s">
        <v>392</v>
      </c>
      <c r="D86" s="41" t="s">
        <v>365</v>
      </c>
      <c r="E86" s="41" t="s">
        <v>293</v>
      </c>
      <c r="F86" s="128">
        <v>2024130010136</v>
      </c>
      <c r="G86" s="41" t="s">
        <v>354</v>
      </c>
      <c r="H86" s="99" t="s">
        <v>324</v>
      </c>
      <c r="I86" s="41" t="s">
        <v>447</v>
      </c>
      <c r="J86" s="132">
        <v>7166</v>
      </c>
      <c r="K86" s="41"/>
      <c r="L86" s="129">
        <v>0.2</v>
      </c>
      <c r="M86" s="41" t="s">
        <v>328</v>
      </c>
      <c r="N86" s="99" t="s">
        <v>776</v>
      </c>
      <c r="O86" s="99" t="s">
        <v>791</v>
      </c>
      <c r="P86" s="105">
        <v>7000</v>
      </c>
      <c r="Q86" s="133">
        <v>7166</v>
      </c>
      <c r="R86" s="75"/>
      <c r="S86" s="75"/>
      <c r="T86" s="75"/>
      <c r="U86" s="107">
        <v>45444</v>
      </c>
      <c r="V86" s="107">
        <v>45657</v>
      </c>
      <c r="W86" s="75">
        <v>213</v>
      </c>
      <c r="X86" s="41">
        <v>7000</v>
      </c>
      <c r="Y86" s="99" t="s">
        <v>383</v>
      </c>
      <c r="Z86" s="75" t="s">
        <v>391</v>
      </c>
      <c r="AA86" s="99" t="s">
        <v>431</v>
      </c>
      <c r="AB86" s="75" t="s">
        <v>432</v>
      </c>
      <c r="AC86" s="109" t="s">
        <v>382</v>
      </c>
      <c r="AD86" s="130" t="s">
        <v>689</v>
      </c>
      <c r="AE86" s="123">
        <v>167318076</v>
      </c>
      <c r="AF86" s="75"/>
      <c r="AG86" s="75"/>
      <c r="AH86" s="75"/>
      <c r="AI86" s="75"/>
      <c r="AJ86" s="236"/>
      <c r="AK86" s="236"/>
      <c r="AL86" s="75"/>
      <c r="AM86" s="75"/>
      <c r="AN86" s="75"/>
      <c r="AO86" s="243"/>
      <c r="AP86" s="99" t="s">
        <v>293</v>
      </c>
      <c r="AQ86" s="56" t="s">
        <v>736</v>
      </c>
      <c r="AR86" s="250"/>
      <c r="AS86" s="250"/>
      <c r="AT86" s="225"/>
    </row>
    <row r="87" spans="1:46" ht="300">
      <c r="A87" s="41" t="s">
        <v>286</v>
      </c>
      <c r="B87" s="41" t="s">
        <v>226</v>
      </c>
      <c r="C87" s="100" t="s">
        <v>392</v>
      </c>
      <c r="D87" s="41" t="s">
        <v>365</v>
      </c>
      <c r="E87" s="41" t="s">
        <v>293</v>
      </c>
      <c r="F87" s="128">
        <v>2024130010136</v>
      </c>
      <c r="G87" s="41" t="s">
        <v>354</v>
      </c>
      <c r="H87" s="99" t="s">
        <v>324</v>
      </c>
      <c r="I87" s="41" t="s">
        <v>447</v>
      </c>
      <c r="J87" s="132">
        <v>7166</v>
      </c>
      <c r="K87" s="41"/>
      <c r="L87" s="129">
        <v>0.2</v>
      </c>
      <c r="M87" s="41" t="s">
        <v>328</v>
      </c>
      <c r="N87" s="99" t="s">
        <v>776</v>
      </c>
      <c r="O87" s="99" t="s">
        <v>791</v>
      </c>
      <c r="P87" s="105">
        <v>7000</v>
      </c>
      <c r="Q87" s="133">
        <v>7166</v>
      </c>
      <c r="R87" s="75"/>
      <c r="S87" s="75"/>
      <c r="T87" s="75"/>
      <c r="U87" s="107">
        <v>45444</v>
      </c>
      <c r="V87" s="107">
        <v>45657</v>
      </c>
      <c r="W87" s="75">
        <v>213</v>
      </c>
      <c r="X87" s="41">
        <v>7000</v>
      </c>
      <c r="Y87" s="99" t="s">
        <v>383</v>
      </c>
      <c r="Z87" s="75" t="s">
        <v>391</v>
      </c>
      <c r="AA87" s="99" t="s">
        <v>431</v>
      </c>
      <c r="AB87" s="75" t="s">
        <v>432</v>
      </c>
      <c r="AC87" s="109" t="s">
        <v>382</v>
      </c>
      <c r="AD87" s="130" t="s">
        <v>690</v>
      </c>
      <c r="AE87" s="123">
        <v>10000000</v>
      </c>
      <c r="AF87" s="75"/>
      <c r="AG87" s="75"/>
      <c r="AH87" s="75"/>
      <c r="AI87" s="75"/>
      <c r="AJ87" s="236"/>
      <c r="AK87" s="236"/>
      <c r="AL87" s="75"/>
      <c r="AM87" s="75"/>
      <c r="AN87" s="75"/>
      <c r="AO87" s="243"/>
      <c r="AP87" s="99" t="s">
        <v>293</v>
      </c>
      <c r="AQ87" s="56" t="s">
        <v>736</v>
      </c>
      <c r="AR87" s="250"/>
      <c r="AS87" s="250"/>
      <c r="AT87" s="225"/>
    </row>
    <row r="88" spans="1:46" ht="82.9" customHeight="1">
      <c r="A88" s="41" t="s">
        <v>286</v>
      </c>
      <c r="B88" s="41" t="s">
        <v>226</v>
      </c>
      <c r="C88" s="100" t="s">
        <v>392</v>
      </c>
      <c r="D88" s="41" t="s">
        <v>365</v>
      </c>
      <c r="E88" s="41" t="s">
        <v>293</v>
      </c>
      <c r="F88" s="128">
        <v>2024130010136</v>
      </c>
      <c r="G88" s="41" t="s">
        <v>354</v>
      </c>
      <c r="H88" s="99" t="s">
        <v>324</v>
      </c>
      <c r="I88" s="41" t="s">
        <v>447</v>
      </c>
      <c r="J88" s="132">
        <v>7166</v>
      </c>
      <c r="K88" s="41"/>
      <c r="L88" s="129">
        <v>0.2</v>
      </c>
      <c r="M88" s="41" t="s">
        <v>329</v>
      </c>
      <c r="N88" s="75" t="s">
        <v>776</v>
      </c>
      <c r="O88" s="99" t="s">
        <v>791</v>
      </c>
      <c r="P88" s="105">
        <v>7000</v>
      </c>
      <c r="Q88" s="133">
        <v>7166</v>
      </c>
      <c r="R88" s="75"/>
      <c r="S88" s="75"/>
      <c r="T88" s="106">
        <v>1</v>
      </c>
      <c r="U88" s="107">
        <v>45444</v>
      </c>
      <c r="V88" s="107">
        <v>45657</v>
      </c>
      <c r="W88" s="75">
        <v>213</v>
      </c>
      <c r="X88" s="41">
        <v>7000</v>
      </c>
      <c r="Y88" s="99" t="s">
        <v>383</v>
      </c>
      <c r="Z88" s="75" t="s">
        <v>391</v>
      </c>
      <c r="AA88" s="99" t="s">
        <v>433</v>
      </c>
      <c r="AB88" s="99" t="s">
        <v>434</v>
      </c>
      <c r="AC88" s="109" t="s">
        <v>382</v>
      </c>
      <c r="AD88" s="130" t="s">
        <v>691</v>
      </c>
      <c r="AE88" s="123">
        <v>20000000</v>
      </c>
      <c r="AF88" s="75"/>
      <c r="AG88" s="75"/>
      <c r="AH88" s="75"/>
      <c r="AI88" s="75"/>
      <c r="AJ88" s="236"/>
      <c r="AK88" s="236"/>
      <c r="AL88" s="75"/>
      <c r="AM88" s="75"/>
      <c r="AN88" s="75"/>
      <c r="AO88" s="243"/>
      <c r="AP88" s="99" t="s">
        <v>293</v>
      </c>
      <c r="AQ88" s="56" t="s">
        <v>736</v>
      </c>
      <c r="AR88" s="250"/>
      <c r="AS88" s="250"/>
      <c r="AT88" s="225"/>
    </row>
    <row r="89" spans="1:46" ht="99.6" customHeight="1">
      <c r="A89" s="41" t="s">
        <v>286</v>
      </c>
      <c r="B89" s="41" t="s">
        <v>226</v>
      </c>
      <c r="C89" s="100" t="s">
        <v>392</v>
      </c>
      <c r="D89" s="41" t="s">
        <v>365</v>
      </c>
      <c r="E89" s="41" t="s">
        <v>293</v>
      </c>
      <c r="F89" s="128">
        <v>2024130010136</v>
      </c>
      <c r="G89" s="41" t="s">
        <v>354</v>
      </c>
      <c r="H89" s="99" t="s">
        <v>324</v>
      </c>
      <c r="I89" s="115" t="s">
        <v>448</v>
      </c>
      <c r="J89" s="132">
        <v>137</v>
      </c>
      <c r="K89" s="41"/>
      <c r="L89" s="129">
        <v>0.2</v>
      </c>
      <c r="M89" s="41" t="s">
        <v>327</v>
      </c>
      <c r="N89" s="99" t="s">
        <v>776</v>
      </c>
      <c r="O89" s="99" t="s">
        <v>791</v>
      </c>
      <c r="P89" s="105">
        <v>7000</v>
      </c>
      <c r="Q89" s="133">
        <v>7166</v>
      </c>
      <c r="R89" s="75"/>
      <c r="S89" s="75"/>
      <c r="T89" s="106">
        <v>1</v>
      </c>
      <c r="U89" s="107">
        <v>45444</v>
      </c>
      <c r="V89" s="107">
        <v>45657</v>
      </c>
      <c r="W89" s="75">
        <v>213</v>
      </c>
      <c r="X89" s="41">
        <v>7000</v>
      </c>
      <c r="Y89" s="99" t="s">
        <v>383</v>
      </c>
      <c r="Z89" s="75" t="s">
        <v>391</v>
      </c>
      <c r="AA89" s="99" t="s">
        <v>435</v>
      </c>
      <c r="AB89" s="99" t="s">
        <v>436</v>
      </c>
      <c r="AC89" s="109" t="s">
        <v>382</v>
      </c>
      <c r="AD89" s="130" t="s">
        <v>665</v>
      </c>
      <c r="AE89" s="123">
        <v>47287599</v>
      </c>
      <c r="AF89" s="75"/>
      <c r="AG89" s="75"/>
      <c r="AH89" s="75"/>
      <c r="AI89" s="75"/>
      <c r="AJ89" s="236"/>
      <c r="AK89" s="236"/>
      <c r="AL89" s="75"/>
      <c r="AM89" s="75"/>
      <c r="AN89" s="75"/>
      <c r="AO89" s="243"/>
      <c r="AP89" s="99" t="s">
        <v>293</v>
      </c>
      <c r="AQ89" s="56" t="s">
        <v>738</v>
      </c>
      <c r="AR89" s="250"/>
      <c r="AS89" s="250"/>
      <c r="AT89" s="225"/>
    </row>
    <row r="90" spans="1:46" ht="127.9" customHeight="1">
      <c r="A90" s="41" t="s">
        <v>286</v>
      </c>
      <c r="B90" s="41" t="s">
        <v>226</v>
      </c>
      <c r="C90" s="100" t="s">
        <v>392</v>
      </c>
      <c r="D90" s="41" t="s">
        <v>244</v>
      </c>
      <c r="E90" s="41" t="s">
        <v>293</v>
      </c>
      <c r="F90" s="128">
        <v>2024130010136</v>
      </c>
      <c r="G90" s="41" t="s">
        <v>354</v>
      </c>
      <c r="H90" s="99" t="s">
        <v>324</v>
      </c>
      <c r="I90" s="115" t="s">
        <v>448</v>
      </c>
      <c r="J90" s="132">
        <v>137</v>
      </c>
      <c r="K90" s="41"/>
      <c r="L90" s="129">
        <v>0.2</v>
      </c>
      <c r="M90" s="41" t="s">
        <v>326</v>
      </c>
      <c r="N90" s="99" t="s">
        <v>776</v>
      </c>
      <c r="O90" s="99" t="s">
        <v>791</v>
      </c>
      <c r="P90" s="105">
        <v>7000</v>
      </c>
      <c r="Q90" s="133">
        <v>7166</v>
      </c>
      <c r="R90" s="75"/>
      <c r="S90" s="75"/>
      <c r="T90" s="106">
        <v>1</v>
      </c>
      <c r="U90" s="107">
        <v>45444</v>
      </c>
      <c r="V90" s="107">
        <v>45657</v>
      </c>
      <c r="W90" s="75">
        <v>213</v>
      </c>
      <c r="X90" s="75" t="s">
        <v>381</v>
      </c>
      <c r="Y90" s="99" t="s">
        <v>383</v>
      </c>
      <c r="Z90" s="75" t="s">
        <v>391</v>
      </c>
      <c r="AA90" s="99" t="s">
        <v>415</v>
      </c>
      <c r="AB90" s="99" t="s">
        <v>416</v>
      </c>
      <c r="AC90" s="109" t="s">
        <v>382</v>
      </c>
      <c r="AD90" s="130" t="s">
        <v>665</v>
      </c>
      <c r="AE90" s="123">
        <v>21000000</v>
      </c>
      <c r="AF90" s="75"/>
      <c r="AG90" s="75"/>
      <c r="AH90" s="75"/>
      <c r="AI90" s="75"/>
      <c r="AJ90" s="237"/>
      <c r="AK90" s="237"/>
      <c r="AL90" s="75"/>
      <c r="AM90" s="75"/>
      <c r="AN90" s="75"/>
      <c r="AO90" s="244"/>
      <c r="AP90" s="99" t="s">
        <v>293</v>
      </c>
      <c r="AQ90" s="56" t="s">
        <v>737</v>
      </c>
      <c r="AR90" s="250"/>
      <c r="AS90" s="250"/>
      <c r="AT90" s="225"/>
    </row>
    <row r="91" spans="1:46" ht="66.75" customHeight="1">
      <c r="A91" s="41"/>
      <c r="B91" s="41"/>
      <c r="C91" s="100"/>
      <c r="D91" s="41"/>
      <c r="E91" s="245" t="s">
        <v>820</v>
      </c>
      <c r="F91" s="246"/>
      <c r="G91" s="246"/>
      <c r="H91" s="246"/>
      <c r="I91" s="246"/>
      <c r="J91" s="246"/>
      <c r="K91" s="246"/>
      <c r="L91" s="246"/>
      <c r="M91" s="246"/>
      <c r="N91" s="246"/>
      <c r="O91" s="246"/>
      <c r="P91" s="246"/>
      <c r="Q91" s="270"/>
      <c r="R91" s="75"/>
      <c r="S91" s="75"/>
      <c r="T91" s="121">
        <f>AVERAGE(T80,T81,T82,T83,T88,T89,T90)</f>
        <v>0.82807308970099669</v>
      </c>
      <c r="U91" s="107"/>
      <c r="V91" s="107"/>
      <c r="W91" s="75"/>
      <c r="X91" s="75"/>
      <c r="Y91" s="99"/>
      <c r="Z91" s="75"/>
      <c r="AA91" s="99"/>
      <c r="AB91" s="99"/>
      <c r="AC91" s="109"/>
      <c r="AD91" s="130"/>
      <c r="AE91" s="123"/>
      <c r="AF91" s="75"/>
      <c r="AG91" s="75"/>
      <c r="AH91" s="75"/>
      <c r="AI91" s="75"/>
      <c r="AJ91" s="131"/>
      <c r="AK91" s="131"/>
      <c r="AL91" s="75"/>
      <c r="AM91" s="75"/>
      <c r="AN91" s="75"/>
      <c r="AO91" s="113"/>
      <c r="AP91" s="99"/>
      <c r="AQ91" s="56"/>
      <c r="AR91" s="251"/>
      <c r="AS91" s="251"/>
      <c r="AT91" s="225"/>
    </row>
    <row r="92" spans="1:46" ht="156.6" customHeight="1">
      <c r="A92" s="41" t="s">
        <v>286</v>
      </c>
      <c r="B92" s="41" t="s">
        <v>227</v>
      </c>
      <c r="C92" s="100" t="s">
        <v>393</v>
      </c>
      <c r="D92" s="41" t="s">
        <v>245</v>
      </c>
      <c r="E92" s="41" t="s">
        <v>294</v>
      </c>
      <c r="F92" s="101">
        <v>2024130010135</v>
      </c>
      <c r="G92" s="41" t="s">
        <v>302</v>
      </c>
      <c r="H92" s="41" t="s">
        <v>315</v>
      </c>
      <c r="I92" s="41" t="s">
        <v>455</v>
      </c>
      <c r="J92" s="132">
        <v>10014</v>
      </c>
      <c r="K92" s="41"/>
      <c r="L92" s="129">
        <v>1</v>
      </c>
      <c r="M92" s="99" t="s">
        <v>331</v>
      </c>
      <c r="N92" s="75"/>
      <c r="O92" s="99" t="s">
        <v>790</v>
      </c>
      <c r="P92" s="105">
        <v>15000</v>
      </c>
      <c r="Q92" s="105">
        <v>10014</v>
      </c>
      <c r="R92" s="75"/>
      <c r="S92" s="75"/>
      <c r="T92" s="122">
        <f>+Q92/P92</f>
        <v>0.66759999999999997</v>
      </c>
      <c r="U92" s="107">
        <v>45444</v>
      </c>
      <c r="V92" s="107">
        <v>45657</v>
      </c>
      <c r="W92" s="75">
        <v>213</v>
      </c>
      <c r="X92" s="41">
        <v>15500</v>
      </c>
      <c r="Y92" s="99" t="s">
        <v>383</v>
      </c>
      <c r="Z92" s="75" t="s">
        <v>391</v>
      </c>
      <c r="AA92" s="41" t="s">
        <v>489</v>
      </c>
      <c r="AB92" s="41" t="s">
        <v>490</v>
      </c>
      <c r="AC92" s="109" t="s">
        <v>382</v>
      </c>
      <c r="AD92" s="130" t="s">
        <v>665</v>
      </c>
      <c r="AE92" s="123">
        <v>507458000</v>
      </c>
      <c r="AF92" s="75"/>
      <c r="AG92" s="75"/>
      <c r="AH92" s="75"/>
      <c r="AI92" s="75"/>
      <c r="AJ92" s="231">
        <v>5587887457.71</v>
      </c>
      <c r="AK92" s="238">
        <v>4937887457.71</v>
      </c>
      <c r="AL92" s="75"/>
      <c r="AM92" s="75"/>
      <c r="AN92" s="75"/>
      <c r="AO92" s="242" t="s">
        <v>768</v>
      </c>
      <c r="AP92" s="99" t="s">
        <v>294</v>
      </c>
      <c r="AQ92" s="56" t="s">
        <v>552</v>
      </c>
      <c r="AR92" s="225">
        <v>5119719457.71</v>
      </c>
      <c r="AS92" s="225">
        <v>0</v>
      </c>
      <c r="AT92" s="225">
        <f>+AS92/AR92</f>
        <v>0</v>
      </c>
    </row>
    <row r="93" spans="1:46" ht="156.6" customHeight="1">
      <c r="A93" s="41" t="s">
        <v>286</v>
      </c>
      <c r="B93" s="41" t="s">
        <v>227</v>
      </c>
      <c r="C93" s="100" t="s">
        <v>393</v>
      </c>
      <c r="D93" s="41" t="s">
        <v>245</v>
      </c>
      <c r="E93" s="41" t="s">
        <v>294</v>
      </c>
      <c r="F93" s="101">
        <v>2024130010135</v>
      </c>
      <c r="G93" s="41" t="s">
        <v>302</v>
      </c>
      <c r="H93" s="41" t="s">
        <v>315</v>
      </c>
      <c r="I93" s="41" t="s">
        <v>455</v>
      </c>
      <c r="J93" s="132">
        <v>10014</v>
      </c>
      <c r="K93" s="41"/>
      <c r="L93" s="129">
        <v>1</v>
      </c>
      <c r="M93" s="99" t="s">
        <v>331</v>
      </c>
      <c r="N93" s="75"/>
      <c r="O93" s="99" t="s">
        <v>790</v>
      </c>
      <c r="P93" s="105">
        <v>15000</v>
      </c>
      <c r="Q93" s="105">
        <v>10014</v>
      </c>
      <c r="R93" s="75"/>
      <c r="S93" s="75"/>
      <c r="T93" s="75"/>
      <c r="U93" s="107">
        <v>45444</v>
      </c>
      <c r="V93" s="107">
        <v>45657</v>
      </c>
      <c r="W93" s="75">
        <v>213</v>
      </c>
      <c r="X93" s="41">
        <v>15500</v>
      </c>
      <c r="Y93" s="99" t="s">
        <v>383</v>
      </c>
      <c r="Z93" s="75" t="s">
        <v>391</v>
      </c>
      <c r="AA93" s="41" t="s">
        <v>489</v>
      </c>
      <c r="AB93" s="41" t="s">
        <v>490</v>
      </c>
      <c r="AC93" s="109" t="s">
        <v>382</v>
      </c>
      <c r="AD93" s="130" t="s">
        <v>696</v>
      </c>
      <c r="AE93" s="123">
        <v>500000000</v>
      </c>
      <c r="AF93" s="75"/>
      <c r="AG93" s="75"/>
      <c r="AH93" s="75"/>
      <c r="AI93" s="75"/>
      <c r="AJ93" s="241"/>
      <c r="AK93" s="239"/>
      <c r="AL93" s="75"/>
      <c r="AM93" s="75"/>
      <c r="AN93" s="75"/>
      <c r="AO93" s="243"/>
      <c r="AP93" s="99" t="s">
        <v>294</v>
      </c>
      <c r="AQ93" s="56" t="s">
        <v>552</v>
      </c>
      <c r="AR93" s="225"/>
      <c r="AS93" s="225"/>
      <c r="AT93" s="225"/>
    </row>
    <row r="94" spans="1:46" ht="212.45" customHeight="1">
      <c r="A94" s="41" t="s">
        <v>286</v>
      </c>
      <c r="B94" s="41" t="s">
        <v>227</v>
      </c>
      <c r="C94" s="100" t="s">
        <v>393</v>
      </c>
      <c r="D94" s="41" t="s">
        <v>245</v>
      </c>
      <c r="E94" s="41" t="s">
        <v>294</v>
      </c>
      <c r="F94" s="101">
        <v>2024130010135</v>
      </c>
      <c r="G94" s="41" t="s">
        <v>302</v>
      </c>
      <c r="H94" s="41" t="s">
        <v>315</v>
      </c>
      <c r="I94" s="41" t="s">
        <v>455</v>
      </c>
      <c r="J94" s="132">
        <v>10014</v>
      </c>
      <c r="K94" s="41"/>
      <c r="L94" s="129">
        <v>1</v>
      </c>
      <c r="M94" s="99" t="s">
        <v>333</v>
      </c>
      <c r="N94" s="75"/>
      <c r="O94" s="99" t="s">
        <v>790</v>
      </c>
      <c r="P94" s="105">
        <v>15000</v>
      </c>
      <c r="Q94" s="105">
        <v>10014</v>
      </c>
      <c r="R94" s="75"/>
      <c r="S94" s="75"/>
      <c r="T94" s="122">
        <f>+Q94/P94</f>
        <v>0.66759999999999997</v>
      </c>
      <c r="U94" s="107">
        <v>45444</v>
      </c>
      <c r="V94" s="107">
        <v>45657</v>
      </c>
      <c r="W94" s="75">
        <v>213</v>
      </c>
      <c r="X94" s="41">
        <v>15500</v>
      </c>
      <c r="Y94" s="99" t="s">
        <v>383</v>
      </c>
      <c r="Z94" s="75" t="s">
        <v>391</v>
      </c>
      <c r="AA94" s="41" t="s">
        <v>491</v>
      </c>
      <c r="AB94" s="41" t="s">
        <v>492</v>
      </c>
      <c r="AC94" s="109" t="s">
        <v>382</v>
      </c>
      <c r="AD94" s="130" t="s">
        <v>665</v>
      </c>
      <c r="AE94" s="123">
        <v>581988899.64999998</v>
      </c>
      <c r="AF94" s="75"/>
      <c r="AG94" s="75"/>
      <c r="AH94" s="75"/>
      <c r="AI94" s="75"/>
      <c r="AJ94" s="241"/>
      <c r="AK94" s="239"/>
      <c r="AL94" s="75"/>
      <c r="AM94" s="75"/>
      <c r="AN94" s="75"/>
      <c r="AO94" s="243"/>
      <c r="AP94" s="99" t="s">
        <v>294</v>
      </c>
      <c r="AQ94" s="56" t="s">
        <v>555</v>
      </c>
      <c r="AR94" s="225"/>
      <c r="AS94" s="225"/>
      <c r="AT94" s="225"/>
    </row>
    <row r="95" spans="1:46" ht="209.45" customHeight="1">
      <c r="A95" s="41" t="s">
        <v>286</v>
      </c>
      <c r="B95" s="41" t="s">
        <v>227</v>
      </c>
      <c r="C95" s="100" t="s">
        <v>393</v>
      </c>
      <c r="D95" s="41" t="s">
        <v>245</v>
      </c>
      <c r="E95" s="41" t="s">
        <v>294</v>
      </c>
      <c r="F95" s="101">
        <v>2024130010135</v>
      </c>
      <c r="G95" s="41" t="s">
        <v>302</v>
      </c>
      <c r="H95" s="41" t="s">
        <v>315</v>
      </c>
      <c r="I95" s="41" t="s">
        <v>455</v>
      </c>
      <c r="J95" s="132">
        <v>10014</v>
      </c>
      <c r="K95" s="41"/>
      <c r="L95" s="129">
        <v>1</v>
      </c>
      <c r="M95" s="99" t="s">
        <v>334</v>
      </c>
      <c r="N95" s="75"/>
      <c r="O95" s="99" t="s">
        <v>790</v>
      </c>
      <c r="P95" s="105">
        <v>15000</v>
      </c>
      <c r="Q95" s="105">
        <v>10014</v>
      </c>
      <c r="R95" s="75"/>
      <c r="S95" s="75"/>
      <c r="T95" s="122">
        <f>+Q95/P95</f>
        <v>0.66759999999999997</v>
      </c>
      <c r="U95" s="107">
        <v>45444</v>
      </c>
      <c r="V95" s="107">
        <v>45657</v>
      </c>
      <c r="W95" s="75">
        <v>213</v>
      </c>
      <c r="X95" s="41">
        <v>15500</v>
      </c>
      <c r="Y95" s="99" t="s">
        <v>383</v>
      </c>
      <c r="Z95" s="75" t="s">
        <v>391</v>
      </c>
      <c r="AA95" s="41" t="s">
        <v>493</v>
      </c>
      <c r="AB95" s="41" t="s">
        <v>494</v>
      </c>
      <c r="AC95" s="109" t="s">
        <v>382</v>
      </c>
      <c r="AD95" s="130" t="s">
        <v>665</v>
      </c>
      <c r="AE95" s="123">
        <v>483000000</v>
      </c>
      <c r="AF95" s="75"/>
      <c r="AG95" s="75"/>
      <c r="AH95" s="75"/>
      <c r="AI95" s="75"/>
      <c r="AJ95" s="241"/>
      <c r="AK95" s="239"/>
      <c r="AL95" s="75"/>
      <c r="AM95" s="75"/>
      <c r="AN95" s="75"/>
      <c r="AO95" s="243"/>
      <c r="AP95" s="99" t="s">
        <v>294</v>
      </c>
      <c r="AQ95" s="56" t="s">
        <v>556</v>
      </c>
      <c r="AR95" s="225"/>
      <c r="AS95" s="225"/>
      <c r="AT95" s="225"/>
    </row>
    <row r="96" spans="1:46" ht="94.15" customHeight="1">
      <c r="A96" s="41" t="s">
        <v>286</v>
      </c>
      <c r="B96" s="41" t="s">
        <v>227</v>
      </c>
      <c r="C96" s="100" t="s">
        <v>393</v>
      </c>
      <c r="D96" s="41" t="s">
        <v>245</v>
      </c>
      <c r="E96" s="41" t="s">
        <v>294</v>
      </c>
      <c r="F96" s="101">
        <v>2024130010135</v>
      </c>
      <c r="G96" s="41" t="s">
        <v>302</v>
      </c>
      <c r="H96" s="41" t="s">
        <v>315</v>
      </c>
      <c r="I96" s="41" t="s">
        <v>455</v>
      </c>
      <c r="J96" s="132">
        <v>10014</v>
      </c>
      <c r="K96" s="41"/>
      <c r="L96" s="129">
        <v>1</v>
      </c>
      <c r="M96" s="99" t="s">
        <v>335</v>
      </c>
      <c r="N96" s="75"/>
      <c r="O96" s="99" t="s">
        <v>790</v>
      </c>
      <c r="P96" s="105">
        <v>15000</v>
      </c>
      <c r="Q96" s="105">
        <v>10014</v>
      </c>
      <c r="R96" s="75"/>
      <c r="S96" s="75"/>
      <c r="T96" s="122">
        <f>+Q96/P96</f>
        <v>0.66759999999999997</v>
      </c>
      <c r="U96" s="107">
        <v>45444</v>
      </c>
      <c r="V96" s="107">
        <v>45657</v>
      </c>
      <c r="W96" s="75">
        <v>213</v>
      </c>
      <c r="X96" s="41">
        <v>15500</v>
      </c>
      <c r="Y96" s="99" t="s">
        <v>383</v>
      </c>
      <c r="Z96" s="75" t="s">
        <v>391</v>
      </c>
      <c r="AA96" s="41" t="s">
        <v>495</v>
      </c>
      <c r="AB96" s="41" t="s">
        <v>496</v>
      </c>
      <c r="AC96" s="109" t="s">
        <v>382</v>
      </c>
      <c r="AD96" s="130" t="s">
        <v>665</v>
      </c>
      <c r="AE96" s="123">
        <v>659458000</v>
      </c>
      <c r="AF96" s="75"/>
      <c r="AG96" s="75"/>
      <c r="AH96" s="75"/>
      <c r="AI96" s="75"/>
      <c r="AJ96" s="241"/>
      <c r="AK96" s="239"/>
      <c r="AL96" s="75"/>
      <c r="AM96" s="75"/>
      <c r="AN96" s="75"/>
      <c r="AO96" s="243"/>
      <c r="AP96" s="99" t="s">
        <v>294</v>
      </c>
      <c r="AQ96" s="56" t="s">
        <v>552</v>
      </c>
      <c r="AR96" s="225"/>
      <c r="AS96" s="225"/>
      <c r="AT96" s="225"/>
    </row>
    <row r="97" spans="1:46" ht="42.6" customHeight="1">
      <c r="A97" s="41" t="s">
        <v>286</v>
      </c>
      <c r="B97" s="41" t="s">
        <v>227</v>
      </c>
      <c r="C97" s="100" t="s">
        <v>393</v>
      </c>
      <c r="D97" s="41" t="s">
        <v>245</v>
      </c>
      <c r="E97" s="41" t="s">
        <v>294</v>
      </c>
      <c r="F97" s="101">
        <v>2024130010135</v>
      </c>
      <c r="G97" s="41" t="s">
        <v>302</v>
      </c>
      <c r="H97" s="41" t="s">
        <v>358</v>
      </c>
      <c r="I97" s="41" t="s">
        <v>455</v>
      </c>
      <c r="J97" s="132">
        <v>10014</v>
      </c>
      <c r="K97" s="41"/>
      <c r="L97" s="129">
        <v>1</v>
      </c>
      <c r="M97" s="99" t="s">
        <v>332</v>
      </c>
      <c r="N97" s="75"/>
      <c r="O97" s="99" t="s">
        <v>790</v>
      </c>
      <c r="P97" s="105">
        <v>15000</v>
      </c>
      <c r="Q97" s="105">
        <v>10014</v>
      </c>
      <c r="R97" s="75"/>
      <c r="S97" s="75"/>
      <c r="T97" s="122">
        <f>+Q97/P97</f>
        <v>0.66759999999999997</v>
      </c>
      <c r="U97" s="107">
        <v>45444</v>
      </c>
      <c r="V97" s="107">
        <v>45657</v>
      </c>
      <c r="W97" s="75">
        <v>213</v>
      </c>
      <c r="X97" s="41">
        <v>15500</v>
      </c>
      <c r="Y97" s="99" t="s">
        <v>383</v>
      </c>
      <c r="Z97" s="75" t="s">
        <v>391</v>
      </c>
      <c r="AA97" s="41" t="s">
        <v>497</v>
      </c>
      <c r="AB97" s="41" t="s">
        <v>498</v>
      </c>
      <c r="AC97" s="109" t="s">
        <v>382</v>
      </c>
      <c r="AD97" s="130" t="s">
        <v>697</v>
      </c>
      <c r="AE97" s="123">
        <v>288818784.35000038</v>
      </c>
      <c r="AF97" s="75"/>
      <c r="AG97" s="75"/>
      <c r="AH97" s="75"/>
      <c r="AI97" s="75"/>
      <c r="AJ97" s="241"/>
      <c r="AK97" s="239"/>
      <c r="AL97" s="75"/>
      <c r="AM97" s="75"/>
      <c r="AN97" s="75"/>
      <c r="AO97" s="243"/>
      <c r="AP97" s="99" t="s">
        <v>294</v>
      </c>
      <c r="AQ97" s="56" t="s">
        <v>555</v>
      </c>
      <c r="AR97" s="225"/>
      <c r="AS97" s="225"/>
      <c r="AT97" s="225"/>
    </row>
    <row r="98" spans="1:46" ht="42" customHeight="1">
      <c r="A98" s="41" t="s">
        <v>286</v>
      </c>
      <c r="B98" s="41" t="s">
        <v>227</v>
      </c>
      <c r="C98" s="100" t="s">
        <v>393</v>
      </c>
      <c r="D98" s="41" t="s">
        <v>245</v>
      </c>
      <c r="E98" s="41" t="s">
        <v>294</v>
      </c>
      <c r="F98" s="101">
        <v>2024130010135</v>
      </c>
      <c r="G98" s="41" t="s">
        <v>302</v>
      </c>
      <c r="H98" s="41" t="s">
        <v>358</v>
      </c>
      <c r="I98" s="41" t="s">
        <v>455</v>
      </c>
      <c r="J98" s="132">
        <v>10014</v>
      </c>
      <c r="K98" s="41"/>
      <c r="L98" s="129">
        <v>1</v>
      </c>
      <c r="M98" s="99" t="s">
        <v>359</v>
      </c>
      <c r="N98" s="75"/>
      <c r="O98" s="99" t="s">
        <v>790</v>
      </c>
      <c r="P98" s="105">
        <v>15000</v>
      </c>
      <c r="Q98" s="105">
        <v>10014</v>
      </c>
      <c r="R98" s="75"/>
      <c r="S98" s="75"/>
      <c r="T98" s="122">
        <f>+Q98/P98</f>
        <v>0.66759999999999997</v>
      </c>
      <c r="U98" s="107">
        <v>45444</v>
      </c>
      <c r="V98" s="107">
        <v>45657</v>
      </c>
      <c r="W98" s="75">
        <v>213</v>
      </c>
      <c r="X98" s="41">
        <v>15500</v>
      </c>
      <c r="Y98" s="99" t="s">
        <v>383</v>
      </c>
      <c r="Z98" s="75" t="s">
        <v>391</v>
      </c>
      <c r="AA98" s="41" t="s">
        <v>466</v>
      </c>
      <c r="AB98" s="41" t="s">
        <v>467</v>
      </c>
      <c r="AC98" s="109" t="s">
        <v>382</v>
      </c>
      <c r="AD98" s="130" t="s">
        <v>665</v>
      </c>
      <c r="AE98" s="123">
        <v>1435674000</v>
      </c>
      <c r="AF98" s="75"/>
      <c r="AG98" s="75"/>
      <c r="AH98" s="75"/>
      <c r="AI98" s="75"/>
      <c r="AJ98" s="241"/>
      <c r="AK98" s="239"/>
      <c r="AL98" s="75"/>
      <c r="AM98" s="75"/>
      <c r="AN98" s="75"/>
      <c r="AO98" s="243"/>
      <c r="AP98" s="99" t="s">
        <v>294</v>
      </c>
      <c r="AQ98" s="56" t="s">
        <v>556</v>
      </c>
      <c r="AR98" s="225"/>
      <c r="AS98" s="225"/>
      <c r="AT98" s="225"/>
    </row>
    <row r="99" spans="1:46" ht="42" customHeight="1">
      <c r="A99" s="41" t="s">
        <v>286</v>
      </c>
      <c r="B99" s="41" t="s">
        <v>227</v>
      </c>
      <c r="C99" s="100" t="s">
        <v>393</v>
      </c>
      <c r="D99" s="41" t="s">
        <v>245</v>
      </c>
      <c r="E99" s="41" t="s">
        <v>294</v>
      </c>
      <c r="F99" s="101">
        <v>2024130010135</v>
      </c>
      <c r="G99" s="41" t="s">
        <v>302</v>
      </c>
      <c r="H99" s="41" t="s">
        <v>358</v>
      </c>
      <c r="I99" s="41" t="s">
        <v>455</v>
      </c>
      <c r="J99" s="132">
        <v>10014</v>
      </c>
      <c r="K99" s="41"/>
      <c r="L99" s="129">
        <v>1</v>
      </c>
      <c r="M99" s="99" t="s">
        <v>359</v>
      </c>
      <c r="N99" s="75"/>
      <c r="O99" s="99" t="s">
        <v>790</v>
      </c>
      <c r="P99" s="105">
        <v>15000</v>
      </c>
      <c r="Q99" s="105">
        <v>10014</v>
      </c>
      <c r="R99" s="75"/>
      <c r="S99" s="75"/>
      <c r="T99" s="75"/>
      <c r="U99" s="107">
        <v>45444</v>
      </c>
      <c r="V99" s="107">
        <v>45657</v>
      </c>
      <c r="W99" s="75">
        <v>213</v>
      </c>
      <c r="X99" s="41">
        <v>15500</v>
      </c>
      <c r="Y99" s="99" t="s">
        <v>383</v>
      </c>
      <c r="Z99" s="75" t="s">
        <v>391</v>
      </c>
      <c r="AA99" s="41" t="s">
        <v>466</v>
      </c>
      <c r="AB99" s="41" t="s">
        <v>467</v>
      </c>
      <c r="AC99" s="109" t="s">
        <v>382</v>
      </c>
      <c r="AD99" s="130" t="s">
        <v>698</v>
      </c>
      <c r="AE99" s="123">
        <v>94505000</v>
      </c>
      <c r="AF99" s="75"/>
      <c r="AG99" s="75"/>
      <c r="AH99" s="75"/>
      <c r="AI99" s="75"/>
      <c r="AJ99" s="241"/>
      <c r="AK99" s="239"/>
      <c r="AL99" s="75"/>
      <c r="AM99" s="75"/>
      <c r="AN99" s="75"/>
      <c r="AO99" s="243"/>
      <c r="AP99" s="99" t="s">
        <v>294</v>
      </c>
      <c r="AQ99" s="56" t="s">
        <v>556</v>
      </c>
      <c r="AR99" s="225"/>
      <c r="AS99" s="225"/>
      <c r="AT99" s="225"/>
    </row>
    <row r="100" spans="1:46" ht="42" customHeight="1">
      <c r="A100" s="41" t="s">
        <v>286</v>
      </c>
      <c r="B100" s="41" t="s">
        <v>227</v>
      </c>
      <c r="C100" s="100" t="s">
        <v>393</v>
      </c>
      <c r="D100" s="41" t="s">
        <v>245</v>
      </c>
      <c r="E100" s="41" t="s">
        <v>294</v>
      </c>
      <c r="F100" s="101">
        <v>2024130010135</v>
      </c>
      <c r="G100" s="41" t="s">
        <v>302</v>
      </c>
      <c r="H100" s="41" t="s">
        <v>358</v>
      </c>
      <c r="I100" s="41" t="s">
        <v>455</v>
      </c>
      <c r="J100" s="132">
        <v>10014</v>
      </c>
      <c r="K100" s="41"/>
      <c r="L100" s="129">
        <v>1</v>
      </c>
      <c r="M100" s="99" t="s">
        <v>359</v>
      </c>
      <c r="N100" s="75"/>
      <c r="O100" s="99" t="s">
        <v>790</v>
      </c>
      <c r="P100" s="105">
        <v>15000</v>
      </c>
      <c r="Q100" s="105">
        <v>10014</v>
      </c>
      <c r="R100" s="75"/>
      <c r="S100" s="75"/>
      <c r="T100" s="75"/>
      <c r="U100" s="107">
        <v>45444</v>
      </c>
      <c r="V100" s="107">
        <v>45657</v>
      </c>
      <c r="W100" s="75">
        <v>213</v>
      </c>
      <c r="X100" s="41">
        <v>15500</v>
      </c>
      <c r="Y100" s="99" t="s">
        <v>383</v>
      </c>
      <c r="Z100" s="75" t="s">
        <v>391</v>
      </c>
      <c r="AA100" s="41" t="s">
        <v>466</v>
      </c>
      <c r="AB100" s="41" t="s">
        <v>467</v>
      </c>
      <c r="AC100" s="109" t="s">
        <v>382</v>
      </c>
      <c r="AD100" s="130" t="s">
        <v>699</v>
      </c>
      <c r="AE100" s="123">
        <v>217500773.71000001</v>
      </c>
      <c r="AF100" s="75"/>
      <c r="AG100" s="75"/>
      <c r="AH100" s="75"/>
      <c r="AI100" s="75"/>
      <c r="AJ100" s="241"/>
      <c r="AK100" s="239"/>
      <c r="AL100" s="75"/>
      <c r="AM100" s="75"/>
      <c r="AN100" s="75"/>
      <c r="AO100" s="243"/>
      <c r="AP100" s="99" t="s">
        <v>294</v>
      </c>
      <c r="AQ100" s="56" t="s">
        <v>556</v>
      </c>
      <c r="AR100" s="225"/>
      <c r="AS100" s="225"/>
      <c r="AT100" s="225"/>
    </row>
    <row r="101" spans="1:46" ht="42" customHeight="1">
      <c r="A101" s="41" t="s">
        <v>286</v>
      </c>
      <c r="B101" s="41" t="s">
        <v>227</v>
      </c>
      <c r="C101" s="100" t="s">
        <v>393</v>
      </c>
      <c r="D101" s="41" t="s">
        <v>245</v>
      </c>
      <c r="E101" s="41" t="s">
        <v>294</v>
      </c>
      <c r="F101" s="101">
        <v>2024130010135</v>
      </c>
      <c r="G101" s="41" t="s">
        <v>302</v>
      </c>
      <c r="H101" s="41" t="s">
        <v>358</v>
      </c>
      <c r="I101" s="41" t="s">
        <v>455</v>
      </c>
      <c r="J101" s="132">
        <v>10014</v>
      </c>
      <c r="K101" s="41"/>
      <c r="L101" s="129">
        <v>1</v>
      </c>
      <c r="M101" s="99" t="s">
        <v>359</v>
      </c>
      <c r="N101" s="75"/>
      <c r="O101" s="99" t="s">
        <v>790</v>
      </c>
      <c r="P101" s="105">
        <v>15000</v>
      </c>
      <c r="Q101" s="105">
        <v>10014</v>
      </c>
      <c r="R101" s="75"/>
      <c r="S101" s="75"/>
      <c r="T101" s="75"/>
      <c r="U101" s="107">
        <v>45444</v>
      </c>
      <c r="V101" s="107">
        <v>45657</v>
      </c>
      <c r="W101" s="75">
        <v>213</v>
      </c>
      <c r="X101" s="41">
        <v>15500</v>
      </c>
      <c r="Y101" s="99" t="s">
        <v>383</v>
      </c>
      <c r="Z101" s="75" t="s">
        <v>391</v>
      </c>
      <c r="AA101" s="41" t="s">
        <v>466</v>
      </c>
      <c r="AB101" s="41" t="s">
        <v>467</v>
      </c>
      <c r="AC101" s="109" t="s">
        <v>382</v>
      </c>
      <c r="AD101" s="130" t="s">
        <v>700</v>
      </c>
      <c r="AE101" s="123">
        <v>619484000</v>
      </c>
      <c r="AF101" s="75"/>
      <c r="AG101" s="75"/>
      <c r="AH101" s="75"/>
      <c r="AI101" s="75"/>
      <c r="AJ101" s="241"/>
      <c r="AK101" s="239"/>
      <c r="AL101" s="75"/>
      <c r="AM101" s="75"/>
      <c r="AN101" s="75"/>
      <c r="AO101" s="243"/>
      <c r="AP101" s="99" t="s">
        <v>294</v>
      </c>
      <c r="AQ101" s="56" t="s">
        <v>556</v>
      </c>
      <c r="AR101" s="225"/>
      <c r="AS101" s="225"/>
      <c r="AT101" s="225"/>
    </row>
    <row r="102" spans="1:46" ht="114">
      <c r="A102" s="41" t="s">
        <v>286</v>
      </c>
      <c r="B102" s="41" t="s">
        <v>227</v>
      </c>
      <c r="C102" s="100" t="s">
        <v>393</v>
      </c>
      <c r="D102" s="41" t="s">
        <v>245</v>
      </c>
      <c r="E102" s="41" t="s">
        <v>294</v>
      </c>
      <c r="F102" s="101">
        <v>2024130010135</v>
      </c>
      <c r="G102" s="41" t="s">
        <v>302</v>
      </c>
      <c r="H102" s="41" t="s">
        <v>358</v>
      </c>
      <c r="I102" s="41" t="s">
        <v>455</v>
      </c>
      <c r="J102" s="132">
        <v>10014</v>
      </c>
      <c r="K102" s="41"/>
      <c r="L102" s="129">
        <v>1</v>
      </c>
      <c r="M102" s="99" t="s">
        <v>326</v>
      </c>
      <c r="N102" s="75"/>
      <c r="O102" s="99" t="s">
        <v>790</v>
      </c>
      <c r="P102" s="105">
        <v>15000</v>
      </c>
      <c r="Q102" s="105">
        <v>10014</v>
      </c>
      <c r="R102" s="75"/>
      <c r="S102" s="75"/>
      <c r="T102" s="122">
        <f>+Q102/P102</f>
        <v>0.66759999999999997</v>
      </c>
      <c r="U102" s="107">
        <v>45444</v>
      </c>
      <c r="V102" s="107">
        <v>45657</v>
      </c>
      <c r="W102" s="75">
        <v>213</v>
      </c>
      <c r="X102" s="41">
        <v>15500</v>
      </c>
      <c r="Y102" s="99" t="s">
        <v>383</v>
      </c>
      <c r="Z102" s="75" t="s">
        <v>391</v>
      </c>
      <c r="AA102" s="41" t="s">
        <v>466</v>
      </c>
      <c r="AB102" s="41" t="s">
        <v>467</v>
      </c>
      <c r="AC102" s="109" t="s">
        <v>382</v>
      </c>
      <c r="AD102" s="130" t="s">
        <v>668</v>
      </c>
      <c r="AE102" s="123">
        <v>200000000</v>
      </c>
      <c r="AF102" s="75"/>
      <c r="AG102" s="75"/>
      <c r="AH102" s="75"/>
      <c r="AI102" s="75"/>
      <c r="AJ102" s="232"/>
      <c r="AK102" s="240"/>
      <c r="AL102" s="75"/>
      <c r="AM102" s="75"/>
      <c r="AN102" s="75"/>
      <c r="AO102" s="244"/>
      <c r="AP102" s="99" t="s">
        <v>294</v>
      </c>
      <c r="AQ102" s="56" t="s">
        <v>737</v>
      </c>
      <c r="AR102" s="225"/>
      <c r="AS102" s="225"/>
      <c r="AT102" s="225"/>
    </row>
    <row r="103" spans="1:46" ht="43.5" customHeight="1">
      <c r="A103" s="41"/>
      <c r="B103" s="41"/>
      <c r="C103" s="100"/>
      <c r="D103" s="41"/>
      <c r="E103" s="245" t="s">
        <v>821</v>
      </c>
      <c r="F103" s="246"/>
      <c r="G103" s="246"/>
      <c r="H103" s="246"/>
      <c r="I103" s="246"/>
      <c r="J103" s="246"/>
      <c r="K103" s="246"/>
      <c r="L103" s="246"/>
      <c r="M103" s="246"/>
      <c r="N103" s="246"/>
      <c r="O103" s="246"/>
      <c r="P103" s="246"/>
      <c r="Q103" s="270"/>
      <c r="R103" s="75"/>
      <c r="S103" s="75"/>
      <c r="T103" s="121">
        <f>AVERAGE(T92,T94,T95,T96,T97,T98,T102)</f>
        <v>0.66760000000000008</v>
      </c>
      <c r="U103" s="107"/>
      <c r="V103" s="107"/>
      <c r="W103" s="75"/>
      <c r="X103" s="41"/>
      <c r="Y103" s="99"/>
      <c r="Z103" s="75"/>
      <c r="AA103" s="41"/>
      <c r="AB103" s="41"/>
      <c r="AC103" s="109"/>
      <c r="AD103" s="130"/>
      <c r="AE103" s="123"/>
      <c r="AF103" s="75"/>
      <c r="AG103" s="75"/>
      <c r="AH103" s="75"/>
      <c r="AI103" s="75"/>
      <c r="AJ103" s="111"/>
      <c r="AK103" s="134"/>
      <c r="AL103" s="75"/>
      <c r="AM103" s="75"/>
      <c r="AN103" s="75"/>
      <c r="AO103" s="113"/>
      <c r="AP103" s="99"/>
      <c r="AQ103" s="56"/>
      <c r="AR103" s="225"/>
      <c r="AS103" s="225"/>
      <c r="AT103" s="225"/>
    </row>
    <row r="104" spans="1:46" ht="94.9" customHeight="1">
      <c r="A104" s="41" t="s">
        <v>288</v>
      </c>
      <c r="B104" s="41" t="s">
        <v>228</v>
      </c>
      <c r="C104" s="100" t="s">
        <v>394</v>
      </c>
      <c r="D104" s="41" t="s">
        <v>246</v>
      </c>
      <c r="E104" s="123" t="s">
        <v>295</v>
      </c>
      <c r="F104" s="101">
        <v>2024130010129</v>
      </c>
      <c r="G104" s="41" t="s">
        <v>303</v>
      </c>
      <c r="H104" s="41" t="s">
        <v>336</v>
      </c>
      <c r="I104" s="41" t="s">
        <v>456</v>
      </c>
      <c r="J104" s="132">
        <v>42857</v>
      </c>
      <c r="K104" s="99"/>
      <c r="L104" s="129">
        <v>0.5</v>
      </c>
      <c r="M104" s="99" t="s">
        <v>337</v>
      </c>
      <c r="N104" s="99" t="s">
        <v>776</v>
      </c>
      <c r="O104" s="99" t="s">
        <v>792</v>
      </c>
      <c r="P104" s="105">
        <v>45000</v>
      </c>
      <c r="Q104" s="105">
        <v>40435</v>
      </c>
      <c r="R104" s="75"/>
      <c r="S104" s="75"/>
      <c r="T104" s="122">
        <f>+Q104/P104</f>
        <v>0.89855555555555555</v>
      </c>
      <c r="U104" s="107">
        <v>45444</v>
      </c>
      <c r="V104" s="107">
        <v>45657</v>
      </c>
      <c r="W104" s="75">
        <v>213</v>
      </c>
      <c r="X104" s="132">
        <v>45000</v>
      </c>
      <c r="Y104" s="99" t="s">
        <v>383</v>
      </c>
      <c r="Z104" s="75" t="s">
        <v>399</v>
      </c>
      <c r="AA104" s="41" t="s">
        <v>468</v>
      </c>
      <c r="AB104" s="41" t="s">
        <v>469</v>
      </c>
      <c r="AC104" s="109" t="s">
        <v>382</v>
      </c>
      <c r="AD104" s="130" t="s">
        <v>665</v>
      </c>
      <c r="AE104" s="123">
        <v>35200000</v>
      </c>
      <c r="AF104" s="75"/>
      <c r="AG104" s="75"/>
      <c r="AH104" s="75"/>
      <c r="AI104" s="75"/>
      <c r="AJ104" s="231">
        <v>3092948397</v>
      </c>
      <c r="AK104" s="238">
        <v>4236487031</v>
      </c>
      <c r="AL104" s="75"/>
      <c r="AM104" s="75"/>
      <c r="AN104" s="75"/>
      <c r="AO104" s="242" t="s">
        <v>769</v>
      </c>
      <c r="AP104" s="99" t="s">
        <v>295</v>
      </c>
      <c r="AQ104" s="56" t="s">
        <v>557</v>
      </c>
      <c r="AR104" s="225">
        <v>8356762038.7399998</v>
      </c>
      <c r="AS104" s="135">
        <v>2371801379</v>
      </c>
      <c r="AT104" s="122">
        <f>+AS104/AR104</f>
        <v>0.28381822624658715</v>
      </c>
    </row>
    <row r="105" spans="1:46" ht="143.44999999999999" customHeight="1">
      <c r="A105" s="41" t="s">
        <v>288</v>
      </c>
      <c r="B105" s="41" t="s">
        <v>228</v>
      </c>
      <c r="C105" s="100" t="s">
        <v>394</v>
      </c>
      <c r="D105" s="41" t="s">
        <v>246</v>
      </c>
      <c r="E105" s="123" t="s">
        <v>295</v>
      </c>
      <c r="F105" s="101">
        <v>2024130010129</v>
      </c>
      <c r="G105" s="41" t="s">
        <v>303</v>
      </c>
      <c r="H105" s="41" t="s">
        <v>336</v>
      </c>
      <c r="I105" s="41" t="s">
        <v>456</v>
      </c>
      <c r="J105" s="132">
        <v>42857</v>
      </c>
      <c r="K105" s="99"/>
      <c r="L105" s="129">
        <v>0.5</v>
      </c>
      <c r="M105" s="99" t="s">
        <v>338</v>
      </c>
      <c r="N105" s="99" t="s">
        <v>776</v>
      </c>
      <c r="O105" s="99" t="s">
        <v>792</v>
      </c>
      <c r="P105" s="105">
        <v>45000</v>
      </c>
      <c r="Q105" s="105">
        <v>40435</v>
      </c>
      <c r="R105" s="75"/>
      <c r="S105" s="75"/>
      <c r="T105" s="122">
        <f>+Q105/P105</f>
        <v>0.89855555555555555</v>
      </c>
      <c r="U105" s="107">
        <v>45444</v>
      </c>
      <c r="V105" s="107">
        <v>45657</v>
      </c>
      <c r="W105" s="75">
        <v>213</v>
      </c>
      <c r="X105" s="132">
        <v>45000</v>
      </c>
      <c r="Y105" s="99" t="s">
        <v>383</v>
      </c>
      <c r="Z105" s="75" t="s">
        <v>399</v>
      </c>
      <c r="AA105" s="41" t="s">
        <v>470</v>
      </c>
      <c r="AB105" s="41" t="s">
        <v>471</v>
      </c>
      <c r="AC105" s="109" t="s">
        <v>382</v>
      </c>
      <c r="AD105" s="130" t="s">
        <v>665</v>
      </c>
      <c r="AE105" s="123">
        <v>209408880</v>
      </c>
      <c r="AF105" s="75"/>
      <c r="AG105" s="75"/>
      <c r="AH105" s="75"/>
      <c r="AI105" s="75"/>
      <c r="AJ105" s="241"/>
      <c r="AK105" s="239"/>
      <c r="AL105" s="75"/>
      <c r="AM105" s="75"/>
      <c r="AN105" s="75"/>
      <c r="AO105" s="243"/>
      <c r="AP105" s="99" t="s">
        <v>295</v>
      </c>
      <c r="AQ105" s="56" t="s">
        <v>558</v>
      </c>
      <c r="AR105" s="225"/>
      <c r="AS105" s="75"/>
      <c r="AT105" s="75"/>
    </row>
    <row r="106" spans="1:46" ht="143.44999999999999" customHeight="1">
      <c r="A106" s="41" t="s">
        <v>288</v>
      </c>
      <c r="B106" s="41" t="s">
        <v>228</v>
      </c>
      <c r="C106" s="100" t="s">
        <v>394</v>
      </c>
      <c r="D106" s="41" t="s">
        <v>246</v>
      </c>
      <c r="E106" s="123" t="s">
        <v>295</v>
      </c>
      <c r="F106" s="101">
        <v>2024130010129</v>
      </c>
      <c r="G106" s="41" t="s">
        <v>303</v>
      </c>
      <c r="H106" s="41" t="s">
        <v>336</v>
      </c>
      <c r="I106" s="41" t="s">
        <v>456</v>
      </c>
      <c r="J106" s="132">
        <v>42857</v>
      </c>
      <c r="K106" s="99"/>
      <c r="L106" s="129">
        <v>0.5</v>
      </c>
      <c r="M106" s="99" t="s">
        <v>338</v>
      </c>
      <c r="N106" s="99" t="s">
        <v>776</v>
      </c>
      <c r="O106" s="99" t="s">
        <v>792</v>
      </c>
      <c r="P106" s="105">
        <v>45000</v>
      </c>
      <c r="Q106" s="105">
        <v>40435</v>
      </c>
      <c r="R106" s="75"/>
      <c r="S106" s="75"/>
      <c r="T106" s="75"/>
      <c r="U106" s="107">
        <v>45444</v>
      </c>
      <c r="V106" s="107">
        <v>45657</v>
      </c>
      <c r="W106" s="75">
        <v>213</v>
      </c>
      <c r="X106" s="132">
        <v>45000</v>
      </c>
      <c r="Y106" s="99" t="s">
        <v>383</v>
      </c>
      <c r="Z106" s="75" t="s">
        <v>399</v>
      </c>
      <c r="AA106" s="41" t="s">
        <v>470</v>
      </c>
      <c r="AB106" s="41" t="s">
        <v>471</v>
      </c>
      <c r="AC106" s="109" t="s">
        <v>382</v>
      </c>
      <c r="AD106" s="130" t="s">
        <v>701</v>
      </c>
      <c r="AE106" s="123">
        <v>50000000</v>
      </c>
      <c r="AF106" s="75"/>
      <c r="AG106" s="75"/>
      <c r="AH106" s="75"/>
      <c r="AI106" s="75"/>
      <c r="AJ106" s="241"/>
      <c r="AK106" s="239"/>
      <c r="AL106" s="75"/>
      <c r="AM106" s="75"/>
      <c r="AN106" s="75"/>
      <c r="AO106" s="243"/>
      <c r="AP106" s="99" t="s">
        <v>295</v>
      </c>
      <c r="AQ106" s="56" t="s">
        <v>737</v>
      </c>
      <c r="AR106" s="225"/>
      <c r="AS106" s="75"/>
      <c r="AT106" s="75"/>
    </row>
    <row r="107" spans="1:46" ht="83.45" customHeight="1">
      <c r="A107" s="41" t="s">
        <v>288</v>
      </c>
      <c r="B107" s="41" t="s">
        <v>228</v>
      </c>
      <c r="C107" s="100" t="s">
        <v>394</v>
      </c>
      <c r="D107" s="41" t="s">
        <v>246</v>
      </c>
      <c r="E107" s="123" t="s">
        <v>295</v>
      </c>
      <c r="F107" s="101">
        <v>2024130010129</v>
      </c>
      <c r="G107" s="41" t="s">
        <v>303</v>
      </c>
      <c r="H107" s="41" t="s">
        <v>316</v>
      </c>
      <c r="I107" s="41" t="s">
        <v>456</v>
      </c>
      <c r="J107" s="132">
        <v>42857</v>
      </c>
      <c r="K107" s="99"/>
      <c r="L107" s="129">
        <v>0.5</v>
      </c>
      <c r="M107" s="99" t="s">
        <v>343</v>
      </c>
      <c r="N107" s="99" t="s">
        <v>776</v>
      </c>
      <c r="O107" s="99" t="s">
        <v>792</v>
      </c>
      <c r="P107" s="105">
        <v>45000</v>
      </c>
      <c r="Q107" s="105">
        <v>40435</v>
      </c>
      <c r="R107" s="75"/>
      <c r="S107" s="75"/>
      <c r="T107" s="122">
        <f>+Q107/P107</f>
        <v>0.89855555555555555</v>
      </c>
      <c r="U107" s="107">
        <v>45444</v>
      </c>
      <c r="V107" s="107">
        <v>45657</v>
      </c>
      <c r="W107" s="75">
        <v>213</v>
      </c>
      <c r="X107" s="132">
        <v>45000</v>
      </c>
      <c r="Y107" s="99" t="s">
        <v>383</v>
      </c>
      <c r="Z107" s="75" t="s">
        <v>399</v>
      </c>
      <c r="AA107" s="41" t="s">
        <v>472</v>
      </c>
      <c r="AB107" s="41" t="s">
        <v>473</v>
      </c>
      <c r="AC107" s="109" t="s">
        <v>382</v>
      </c>
      <c r="AD107" s="130" t="s">
        <v>665</v>
      </c>
      <c r="AE107" s="123">
        <v>66000000</v>
      </c>
      <c r="AF107" s="75"/>
      <c r="AG107" s="75"/>
      <c r="AH107" s="75"/>
      <c r="AI107" s="75"/>
      <c r="AJ107" s="241"/>
      <c r="AK107" s="239"/>
      <c r="AL107" s="75"/>
      <c r="AM107" s="75"/>
      <c r="AN107" s="75"/>
      <c r="AO107" s="243"/>
      <c r="AP107" s="99" t="s">
        <v>295</v>
      </c>
      <c r="AQ107" s="56" t="s">
        <v>559</v>
      </c>
      <c r="AR107" s="225"/>
      <c r="AS107" s="75"/>
      <c r="AT107" s="75"/>
    </row>
    <row r="108" spans="1:46" ht="90" customHeight="1">
      <c r="A108" s="41" t="s">
        <v>288</v>
      </c>
      <c r="B108" s="41" t="s">
        <v>228</v>
      </c>
      <c r="C108" s="100" t="s">
        <v>394</v>
      </c>
      <c r="D108" s="41" t="s">
        <v>246</v>
      </c>
      <c r="E108" s="123" t="s">
        <v>295</v>
      </c>
      <c r="F108" s="101">
        <v>2024130010129</v>
      </c>
      <c r="G108" s="41" t="s">
        <v>303</v>
      </c>
      <c r="H108" s="41" t="s">
        <v>316</v>
      </c>
      <c r="I108" s="41" t="s">
        <v>456</v>
      </c>
      <c r="J108" s="132">
        <v>42857</v>
      </c>
      <c r="K108" s="99"/>
      <c r="L108" s="129">
        <v>0.5</v>
      </c>
      <c r="M108" s="99" t="s">
        <v>343</v>
      </c>
      <c r="N108" s="99" t="s">
        <v>776</v>
      </c>
      <c r="O108" s="99" t="s">
        <v>792</v>
      </c>
      <c r="P108" s="105">
        <v>45000</v>
      </c>
      <c r="Q108" s="105">
        <v>40435</v>
      </c>
      <c r="R108" s="75"/>
      <c r="S108" s="75"/>
      <c r="T108" s="75"/>
      <c r="U108" s="107">
        <v>45444</v>
      </c>
      <c r="V108" s="107">
        <v>45657</v>
      </c>
      <c r="W108" s="75">
        <v>213</v>
      </c>
      <c r="X108" s="132">
        <v>45000</v>
      </c>
      <c r="Y108" s="99" t="s">
        <v>383</v>
      </c>
      <c r="Z108" s="75" t="s">
        <v>399</v>
      </c>
      <c r="AA108" s="41" t="s">
        <v>472</v>
      </c>
      <c r="AB108" s="41" t="s">
        <v>473</v>
      </c>
      <c r="AC108" s="109" t="s">
        <v>382</v>
      </c>
      <c r="AD108" s="130" t="s">
        <v>702</v>
      </c>
      <c r="AE108" s="123">
        <v>300000000</v>
      </c>
      <c r="AF108" s="75"/>
      <c r="AG108" s="75"/>
      <c r="AH108" s="75"/>
      <c r="AI108" s="75"/>
      <c r="AJ108" s="241"/>
      <c r="AK108" s="239"/>
      <c r="AL108" s="75"/>
      <c r="AM108" s="75"/>
      <c r="AN108" s="75"/>
      <c r="AO108" s="243"/>
      <c r="AP108" s="99" t="s">
        <v>295</v>
      </c>
      <c r="AQ108" s="56" t="s">
        <v>559</v>
      </c>
      <c r="AR108" s="225"/>
      <c r="AS108" s="75"/>
      <c r="AT108" s="75"/>
    </row>
    <row r="109" spans="1:46" ht="99.75">
      <c r="A109" s="41" t="s">
        <v>288</v>
      </c>
      <c r="B109" s="41" t="s">
        <v>228</v>
      </c>
      <c r="C109" s="100" t="s">
        <v>394</v>
      </c>
      <c r="D109" s="41" t="s">
        <v>246</v>
      </c>
      <c r="E109" s="123" t="s">
        <v>295</v>
      </c>
      <c r="F109" s="101">
        <v>2024130010129</v>
      </c>
      <c r="G109" s="41" t="s">
        <v>303</v>
      </c>
      <c r="H109" s="41" t="s">
        <v>316</v>
      </c>
      <c r="I109" s="41" t="s">
        <v>456</v>
      </c>
      <c r="J109" s="132">
        <v>42857</v>
      </c>
      <c r="K109" s="99"/>
      <c r="L109" s="129">
        <v>0.5</v>
      </c>
      <c r="M109" s="99" t="s">
        <v>343</v>
      </c>
      <c r="N109" s="99" t="s">
        <v>776</v>
      </c>
      <c r="O109" s="99" t="s">
        <v>792</v>
      </c>
      <c r="P109" s="105">
        <v>45000</v>
      </c>
      <c r="Q109" s="105">
        <v>40435</v>
      </c>
      <c r="R109" s="75"/>
      <c r="S109" s="75"/>
      <c r="T109" s="75"/>
      <c r="U109" s="107">
        <v>45444</v>
      </c>
      <c r="V109" s="107">
        <v>45657</v>
      </c>
      <c r="W109" s="75">
        <v>213</v>
      </c>
      <c r="X109" s="132">
        <v>45000</v>
      </c>
      <c r="Y109" s="99" t="s">
        <v>383</v>
      </c>
      <c r="Z109" s="75" t="s">
        <v>399</v>
      </c>
      <c r="AA109" s="41" t="s">
        <v>472</v>
      </c>
      <c r="AB109" s="41" t="s">
        <v>473</v>
      </c>
      <c r="AC109" s="109" t="s">
        <v>382</v>
      </c>
      <c r="AD109" s="130" t="s">
        <v>703</v>
      </c>
      <c r="AE109" s="123">
        <v>20000000</v>
      </c>
      <c r="AF109" s="75"/>
      <c r="AG109" s="75"/>
      <c r="AH109" s="75"/>
      <c r="AI109" s="75"/>
      <c r="AJ109" s="241"/>
      <c r="AK109" s="239"/>
      <c r="AL109" s="75"/>
      <c r="AM109" s="75"/>
      <c r="AN109" s="75"/>
      <c r="AO109" s="243"/>
      <c r="AP109" s="99" t="s">
        <v>295</v>
      </c>
      <c r="AQ109" s="56" t="s">
        <v>559</v>
      </c>
      <c r="AR109" s="225"/>
      <c r="AS109" s="75"/>
      <c r="AT109" s="75"/>
    </row>
    <row r="110" spans="1:46" ht="99.75">
      <c r="A110" s="41" t="s">
        <v>288</v>
      </c>
      <c r="B110" s="41" t="s">
        <v>228</v>
      </c>
      <c r="C110" s="100" t="s">
        <v>394</v>
      </c>
      <c r="D110" s="41" t="s">
        <v>246</v>
      </c>
      <c r="E110" s="123" t="s">
        <v>295</v>
      </c>
      <c r="F110" s="101">
        <v>2024130010129</v>
      </c>
      <c r="G110" s="41" t="s">
        <v>303</v>
      </c>
      <c r="H110" s="41" t="s">
        <v>316</v>
      </c>
      <c r="I110" s="41" t="s">
        <v>456</v>
      </c>
      <c r="J110" s="132">
        <v>42857</v>
      </c>
      <c r="K110" s="99"/>
      <c r="L110" s="129">
        <v>0.5</v>
      </c>
      <c r="M110" s="99" t="s">
        <v>343</v>
      </c>
      <c r="N110" s="99" t="s">
        <v>776</v>
      </c>
      <c r="O110" s="99" t="s">
        <v>792</v>
      </c>
      <c r="P110" s="105">
        <v>45000</v>
      </c>
      <c r="Q110" s="105">
        <v>40435</v>
      </c>
      <c r="R110" s="75"/>
      <c r="S110" s="75"/>
      <c r="T110" s="75"/>
      <c r="U110" s="107">
        <v>45444</v>
      </c>
      <c r="V110" s="107">
        <v>45657</v>
      </c>
      <c r="W110" s="75">
        <v>213</v>
      </c>
      <c r="X110" s="132">
        <v>45000</v>
      </c>
      <c r="Y110" s="99" t="s">
        <v>383</v>
      </c>
      <c r="Z110" s="75" t="s">
        <v>399</v>
      </c>
      <c r="AA110" s="41" t="s">
        <v>472</v>
      </c>
      <c r="AB110" s="41" t="s">
        <v>473</v>
      </c>
      <c r="AC110" s="109" t="s">
        <v>382</v>
      </c>
      <c r="AD110" s="130" t="s">
        <v>704</v>
      </c>
      <c r="AE110" s="123">
        <v>80000000</v>
      </c>
      <c r="AF110" s="75"/>
      <c r="AG110" s="75"/>
      <c r="AH110" s="75"/>
      <c r="AI110" s="75"/>
      <c r="AJ110" s="241"/>
      <c r="AK110" s="239"/>
      <c r="AL110" s="75"/>
      <c r="AM110" s="75"/>
      <c r="AN110" s="75"/>
      <c r="AO110" s="243"/>
      <c r="AP110" s="99" t="s">
        <v>295</v>
      </c>
      <c r="AQ110" s="56" t="s">
        <v>559</v>
      </c>
      <c r="AR110" s="225"/>
      <c r="AS110" s="75"/>
      <c r="AT110" s="75"/>
    </row>
    <row r="111" spans="1:46" ht="45.6" customHeight="1">
      <c r="A111" s="41" t="s">
        <v>288</v>
      </c>
      <c r="B111" s="41" t="s">
        <v>228</v>
      </c>
      <c r="C111" s="100" t="s">
        <v>394</v>
      </c>
      <c r="D111" s="41" t="s">
        <v>246</v>
      </c>
      <c r="E111" s="123" t="s">
        <v>295</v>
      </c>
      <c r="F111" s="101">
        <v>2024130010129</v>
      </c>
      <c r="G111" s="41" t="s">
        <v>303</v>
      </c>
      <c r="H111" s="41" t="s">
        <v>316</v>
      </c>
      <c r="I111" s="41" t="s">
        <v>456</v>
      </c>
      <c r="J111" s="132">
        <v>42857</v>
      </c>
      <c r="K111" s="99"/>
      <c r="L111" s="129">
        <v>0.5</v>
      </c>
      <c r="M111" s="99" t="s">
        <v>339</v>
      </c>
      <c r="N111" s="99" t="s">
        <v>776</v>
      </c>
      <c r="O111" s="99" t="s">
        <v>792</v>
      </c>
      <c r="P111" s="105">
        <v>45000</v>
      </c>
      <c r="Q111" s="105">
        <v>40435</v>
      </c>
      <c r="R111" s="75"/>
      <c r="S111" s="75"/>
      <c r="T111" s="122">
        <f>+Q111/P111</f>
        <v>0.89855555555555555</v>
      </c>
      <c r="U111" s="107">
        <v>45444</v>
      </c>
      <c r="V111" s="107">
        <v>45657</v>
      </c>
      <c r="W111" s="75">
        <v>213</v>
      </c>
      <c r="X111" s="132">
        <v>45000</v>
      </c>
      <c r="Y111" s="99" t="s">
        <v>383</v>
      </c>
      <c r="Z111" s="75" t="s">
        <v>399</v>
      </c>
      <c r="AA111" s="41" t="s">
        <v>474</v>
      </c>
      <c r="AB111" s="41" t="s">
        <v>475</v>
      </c>
      <c r="AC111" s="109" t="s">
        <v>382</v>
      </c>
      <c r="AD111" s="130" t="s">
        <v>665</v>
      </c>
      <c r="AE111" s="123">
        <v>66000000</v>
      </c>
      <c r="AF111" s="75"/>
      <c r="AG111" s="75"/>
      <c r="AH111" s="75"/>
      <c r="AI111" s="75"/>
      <c r="AJ111" s="241"/>
      <c r="AK111" s="239"/>
      <c r="AL111" s="75"/>
      <c r="AM111" s="75"/>
      <c r="AN111" s="75"/>
      <c r="AO111" s="243"/>
      <c r="AP111" s="99" t="s">
        <v>295</v>
      </c>
      <c r="AQ111" s="56" t="s">
        <v>557</v>
      </c>
      <c r="AR111" s="225"/>
      <c r="AS111" s="75"/>
      <c r="AT111" s="75"/>
    </row>
    <row r="112" spans="1:46" ht="45.6" customHeight="1">
      <c r="A112" s="41" t="s">
        <v>288</v>
      </c>
      <c r="B112" s="41" t="s">
        <v>228</v>
      </c>
      <c r="C112" s="100" t="s">
        <v>394</v>
      </c>
      <c r="D112" s="41" t="s">
        <v>246</v>
      </c>
      <c r="E112" s="123" t="s">
        <v>295</v>
      </c>
      <c r="F112" s="101">
        <v>2024130010129</v>
      </c>
      <c r="G112" s="41" t="s">
        <v>303</v>
      </c>
      <c r="H112" s="41" t="s">
        <v>316</v>
      </c>
      <c r="I112" s="41" t="s">
        <v>456</v>
      </c>
      <c r="J112" s="132">
        <v>42857</v>
      </c>
      <c r="K112" s="99"/>
      <c r="L112" s="129">
        <v>0.5</v>
      </c>
      <c r="M112" s="99" t="s">
        <v>339</v>
      </c>
      <c r="N112" s="99" t="s">
        <v>776</v>
      </c>
      <c r="O112" s="99" t="s">
        <v>792</v>
      </c>
      <c r="P112" s="105">
        <v>45000</v>
      </c>
      <c r="Q112" s="105">
        <v>40435</v>
      </c>
      <c r="R112" s="75"/>
      <c r="S112" s="75"/>
      <c r="T112" s="75"/>
      <c r="U112" s="107">
        <v>45444</v>
      </c>
      <c r="V112" s="107">
        <v>45657</v>
      </c>
      <c r="W112" s="75">
        <v>213</v>
      </c>
      <c r="X112" s="132">
        <v>45000</v>
      </c>
      <c r="Y112" s="99" t="s">
        <v>383</v>
      </c>
      <c r="Z112" s="75" t="s">
        <v>399</v>
      </c>
      <c r="AA112" s="41" t="s">
        <v>474</v>
      </c>
      <c r="AB112" s="41" t="s">
        <v>475</v>
      </c>
      <c r="AC112" s="109" t="s">
        <v>382</v>
      </c>
      <c r="AD112" s="130" t="s">
        <v>665</v>
      </c>
      <c r="AE112" s="123">
        <v>35200000</v>
      </c>
      <c r="AF112" s="75"/>
      <c r="AG112" s="75"/>
      <c r="AH112" s="75"/>
      <c r="AI112" s="75"/>
      <c r="AJ112" s="241"/>
      <c r="AK112" s="239"/>
      <c r="AL112" s="75"/>
      <c r="AM112" s="75"/>
      <c r="AN112" s="75"/>
      <c r="AO112" s="243"/>
      <c r="AP112" s="99" t="s">
        <v>295</v>
      </c>
      <c r="AQ112" s="56" t="s">
        <v>557</v>
      </c>
      <c r="AR112" s="225"/>
      <c r="AS112" s="75"/>
      <c r="AT112" s="75"/>
    </row>
    <row r="113" spans="1:46" ht="45.6" customHeight="1">
      <c r="A113" s="41" t="s">
        <v>288</v>
      </c>
      <c r="B113" s="41" t="s">
        <v>228</v>
      </c>
      <c r="C113" s="100" t="s">
        <v>394</v>
      </c>
      <c r="D113" s="41" t="s">
        <v>246</v>
      </c>
      <c r="E113" s="123" t="s">
        <v>295</v>
      </c>
      <c r="F113" s="101">
        <v>2024130010129</v>
      </c>
      <c r="G113" s="41" t="s">
        <v>303</v>
      </c>
      <c r="H113" s="41" t="s">
        <v>316</v>
      </c>
      <c r="I113" s="41" t="s">
        <v>456</v>
      </c>
      <c r="J113" s="132">
        <v>42857</v>
      </c>
      <c r="K113" s="99"/>
      <c r="L113" s="129">
        <v>0.5</v>
      </c>
      <c r="M113" s="99" t="s">
        <v>339</v>
      </c>
      <c r="N113" s="99" t="s">
        <v>776</v>
      </c>
      <c r="O113" s="99" t="s">
        <v>792</v>
      </c>
      <c r="P113" s="105">
        <v>45000</v>
      </c>
      <c r="Q113" s="105">
        <v>40435</v>
      </c>
      <c r="R113" s="75"/>
      <c r="S113" s="75"/>
      <c r="T113" s="75"/>
      <c r="U113" s="107">
        <v>45444</v>
      </c>
      <c r="V113" s="107">
        <v>45657</v>
      </c>
      <c r="W113" s="75">
        <v>213</v>
      </c>
      <c r="X113" s="132">
        <v>45000</v>
      </c>
      <c r="Y113" s="99" t="s">
        <v>383</v>
      </c>
      <c r="Z113" s="75" t="s">
        <v>399</v>
      </c>
      <c r="AA113" s="41" t="s">
        <v>474</v>
      </c>
      <c r="AB113" s="41" t="s">
        <v>475</v>
      </c>
      <c r="AC113" s="109" t="s">
        <v>382</v>
      </c>
      <c r="AD113" s="130" t="s">
        <v>702</v>
      </c>
      <c r="AE113" s="123">
        <v>80000000</v>
      </c>
      <c r="AF113" s="75"/>
      <c r="AG113" s="75"/>
      <c r="AH113" s="75"/>
      <c r="AI113" s="75"/>
      <c r="AJ113" s="241"/>
      <c r="AK113" s="239"/>
      <c r="AL113" s="75"/>
      <c r="AM113" s="75"/>
      <c r="AN113" s="75"/>
      <c r="AO113" s="243"/>
      <c r="AP113" s="99" t="s">
        <v>295</v>
      </c>
      <c r="AQ113" s="56" t="s">
        <v>557</v>
      </c>
      <c r="AR113" s="225"/>
      <c r="AS113" s="75"/>
      <c r="AT113" s="75"/>
    </row>
    <row r="114" spans="1:46" ht="45.6" customHeight="1">
      <c r="A114" s="41" t="s">
        <v>288</v>
      </c>
      <c r="B114" s="41" t="s">
        <v>228</v>
      </c>
      <c r="C114" s="100" t="s">
        <v>394</v>
      </c>
      <c r="D114" s="41" t="s">
        <v>246</v>
      </c>
      <c r="E114" s="123" t="s">
        <v>295</v>
      </c>
      <c r="F114" s="101">
        <v>2024130010129</v>
      </c>
      <c r="G114" s="41" t="s">
        <v>303</v>
      </c>
      <c r="H114" s="41" t="s">
        <v>316</v>
      </c>
      <c r="I114" s="41" t="s">
        <v>456</v>
      </c>
      <c r="J114" s="132">
        <v>42857</v>
      </c>
      <c r="K114" s="99"/>
      <c r="L114" s="129">
        <v>0.5</v>
      </c>
      <c r="M114" s="99" t="s">
        <v>339</v>
      </c>
      <c r="N114" s="99" t="s">
        <v>776</v>
      </c>
      <c r="O114" s="99" t="s">
        <v>792</v>
      </c>
      <c r="P114" s="105">
        <v>45000</v>
      </c>
      <c r="Q114" s="105">
        <v>40435</v>
      </c>
      <c r="R114" s="75"/>
      <c r="S114" s="75"/>
      <c r="T114" s="75"/>
      <c r="U114" s="107">
        <v>45444</v>
      </c>
      <c r="V114" s="107">
        <v>45657</v>
      </c>
      <c r="W114" s="75">
        <v>213</v>
      </c>
      <c r="X114" s="132">
        <v>45000</v>
      </c>
      <c r="Y114" s="99" t="s">
        <v>383</v>
      </c>
      <c r="Z114" s="75" t="s">
        <v>399</v>
      </c>
      <c r="AA114" s="41" t="s">
        <v>474</v>
      </c>
      <c r="AB114" s="41" t="s">
        <v>475</v>
      </c>
      <c r="AC114" s="109" t="s">
        <v>382</v>
      </c>
      <c r="AD114" s="130" t="s">
        <v>703</v>
      </c>
      <c r="AE114" s="123">
        <v>20000000</v>
      </c>
      <c r="AF114" s="75"/>
      <c r="AG114" s="75"/>
      <c r="AH114" s="75"/>
      <c r="AI114" s="75"/>
      <c r="AJ114" s="241"/>
      <c r="AK114" s="239"/>
      <c r="AL114" s="75"/>
      <c r="AM114" s="75"/>
      <c r="AN114" s="75"/>
      <c r="AO114" s="243"/>
      <c r="AP114" s="99" t="s">
        <v>295</v>
      </c>
      <c r="AQ114" s="56" t="s">
        <v>557</v>
      </c>
      <c r="AR114" s="225"/>
      <c r="AS114" s="75"/>
      <c r="AT114" s="75"/>
    </row>
    <row r="115" spans="1:46" ht="45.6" customHeight="1">
      <c r="A115" s="41" t="s">
        <v>288</v>
      </c>
      <c r="B115" s="41" t="s">
        <v>228</v>
      </c>
      <c r="C115" s="100" t="s">
        <v>394</v>
      </c>
      <c r="D115" s="41" t="s">
        <v>246</v>
      </c>
      <c r="E115" s="123" t="s">
        <v>295</v>
      </c>
      <c r="F115" s="101">
        <v>2024130010129</v>
      </c>
      <c r="G115" s="41" t="s">
        <v>303</v>
      </c>
      <c r="H115" s="41" t="s">
        <v>316</v>
      </c>
      <c r="I115" s="41" t="s">
        <v>456</v>
      </c>
      <c r="J115" s="132">
        <v>42857</v>
      </c>
      <c r="K115" s="99"/>
      <c r="L115" s="129">
        <v>0.5</v>
      </c>
      <c r="M115" s="99" t="s">
        <v>340</v>
      </c>
      <c r="N115" s="99" t="s">
        <v>776</v>
      </c>
      <c r="O115" s="99" t="s">
        <v>792</v>
      </c>
      <c r="P115" s="105">
        <v>45000</v>
      </c>
      <c r="Q115" s="105">
        <v>40435</v>
      </c>
      <c r="R115" s="75"/>
      <c r="S115" s="75"/>
      <c r="T115" s="122">
        <f>+Q115/P115</f>
        <v>0.89855555555555555</v>
      </c>
      <c r="U115" s="107">
        <v>45444</v>
      </c>
      <c r="V115" s="107">
        <v>45657</v>
      </c>
      <c r="W115" s="75">
        <v>213</v>
      </c>
      <c r="X115" s="132">
        <v>45000</v>
      </c>
      <c r="Y115" s="99" t="s">
        <v>383</v>
      </c>
      <c r="Z115" s="75" t="s">
        <v>399</v>
      </c>
      <c r="AA115" s="41" t="s">
        <v>476</v>
      </c>
      <c r="AB115" s="41" t="s">
        <v>477</v>
      </c>
      <c r="AC115" s="109" t="s">
        <v>382</v>
      </c>
      <c r="AD115" s="130" t="s">
        <v>704</v>
      </c>
      <c r="AE115" s="123">
        <v>70000000</v>
      </c>
      <c r="AF115" s="75"/>
      <c r="AG115" s="75"/>
      <c r="AH115" s="75"/>
      <c r="AI115" s="75"/>
      <c r="AJ115" s="241"/>
      <c r="AK115" s="239"/>
      <c r="AL115" s="75"/>
      <c r="AM115" s="75"/>
      <c r="AN115" s="75"/>
      <c r="AO115" s="243"/>
      <c r="AP115" s="99" t="s">
        <v>295</v>
      </c>
      <c r="AQ115" s="56" t="s">
        <v>558</v>
      </c>
      <c r="AR115" s="225"/>
      <c r="AS115" s="75"/>
      <c r="AT115" s="75"/>
    </row>
    <row r="116" spans="1:46" ht="45.6" customHeight="1">
      <c r="A116" s="41" t="s">
        <v>288</v>
      </c>
      <c r="B116" s="41" t="s">
        <v>228</v>
      </c>
      <c r="C116" s="100" t="s">
        <v>394</v>
      </c>
      <c r="D116" s="41" t="s">
        <v>246</v>
      </c>
      <c r="E116" s="123" t="s">
        <v>295</v>
      </c>
      <c r="F116" s="101">
        <v>2024130010129</v>
      </c>
      <c r="G116" s="41" t="s">
        <v>303</v>
      </c>
      <c r="H116" s="41" t="s">
        <v>316</v>
      </c>
      <c r="I116" s="41" t="s">
        <v>456</v>
      </c>
      <c r="J116" s="132">
        <v>42857</v>
      </c>
      <c r="K116" s="99"/>
      <c r="L116" s="129">
        <v>0.5</v>
      </c>
      <c r="M116" s="99" t="s">
        <v>345</v>
      </c>
      <c r="N116" s="99" t="s">
        <v>776</v>
      </c>
      <c r="O116" s="99" t="s">
        <v>792</v>
      </c>
      <c r="P116" s="105">
        <v>45000</v>
      </c>
      <c r="Q116" s="105">
        <v>40435</v>
      </c>
      <c r="R116" s="75"/>
      <c r="S116" s="75"/>
      <c r="T116" s="122">
        <f>+Q116/P116</f>
        <v>0.89855555555555555</v>
      </c>
      <c r="U116" s="107">
        <v>45444</v>
      </c>
      <c r="V116" s="107">
        <v>45657</v>
      </c>
      <c r="W116" s="75">
        <v>213</v>
      </c>
      <c r="X116" s="132">
        <v>45000</v>
      </c>
      <c r="Y116" s="99" t="s">
        <v>383</v>
      </c>
      <c r="Z116" s="75" t="s">
        <v>399</v>
      </c>
      <c r="AA116" s="109" t="s">
        <v>478</v>
      </c>
      <c r="AB116" s="41" t="s">
        <v>477</v>
      </c>
      <c r="AC116" s="109" t="s">
        <v>382</v>
      </c>
      <c r="AD116" s="130" t="s">
        <v>665</v>
      </c>
      <c r="AE116" s="123">
        <v>315900000</v>
      </c>
      <c r="AF116" s="75"/>
      <c r="AG116" s="75"/>
      <c r="AH116" s="75"/>
      <c r="AI116" s="75"/>
      <c r="AJ116" s="241"/>
      <c r="AK116" s="239"/>
      <c r="AL116" s="75"/>
      <c r="AM116" s="75"/>
      <c r="AN116" s="75"/>
      <c r="AO116" s="243"/>
      <c r="AP116" s="99" t="s">
        <v>295</v>
      </c>
      <c r="AQ116" s="56" t="s">
        <v>559</v>
      </c>
      <c r="AR116" s="225"/>
      <c r="AS116" s="75"/>
      <c r="AT116" s="75"/>
    </row>
    <row r="117" spans="1:46" ht="45.6" customHeight="1">
      <c r="A117" s="41" t="s">
        <v>288</v>
      </c>
      <c r="B117" s="41" t="s">
        <v>228</v>
      </c>
      <c r="C117" s="100" t="s">
        <v>394</v>
      </c>
      <c r="D117" s="41" t="s">
        <v>246</v>
      </c>
      <c r="E117" s="123" t="s">
        <v>295</v>
      </c>
      <c r="F117" s="101">
        <v>2024130010129</v>
      </c>
      <c r="G117" s="41" t="s">
        <v>303</v>
      </c>
      <c r="H117" s="41" t="s">
        <v>316</v>
      </c>
      <c r="I117" s="41" t="s">
        <v>456</v>
      </c>
      <c r="J117" s="132">
        <v>42857</v>
      </c>
      <c r="K117" s="99"/>
      <c r="L117" s="129">
        <v>0.5</v>
      </c>
      <c r="M117" s="99" t="s">
        <v>345</v>
      </c>
      <c r="N117" s="99" t="s">
        <v>776</v>
      </c>
      <c r="O117" s="99" t="s">
        <v>792</v>
      </c>
      <c r="P117" s="105">
        <v>45000</v>
      </c>
      <c r="Q117" s="105">
        <v>40435</v>
      </c>
      <c r="R117" s="75"/>
      <c r="S117" s="75"/>
      <c r="T117" s="75"/>
      <c r="U117" s="107">
        <v>45444</v>
      </c>
      <c r="V117" s="107">
        <v>45657</v>
      </c>
      <c r="W117" s="75">
        <v>213</v>
      </c>
      <c r="X117" s="132">
        <v>45000</v>
      </c>
      <c r="Y117" s="99" t="s">
        <v>383</v>
      </c>
      <c r="Z117" s="75" t="s">
        <v>399</v>
      </c>
      <c r="AA117" s="109" t="s">
        <v>478</v>
      </c>
      <c r="AB117" s="41" t="s">
        <v>477</v>
      </c>
      <c r="AC117" s="109" t="s">
        <v>382</v>
      </c>
      <c r="AD117" s="130" t="s">
        <v>704</v>
      </c>
      <c r="AE117" s="123">
        <v>50000000</v>
      </c>
      <c r="AF117" s="75"/>
      <c r="AG117" s="75"/>
      <c r="AH117" s="75"/>
      <c r="AI117" s="75"/>
      <c r="AJ117" s="241"/>
      <c r="AK117" s="239"/>
      <c r="AL117" s="75"/>
      <c r="AM117" s="75"/>
      <c r="AN117" s="75"/>
      <c r="AO117" s="243"/>
      <c r="AP117" s="99" t="s">
        <v>295</v>
      </c>
      <c r="AQ117" s="56" t="s">
        <v>559</v>
      </c>
      <c r="AR117" s="225"/>
      <c r="AS117" s="75"/>
      <c r="AT117" s="75"/>
    </row>
    <row r="118" spans="1:46" ht="45.6" customHeight="1">
      <c r="A118" s="41" t="s">
        <v>288</v>
      </c>
      <c r="B118" s="41" t="s">
        <v>228</v>
      </c>
      <c r="C118" s="100" t="s">
        <v>394</v>
      </c>
      <c r="D118" s="41" t="s">
        <v>246</v>
      </c>
      <c r="E118" s="123" t="s">
        <v>295</v>
      </c>
      <c r="F118" s="101">
        <v>2024130010129</v>
      </c>
      <c r="G118" s="41" t="s">
        <v>303</v>
      </c>
      <c r="H118" s="41" t="s">
        <v>316</v>
      </c>
      <c r="I118" s="41" t="s">
        <v>456</v>
      </c>
      <c r="J118" s="132">
        <v>42857</v>
      </c>
      <c r="K118" s="99"/>
      <c r="L118" s="129">
        <v>0.5</v>
      </c>
      <c r="M118" s="99" t="s">
        <v>344</v>
      </c>
      <c r="N118" s="99" t="s">
        <v>776</v>
      </c>
      <c r="O118" s="99" t="s">
        <v>792</v>
      </c>
      <c r="P118" s="105">
        <v>45000</v>
      </c>
      <c r="Q118" s="105">
        <v>40435</v>
      </c>
      <c r="R118" s="75"/>
      <c r="S118" s="75"/>
      <c r="T118" s="122">
        <f>+Q118/P118</f>
        <v>0.89855555555555555</v>
      </c>
      <c r="U118" s="107">
        <v>45444</v>
      </c>
      <c r="V118" s="107">
        <v>45657</v>
      </c>
      <c r="W118" s="75">
        <v>213</v>
      </c>
      <c r="X118" s="132">
        <v>45000</v>
      </c>
      <c r="Y118" s="99" t="s">
        <v>383</v>
      </c>
      <c r="Z118" s="75" t="s">
        <v>399</v>
      </c>
      <c r="AA118" s="41" t="s">
        <v>480</v>
      </c>
      <c r="AB118" s="41" t="s">
        <v>479</v>
      </c>
      <c r="AC118" s="109" t="s">
        <v>382</v>
      </c>
      <c r="AD118" s="130" t="s">
        <v>665</v>
      </c>
      <c r="AE118" s="123">
        <v>145000000</v>
      </c>
      <c r="AF118" s="75"/>
      <c r="AG118" s="75"/>
      <c r="AH118" s="75"/>
      <c r="AI118" s="75"/>
      <c r="AJ118" s="241"/>
      <c r="AK118" s="239"/>
      <c r="AL118" s="75"/>
      <c r="AM118" s="75"/>
      <c r="AN118" s="75"/>
      <c r="AO118" s="243"/>
      <c r="AP118" s="99" t="s">
        <v>295</v>
      </c>
      <c r="AQ118" s="56" t="s">
        <v>557</v>
      </c>
      <c r="AR118" s="225"/>
      <c r="AS118" s="75"/>
      <c r="AT118" s="75"/>
    </row>
    <row r="119" spans="1:46" ht="45.6" customHeight="1">
      <c r="A119" s="41" t="s">
        <v>288</v>
      </c>
      <c r="B119" s="41" t="s">
        <v>228</v>
      </c>
      <c r="C119" s="100" t="s">
        <v>394</v>
      </c>
      <c r="D119" s="41" t="s">
        <v>246</v>
      </c>
      <c r="E119" s="123" t="s">
        <v>295</v>
      </c>
      <c r="F119" s="101">
        <v>2024130010129</v>
      </c>
      <c r="G119" s="41" t="s">
        <v>303</v>
      </c>
      <c r="H119" s="41" t="s">
        <v>316</v>
      </c>
      <c r="I119" s="41" t="s">
        <v>456</v>
      </c>
      <c r="J119" s="132">
        <v>42857</v>
      </c>
      <c r="K119" s="99"/>
      <c r="L119" s="129">
        <v>0.5</v>
      </c>
      <c r="M119" s="99" t="s">
        <v>344</v>
      </c>
      <c r="N119" s="99" t="s">
        <v>776</v>
      </c>
      <c r="O119" s="99" t="s">
        <v>792</v>
      </c>
      <c r="P119" s="105">
        <v>45000</v>
      </c>
      <c r="Q119" s="105">
        <v>40435</v>
      </c>
      <c r="R119" s="75"/>
      <c r="S119" s="75"/>
      <c r="T119" s="75"/>
      <c r="U119" s="107">
        <v>45444</v>
      </c>
      <c r="V119" s="107">
        <v>45657</v>
      </c>
      <c r="W119" s="75">
        <v>213</v>
      </c>
      <c r="X119" s="132">
        <v>45000</v>
      </c>
      <c r="Y119" s="99" t="s">
        <v>383</v>
      </c>
      <c r="Z119" s="75" t="s">
        <v>399</v>
      </c>
      <c r="AA119" s="41" t="s">
        <v>480</v>
      </c>
      <c r="AB119" s="41" t="s">
        <v>479</v>
      </c>
      <c r="AC119" s="109" t="s">
        <v>382</v>
      </c>
      <c r="AD119" s="130" t="s">
        <v>702</v>
      </c>
      <c r="AE119" s="123">
        <v>243144757</v>
      </c>
      <c r="AF119" s="75"/>
      <c r="AG119" s="75"/>
      <c r="AH119" s="75"/>
      <c r="AI119" s="75"/>
      <c r="AJ119" s="241"/>
      <c r="AK119" s="239"/>
      <c r="AL119" s="75"/>
      <c r="AM119" s="75"/>
      <c r="AN119" s="75"/>
      <c r="AO119" s="243"/>
      <c r="AP119" s="99" t="s">
        <v>295</v>
      </c>
      <c r="AQ119" s="56" t="s">
        <v>557</v>
      </c>
      <c r="AR119" s="225"/>
      <c r="AS119" s="75"/>
      <c r="AT119" s="75"/>
    </row>
    <row r="120" spans="1:46" ht="45.6" customHeight="1">
      <c r="A120" s="41" t="s">
        <v>288</v>
      </c>
      <c r="B120" s="41" t="s">
        <v>228</v>
      </c>
      <c r="C120" s="100" t="s">
        <v>394</v>
      </c>
      <c r="D120" s="41" t="s">
        <v>246</v>
      </c>
      <c r="E120" s="123" t="s">
        <v>295</v>
      </c>
      <c r="F120" s="101">
        <v>2024130010129</v>
      </c>
      <c r="G120" s="41" t="s">
        <v>303</v>
      </c>
      <c r="H120" s="41" t="s">
        <v>316</v>
      </c>
      <c r="I120" s="41" t="s">
        <v>456</v>
      </c>
      <c r="J120" s="132">
        <v>42857</v>
      </c>
      <c r="K120" s="99"/>
      <c r="L120" s="129">
        <v>0.5</v>
      </c>
      <c r="M120" s="99" t="s">
        <v>344</v>
      </c>
      <c r="N120" s="99" t="s">
        <v>776</v>
      </c>
      <c r="O120" s="99" t="s">
        <v>792</v>
      </c>
      <c r="P120" s="105">
        <v>45000</v>
      </c>
      <c r="Q120" s="105">
        <v>40435</v>
      </c>
      <c r="R120" s="75"/>
      <c r="S120" s="75"/>
      <c r="T120" s="75"/>
      <c r="U120" s="107">
        <v>45444</v>
      </c>
      <c r="V120" s="107">
        <v>45657</v>
      </c>
      <c r="W120" s="75">
        <v>213</v>
      </c>
      <c r="X120" s="132">
        <v>45000</v>
      </c>
      <c r="Y120" s="99" t="s">
        <v>383</v>
      </c>
      <c r="Z120" s="75" t="s">
        <v>399</v>
      </c>
      <c r="AA120" s="41" t="s">
        <v>480</v>
      </c>
      <c r="AB120" s="41" t="s">
        <v>479</v>
      </c>
      <c r="AC120" s="109" t="s">
        <v>382</v>
      </c>
      <c r="AD120" s="130" t="s">
        <v>703</v>
      </c>
      <c r="AE120" s="123">
        <v>20000000</v>
      </c>
      <c r="AF120" s="75"/>
      <c r="AG120" s="75"/>
      <c r="AH120" s="75"/>
      <c r="AI120" s="75"/>
      <c r="AJ120" s="241"/>
      <c r="AK120" s="239"/>
      <c r="AL120" s="75"/>
      <c r="AM120" s="75"/>
      <c r="AN120" s="75"/>
      <c r="AO120" s="243"/>
      <c r="AP120" s="99" t="s">
        <v>295</v>
      </c>
      <c r="AQ120" s="56" t="s">
        <v>557</v>
      </c>
      <c r="AR120" s="225"/>
      <c r="AS120" s="75"/>
      <c r="AT120" s="75"/>
    </row>
    <row r="121" spans="1:46" ht="45.6" customHeight="1">
      <c r="A121" s="41" t="s">
        <v>288</v>
      </c>
      <c r="B121" s="41" t="s">
        <v>228</v>
      </c>
      <c r="C121" s="100" t="s">
        <v>394</v>
      </c>
      <c r="D121" s="41" t="s">
        <v>246</v>
      </c>
      <c r="E121" s="123" t="s">
        <v>295</v>
      </c>
      <c r="F121" s="101">
        <v>2024130010129</v>
      </c>
      <c r="G121" s="41" t="s">
        <v>303</v>
      </c>
      <c r="H121" s="41" t="s">
        <v>316</v>
      </c>
      <c r="I121" s="41" t="s">
        <v>456</v>
      </c>
      <c r="J121" s="132">
        <v>42857</v>
      </c>
      <c r="K121" s="99"/>
      <c r="L121" s="129">
        <v>0.5</v>
      </c>
      <c r="M121" s="99" t="s">
        <v>344</v>
      </c>
      <c r="N121" s="99" t="s">
        <v>776</v>
      </c>
      <c r="O121" s="99" t="s">
        <v>792</v>
      </c>
      <c r="P121" s="105">
        <v>45000</v>
      </c>
      <c r="Q121" s="105">
        <v>40435</v>
      </c>
      <c r="R121" s="75"/>
      <c r="S121" s="75"/>
      <c r="T121" s="75"/>
      <c r="U121" s="107">
        <v>45444</v>
      </c>
      <c r="V121" s="107">
        <v>45657</v>
      </c>
      <c r="W121" s="75">
        <v>213</v>
      </c>
      <c r="X121" s="132">
        <v>45000</v>
      </c>
      <c r="Y121" s="99" t="s">
        <v>383</v>
      </c>
      <c r="Z121" s="75" t="s">
        <v>399</v>
      </c>
      <c r="AA121" s="41" t="s">
        <v>480</v>
      </c>
      <c r="AB121" s="41" t="s">
        <v>479</v>
      </c>
      <c r="AC121" s="109" t="s">
        <v>382</v>
      </c>
      <c r="AD121" s="130" t="s">
        <v>704</v>
      </c>
      <c r="AE121" s="123">
        <v>40000000</v>
      </c>
      <c r="AF121" s="75"/>
      <c r="AG121" s="75"/>
      <c r="AH121" s="75"/>
      <c r="AI121" s="75"/>
      <c r="AJ121" s="241"/>
      <c r="AK121" s="239"/>
      <c r="AL121" s="75"/>
      <c r="AM121" s="75"/>
      <c r="AN121" s="75"/>
      <c r="AO121" s="243"/>
      <c r="AP121" s="99" t="s">
        <v>295</v>
      </c>
      <c r="AQ121" s="56" t="s">
        <v>557</v>
      </c>
      <c r="AR121" s="225"/>
      <c r="AS121" s="75"/>
      <c r="AT121" s="75"/>
    </row>
    <row r="122" spans="1:46" ht="45.6" customHeight="1">
      <c r="A122" s="41" t="s">
        <v>288</v>
      </c>
      <c r="B122" s="41" t="s">
        <v>228</v>
      </c>
      <c r="C122" s="100" t="s">
        <v>394</v>
      </c>
      <c r="D122" s="41" t="s">
        <v>246</v>
      </c>
      <c r="E122" s="123" t="s">
        <v>295</v>
      </c>
      <c r="F122" s="101">
        <v>2024130010129</v>
      </c>
      <c r="G122" s="41" t="s">
        <v>303</v>
      </c>
      <c r="H122" s="41" t="s">
        <v>316</v>
      </c>
      <c r="I122" s="41" t="s">
        <v>456</v>
      </c>
      <c r="J122" s="132">
        <v>42857</v>
      </c>
      <c r="K122" s="99"/>
      <c r="L122" s="129">
        <v>0.5</v>
      </c>
      <c r="M122" s="99" t="s">
        <v>341</v>
      </c>
      <c r="N122" s="99" t="s">
        <v>776</v>
      </c>
      <c r="O122" s="99" t="s">
        <v>792</v>
      </c>
      <c r="P122" s="105">
        <v>45000</v>
      </c>
      <c r="Q122" s="105">
        <v>40435</v>
      </c>
      <c r="R122" s="75"/>
      <c r="S122" s="75"/>
      <c r="T122" s="122">
        <f>+Q122/P122</f>
        <v>0.89855555555555555</v>
      </c>
      <c r="U122" s="107">
        <v>45444</v>
      </c>
      <c r="V122" s="107">
        <v>45657</v>
      </c>
      <c r="W122" s="75">
        <v>213</v>
      </c>
      <c r="X122" s="132">
        <v>45000</v>
      </c>
      <c r="Y122" s="99" t="s">
        <v>383</v>
      </c>
      <c r="Z122" s="75" t="s">
        <v>399</v>
      </c>
      <c r="AA122" s="41" t="s">
        <v>488</v>
      </c>
      <c r="AB122" s="41" t="s">
        <v>479</v>
      </c>
      <c r="AC122" s="109" t="s">
        <v>382</v>
      </c>
      <c r="AD122" s="130" t="s">
        <v>665</v>
      </c>
      <c r="AE122" s="123">
        <v>252600000</v>
      </c>
      <c r="AF122" s="75"/>
      <c r="AG122" s="75"/>
      <c r="AH122" s="75"/>
      <c r="AI122" s="75"/>
      <c r="AJ122" s="241"/>
      <c r="AK122" s="239"/>
      <c r="AL122" s="75"/>
      <c r="AM122" s="75"/>
      <c r="AN122" s="75"/>
      <c r="AO122" s="243"/>
      <c r="AP122" s="99" t="s">
        <v>295</v>
      </c>
      <c r="AQ122" s="56" t="s">
        <v>558</v>
      </c>
      <c r="AR122" s="225"/>
      <c r="AS122" s="75"/>
      <c r="AT122" s="75"/>
    </row>
    <row r="123" spans="1:46" ht="45.6" customHeight="1">
      <c r="A123" s="41" t="s">
        <v>288</v>
      </c>
      <c r="B123" s="41" t="s">
        <v>228</v>
      </c>
      <c r="C123" s="100" t="s">
        <v>394</v>
      </c>
      <c r="D123" s="41" t="s">
        <v>246</v>
      </c>
      <c r="E123" s="123" t="s">
        <v>295</v>
      </c>
      <c r="F123" s="101">
        <v>2024130010129</v>
      </c>
      <c r="G123" s="41" t="s">
        <v>303</v>
      </c>
      <c r="H123" s="41" t="s">
        <v>316</v>
      </c>
      <c r="I123" s="41" t="s">
        <v>456</v>
      </c>
      <c r="J123" s="132">
        <v>42857</v>
      </c>
      <c r="K123" s="99"/>
      <c r="L123" s="129">
        <v>0.5</v>
      </c>
      <c r="M123" s="99" t="s">
        <v>341</v>
      </c>
      <c r="N123" s="99" t="s">
        <v>776</v>
      </c>
      <c r="O123" s="99" t="s">
        <v>792</v>
      </c>
      <c r="P123" s="105">
        <v>45000</v>
      </c>
      <c r="Q123" s="105">
        <v>40435</v>
      </c>
      <c r="R123" s="75"/>
      <c r="S123" s="75"/>
      <c r="T123" s="75"/>
      <c r="U123" s="107">
        <v>45444</v>
      </c>
      <c r="V123" s="107">
        <v>45657</v>
      </c>
      <c r="W123" s="75">
        <v>213</v>
      </c>
      <c r="X123" s="132">
        <v>45000</v>
      </c>
      <c r="Y123" s="99" t="s">
        <v>383</v>
      </c>
      <c r="Z123" s="75" t="s">
        <v>399</v>
      </c>
      <c r="AA123" s="41" t="s">
        <v>488</v>
      </c>
      <c r="AB123" s="41" t="s">
        <v>479</v>
      </c>
      <c r="AC123" s="109" t="s">
        <v>382</v>
      </c>
      <c r="AD123" s="130" t="s">
        <v>702</v>
      </c>
      <c r="AE123" s="123">
        <v>59689000</v>
      </c>
      <c r="AF123" s="75"/>
      <c r="AG123" s="75"/>
      <c r="AH123" s="75"/>
      <c r="AI123" s="75"/>
      <c r="AJ123" s="241"/>
      <c r="AK123" s="239"/>
      <c r="AL123" s="75"/>
      <c r="AM123" s="75"/>
      <c r="AN123" s="75"/>
      <c r="AO123" s="243"/>
      <c r="AP123" s="99" t="s">
        <v>295</v>
      </c>
      <c r="AQ123" s="56" t="s">
        <v>558</v>
      </c>
      <c r="AR123" s="225"/>
      <c r="AS123" s="75"/>
      <c r="AT123" s="75"/>
    </row>
    <row r="124" spans="1:46" ht="45.6" customHeight="1">
      <c r="A124" s="41" t="s">
        <v>288</v>
      </c>
      <c r="B124" s="41" t="s">
        <v>228</v>
      </c>
      <c r="C124" s="100" t="s">
        <v>394</v>
      </c>
      <c r="D124" s="41" t="s">
        <v>246</v>
      </c>
      <c r="E124" s="123" t="s">
        <v>295</v>
      </c>
      <c r="F124" s="101">
        <v>2024130010129</v>
      </c>
      <c r="G124" s="41" t="s">
        <v>303</v>
      </c>
      <c r="H124" s="41" t="s">
        <v>316</v>
      </c>
      <c r="I124" s="41" t="s">
        <v>456</v>
      </c>
      <c r="J124" s="132">
        <v>42857</v>
      </c>
      <c r="K124" s="99"/>
      <c r="L124" s="129">
        <v>0.5</v>
      </c>
      <c r="M124" s="99" t="s">
        <v>341</v>
      </c>
      <c r="N124" s="99" t="s">
        <v>776</v>
      </c>
      <c r="O124" s="99" t="s">
        <v>792</v>
      </c>
      <c r="P124" s="105">
        <v>45000</v>
      </c>
      <c r="Q124" s="105">
        <v>40435</v>
      </c>
      <c r="R124" s="75"/>
      <c r="S124" s="75"/>
      <c r="T124" s="75"/>
      <c r="U124" s="107">
        <v>45444</v>
      </c>
      <c r="V124" s="107">
        <v>45657</v>
      </c>
      <c r="W124" s="75">
        <v>213</v>
      </c>
      <c r="X124" s="132">
        <v>45000</v>
      </c>
      <c r="Y124" s="99" t="s">
        <v>383</v>
      </c>
      <c r="Z124" s="75" t="s">
        <v>399</v>
      </c>
      <c r="AA124" s="41" t="s">
        <v>488</v>
      </c>
      <c r="AB124" s="41" t="s">
        <v>479</v>
      </c>
      <c r="AC124" s="109" t="s">
        <v>382</v>
      </c>
      <c r="AD124" s="130" t="s">
        <v>703</v>
      </c>
      <c r="AE124" s="123">
        <v>20000000</v>
      </c>
      <c r="AF124" s="75"/>
      <c r="AG124" s="75"/>
      <c r="AH124" s="75"/>
      <c r="AI124" s="75"/>
      <c r="AJ124" s="241"/>
      <c r="AK124" s="239"/>
      <c r="AL124" s="75"/>
      <c r="AM124" s="75"/>
      <c r="AN124" s="75"/>
      <c r="AO124" s="243"/>
      <c r="AP124" s="99" t="s">
        <v>295</v>
      </c>
      <c r="AQ124" s="56" t="s">
        <v>558</v>
      </c>
      <c r="AR124" s="225"/>
      <c r="AS124" s="75"/>
      <c r="AT124" s="75"/>
    </row>
    <row r="125" spans="1:46" ht="45.6" customHeight="1">
      <c r="A125" s="41" t="s">
        <v>288</v>
      </c>
      <c r="B125" s="41" t="s">
        <v>228</v>
      </c>
      <c r="C125" s="100" t="s">
        <v>394</v>
      </c>
      <c r="D125" s="41" t="s">
        <v>246</v>
      </c>
      <c r="E125" s="123" t="s">
        <v>295</v>
      </c>
      <c r="F125" s="101">
        <v>2024130010129</v>
      </c>
      <c r="G125" s="41" t="s">
        <v>303</v>
      </c>
      <c r="H125" s="41" t="s">
        <v>316</v>
      </c>
      <c r="I125" s="41" t="s">
        <v>456</v>
      </c>
      <c r="J125" s="132">
        <v>42857</v>
      </c>
      <c r="K125" s="99"/>
      <c r="L125" s="129">
        <v>0.5</v>
      </c>
      <c r="M125" s="99" t="s">
        <v>341</v>
      </c>
      <c r="N125" s="99" t="s">
        <v>776</v>
      </c>
      <c r="O125" s="99" t="s">
        <v>792</v>
      </c>
      <c r="P125" s="105">
        <v>45000</v>
      </c>
      <c r="Q125" s="105">
        <v>40435</v>
      </c>
      <c r="R125" s="75"/>
      <c r="S125" s="75"/>
      <c r="T125" s="75"/>
      <c r="U125" s="107">
        <v>45444</v>
      </c>
      <c r="V125" s="107">
        <v>45657</v>
      </c>
      <c r="W125" s="75">
        <v>213</v>
      </c>
      <c r="X125" s="132">
        <v>45000</v>
      </c>
      <c r="Y125" s="99" t="s">
        <v>383</v>
      </c>
      <c r="Z125" s="75" t="s">
        <v>399</v>
      </c>
      <c r="AA125" s="41" t="s">
        <v>488</v>
      </c>
      <c r="AB125" s="41" t="s">
        <v>479</v>
      </c>
      <c r="AC125" s="109" t="s">
        <v>382</v>
      </c>
      <c r="AD125" s="130" t="s">
        <v>704</v>
      </c>
      <c r="AE125" s="123">
        <v>100000000</v>
      </c>
      <c r="AF125" s="75"/>
      <c r="AG125" s="75"/>
      <c r="AH125" s="75"/>
      <c r="AI125" s="75"/>
      <c r="AJ125" s="241"/>
      <c r="AK125" s="239"/>
      <c r="AL125" s="75"/>
      <c r="AM125" s="75"/>
      <c r="AN125" s="75"/>
      <c r="AO125" s="243"/>
      <c r="AP125" s="99" t="s">
        <v>295</v>
      </c>
      <c r="AQ125" s="56" t="s">
        <v>558</v>
      </c>
      <c r="AR125" s="225"/>
      <c r="AS125" s="75"/>
      <c r="AT125" s="75"/>
    </row>
    <row r="126" spans="1:46" ht="67.900000000000006" customHeight="1">
      <c r="A126" s="41" t="s">
        <v>288</v>
      </c>
      <c r="B126" s="41" t="s">
        <v>228</v>
      </c>
      <c r="C126" s="100" t="s">
        <v>394</v>
      </c>
      <c r="D126" s="41" t="s">
        <v>246</v>
      </c>
      <c r="E126" s="123" t="s">
        <v>295</v>
      </c>
      <c r="F126" s="101">
        <v>2024130010129</v>
      </c>
      <c r="G126" s="41" t="s">
        <v>303</v>
      </c>
      <c r="H126" s="130" t="s">
        <v>336</v>
      </c>
      <c r="I126" s="41" t="s">
        <v>456</v>
      </c>
      <c r="J126" s="132">
        <v>42857</v>
      </c>
      <c r="K126" s="99"/>
      <c r="L126" s="129">
        <v>0.5</v>
      </c>
      <c r="M126" s="99" t="s">
        <v>342</v>
      </c>
      <c r="N126" s="99" t="s">
        <v>776</v>
      </c>
      <c r="O126" s="99" t="s">
        <v>792</v>
      </c>
      <c r="P126" s="105">
        <v>45000</v>
      </c>
      <c r="Q126" s="105">
        <v>40435</v>
      </c>
      <c r="R126" s="75"/>
      <c r="S126" s="75"/>
      <c r="T126" s="122">
        <f>+Q126/P126</f>
        <v>0.89855555555555555</v>
      </c>
      <c r="U126" s="107">
        <v>45444</v>
      </c>
      <c r="V126" s="107">
        <v>45657</v>
      </c>
      <c r="W126" s="75">
        <v>213</v>
      </c>
      <c r="X126" s="132">
        <v>45000</v>
      </c>
      <c r="Y126" s="99" t="s">
        <v>383</v>
      </c>
      <c r="Z126" s="75" t="s">
        <v>399</v>
      </c>
      <c r="AA126" s="41" t="s">
        <v>488</v>
      </c>
      <c r="AB126" s="41" t="s">
        <v>477</v>
      </c>
      <c r="AC126" s="109" t="s">
        <v>382</v>
      </c>
      <c r="AD126" s="130" t="s">
        <v>665</v>
      </c>
      <c r="AE126" s="123">
        <v>40000000</v>
      </c>
      <c r="AF126" s="75"/>
      <c r="AG126" s="75"/>
      <c r="AH126" s="75"/>
      <c r="AI126" s="75"/>
      <c r="AJ126" s="241"/>
      <c r="AK126" s="239"/>
      <c r="AL126" s="75"/>
      <c r="AM126" s="75"/>
      <c r="AN126" s="75"/>
      <c r="AO126" s="243"/>
      <c r="AP126" s="99" t="s">
        <v>295</v>
      </c>
      <c r="AQ126" s="56" t="s">
        <v>559</v>
      </c>
      <c r="AR126" s="225"/>
      <c r="AS126" s="75"/>
      <c r="AT126" s="75"/>
    </row>
    <row r="127" spans="1:46" ht="67.900000000000006" customHeight="1">
      <c r="A127" s="41" t="s">
        <v>288</v>
      </c>
      <c r="B127" s="41" t="s">
        <v>228</v>
      </c>
      <c r="C127" s="100" t="s">
        <v>394</v>
      </c>
      <c r="D127" s="41" t="s">
        <v>246</v>
      </c>
      <c r="E127" s="123" t="s">
        <v>295</v>
      </c>
      <c r="F127" s="101">
        <v>2024130010129</v>
      </c>
      <c r="G127" s="41" t="s">
        <v>303</v>
      </c>
      <c r="H127" s="130" t="s">
        <v>336</v>
      </c>
      <c r="I127" s="41" t="s">
        <v>456</v>
      </c>
      <c r="J127" s="132">
        <v>42857</v>
      </c>
      <c r="K127" s="99"/>
      <c r="L127" s="129">
        <v>0.5</v>
      </c>
      <c r="M127" s="99" t="s">
        <v>342</v>
      </c>
      <c r="N127" s="99" t="s">
        <v>776</v>
      </c>
      <c r="O127" s="99" t="s">
        <v>792</v>
      </c>
      <c r="P127" s="105">
        <v>45000</v>
      </c>
      <c r="Q127" s="105">
        <v>40435</v>
      </c>
      <c r="R127" s="75"/>
      <c r="S127" s="75"/>
      <c r="T127" s="75"/>
      <c r="U127" s="107">
        <v>45444</v>
      </c>
      <c r="V127" s="107">
        <v>45657</v>
      </c>
      <c r="W127" s="75">
        <v>213</v>
      </c>
      <c r="X127" s="132">
        <v>45000</v>
      </c>
      <c r="Y127" s="99" t="s">
        <v>383</v>
      </c>
      <c r="Z127" s="75" t="s">
        <v>399</v>
      </c>
      <c r="AA127" s="41" t="s">
        <v>488</v>
      </c>
      <c r="AB127" s="41" t="s">
        <v>477</v>
      </c>
      <c r="AC127" s="109" t="s">
        <v>382</v>
      </c>
      <c r="AD127" s="130" t="s">
        <v>700</v>
      </c>
      <c r="AE127" s="123">
        <v>261350000</v>
      </c>
      <c r="AF127" s="75"/>
      <c r="AG127" s="75"/>
      <c r="AH127" s="75"/>
      <c r="AI127" s="75"/>
      <c r="AJ127" s="241"/>
      <c r="AK127" s="239"/>
      <c r="AL127" s="75"/>
      <c r="AM127" s="75"/>
      <c r="AN127" s="75"/>
      <c r="AO127" s="243"/>
      <c r="AP127" s="99" t="s">
        <v>295</v>
      </c>
      <c r="AQ127" s="56" t="s">
        <v>559</v>
      </c>
      <c r="AR127" s="225"/>
      <c r="AS127" s="75"/>
      <c r="AT127" s="75"/>
    </row>
    <row r="128" spans="1:46" ht="99.75">
      <c r="A128" s="41" t="s">
        <v>288</v>
      </c>
      <c r="B128" s="41" t="s">
        <v>228</v>
      </c>
      <c r="C128" s="100" t="s">
        <v>394</v>
      </c>
      <c r="D128" s="41" t="s">
        <v>246</v>
      </c>
      <c r="E128" s="123" t="s">
        <v>295</v>
      </c>
      <c r="F128" s="101">
        <v>2024130010129</v>
      </c>
      <c r="G128" s="41" t="s">
        <v>303</v>
      </c>
      <c r="H128" s="130" t="s">
        <v>336</v>
      </c>
      <c r="I128" s="41" t="s">
        <v>456</v>
      </c>
      <c r="J128" s="132">
        <v>42857</v>
      </c>
      <c r="K128" s="99"/>
      <c r="L128" s="129">
        <v>0.5</v>
      </c>
      <c r="M128" s="99" t="s">
        <v>342</v>
      </c>
      <c r="N128" s="99" t="s">
        <v>776</v>
      </c>
      <c r="O128" s="99" t="s">
        <v>792</v>
      </c>
      <c r="P128" s="105">
        <v>45000</v>
      </c>
      <c r="Q128" s="105">
        <v>40435</v>
      </c>
      <c r="R128" s="75"/>
      <c r="S128" s="75"/>
      <c r="T128" s="75"/>
      <c r="U128" s="107">
        <v>45444</v>
      </c>
      <c r="V128" s="107">
        <v>45657</v>
      </c>
      <c r="W128" s="75">
        <v>213</v>
      </c>
      <c r="X128" s="132">
        <v>45000</v>
      </c>
      <c r="Y128" s="99" t="s">
        <v>383</v>
      </c>
      <c r="Z128" s="75" t="s">
        <v>399</v>
      </c>
      <c r="AA128" s="41" t="s">
        <v>488</v>
      </c>
      <c r="AB128" s="41" t="s">
        <v>477</v>
      </c>
      <c r="AC128" s="109" t="s">
        <v>382</v>
      </c>
      <c r="AD128" s="130" t="s">
        <v>705</v>
      </c>
      <c r="AE128" s="123">
        <v>304000000</v>
      </c>
      <c r="AF128" s="75"/>
      <c r="AG128" s="75"/>
      <c r="AH128" s="124"/>
      <c r="AI128" s="75"/>
      <c r="AJ128" s="241"/>
      <c r="AK128" s="239"/>
      <c r="AL128" s="75"/>
      <c r="AM128" s="75"/>
      <c r="AN128" s="75"/>
      <c r="AO128" s="243"/>
      <c r="AP128" s="99" t="s">
        <v>295</v>
      </c>
      <c r="AQ128" s="56" t="s">
        <v>559</v>
      </c>
      <c r="AR128" s="225"/>
      <c r="AS128" s="75"/>
      <c r="AT128" s="75"/>
    </row>
    <row r="129" spans="1:46" ht="67.900000000000006" customHeight="1">
      <c r="A129" s="41" t="s">
        <v>288</v>
      </c>
      <c r="B129" s="41" t="s">
        <v>228</v>
      </c>
      <c r="C129" s="100" t="s">
        <v>394</v>
      </c>
      <c r="D129" s="41" t="s">
        <v>246</v>
      </c>
      <c r="E129" s="123" t="s">
        <v>295</v>
      </c>
      <c r="F129" s="101">
        <v>2024130010129</v>
      </c>
      <c r="G129" s="41" t="s">
        <v>303</v>
      </c>
      <c r="H129" s="130" t="s">
        <v>336</v>
      </c>
      <c r="I129" s="41" t="s">
        <v>456</v>
      </c>
      <c r="J129" s="132">
        <v>42857</v>
      </c>
      <c r="K129" s="99"/>
      <c r="L129" s="129">
        <v>0.5</v>
      </c>
      <c r="M129" s="99" t="s">
        <v>342</v>
      </c>
      <c r="N129" s="99" t="s">
        <v>776</v>
      </c>
      <c r="O129" s="99" t="s">
        <v>792</v>
      </c>
      <c r="P129" s="105">
        <v>45000</v>
      </c>
      <c r="Q129" s="105">
        <v>40435</v>
      </c>
      <c r="R129" s="75"/>
      <c r="S129" s="75"/>
      <c r="T129" s="75"/>
      <c r="U129" s="107">
        <v>45444</v>
      </c>
      <c r="V129" s="107">
        <v>45657</v>
      </c>
      <c r="W129" s="75">
        <v>213</v>
      </c>
      <c r="X129" s="132">
        <v>45000</v>
      </c>
      <c r="Y129" s="99" t="s">
        <v>383</v>
      </c>
      <c r="Z129" s="75" t="s">
        <v>399</v>
      </c>
      <c r="AA129" s="41" t="s">
        <v>488</v>
      </c>
      <c r="AB129" s="41" t="s">
        <v>477</v>
      </c>
      <c r="AC129" s="109" t="s">
        <v>382</v>
      </c>
      <c r="AD129" s="130" t="s">
        <v>702</v>
      </c>
      <c r="AE129" s="123">
        <v>79455760</v>
      </c>
      <c r="AF129" s="75"/>
      <c r="AG129" s="75"/>
      <c r="AH129" s="75"/>
      <c r="AI129" s="75"/>
      <c r="AJ129" s="241"/>
      <c r="AK129" s="239"/>
      <c r="AL129" s="75"/>
      <c r="AM129" s="75"/>
      <c r="AN129" s="75"/>
      <c r="AO129" s="243"/>
      <c r="AP129" s="99" t="s">
        <v>295</v>
      </c>
      <c r="AQ129" s="56" t="s">
        <v>559</v>
      </c>
      <c r="AR129" s="225"/>
      <c r="AS129" s="75"/>
      <c r="AT129" s="75"/>
    </row>
    <row r="130" spans="1:46" ht="67.900000000000006" customHeight="1">
      <c r="A130" s="41" t="s">
        <v>288</v>
      </c>
      <c r="B130" s="41" t="s">
        <v>228</v>
      </c>
      <c r="C130" s="100" t="s">
        <v>394</v>
      </c>
      <c r="D130" s="41" t="s">
        <v>246</v>
      </c>
      <c r="E130" s="123" t="s">
        <v>295</v>
      </c>
      <c r="F130" s="101">
        <v>2024130010129</v>
      </c>
      <c r="G130" s="41" t="s">
        <v>303</v>
      </c>
      <c r="H130" s="130" t="s">
        <v>336</v>
      </c>
      <c r="I130" s="41" t="s">
        <v>456</v>
      </c>
      <c r="J130" s="132">
        <v>42857</v>
      </c>
      <c r="K130" s="99"/>
      <c r="L130" s="129">
        <v>0.5</v>
      </c>
      <c r="M130" s="99" t="s">
        <v>342</v>
      </c>
      <c r="N130" s="99" t="s">
        <v>776</v>
      </c>
      <c r="O130" s="99" t="s">
        <v>792</v>
      </c>
      <c r="P130" s="105">
        <v>45000</v>
      </c>
      <c r="Q130" s="105">
        <v>40435</v>
      </c>
      <c r="R130" s="75"/>
      <c r="S130" s="75"/>
      <c r="T130" s="75"/>
      <c r="U130" s="107">
        <v>45444</v>
      </c>
      <c r="V130" s="107">
        <v>45657</v>
      </c>
      <c r="W130" s="75">
        <v>213</v>
      </c>
      <c r="X130" s="132">
        <v>45000</v>
      </c>
      <c r="Y130" s="99" t="s">
        <v>383</v>
      </c>
      <c r="Z130" s="75" t="s">
        <v>399</v>
      </c>
      <c r="AA130" s="41" t="s">
        <v>488</v>
      </c>
      <c r="AB130" s="41" t="s">
        <v>477</v>
      </c>
      <c r="AC130" s="109" t="s">
        <v>382</v>
      </c>
      <c r="AD130" s="130" t="s">
        <v>703</v>
      </c>
      <c r="AE130" s="123">
        <v>30000000</v>
      </c>
      <c r="AF130" s="75"/>
      <c r="AG130" s="75"/>
      <c r="AH130" s="75"/>
      <c r="AI130" s="75"/>
      <c r="AJ130" s="241"/>
      <c r="AK130" s="239"/>
      <c r="AL130" s="75"/>
      <c r="AM130" s="75"/>
      <c r="AN130" s="75"/>
      <c r="AO130" s="243"/>
      <c r="AP130" s="99" t="s">
        <v>295</v>
      </c>
      <c r="AQ130" s="56" t="s">
        <v>559</v>
      </c>
      <c r="AR130" s="225"/>
      <c r="AS130" s="75"/>
      <c r="AT130" s="75"/>
    </row>
    <row r="131" spans="1:46" ht="67.900000000000006" customHeight="1">
      <c r="A131" s="41" t="s">
        <v>288</v>
      </c>
      <c r="B131" s="41" t="s">
        <v>228</v>
      </c>
      <c r="C131" s="100" t="s">
        <v>394</v>
      </c>
      <c r="D131" s="41" t="s">
        <v>246</v>
      </c>
      <c r="E131" s="123" t="s">
        <v>295</v>
      </c>
      <c r="F131" s="101">
        <v>2024130010129</v>
      </c>
      <c r="G131" s="41" t="s">
        <v>303</v>
      </c>
      <c r="H131" s="130" t="s">
        <v>336</v>
      </c>
      <c r="I131" s="41" t="s">
        <v>456</v>
      </c>
      <c r="J131" s="132">
        <v>42857</v>
      </c>
      <c r="K131" s="99"/>
      <c r="L131" s="129">
        <v>0.5</v>
      </c>
      <c r="M131" s="99" t="s">
        <v>342</v>
      </c>
      <c r="N131" s="99" t="s">
        <v>776</v>
      </c>
      <c r="O131" s="99" t="s">
        <v>792</v>
      </c>
      <c r="P131" s="105">
        <v>45000</v>
      </c>
      <c r="Q131" s="105">
        <v>40435</v>
      </c>
      <c r="R131" s="75"/>
      <c r="S131" s="75"/>
      <c r="T131" s="75"/>
      <c r="U131" s="107">
        <v>45444</v>
      </c>
      <c r="V131" s="107">
        <v>45657</v>
      </c>
      <c r="W131" s="75">
        <v>213</v>
      </c>
      <c r="X131" s="132">
        <v>45000</v>
      </c>
      <c r="Y131" s="99" t="s">
        <v>383</v>
      </c>
      <c r="Z131" s="75" t="s">
        <v>399</v>
      </c>
      <c r="AA131" s="41" t="s">
        <v>488</v>
      </c>
      <c r="AB131" s="41" t="s">
        <v>477</v>
      </c>
      <c r="AC131" s="109" t="s">
        <v>382</v>
      </c>
      <c r="AD131" s="130" t="s">
        <v>704</v>
      </c>
      <c r="AE131" s="123">
        <v>100000000</v>
      </c>
      <c r="AF131" s="75"/>
      <c r="AG131" s="75"/>
      <c r="AH131" s="75"/>
      <c r="AI131" s="75"/>
      <c r="AJ131" s="232"/>
      <c r="AK131" s="240"/>
      <c r="AL131" s="75"/>
      <c r="AM131" s="75"/>
      <c r="AN131" s="75"/>
      <c r="AO131" s="244"/>
      <c r="AP131" s="99" t="s">
        <v>295</v>
      </c>
      <c r="AQ131" s="56" t="s">
        <v>559</v>
      </c>
      <c r="AR131" s="225"/>
      <c r="AS131" s="75"/>
      <c r="AT131" s="75"/>
    </row>
    <row r="132" spans="1:46" ht="67.900000000000006" customHeight="1">
      <c r="A132" s="41"/>
      <c r="B132" s="41"/>
      <c r="C132" s="100"/>
      <c r="D132" s="41"/>
      <c r="E132" s="245" t="s">
        <v>822</v>
      </c>
      <c r="F132" s="246"/>
      <c r="G132" s="246"/>
      <c r="H132" s="246"/>
      <c r="I132" s="246"/>
      <c r="J132" s="246"/>
      <c r="K132" s="246"/>
      <c r="L132" s="246"/>
      <c r="M132" s="246"/>
      <c r="N132" s="246"/>
      <c r="O132" s="246"/>
      <c r="P132" s="246"/>
      <c r="Q132" s="270"/>
      <c r="R132" s="75"/>
      <c r="S132" s="75"/>
      <c r="T132" s="121">
        <f>AVERAGE(T126:T131)</f>
        <v>0.89855555555555555</v>
      </c>
      <c r="U132" s="107"/>
      <c r="V132" s="107"/>
      <c r="W132" s="75"/>
      <c r="X132" s="132"/>
      <c r="Y132" s="99"/>
      <c r="Z132" s="75"/>
      <c r="AA132" s="41"/>
      <c r="AB132" s="41"/>
      <c r="AC132" s="109"/>
      <c r="AD132" s="130"/>
      <c r="AE132" s="123"/>
      <c r="AF132" s="75"/>
      <c r="AG132" s="75"/>
      <c r="AH132" s="75"/>
      <c r="AI132" s="75"/>
      <c r="AJ132" s="111"/>
      <c r="AK132" s="134"/>
      <c r="AL132" s="75"/>
      <c r="AM132" s="75"/>
      <c r="AN132" s="75"/>
      <c r="AO132" s="113"/>
      <c r="AP132" s="99"/>
      <c r="AQ132" s="56"/>
      <c r="AR132" s="225"/>
      <c r="AS132" s="75"/>
      <c r="AT132" s="75"/>
    </row>
    <row r="133" spans="1:46" ht="201.6" customHeight="1">
      <c r="A133" s="41" t="s">
        <v>288</v>
      </c>
      <c r="B133" s="41" t="s">
        <v>228</v>
      </c>
      <c r="C133" s="100" t="s">
        <v>394</v>
      </c>
      <c r="D133" s="41" t="s">
        <v>247</v>
      </c>
      <c r="E133" s="41" t="s">
        <v>296</v>
      </c>
      <c r="F133" s="136">
        <v>2024130010139</v>
      </c>
      <c r="G133" s="41" t="s">
        <v>304</v>
      </c>
      <c r="H133" s="41" t="s">
        <v>317</v>
      </c>
      <c r="I133" s="41" t="s">
        <v>276</v>
      </c>
      <c r="J133" s="132">
        <v>15796</v>
      </c>
      <c r="K133" s="99"/>
      <c r="L133" s="129">
        <v>0.5</v>
      </c>
      <c r="M133" s="99" t="s">
        <v>346</v>
      </c>
      <c r="N133" s="75"/>
      <c r="O133" s="99" t="s">
        <v>793</v>
      </c>
      <c r="P133" s="105">
        <v>27944</v>
      </c>
      <c r="Q133" s="105">
        <v>15796</v>
      </c>
      <c r="R133" s="75"/>
      <c r="S133" s="75"/>
      <c r="T133" s="122">
        <f>+Q133/P133</f>
        <v>0.56527340395075865</v>
      </c>
      <c r="U133" s="107">
        <v>45444</v>
      </c>
      <c r="V133" s="107">
        <v>45657</v>
      </c>
      <c r="W133" s="75">
        <v>213</v>
      </c>
      <c r="X133" s="41">
        <v>30000</v>
      </c>
      <c r="Y133" s="99" t="s">
        <v>383</v>
      </c>
      <c r="Z133" s="75" t="s">
        <v>399</v>
      </c>
      <c r="AA133" s="115" t="s">
        <v>481</v>
      </c>
      <c r="AB133" s="99" t="s">
        <v>482</v>
      </c>
      <c r="AC133" s="109" t="s">
        <v>382</v>
      </c>
      <c r="AD133" s="130" t="s">
        <v>706</v>
      </c>
      <c r="AE133" s="123">
        <v>251816884</v>
      </c>
      <c r="AF133" s="75"/>
      <c r="AG133" s="75"/>
      <c r="AH133" s="75"/>
      <c r="AI133" s="75"/>
      <c r="AJ133" s="235">
        <v>3645275667.7399998</v>
      </c>
      <c r="AK133" s="238">
        <v>4120275007.7399998</v>
      </c>
      <c r="AL133" s="75"/>
      <c r="AM133" s="75"/>
      <c r="AN133" s="75"/>
      <c r="AO133" s="242" t="s">
        <v>774</v>
      </c>
      <c r="AP133" s="99" t="s">
        <v>296</v>
      </c>
      <c r="AQ133" s="56" t="s">
        <v>560</v>
      </c>
      <c r="AR133" s="225"/>
      <c r="AS133" s="75"/>
      <c r="AT133" s="75"/>
    </row>
    <row r="134" spans="1:46" ht="67.900000000000006" customHeight="1">
      <c r="A134" s="41" t="s">
        <v>288</v>
      </c>
      <c r="B134" s="41" t="s">
        <v>228</v>
      </c>
      <c r="C134" s="100" t="s">
        <v>394</v>
      </c>
      <c r="D134" s="41" t="s">
        <v>247</v>
      </c>
      <c r="E134" s="41" t="s">
        <v>296</v>
      </c>
      <c r="F134" s="136">
        <v>2024130010139</v>
      </c>
      <c r="G134" s="41" t="s">
        <v>304</v>
      </c>
      <c r="H134" s="41" t="s">
        <v>317</v>
      </c>
      <c r="I134" s="41" t="s">
        <v>276</v>
      </c>
      <c r="J134" s="132">
        <v>15796</v>
      </c>
      <c r="K134" s="99"/>
      <c r="L134" s="129">
        <v>0.5</v>
      </c>
      <c r="M134" s="99" t="s">
        <v>346</v>
      </c>
      <c r="N134" s="75"/>
      <c r="O134" s="99" t="s">
        <v>793</v>
      </c>
      <c r="P134" s="105">
        <v>27944</v>
      </c>
      <c r="Q134" s="105">
        <v>15796</v>
      </c>
      <c r="R134" s="75"/>
      <c r="S134" s="75"/>
      <c r="T134" s="75"/>
      <c r="U134" s="107">
        <v>45444</v>
      </c>
      <c r="V134" s="107">
        <v>45657</v>
      </c>
      <c r="W134" s="75">
        <v>213</v>
      </c>
      <c r="X134" s="41">
        <v>30000</v>
      </c>
      <c r="Y134" s="99" t="s">
        <v>383</v>
      </c>
      <c r="Z134" s="75" t="s">
        <v>399</v>
      </c>
      <c r="AA134" s="99" t="s">
        <v>483</v>
      </c>
      <c r="AB134" s="99" t="s">
        <v>484</v>
      </c>
      <c r="AC134" s="109" t="s">
        <v>382</v>
      </c>
      <c r="AD134" s="130" t="s">
        <v>707</v>
      </c>
      <c r="AE134" s="123">
        <v>270207578</v>
      </c>
      <c r="AF134" s="75"/>
      <c r="AG134" s="75"/>
      <c r="AH134" s="75"/>
      <c r="AI134" s="75"/>
      <c r="AJ134" s="236"/>
      <c r="AK134" s="239"/>
      <c r="AL134" s="75"/>
      <c r="AM134" s="75"/>
      <c r="AN134" s="75"/>
      <c r="AO134" s="243"/>
      <c r="AP134" s="99" t="s">
        <v>296</v>
      </c>
      <c r="AQ134" s="56" t="s">
        <v>561</v>
      </c>
      <c r="AR134" s="225"/>
      <c r="AS134" s="75"/>
      <c r="AT134" s="75"/>
    </row>
    <row r="135" spans="1:46" ht="67.900000000000006" customHeight="1">
      <c r="A135" s="41" t="s">
        <v>288</v>
      </c>
      <c r="B135" s="41" t="s">
        <v>228</v>
      </c>
      <c r="C135" s="100" t="s">
        <v>394</v>
      </c>
      <c r="D135" s="41" t="s">
        <v>247</v>
      </c>
      <c r="E135" s="41" t="s">
        <v>296</v>
      </c>
      <c r="F135" s="136">
        <v>2024130010139</v>
      </c>
      <c r="G135" s="41" t="s">
        <v>304</v>
      </c>
      <c r="H135" s="41" t="s">
        <v>317</v>
      </c>
      <c r="I135" s="41" t="s">
        <v>276</v>
      </c>
      <c r="J135" s="132">
        <v>15796</v>
      </c>
      <c r="K135" s="99"/>
      <c r="L135" s="129">
        <v>0.5</v>
      </c>
      <c r="M135" s="99" t="s">
        <v>347</v>
      </c>
      <c r="N135" s="75"/>
      <c r="O135" s="99" t="s">
        <v>793</v>
      </c>
      <c r="P135" s="105">
        <v>27944</v>
      </c>
      <c r="Q135" s="105">
        <v>15796</v>
      </c>
      <c r="R135" s="75"/>
      <c r="S135" s="75"/>
      <c r="T135" s="122">
        <f>+Q135/P135</f>
        <v>0.56527340395075865</v>
      </c>
      <c r="U135" s="107">
        <v>45444</v>
      </c>
      <c r="V135" s="107">
        <v>45657</v>
      </c>
      <c r="W135" s="75">
        <v>213</v>
      </c>
      <c r="X135" s="41">
        <v>30000</v>
      </c>
      <c r="Y135" s="99" t="s">
        <v>383</v>
      </c>
      <c r="Z135" s="75" t="s">
        <v>399</v>
      </c>
      <c r="AA135" s="99" t="s">
        <v>464</v>
      </c>
      <c r="AB135" s="99" t="s">
        <v>485</v>
      </c>
      <c r="AC135" s="109" t="s">
        <v>382</v>
      </c>
      <c r="AD135" s="130" t="s">
        <v>665</v>
      </c>
      <c r="AE135" s="123">
        <v>53750000</v>
      </c>
      <c r="AF135" s="75"/>
      <c r="AG135" s="75"/>
      <c r="AH135" s="75"/>
      <c r="AI135" s="75"/>
      <c r="AJ135" s="236"/>
      <c r="AK135" s="239"/>
      <c r="AL135" s="75"/>
      <c r="AM135" s="75"/>
      <c r="AN135" s="75"/>
      <c r="AO135" s="243"/>
      <c r="AP135" s="99" t="s">
        <v>296</v>
      </c>
      <c r="AQ135" s="56" t="s">
        <v>562</v>
      </c>
      <c r="AR135" s="225"/>
      <c r="AS135" s="75"/>
      <c r="AT135" s="75"/>
    </row>
    <row r="136" spans="1:46" ht="67.900000000000006" customHeight="1">
      <c r="A136" s="41" t="s">
        <v>288</v>
      </c>
      <c r="B136" s="41" t="s">
        <v>228</v>
      </c>
      <c r="C136" s="100" t="s">
        <v>394</v>
      </c>
      <c r="D136" s="41" t="s">
        <v>247</v>
      </c>
      <c r="E136" s="41" t="s">
        <v>296</v>
      </c>
      <c r="F136" s="136">
        <v>2024130010139</v>
      </c>
      <c r="G136" s="41" t="s">
        <v>304</v>
      </c>
      <c r="H136" s="41" t="s">
        <v>317</v>
      </c>
      <c r="I136" s="41" t="s">
        <v>276</v>
      </c>
      <c r="J136" s="132">
        <v>15796</v>
      </c>
      <c r="K136" s="99"/>
      <c r="L136" s="129">
        <v>0.5</v>
      </c>
      <c r="M136" s="99" t="s">
        <v>347</v>
      </c>
      <c r="N136" s="75"/>
      <c r="O136" s="99" t="s">
        <v>793</v>
      </c>
      <c r="P136" s="105">
        <v>27944</v>
      </c>
      <c r="Q136" s="105">
        <v>15796</v>
      </c>
      <c r="R136" s="75"/>
      <c r="S136" s="75"/>
      <c r="T136" s="75"/>
      <c r="U136" s="107">
        <v>45444</v>
      </c>
      <c r="V136" s="107">
        <v>45657</v>
      </c>
      <c r="W136" s="75">
        <v>213</v>
      </c>
      <c r="X136" s="41">
        <v>30000</v>
      </c>
      <c r="Y136" s="99" t="s">
        <v>383</v>
      </c>
      <c r="Z136" s="75" t="s">
        <v>399</v>
      </c>
      <c r="AA136" s="99" t="s">
        <v>464</v>
      </c>
      <c r="AB136" s="99" t="s">
        <v>485</v>
      </c>
      <c r="AC136" s="109" t="s">
        <v>382</v>
      </c>
      <c r="AD136" s="130" t="s">
        <v>681</v>
      </c>
      <c r="AE136" s="123">
        <v>50000000</v>
      </c>
      <c r="AF136" s="75"/>
      <c r="AG136" s="75"/>
      <c r="AH136" s="75"/>
      <c r="AI136" s="75"/>
      <c r="AJ136" s="236"/>
      <c r="AK136" s="239"/>
      <c r="AL136" s="75"/>
      <c r="AM136" s="75"/>
      <c r="AN136" s="75"/>
      <c r="AO136" s="243"/>
      <c r="AP136" s="99" t="s">
        <v>296</v>
      </c>
      <c r="AQ136" s="56" t="s">
        <v>562</v>
      </c>
      <c r="AR136" s="225"/>
      <c r="AS136" s="75"/>
      <c r="AT136" s="75"/>
    </row>
    <row r="137" spans="1:46" ht="67.900000000000006" customHeight="1">
      <c r="A137" s="41" t="s">
        <v>288</v>
      </c>
      <c r="B137" s="41" t="s">
        <v>228</v>
      </c>
      <c r="C137" s="100" t="s">
        <v>394</v>
      </c>
      <c r="D137" s="41" t="s">
        <v>247</v>
      </c>
      <c r="E137" s="41" t="s">
        <v>296</v>
      </c>
      <c r="F137" s="136">
        <v>2024130010139</v>
      </c>
      <c r="G137" s="41" t="s">
        <v>304</v>
      </c>
      <c r="H137" s="41" t="s">
        <v>317</v>
      </c>
      <c r="I137" s="41" t="s">
        <v>276</v>
      </c>
      <c r="J137" s="132">
        <v>15796</v>
      </c>
      <c r="K137" s="99"/>
      <c r="L137" s="129">
        <v>0.5</v>
      </c>
      <c r="M137" s="99" t="s">
        <v>347</v>
      </c>
      <c r="N137" s="75"/>
      <c r="O137" s="99" t="s">
        <v>793</v>
      </c>
      <c r="P137" s="105">
        <v>27944</v>
      </c>
      <c r="Q137" s="105">
        <v>15796</v>
      </c>
      <c r="R137" s="75"/>
      <c r="S137" s="75"/>
      <c r="T137" s="75"/>
      <c r="U137" s="107">
        <v>45444</v>
      </c>
      <c r="V137" s="107">
        <v>45657</v>
      </c>
      <c r="W137" s="75">
        <v>213</v>
      </c>
      <c r="X137" s="41">
        <v>30000</v>
      </c>
      <c r="Y137" s="99" t="s">
        <v>383</v>
      </c>
      <c r="Z137" s="75" t="s">
        <v>399</v>
      </c>
      <c r="AA137" s="99" t="s">
        <v>464</v>
      </c>
      <c r="AB137" s="99" t="s">
        <v>485</v>
      </c>
      <c r="AC137" s="109" t="s">
        <v>382</v>
      </c>
      <c r="AD137" s="130" t="s">
        <v>708</v>
      </c>
      <c r="AE137" s="123">
        <v>50000000</v>
      </c>
      <c r="AF137" s="75"/>
      <c r="AG137" s="75"/>
      <c r="AH137" s="75"/>
      <c r="AI137" s="75"/>
      <c r="AJ137" s="236"/>
      <c r="AK137" s="239"/>
      <c r="AL137" s="75"/>
      <c r="AM137" s="75"/>
      <c r="AN137" s="75"/>
      <c r="AO137" s="243"/>
      <c r="AP137" s="99" t="s">
        <v>296</v>
      </c>
      <c r="AQ137" s="56" t="s">
        <v>562</v>
      </c>
      <c r="AR137" s="225"/>
      <c r="AS137" s="75"/>
      <c r="AT137" s="75"/>
    </row>
    <row r="138" spans="1:46" ht="67.900000000000006" customHeight="1">
      <c r="A138" s="41" t="s">
        <v>288</v>
      </c>
      <c r="B138" s="41" t="s">
        <v>228</v>
      </c>
      <c r="C138" s="100" t="s">
        <v>394</v>
      </c>
      <c r="D138" s="41" t="s">
        <v>247</v>
      </c>
      <c r="E138" s="41" t="s">
        <v>296</v>
      </c>
      <c r="F138" s="136">
        <v>2024130010139</v>
      </c>
      <c r="G138" s="41" t="s">
        <v>304</v>
      </c>
      <c r="H138" s="41" t="s">
        <v>317</v>
      </c>
      <c r="I138" s="41" t="s">
        <v>276</v>
      </c>
      <c r="J138" s="132">
        <v>15796</v>
      </c>
      <c r="K138" s="99"/>
      <c r="L138" s="129">
        <v>0.5</v>
      </c>
      <c r="M138" s="99" t="s">
        <v>348</v>
      </c>
      <c r="N138" s="75"/>
      <c r="O138" s="99" t="s">
        <v>793</v>
      </c>
      <c r="P138" s="105">
        <v>27944</v>
      </c>
      <c r="Q138" s="105">
        <v>15796</v>
      </c>
      <c r="R138" s="75"/>
      <c r="S138" s="75"/>
      <c r="T138" s="122">
        <f>+Q138/P138</f>
        <v>0.56527340395075865</v>
      </c>
      <c r="U138" s="107">
        <v>45444</v>
      </c>
      <c r="V138" s="107">
        <v>45657</v>
      </c>
      <c r="W138" s="75">
        <v>213</v>
      </c>
      <c r="X138" s="41">
        <v>30000</v>
      </c>
      <c r="Y138" s="99" t="s">
        <v>383</v>
      </c>
      <c r="Z138" s="75" t="s">
        <v>399</v>
      </c>
      <c r="AA138" s="99" t="s">
        <v>486</v>
      </c>
      <c r="AB138" s="99" t="s">
        <v>487</v>
      </c>
      <c r="AC138" s="109" t="s">
        <v>382</v>
      </c>
      <c r="AD138" s="130" t="s">
        <v>665</v>
      </c>
      <c r="AE138" s="123">
        <v>261370000</v>
      </c>
      <c r="AF138" s="75"/>
      <c r="AG138" s="75"/>
      <c r="AH138" s="75"/>
      <c r="AI138" s="75"/>
      <c r="AJ138" s="236"/>
      <c r="AK138" s="239"/>
      <c r="AL138" s="75"/>
      <c r="AM138" s="75"/>
      <c r="AN138" s="75"/>
      <c r="AO138" s="243"/>
      <c r="AP138" s="99" t="s">
        <v>296</v>
      </c>
      <c r="AQ138" s="56" t="s">
        <v>560</v>
      </c>
      <c r="AR138" s="225"/>
      <c r="AS138" s="75"/>
      <c r="AT138" s="75"/>
    </row>
    <row r="139" spans="1:46" ht="67.900000000000006" customHeight="1">
      <c r="A139" s="41" t="s">
        <v>288</v>
      </c>
      <c r="B139" s="41" t="s">
        <v>228</v>
      </c>
      <c r="C139" s="100" t="s">
        <v>394</v>
      </c>
      <c r="D139" s="41" t="s">
        <v>247</v>
      </c>
      <c r="E139" s="41" t="s">
        <v>296</v>
      </c>
      <c r="F139" s="136">
        <v>2024130010139</v>
      </c>
      <c r="G139" s="41" t="s">
        <v>304</v>
      </c>
      <c r="H139" s="41" t="s">
        <v>317</v>
      </c>
      <c r="I139" s="41" t="s">
        <v>276</v>
      </c>
      <c r="J139" s="132">
        <v>15796</v>
      </c>
      <c r="K139" s="99"/>
      <c r="L139" s="129">
        <v>0.5</v>
      </c>
      <c r="M139" s="99" t="s">
        <v>348</v>
      </c>
      <c r="N139" s="75"/>
      <c r="O139" s="99" t="s">
        <v>793</v>
      </c>
      <c r="P139" s="105">
        <v>27944</v>
      </c>
      <c r="Q139" s="105">
        <v>15796</v>
      </c>
      <c r="R139" s="75"/>
      <c r="S139" s="75"/>
      <c r="T139" s="75"/>
      <c r="U139" s="107">
        <v>45444</v>
      </c>
      <c r="V139" s="107">
        <v>45657</v>
      </c>
      <c r="W139" s="75">
        <v>213</v>
      </c>
      <c r="X139" s="41">
        <v>30000</v>
      </c>
      <c r="Y139" s="99" t="s">
        <v>383</v>
      </c>
      <c r="Z139" s="75" t="s">
        <v>399</v>
      </c>
      <c r="AA139" s="99" t="s">
        <v>486</v>
      </c>
      <c r="AB139" s="99" t="s">
        <v>487</v>
      </c>
      <c r="AC139" s="109" t="s">
        <v>382</v>
      </c>
      <c r="AD139" s="130" t="s">
        <v>664</v>
      </c>
      <c r="AE139" s="123">
        <v>20000000</v>
      </c>
      <c r="AF139" s="75"/>
      <c r="AG139" s="75"/>
      <c r="AH139" s="75"/>
      <c r="AI139" s="75"/>
      <c r="AJ139" s="236"/>
      <c r="AK139" s="239"/>
      <c r="AL139" s="75"/>
      <c r="AM139" s="75"/>
      <c r="AN139" s="75"/>
      <c r="AO139" s="243"/>
      <c r="AP139" s="99" t="s">
        <v>296</v>
      </c>
      <c r="AQ139" s="56" t="s">
        <v>560</v>
      </c>
      <c r="AR139" s="225"/>
      <c r="AS139" s="75"/>
      <c r="AT139" s="75"/>
    </row>
    <row r="140" spans="1:46" ht="67.900000000000006" customHeight="1">
      <c r="A140" s="41" t="s">
        <v>288</v>
      </c>
      <c r="B140" s="41" t="s">
        <v>228</v>
      </c>
      <c r="C140" s="100" t="s">
        <v>394</v>
      </c>
      <c r="D140" s="41" t="s">
        <v>247</v>
      </c>
      <c r="E140" s="41" t="s">
        <v>296</v>
      </c>
      <c r="F140" s="136">
        <v>2024130010139</v>
      </c>
      <c r="G140" s="41" t="s">
        <v>304</v>
      </c>
      <c r="H140" s="41" t="s">
        <v>317</v>
      </c>
      <c r="I140" s="41" t="s">
        <v>276</v>
      </c>
      <c r="J140" s="132">
        <v>15796</v>
      </c>
      <c r="K140" s="99"/>
      <c r="L140" s="129">
        <v>0.5</v>
      </c>
      <c r="M140" s="99" t="s">
        <v>348</v>
      </c>
      <c r="N140" s="75"/>
      <c r="O140" s="99" t="s">
        <v>793</v>
      </c>
      <c r="P140" s="105">
        <v>27944</v>
      </c>
      <c r="Q140" s="105">
        <v>15796</v>
      </c>
      <c r="R140" s="75"/>
      <c r="S140" s="75"/>
      <c r="T140" s="75"/>
      <c r="U140" s="107">
        <v>45444</v>
      </c>
      <c r="V140" s="107">
        <v>45657</v>
      </c>
      <c r="W140" s="75">
        <v>213</v>
      </c>
      <c r="X140" s="41">
        <v>30000</v>
      </c>
      <c r="Y140" s="99" t="s">
        <v>383</v>
      </c>
      <c r="Z140" s="75" t="s">
        <v>399</v>
      </c>
      <c r="AA140" s="99" t="s">
        <v>486</v>
      </c>
      <c r="AB140" s="99" t="s">
        <v>487</v>
      </c>
      <c r="AC140" s="109" t="s">
        <v>382</v>
      </c>
      <c r="AD140" s="130" t="s">
        <v>709</v>
      </c>
      <c r="AE140" s="123">
        <v>51323975</v>
      </c>
      <c r="AF140" s="75"/>
      <c r="AG140" s="75"/>
      <c r="AH140" s="75"/>
      <c r="AI140" s="75"/>
      <c r="AJ140" s="236"/>
      <c r="AK140" s="239"/>
      <c r="AL140" s="75"/>
      <c r="AM140" s="75"/>
      <c r="AN140" s="75"/>
      <c r="AO140" s="243"/>
      <c r="AP140" s="99" t="s">
        <v>296</v>
      </c>
      <c r="AQ140" s="56" t="s">
        <v>560</v>
      </c>
      <c r="AR140" s="225"/>
      <c r="AS140" s="75"/>
      <c r="AT140" s="75"/>
    </row>
    <row r="141" spans="1:46" ht="67.900000000000006" customHeight="1">
      <c r="A141" s="41" t="s">
        <v>288</v>
      </c>
      <c r="B141" s="41" t="s">
        <v>228</v>
      </c>
      <c r="C141" s="100" t="s">
        <v>394</v>
      </c>
      <c r="D141" s="41" t="s">
        <v>247</v>
      </c>
      <c r="E141" s="41" t="s">
        <v>296</v>
      </c>
      <c r="F141" s="136">
        <v>2024130010139</v>
      </c>
      <c r="G141" s="41" t="s">
        <v>304</v>
      </c>
      <c r="H141" s="41" t="s">
        <v>317</v>
      </c>
      <c r="I141" s="41" t="s">
        <v>276</v>
      </c>
      <c r="J141" s="132">
        <v>15796</v>
      </c>
      <c r="K141" s="99"/>
      <c r="L141" s="129">
        <v>0.5</v>
      </c>
      <c r="M141" s="99" t="s">
        <v>348</v>
      </c>
      <c r="N141" s="75"/>
      <c r="O141" s="99" t="s">
        <v>793</v>
      </c>
      <c r="P141" s="105">
        <v>27944</v>
      </c>
      <c r="Q141" s="105">
        <v>15796</v>
      </c>
      <c r="R141" s="75"/>
      <c r="S141" s="75"/>
      <c r="T141" s="75"/>
      <c r="U141" s="107">
        <v>45444</v>
      </c>
      <c r="V141" s="107">
        <v>45657</v>
      </c>
      <c r="W141" s="75">
        <v>213</v>
      </c>
      <c r="X141" s="41">
        <v>30000</v>
      </c>
      <c r="Y141" s="99" t="s">
        <v>383</v>
      </c>
      <c r="Z141" s="75" t="s">
        <v>399</v>
      </c>
      <c r="AA141" s="99" t="s">
        <v>486</v>
      </c>
      <c r="AB141" s="99" t="s">
        <v>487</v>
      </c>
      <c r="AC141" s="109" t="s">
        <v>382</v>
      </c>
      <c r="AD141" s="130" t="s">
        <v>710</v>
      </c>
      <c r="AE141" s="123">
        <v>61323975</v>
      </c>
      <c r="AF141" s="75"/>
      <c r="AG141" s="75"/>
      <c r="AH141" s="75"/>
      <c r="AI141" s="75"/>
      <c r="AJ141" s="236"/>
      <c r="AK141" s="239"/>
      <c r="AL141" s="75"/>
      <c r="AM141" s="75"/>
      <c r="AN141" s="75"/>
      <c r="AO141" s="243"/>
      <c r="AP141" s="99" t="s">
        <v>296</v>
      </c>
      <c r="AQ141" s="56" t="s">
        <v>560</v>
      </c>
      <c r="AR141" s="225"/>
      <c r="AS141" s="75"/>
      <c r="AT141" s="75"/>
    </row>
    <row r="142" spans="1:46" ht="67.900000000000006" customHeight="1">
      <c r="A142" s="41" t="s">
        <v>288</v>
      </c>
      <c r="B142" s="41" t="s">
        <v>228</v>
      </c>
      <c r="C142" s="100" t="s">
        <v>394</v>
      </c>
      <c r="D142" s="41" t="s">
        <v>247</v>
      </c>
      <c r="E142" s="41" t="s">
        <v>296</v>
      </c>
      <c r="F142" s="136">
        <v>2024130010139</v>
      </c>
      <c r="G142" s="41" t="s">
        <v>304</v>
      </c>
      <c r="H142" s="41" t="s">
        <v>317</v>
      </c>
      <c r="I142" s="41" t="s">
        <v>276</v>
      </c>
      <c r="J142" s="132">
        <v>15796</v>
      </c>
      <c r="K142" s="99"/>
      <c r="L142" s="129">
        <v>0.5</v>
      </c>
      <c r="M142" s="99" t="s">
        <v>349</v>
      </c>
      <c r="N142" s="75"/>
      <c r="O142" s="99" t="s">
        <v>793</v>
      </c>
      <c r="P142" s="105">
        <v>27944</v>
      </c>
      <c r="Q142" s="105">
        <v>15796</v>
      </c>
      <c r="R142" s="75"/>
      <c r="S142" s="75"/>
      <c r="T142" s="122">
        <f>+Q142/P142</f>
        <v>0.56527340395075865</v>
      </c>
      <c r="U142" s="107">
        <v>45444</v>
      </c>
      <c r="V142" s="107">
        <v>45657</v>
      </c>
      <c r="W142" s="75">
        <v>213</v>
      </c>
      <c r="X142" s="41">
        <v>30000</v>
      </c>
      <c r="Y142" s="99" t="s">
        <v>383</v>
      </c>
      <c r="Z142" s="75" t="s">
        <v>399</v>
      </c>
      <c r="AA142" s="99" t="s">
        <v>476</v>
      </c>
      <c r="AB142" s="75" t="s">
        <v>477</v>
      </c>
      <c r="AC142" s="109" t="s">
        <v>382</v>
      </c>
      <c r="AD142" s="130" t="s">
        <v>665</v>
      </c>
      <c r="AE142" s="123">
        <v>12000000</v>
      </c>
      <c r="AF142" s="75"/>
      <c r="AG142" s="75"/>
      <c r="AH142" s="75"/>
      <c r="AI142" s="75"/>
      <c r="AJ142" s="236"/>
      <c r="AK142" s="239"/>
      <c r="AL142" s="75"/>
      <c r="AM142" s="75"/>
      <c r="AN142" s="75"/>
      <c r="AO142" s="243"/>
      <c r="AP142" s="99" t="s">
        <v>296</v>
      </c>
      <c r="AQ142" s="56" t="s">
        <v>561</v>
      </c>
      <c r="AR142" s="225"/>
      <c r="AS142" s="75"/>
      <c r="AT142" s="75"/>
    </row>
    <row r="143" spans="1:46" ht="67.900000000000006" customHeight="1">
      <c r="A143" s="41" t="s">
        <v>288</v>
      </c>
      <c r="B143" s="41" t="s">
        <v>228</v>
      </c>
      <c r="C143" s="100" t="s">
        <v>394</v>
      </c>
      <c r="D143" s="41" t="s">
        <v>247</v>
      </c>
      <c r="E143" s="41" t="s">
        <v>296</v>
      </c>
      <c r="F143" s="136">
        <v>2024130010139</v>
      </c>
      <c r="G143" s="41" t="s">
        <v>304</v>
      </c>
      <c r="H143" s="41" t="s">
        <v>317</v>
      </c>
      <c r="I143" s="41" t="s">
        <v>276</v>
      </c>
      <c r="J143" s="132">
        <v>15796</v>
      </c>
      <c r="K143" s="99"/>
      <c r="L143" s="129">
        <v>0.5</v>
      </c>
      <c r="M143" s="99" t="s">
        <v>349</v>
      </c>
      <c r="N143" s="75"/>
      <c r="O143" s="99" t="s">
        <v>793</v>
      </c>
      <c r="P143" s="105">
        <v>27944</v>
      </c>
      <c r="Q143" s="105">
        <v>15796</v>
      </c>
      <c r="R143" s="75"/>
      <c r="S143" s="75"/>
      <c r="T143" s="75"/>
      <c r="U143" s="107">
        <v>45444</v>
      </c>
      <c r="V143" s="107">
        <v>45657</v>
      </c>
      <c r="W143" s="75">
        <v>213</v>
      </c>
      <c r="X143" s="41">
        <v>30000</v>
      </c>
      <c r="Y143" s="99" t="s">
        <v>383</v>
      </c>
      <c r="Z143" s="75" t="s">
        <v>399</v>
      </c>
      <c r="AA143" s="99" t="s">
        <v>476</v>
      </c>
      <c r="AB143" s="75" t="s">
        <v>477</v>
      </c>
      <c r="AC143" s="109" t="s">
        <v>382</v>
      </c>
      <c r="AD143" s="130" t="s">
        <v>710</v>
      </c>
      <c r="AE143" s="123">
        <v>30661988</v>
      </c>
      <c r="AF143" s="75"/>
      <c r="AG143" s="75"/>
      <c r="AH143" s="75"/>
      <c r="AI143" s="75"/>
      <c r="AJ143" s="236"/>
      <c r="AK143" s="239"/>
      <c r="AL143" s="75"/>
      <c r="AM143" s="75"/>
      <c r="AN143" s="75"/>
      <c r="AO143" s="243"/>
      <c r="AP143" s="99" t="s">
        <v>296</v>
      </c>
      <c r="AQ143" s="56" t="s">
        <v>561</v>
      </c>
      <c r="AR143" s="225"/>
      <c r="AS143" s="75"/>
      <c r="AT143" s="75"/>
    </row>
    <row r="144" spans="1:46" ht="67.900000000000006" customHeight="1">
      <c r="A144" s="41" t="s">
        <v>288</v>
      </c>
      <c r="B144" s="41" t="s">
        <v>228</v>
      </c>
      <c r="C144" s="100" t="s">
        <v>394</v>
      </c>
      <c r="D144" s="41" t="s">
        <v>247</v>
      </c>
      <c r="E144" s="41" t="s">
        <v>296</v>
      </c>
      <c r="F144" s="136">
        <v>2024130010139</v>
      </c>
      <c r="G144" s="41" t="s">
        <v>304</v>
      </c>
      <c r="H144" s="41" t="s">
        <v>317</v>
      </c>
      <c r="I144" s="41" t="s">
        <v>276</v>
      </c>
      <c r="J144" s="132">
        <v>15796</v>
      </c>
      <c r="K144" s="99"/>
      <c r="L144" s="129">
        <v>0.5</v>
      </c>
      <c r="M144" s="99" t="s">
        <v>350</v>
      </c>
      <c r="N144" s="75"/>
      <c r="O144" s="99" t="s">
        <v>793</v>
      </c>
      <c r="P144" s="105">
        <v>27944</v>
      </c>
      <c r="Q144" s="105">
        <v>15796</v>
      </c>
      <c r="R144" s="75"/>
      <c r="S144" s="75"/>
      <c r="T144" s="122">
        <f>+Q144/P144</f>
        <v>0.56527340395075865</v>
      </c>
      <c r="U144" s="107">
        <v>45444</v>
      </c>
      <c r="V144" s="107">
        <v>45657</v>
      </c>
      <c r="W144" s="75">
        <v>213</v>
      </c>
      <c r="X144" s="41">
        <v>30000</v>
      </c>
      <c r="Y144" s="99" t="s">
        <v>383</v>
      </c>
      <c r="Z144" s="75" t="s">
        <v>399</v>
      </c>
      <c r="AA144" s="99" t="s">
        <v>478</v>
      </c>
      <c r="AB144" s="99" t="s">
        <v>479</v>
      </c>
      <c r="AC144" s="109" t="s">
        <v>382</v>
      </c>
      <c r="AD144" s="130" t="s">
        <v>665</v>
      </c>
      <c r="AE144" s="123">
        <v>281560000</v>
      </c>
      <c r="AF144" s="75"/>
      <c r="AG144" s="75"/>
      <c r="AH144" s="75"/>
      <c r="AI144" s="75"/>
      <c r="AJ144" s="236"/>
      <c r="AK144" s="239"/>
      <c r="AL144" s="75"/>
      <c r="AM144" s="75"/>
      <c r="AN144" s="75"/>
      <c r="AO144" s="243"/>
      <c r="AP144" s="99" t="s">
        <v>296</v>
      </c>
      <c r="AQ144" s="56" t="s">
        <v>562</v>
      </c>
      <c r="AR144" s="225"/>
      <c r="AS144" s="75"/>
      <c r="AT144" s="75"/>
    </row>
    <row r="145" spans="1:46" ht="67.900000000000006" customHeight="1">
      <c r="A145" s="41" t="s">
        <v>288</v>
      </c>
      <c r="B145" s="41" t="s">
        <v>228</v>
      </c>
      <c r="C145" s="100" t="s">
        <v>394</v>
      </c>
      <c r="D145" s="41" t="s">
        <v>247</v>
      </c>
      <c r="E145" s="41" t="s">
        <v>296</v>
      </c>
      <c r="F145" s="136">
        <v>2024130010139</v>
      </c>
      <c r="G145" s="41" t="s">
        <v>304</v>
      </c>
      <c r="H145" s="41" t="s">
        <v>317</v>
      </c>
      <c r="I145" s="41" t="s">
        <v>276</v>
      </c>
      <c r="J145" s="132">
        <v>15796</v>
      </c>
      <c r="K145" s="99"/>
      <c r="L145" s="129">
        <v>0.5</v>
      </c>
      <c r="M145" s="99" t="s">
        <v>350</v>
      </c>
      <c r="N145" s="75"/>
      <c r="O145" s="99" t="s">
        <v>793</v>
      </c>
      <c r="P145" s="105">
        <v>27944</v>
      </c>
      <c r="Q145" s="105">
        <v>15796</v>
      </c>
      <c r="R145" s="75"/>
      <c r="S145" s="75"/>
      <c r="T145" s="75"/>
      <c r="U145" s="107">
        <v>45444</v>
      </c>
      <c r="V145" s="107">
        <v>45657</v>
      </c>
      <c r="W145" s="75">
        <v>213</v>
      </c>
      <c r="X145" s="41">
        <v>30000</v>
      </c>
      <c r="Y145" s="99" t="s">
        <v>383</v>
      </c>
      <c r="Z145" s="75" t="s">
        <v>399</v>
      </c>
      <c r="AA145" s="99" t="s">
        <v>478</v>
      </c>
      <c r="AB145" s="99" t="s">
        <v>479</v>
      </c>
      <c r="AC145" s="109" t="s">
        <v>382</v>
      </c>
      <c r="AD145" s="130" t="s">
        <v>711</v>
      </c>
      <c r="AE145" s="123">
        <v>51323975</v>
      </c>
      <c r="AF145" s="75"/>
      <c r="AG145" s="75"/>
      <c r="AH145" s="75"/>
      <c r="AI145" s="75"/>
      <c r="AJ145" s="236"/>
      <c r="AK145" s="239"/>
      <c r="AL145" s="75"/>
      <c r="AM145" s="75"/>
      <c r="AN145" s="75"/>
      <c r="AO145" s="243"/>
      <c r="AP145" s="99" t="s">
        <v>296</v>
      </c>
      <c r="AQ145" s="56" t="s">
        <v>562</v>
      </c>
      <c r="AR145" s="225"/>
      <c r="AS145" s="75"/>
      <c r="AT145" s="75"/>
    </row>
    <row r="146" spans="1:46" ht="67.900000000000006" customHeight="1">
      <c r="A146" s="41" t="s">
        <v>288</v>
      </c>
      <c r="B146" s="41" t="s">
        <v>228</v>
      </c>
      <c r="C146" s="100" t="s">
        <v>394</v>
      </c>
      <c r="D146" s="41" t="s">
        <v>247</v>
      </c>
      <c r="E146" s="41" t="s">
        <v>296</v>
      </c>
      <c r="F146" s="136">
        <v>2024130010139</v>
      </c>
      <c r="G146" s="41" t="s">
        <v>304</v>
      </c>
      <c r="H146" s="41" t="s">
        <v>317</v>
      </c>
      <c r="I146" s="41" t="s">
        <v>276</v>
      </c>
      <c r="J146" s="132">
        <v>15796</v>
      </c>
      <c r="K146" s="99"/>
      <c r="L146" s="129">
        <v>0.5</v>
      </c>
      <c r="M146" s="99" t="s">
        <v>350</v>
      </c>
      <c r="N146" s="75"/>
      <c r="O146" s="99" t="s">
        <v>793</v>
      </c>
      <c r="P146" s="105">
        <v>27944</v>
      </c>
      <c r="Q146" s="105">
        <v>15796</v>
      </c>
      <c r="R146" s="75"/>
      <c r="S146" s="75"/>
      <c r="T146" s="75"/>
      <c r="U146" s="107">
        <v>45444</v>
      </c>
      <c r="V146" s="107">
        <v>45657</v>
      </c>
      <c r="W146" s="75">
        <v>213</v>
      </c>
      <c r="X146" s="41">
        <v>30000</v>
      </c>
      <c r="Y146" s="99" t="s">
        <v>383</v>
      </c>
      <c r="Z146" s="75" t="s">
        <v>399</v>
      </c>
      <c r="AA146" s="99" t="s">
        <v>478</v>
      </c>
      <c r="AB146" s="99" t="s">
        <v>479</v>
      </c>
      <c r="AC146" s="109" t="s">
        <v>382</v>
      </c>
      <c r="AD146" s="130" t="s">
        <v>710</v>
      </c>
      <c r="AE146" s="123">
        <v>153309940</v>
      </c>
      <c r="AF146" s="75"/>
      <c r="AG146" s="75"/>
      <c r="AH146" s="75"/>
      <c r="AI146" s="75"/>
      <c r="AJ146" s="236"/>
      <c r="AK146" s="239"/>
      <c r="AL146" s="75"/>
      <c r="AM146" s="75"/>
      <c r="AN146" s="75"/>
      <c r="AO146" s="243"/>
      <c r="AP146" s="99" t="s">
        <v>296</v>
      </c>
      <c r="AQ146" s="56" t="s">
        <v>562</v>
      </c>
      <c r="AR146" s="225"/>
      <c r="AS146" s="75"/>
      <c r="AT146" s="75"/>
    </row>
    <row r="147" spans="1:46" ht="67.900000000000006" customHeight="1">
      <c r="A147" s="41" t="s">
        <v>288</v>
      </c>
      <c r="B147" s="41" t="s">
        <v>228</v>
      </c>
      <c r="C147" s="100" t="s">
        <v>394</v>
      </c>
      <c r="D147" s="41" t="s">
        <v>247</v>
      </c>
      <c r="E147" s="41" t="s">
        <v>296</v>
      </c>
      <c r="F147" s="136">
        <v>2024130010139</v>
      </c>
      <c r="G147" s="41" t="s">
        <v>304</v>
      </c>
      <c r="H147" s="41" t="s">
        <v>317</v>
      </c>
      <c r="I147" s="41" t="s">
        <v>276</v>
      </c>
      <c r="J147" s="132">
        <v>15796</v>
      </c>
      <c r="K147" s="99"/>
      <c r="L147" s="129">
        <v>0.5</v>
      </c>
      <c r="M147" s="99" t="s">
        <v>351</v>
      </c>
      <c r="N147" s="75"/>
      <c r="O147" s="99" t="s">
        <v>793</v>
      </c>
      <c r="P147" s="105">
        <v>27944</v>
      </c>
      <c r="Q147" s="105">
        <v>15796</v>
      </c>
      <c r="R147" s="75"/>
      <c r="S147" s="75"/>
      <c r="T147" s="122">
        <f>+Q147/P147</f>
        <v>0.56527340395075865</v>
      </c>
      <c r="U147" s="107">
        <v>45444</v>
      </c>
      <c r="V147" s="107">
        <v>45657</v>
      </c>
      <c r="W147" s="75">
        <v>213</v>
      </c>
      <c r="X147" s="41">
        <v>30000</v>
      </c>
      <c r="Y147" s="99" t="s">
        <v>383</v>
      </c>
      <c r="Z147" s="75" t="s">
        <v>399</v>
      </c>
      <c r="AA147" s="99" t="s">
        <v>480</v>
      </c>
      <c r="AB147" s="99" t="s">
        <v>479</v>
      </c>
      <c r="AC147" s="109" t="s">
        <v>382</v>
      </c>
      <c r="AD147" s="130" t="s">
        <v>665</v>
      </c>
      <c r="AE147" s="123">
        <v>986413068</v>
      </c>
      <c r="AF147" s="75"/>
      <c r="AG147" s="75"/>
      <c r="AH147" s="75"/>
      <c r="AI147" s="75"/>
      <c r="AJ147" s="236"/>
      <c r="AK147" s="239"/>
      <c r="AL147" s="75"/>
      <c r="AM147" s="75"/>
      <c r="AN147" s="75"/>
      <c r="AO147" s="243"/>
      <c r="AP147" s="99" t="s">
        <v>296</v>
      </c>
      <c r="AQ147" s="56" t="s">
        <v>560</v>
      </c>
      <c r="AR147" s="225"/>
      <c r="AS147" s="75"/>
      <c r="AT147" s="75"/>
    </row>
    <row r="148" spans="1:46" ht="67.900000000000006" customHeight="1">
      <c r="A148" s="41" t="s">
        <v>288</v>
      </c>
      <c r="B148" s="41" t="s">
        <v>228</v>
      </c>
      <c r="C148" s="100" t="s">
        <v>394</v>
      </c>
      <c r="D148" s="41" t="s">
        <v>247</v>
      </c>
      <c r="E148" s="41" t="s">
        <v>296</v>
      </c>
      <c r="F148" s="136">
        <v>2024130010139</v>
      </c>
      <c r="G148" s="41" t="s">
        <v>304</v>
      </c>
      <c r="H148" s="41" t="s">
        <v>317</v>
      </c>
      <c r="I148" s="41" t="s">
        <v>276</v>
      </c>
      <c r="J148" s="132">
        <v>15796</v>
      </c>
      <c r="K148" s="99"/>
      <c r="L148" s="129">
        <v>0.5</v>
      </c>
      <c r="M148" s="99" t="s">
        <v>351</v>
      </c>
      <c r="N148" s="75"/>
      <c r="O148" s="99" t="s">
        <v>793</v>
      </c>
      <c r="P148" s="105">
        <v>27944</v>
      </c>
      <c r="Q148" s="105">
        <v>15796</v>
      </c>
      <c r="R148" s="75"/>
      <c r="S148" s="75"/>
      <c r="T148" s="75"/>
      <c r="U148" s="107">
        <v>45444</v>
      </c>
      <c r="V148" s="107">
        <v>45657</v>
      </c>
      <c r="W148" s="75">
        <v>213</v>
      </c>
      <c r="X148" s="41">
        <v>30000</v>
      </c>
      <c r="Y148" s="99" t="s">
        <v>383</v>
      </c>
      <c r="Z148" s="75" t="s">
        <v>399</v>
      </c>
      <c r="AA148" s="99" t="s">
        <v>480</v>
      </c>
      <c r="AB148" s="99" t="s">
        <v>479</v>
      </c>
      <c r="AC148" s="109" t="s">
        <v>382</v>
      </c>
      <c r="AD148" s="130" t="s">
        <v>712</v>
      </c>
      <c r="AE148" s="123">
        <v>102434500</v>
      </c>
      <c r="AF148" s="75"/>
      <c r="AG148" s="75"/>
      <c r="AH148" s="75"/>
      <c r="AI148" s="75"/>
      <c r="AJ148" s="236"/>
      <c r="AK148" s="239"/>
      <c r="AL148" s="75"/>
      <c r="AM148" s="75"/>
      <c r="AN148" s="75"/>
      <c r="AO148" s="243"/>
      <c r="AP148" s="99" t="s">
        <v>296</v>
      </c>
      <c r="AQ148" s="56" t="s">
        <v>560</v>
      </c>
      <c r="AR148" s="225"/>
      <c r="AS148" s="75"/>
      <c r="AT148" s="75"/>
    </row>
    <row r="149" spans="1:46" ht="67.900000000000006" customHeight="1">
      <c r="A149" s="41" t="s">
        <v>288</v>
      </c>
      <c r="B149" s="41" t="s">
        <v>228</v>
      </c>
      <c r="C149" s="100" t="s">
        <v>394</v>
      </c>
      <c r="D149" s="41" t="s">
        <v>247</v>
      </c>
      <c r="E149" s="41" t="s">
        <v>296</v>
      </c>
      <c r="F149" s="136">
        <v>2024130010139</v>
      </c>
      <c r="G149" s="41" t="s">
        <v>304</v>
      </c>
      <c r="H149" s="41" t="s">
        <v>317</v>
      </c>
      <c r="I149" s="41" t="s">
        <v>276</v>
      </c>
      <c r="J149" s="132">
        <v>15796</v>
      </c>
      <c r="K149" s="99"/>
      <c r="L149" s="129">
        <v>0.5</v>
      </c>
      <c r="M149" s="99" t="s">
        <v>351</v>
      </c>
      <c r="N149" s="75"/>
      <c r="O149" s="99" t="s">
        <v>793</v>
      </c>
      <c r="P149" s="105">
        <v>27944</v>
      </c>
      <c r="Q149" s="105">
        <v>15796</v>
      </c>
      <c r="R149" s="75"/>
      <c r="S149" s="75"/>
      <c r="T149" s="75"/>
      <c r="U149" s="107">
        <v>45444</v>
      </c>
      <c r="V149" s="107">
        <v>45657</v>
      </c>
      <c r="W149" s="75">
        <v>213</v>
      </c>
      <c r="X149" s="41">
        <v>30000</v>
      </c>
      <c r="Y149" s="99" t="s">
        <v>383</v>
      </c>
      <c r="Z149" s="75" t="s">
        <v>399</v>
      </c>
      <c r="AA149" s="99" t="s">
        <v>480</v>
      </c>
      <c r="AB149" s="99" t="s">
        <v>479</v>
      </c>
      <c r="AC149" s="109" t="s">
        <v>382</v>
      </c>
      <c r="AD149" s="130" t="s">
        <v>664</v>
      </c>
      <c r="AE149" s="123">
        <v>40000000</v>
      </c>
      <c r="AF149" s="75"/>
      <c r="AG149" s="75"/>
      <c r="AH149" s="75"/>
      <c r="AI149" s="75"/>
      <c r="AJ149" s="236"/>
      <c r="AK149" s="239"/>
      <c r="AL149" s="75"/>
      <c r="AM149" s="75"/>
      <c r="AN149" s="75"/>
      <c r="AO149" s="243"/>
      <c r="AP149" s="99" t="s">
        <v>296</v>
      </c>
      <c r="AQ149" s="56" t="s">
        <v>560</v>
      </c>
      <c r="AR149" s="225"/>
      <c r="AS149" s="75"/>
      <c r="AT149" s="75"/>
    </row>
    <row r="150" spans="1:46" ht="67.900000000000006" customHeight="1">
      <c r="A150" s="41" t="s">
        <v>288</v>
      </c>
      <c r="B150" s="41" t="s">
        <v>228</v>
      </c>
      <c r="C150" s="100" t="s">
        <v>394</v>
      </c>
      <c r="D150" s="41" t="s">
        <v>247</v>
      </c>
      <c r="E150" s="41" t="s">
        <v>296</v>
      </c>
      <c r="F150" s="136">
        <v>2024130010139</v>
      </c>
      <c r="G150" s="41" t="s">
        <v>304</v>
      </c>
      <c r="H150" s="41" t="s">
        <v>317</v>
      </c>
      <c r="I150" s="41" t="s">
        <v>276</v>
      </c>
      <c r="J150" s="132">
        <v>15796</v>
      </c>
      <c r="K150" s="99"/>
      <c r="L150" s="129">
        <v>0.5</v>
      </c>
      <c r="M150" s="99" t="s">
        <v>351</v>
      </c>
      <c r="N150" s="75"/>
      <c r="O150" s="99" t="s">
        <v>793</v>
      </c>
      <c r="P150" s="105">
        <v>27944</v>
      </c>
      <c r="Q150" s="105">
        <v>15796</v>
      </c>
      <c r="R150" s="75"/>
      <c r="S150" s="75"/>
      <c r="T150" s="75"/>
      <c r="U150" s="107">
        <v>45444</v>
      </c>
      <c r="V150" s="107">
        <v>45657</v>
      </c>
      <c r="W150" s="75">
        <v>213</v>
      </c>
      <c r="X150" s="41">
        <v>30000</v>
      </c>
      <c r="Y150" s="99" t="s">
        <v>383</v>
      </c>
      <c r="Z150" s="75" t="s">
        <v>399</v>
      </c>
      <c r="AA150" s="99" t="s">
        <v>480</v>
      </c>
      <c r="AB150" s="99" t="s">
        <v>479</v>
      </c>
      <c r="AC150" s="109" t="s">
        <v>382</v>
      </c>
      <c r="AD150" s="130" t="s">
        <v>713</v>
      </c>
      <c r="AE150" s="123">
        <v>324354453.5</v>
      </c>
      <c r="AF150" s="75"/>
      <c r="AG150" s="75"/>
      <c r="AH150" s="75"/>
      <c r="AI150" s="75"/>
      <c r="AJ150" s="236"/>
      <c r="AK150" s="239"/>
      <c r="AL150" s="75"/>
      <c r="AM150" s="75"/>
      <c r="AN150" s="75"/>
      <c r="AO150" s="243"/>
      <c r="AP150" s="99" t="s">
        <v>296</v>
      </c>
      <c r="AQ150" s="56" t="s">
        <v>560</v>
      </c>
      <c r="AR150" s="225"/>
      <c r="AS150" s="75"/>
      <c r="AT150" s="75"/>
    </row>
    <row r="151" spans="1:46" ht="67.900000000000006" customHeight="1">
      <c r="A151" s="41" t="s">
        <v>288</v>
      </c>
      <c r="B151" s="41" t="s">
        <v>228</v>
      </c>
      <c r="C151" s="100" t="s">
        <v>394</v>
      </c>
      <c r="D151" s="41" t="s">
        <v>247</v>
      </c>
      <c r="E151" s="41" t="s">
        <v>296</v>
      </c>
      <c r="F151" s="136">
        <v>2024130010139</v>
      </c>
      <c r="G151" s="41" t="s">
        <v>304</v>
      </c>
      <c r="H151" s="41" t="s">
        <v>317</v>
      </c>
      <c r="I151" s="41" t="s">
        <v>276</v>
      </c>
      <c r="J151" s="132">
        <v>15796</v>
      </c>
      <c r="K151" s="99"/>
      <c r="L151" s="129">
        <v>0.5</v>
      </c>
      <c r="M151" s="99" t="s">
        <v>351</v>
      </c>
      <c r="N151" s="75"/>
      <c r="O151" s="99" t="s">
        <v>793</v>
      </c>
      <c r="P151" s="105">
        <v>27944</v>
      </c>
      <c r="Q151" s="105">
        <v>15796</v>
      </c>
      <c r="R151" s="75"/>
      <c r="S151" s="75"/>
      <c r="T151" s="75"/>
      <c r="U151" s="107">
        <v>45444</v>
      </c>
      <c r="V151" s="107">
        <v>45657</v>
      </c>
      <c r="W151" s="75">
        <v>213</v>
      </c>
      <c r="X151" s="41">
        <v>30000</v>
      </c>
      <c r="Y151" s="99" t="s">
        <v>383</v>
      </c>
      <c r="Z151" s="75" t="s">
        <v>399</v>
      </c>
      <c r="AA151" s="99" t="s">
        <v>480</v>
      </c>
      <c r="AB151" s="99" t="s">
        <v>479</v>
      </c>
      <c r="AC151" s="109" t="s">
        <v>382</v>
      </c>
      <c r="AD151" s="130" t="s">
        <v>710</v>
      </c>
      <c r="AE151" s="123">
        <v>163930382.74000001</v>
      </c>
      <c r="AF151" s="75"/>
      <c r="AG151" s="75"/>
      <c r="AH151" s="75"/>
      <c r="AI151" s="75"/>
      <c r="AJ151" s="236"/>
      <c r="AK151" s="239"/>
      <c r="AL151" s="75"/>
      <c r="AM151" s="75"/>
      <c r="AN151" s="75"/>
      <c r="AO151" s="243"/>
      <c r="AP151" s="99" t="s">
        <v>296</v>
      </c>
      <c r="AQ151" s="56" t="s">
        <v>560</v>
      </c>
      <c r="AR151" s="225"/>
      <c r="AS151" s="75"/>
      <c r="AT151" s="75"/>
    </row>
    <row r="152" spans="1:46" ht="54.6" customHeight="1">
      <c r="A152" s="41" t="s">
        <v>288</v>
      </c>
      <c r="B152" s="41" t="s">
        <v>228</v>
      </c>
      <c r="C152" s="100" t="s">
        <v>394</v>
      </c>
      <c r="D152" s="41" t="s">
        <v>247</v>
      </c>
      <c r="E152" s="41" t="s">
        <v>296</v>
      </c>
      <c r="F152" s="136">
        <v>2024130010139</v>
      </c>
      <c r="G152" s="41" t="s">
        <v>304</v>
      </c>
      <c r="H152" s="41" t="s">
        <v>457</v>
      </c>
      <c r="I152" s="41" t="s">
        <v>276</v>
      </c>
      <c r="J152" s="132">
        <v>15796</v>
      </c>
      <c r="K152" s="99"/>
      <c r="L152" s="129">
        <v>0.5</v>
      </c>
      <c r="M152" s="99" t="s">
        <v>352</v>
      </c>
      <c r="N152" s="75"/>
      <c r="O152" s="99" t="s">
        <v>793</v>
      </c>
      <c r="P152" s="105">
        <v>27944</v>
      </c>
      <c r="Q152" s="105">
        <v>15796</v>
      </c>
      <c r="R152" s="75"/>
      <c r="S152" s="75"/>
      <c r="T152" s="122">
        <f>+Q152/P152</f>
        <v>0.56527340395075865</v>
      </c>
      <c r="U152" s="107">
        <v>45444</v>
      </c>
      <c r="V152" s="107">
        <v>45657</v>
      </c>
      <c r="W152" s="75">
        <v>213</v>
      </c>
      <c r="X152" s="41">
        <v>30000</v>
      </c>
      <c r="Y152" s="99" t="s">
        <v>383</v>
      </c>
      <c r="Z152" s="75" t="s">
        <v>399</v>
      </c>
      <c r="AA152" s="99" t="s">
        <v>488</v>
      </c>
      <c r="AB152" s="99" t="s">
        <v>479</v>
      </c>
      <c r="AC152" s="109" t="s">
        <v>382</v>
      </c>
      <c r="AD152" s="130" t="s">
        <v>665</v>
      </c>
      <c r="AE152" s="123">
        <v>322420000</v>
      </c>
      <c r="AF152" s="75"/>
      <c r="AG152" s="75"/>
      <c r="AH152" s="75"/>
      <c r="AI152" s="75"/>
      <c r="AJ152" s="236"/>
      <c r="AK152" s="239"/>
      <c r="AL152" s="75"/>
      <c r="AM152" s="75"/>
      <c r="AN152" s="75"/>
      <c r="AO152" s="243"/>
      <c r="AP152" s="99" t="s">
        <v>296</v>
      </c>
      <c r="AQ152" s="56" t="s">
        <v>561</v>
      </c>
      <c r="AR152" s="225"/>
      <c r="AS152" s="75"/>
      <c r="AT152" s="75"/>
    </row>
    <row r="153" spans="1:46" ht="54.6" customHeight="1">
      <c r="A153" s="41" t="s">
        <v>288</v>
      </c>
      <c r="B153" s="41" t="s">
        <v>228</v>
      </c>
      <c r="C153" s="100" t="s">
        <v>394</v>
      </c>
      <c r="D153" s="41" t="s">
        <v>247</v>
      </c>
      <c r="E153" s="41" t="s">
        <v>296</v>
      </c>
      <c r="F153" s="136">
        <v>2024130010139</v>
      </c>
      <c r="G153" s="41" t="s">
        <v>304</v>
      </c>
      <c r="H153" s="41" t="s">
        <v>457</v>
      </c>
      <c r="I153" s="41" t="s">
        <v>276</v>
      </c>
      <c r="J153" s="132">
        <v>15796</v>
      </c>
      <c r="K153" s="99"/>
      <c r="L153" s="129">
        <v>0.5</v>
      </c>
      <c r="M153" s="99" t="s">
        <v>352</v>
      </c>
      <c r="N153" s="75"/>
      <c r="O153" s="99" t="s">
        <v>793</v>
      </c>
      <c r="P153" s="105">
        <v>27944</v>
      </c>
      <c r="Q153" s="105">
        <v>15796</v>
      </c>
      <c r="R153" s="75"/>
      <c r="S153" s="75"/>
      <c r="T153" s="75"/>
      <c r="U153" s="107">
        <v>45444</v>
      </c>
      <c r="V153" s="107">
        <v>45657</v>
      </c>
      <c r="W153" s="75">
        <v>213</v>
      </c>
      <c r="X153" s="41">
        <v>30000</v>
      </c>
      <c r="Y153" s="99" t="s">
        <v>383</v>
      </c>
      <c r="Z153" s="75" t="s">
        <v>399</v>
      </c>
      <c r="AA153" s="99" t="s">
        <v>488</v>
      </c>
      <c r="AB153" s="99" t="s">
        <v>479</v>
      </c>
      <c r="AC153" s="109" t="s">
        <v>382</v>
      </c>
      <c r="AD153" s="130" t="s">
        <v>664</v>
      </c>
      <c r="AE153" s="123">
        <v>20000000</v>
      </c>
      <c r="AF153" s="75"/>
      <c r="AG153" s="75"/>
      <c r="AH153" s="75"/>
      <c r="AI153" s="75"/>
      <c r="AJ153" s="236"/>
      <c r="AK153" s="239"/>
      <c r="AL153" s="75"/>
      <c r="AM153" s="75"/>
      <c r="AN153" s="75"/>
      <c r="AO153" s="243"/>
      <c r="AP153" s="99" t="s">
        <v>296</v>
      </c>
      <c r="AQ153" s="56" t="s">
        <v>561</v>
      </c>
      <c r="AR153" s="225"/>
      <c r="AS153" s="75"/>
      <c r="AT153" s="75"/>
    </row>
    <row r="154" spans="1:46" ht="54.6" customHeight="1">
      <c r="A154" s="41" t="s">
        <v>288</v>
      </c>
      <c r="B154" s="41" t="s">
        <v>228</v>
      </c>
      <c r="C154" s="100" t="s">
        <v>394</v>
      </c>
      <c r="D154" s="41" t="s">
        <v>247</v>
      </c>
      <c r="E154" s="41" t="s">
        <v>296</v>
      </c>
      <c r="F154" s="136">
        <v>2024130010139</v>
      </c>
      <c r="G154" s="41" t="s">
        <v>304</v>
      </c>
      <c r="H154" s="41" t="s">
        <v>457</v>
      </c>
      <c r="I154" s="41" t="s">
        <v>276</v>
      </c>
      <c r="J154" s="132">
        <v>15796</v>
      </c>
      <c r="K154" s="99"/>
      <c r="L154" s="129">
        <v>0.5</v>
      </c>
      <c r="M154" s="99" t="s">
        <v>352</v>
      </c>
      <c r="N154" s="75"/>
      <c r="O154" s="99" t="s">
        <v>793</v>
      </c>
      <c r="P154" s="105">
        <v>27944</v>
      </c>
      <c r="Q154" s="105">
        <v>15796</v>
      </c>
      <c r="R154" s="75"/>
      <c r="S154" s="75"/>
      <c r="T154" s="75"/>
      <c r="U154" s="107">
        <v>45444</v>
      </c>
      <c r="V154" s="107">
        <v>45657</v>
      </c>
      <c r="W154" s="75">
        <v>213</v>
      </c>
      <c r="X154" s="41">
        <v>30000</v>
      </c>
      <c r="Y154" s="99" t="s">
        <v>383</v>
      </c>
      <c r="Z154" s="75" t="s">
        <v>399</v>
      </c>
      <c r="AA154" s="99" t="s">
        <v>488</v>
      </c>
      <c r="AB154" s="99" t="s">
        <v>479</v>
      </c>
      <c r="AC154" s="109" t="s">
        <v>382</v>
      </c>
      <c r="AD154" s="130" t="s">
        <v>714</v>
      </c>
      <c r="AE154" s="123">
        <v>20000000</v>
      </c>
      <c r="AF154" s="75"/>
      <c r="AG154" s="75"/>
      <c r="AH154" s="75"/>
      <c r="AI154" s="75"/>
      <c r="AJ154" s="236"/>
      <c r="AK154" s="239"/>
      <c r="AL154" s="75"/>
      <c r="AM154" s="75"/>
      <c r="AN154" s="75"/>
      <c r="AO154" s="243"/>
      <c r="AP154" s="99" t="s">
        <v>296</v>
      </c>
      <c r="AQ154" s="56" t="s">
        <v>561</v>
      </c>
      <c r="AR154" s="225"/>
      <c r="AS154" s="75"/>
      <c r="AT154" s="75"/>
    </row>
    <row r="155" spans="1:46" ht="54.6" customHeight="1">
      <c r="A155" s="41" t="s">
        <v>288</v>
      </c>
      <c r="B155" s="41" t="s">
        <v>228</v>
      </c>
      <c r="C155" s="100" t="s">
        <v>394</v>
      </c>
      <c r="D155" s="41" t="s">
        <v>247</v>
      </c>
      <c r="E155" s="41" t="s">
        <v>296</v>
      </c>
      <c r="F155" s="136">
        <v>2024130010139</v>
      </c>
      <c r="G155" s="41" t="s">
        <v>304</v>
      </c>
      <c r="H155" s="41" t="s">
        <v>457</v>
      </c>
      <c r="I155" s="41" t="s">
        <v>276</v>
      </c>
      <c r="J155" s="132">
        <v>15796</v>
      </c>
      <c r="K155" s="99"/>
      <c r="L155" s="129">
        <v>0.5</v>
      </c>
      <c r="M155" s="99" t="s">
        <v>352</v>
      </c>
      <c r="N155" s="75"/>
      <c r="O155" s="99" t="s">
        <v>793</v>
      </c>
      <c r="P155" s="105">
        <v>27944</v>
      </c>
      <c r="Q155" s="105">
        <v>15796</v>
      </c>
      <c r="R155" s="75"/>
      <c r="S155" s="75"/>
      <c r="T155" s="75"/>
      <c r="U155" s="107">
        <v>45444</v>
      </c>
      <c r="V155" s="107">
        <v>45657</v>
      </c>
      <c r="W155" s="75">
        <v>213</v>
      </c>
      <c r="X155" s="41">
        <v>30000</v>
      </c>
      <c r="Y155" s="99" t="s">
        <v>383</v>
      </c>
      <c r="Z155" s="75" t="s">
        <v>399</v>
      </c>
      <c r="AA155" s="99" t="s">
        <v>488</v>
      </c>
      <c r="AB155" s="99" t="s">
        <v>479</v>
      </c>
      <c r="AC155" s="109" t="s">
        <v>382</v>
      </c>
      <c r="AD155" s="130" t="s">
        <v>710</v>
      </c>
      <c r="AE155" s="123">
        <v>67074288.5</v>
      </c>
      <c r="AF155" s="75"/>
      <c r="AG155" s="75"/>
      <c r="AH155" s="75"/>
      <c r="AI155" s="75"/>
      <c r="AJ155" s="237"/>
      <c r="AK155" s="240"/>
      <c r="AL155" s="75"/>
      <c r="AM155" s="75"/>
      <c r="AN155" s="75"/>
      <c r="AO155" s="244"/>
      <c r="AP155" s="99" t="s">
        <v>296</v>
      </c>
      <c r="AQ155" s="56" t="s">
        <v>561</v>
      </c>
      <c r="AR155" s="225"/>
      <c r="AS155" s="75"/>
      <c r="AT155" s="75"/>
    </row>
    <row r="156" spans="1:46" ht="54.6" customHeight="1">
      <c r="A156" s="41"/>
      <c r="B156" s="41"/>
      <c r="C156" s="100"/>
      <c r="D156" s="41"/>
      <c r="E156" s="245" t="s">
        <v>823</v>
      </c>
      <c r="F156" s="246"/>
      <c r="G156" s="246"/>
      <c r="H156" s="246"/>
      <c r="I156" s="246"/>
      <c r="J156" s="246"/>
      <c r="K156" s="246"/>
      <c r="L156" s="246"/>
      <c r="M156" s="246"/>
      <c r="N156" s="246"/>
      <c r="O156" s="246"/>
      <c r="P156" s="246"/>
      <c r="Q156" s="270"/>
      <c r="R156" s="75"/>
      <c r="S156" s="75"/>
      <c r="T156" s="121">
        <f>AVERAGE(T152:T155)</f>
        <v>0.56527340395075865</v>
      </c>
      <c r="U156" s="107"/>
      <c r="V156" s="107"/>
      <c r="W156" s="75"/>
      <c r="X156" s="41"/>
      <c r="Y156" s="99"/>
      <c r="Z156" s="75"/>
      <c r="AA156" s="99"/>
      <c r="AB156" s="99"/>
      <c r="AC156" s="109"/>
      <c r="AD156" s="130"/>
      <c r="AE156" s="123"/>
      <c r="AF156" s="75"/>
      <c r="AG156" s="75"/>
      <c r="AH156" s="75"/>
      <c r="AI156" s="75"/>
      <c r="AJ156" s="131"/>
      <c r="AK156" s="134"/>
      <c r="AL156" s="75"/>
      <c r="AM156" s="75"/>
      <c r="AN156" s="75"/>
      <c r="AO156" s="113"/>
      <c r="AP156" s="99"/>
      <c r="AQ156" s="56"/>
      <c r="AR156" s="225"/>
      <c r="AS156" s="75"/>
      <c r="AT156" s="75"/>
    </row>
    <row r="157" spans="1:46" ht="78.599999999999994" customHeight="1">
      <c r="A157" s="41" t="s">
        <v>286</v>
      </c>
      <c r="B157" s="41" t="s">
        <v>229</v>
      </c>
      <c r="C157" s="100" t="s">
        <v>395</v>
      </c>
      <c r="D157" s="41" t="s">
        <v>248</v>
      </c>
      <c r="E157" s="41" t="s">
        <v>297</v>
      </c>
      <c r="F157" s="101">
        <v>2024130010142</v>
      </c>
      <c r="G157" s="41" t="s">
        <v>305</v>
      </c>
      <c r="H157" s="41" t="s">
        <v>318</v>
      </c>
      <c r="I157" s="41" t="s">
        <v>277</v>
      </c>
      <c r="J157" s="132">
        <v>40</v>
      </c>
      <c r="K157" s="99"/>
      <c r="L157" s="129">
        <v>0.25</v>
      </c>
      <c r="M157" s="99" t="s">
        <v>692</v>
      </c>
      <c r="N157" s="75"/>
      <c r="O157" s="99" t="s">
        <v>794</v>
      </c>
      <c r="P157" s="105">
        <v>20</v>
      </c>
      <c r="Q157" s="105">
        <v>40</v>
      </c>
      <c r="R157" s="75"/>
      <c r="S157" s="75"/>
      <c r="T157" s="106">
        <v>1</v>
      </c>
      <c r="U157" s="107">
        <v>45444</v>
      </c>
      <c r="V157" s="107">
        <v>45657</v>
      </c>
      <c r="W157" s="75">
        <v>213</v>
      </c>
      <c r="X157" s="75">
        <v>60</v>
      </c>
      <c r="Y157" s="99" t="s">
        <v>383</v>
      </c>
      <c r="Z157" s="99" t="s">
        <v>400</v>
      </c>
      <c r="AA157" s="41" t="s">
        <v>458</v>
      </c>
      <c r="AB157" s="41" t="s">
        <v>459</v>
      </c>
      <c r="AC157" s="109" t="s">
        <v>382</v>
      </c>
      <c r="AD157" s="99" t="s">
        <v>694</v>
      </c>
      <c r="AE157" s="110">
        <v>300000000</v>
      </c>
      <c r="AF157" s="75"/>
      <c r="AG157" s="75"/>
      <c r="AH157" s="75"/>
      <c r="AI157" s="75"/>
      <c r="AJ157" s="231">
        <v>500000000</v>
      </c>
      <c r="AK157" s="231">
        <v>500000000</v>
      </c>
      <c r="AL157" s="75"/>
      <c r="AM157" s="75"/>
      <c r="AN157" s="75"/>
      <c r="AO157" s="242" t="s">
        <v>775</v>
      </c>
      <c r="AP157" s="99" t="s">
        <v>297</v>
      </c>
      <c r="AQ157" s="56" t="s">
        <v>564</v>
      </c>
      <c r="AR157" s="135">
        <v>500000000</v>
      </c>
      <c r="AS157" s="135">
        <v>500000000</v>
      </c>
      <c r="AT157" s="122">
        <f>+AS157/AR157</f>
        <v>1</v>
      </c>
    </row>
    <row r="158" spans="1:46" ht="55.15" customHeight="1">
      <c r="A158" s="41" t="s">
        <v>286</v>
      </c>
      <c r="B158" s="41" t="s">
        <v>229</v>
      </c>
      <c r="C158" s="100" t="s">
        <v>395</v>
      </c>
      <c r="D158" s="41" t="s">
        <v>249</v>
      </c>
      <c r="E158" s="41" t="s">
        <v>297</v>
      </c>
      <c r="F158" s="101">
        <v>2024130010142</v>
      </c>
      <c r="G158" s="41" t="s">
        <v>305</v>
      </c>
      <c r="H158" s="41" t="s">
        <v>318</v>
      </c>
      <c r="I158" s="41" t="s">
        <v>278</v>
      </c>
      <c r="J158" s="132">
        <v>18000</v>
      </c>
      <c r="K158" s="99"/>
      <c r="L158" s="129">
        <v>0.25</v>
      </c>
      <c r="M158" s="130" t="s">
        <v>353</v>
      </c>
      <c r="N158" s="75"/>
      <c r="O158" s="99" t="s">
        <v>795</v>
      </c>
      <c r="P158" s="105">
        <v>15000</v>
      </c>
      <c r="Q158" s="105">
        <v>18000</v>
      </c>
      <c r="R158" s="75"/>
      <c r="S158" s="75"/>
      <c r="T158" s="106">
        <v>1</v>
      </c>
      <c r="U158" s="107">
        <v>45444</v>
      </c>
      <c r="V158" s="107">
        <v>45657</v>
      </c>
      <c r="W158" s="75">
        <v>213</v>
      </c>
      <c r="X158" s="41">
        <v>15000</v>
      </c>
      <c r="Y158" s="99" t="s">
        <v>383</v>
      </c>
      <c r="Z158" s="99" t="s">
        <v>400</v>
      </c>
      <c r="AA158" s="41" t="s">
        <v>460</v>
      </c>
      <c r="AB158" s="99" t="s">
        <v>461</v>
      </c>
      <c r="AC158" s="109" t="s">
        <v>382</v>
      </c>
      <c r="AD158" s="99" t="s">
        <v>694</v>
      </c>
      <c r="AE158" s="110">
        <v>200000000</v>
      </c>
      <c r="AF158" s="75"/>
      <c r="AG158" s="75"/>
      <c r="AH158" s="75"/>
      <c r="AI158" s="75"/>
      <c r="AJ158" s="241"/>
      <c r="AK158" s="241"/>
      <c r="AL158" s="75"/>
      <c r="AM158" s="75"/>
      <c r="AN158" s="75"/>
      <c r="AO158" s="243"/>
      <c r="AP158" s="99" t="s">
        <v>297</v>
      </c>
      <c r="AQ158" s="56" t="s">
        <v>564</v>
      </c>
    </row>
    <row r="159" spans="1:46" ht="55.15" customHeight="1">
      <c r="A159" s="41" t="s">
        <v>286</v>
      </c>
      <c r="B159" s="41" t="s">
        <v>229</v>
      </c>
      <c r="C159" s="100" t="s">
        <v>395</v>
      </c>
      <c r="D159" s="41" t="s">
        <v>250</v>
      </c>
      <c r="E159" s="41" t="s">
        <v>297</v>
      </c>
      <c r="F159" s="101">
        <v>2024130010142</v>
      </c>
      <c r="G159" s="41" t="s">
        <v>305</v>
      </c>
      <c r="H159" s="41" t="s">
        <v>318</v>
      </c>
      <c r="I159" s="41" t="s">
        <v>279</v>
      </c>
      <c r="J159" s="132">
        <v>13</v>
      </c>
      <c r="K159" s="99"/>
      <c r="L159" s="129">
        <v>0.25</v>
      </c>
      <c r="M159" s="99" t="s">
        <v>693</v>
      </c>
      <c r="N159" s="75"/>
      <c r="O159" s="99" t="s">
        <v>796</v>
      </c>
      <c r="P159" s="105">
        <v>16</v>
      </c>
      <c r="Q159" s="105">
        <v>13</v>
      </c>
      <c r="R159" s="75"/>
      <c r="S159" s="75"/>
      <c r="T159" s="75"/>
      <c r="U159" s="107">
        <v>45444</v>
      </c>
      <c r="V159" s="107">
        <v>45657</v>
      </c>
      <c r="W159" s="75">
        <v>213</v>
      </c>
      <c r="X159" s="41">
        <v>25</v>
      </c>
      <c r="Y159" s="99" t="s">
        <v>383</v>
      </c>
      <c r="Z159" s="99" t="s">
        <v>400</v>
      </c>
      <c r="AA159" s="41" t="s">
        <v>462</v>
      </c>
      <c r="AB159" s="99" t="s">
        <v>463</v>
      </c>
      <c r="AC159" s="109" t="s">
        <v>382</v>
      </c>
      <c r="AD159" s="75"/>
      <c r="AE159" s="75"/>
      <c r="AF159" s="75"/>
      <c r="AG159" s="75"/>
      <c r="AH159" s="75"/>
      <c r="AI159" s="75"/>
      <c r="AJ159" s="241"/>
      <c r="AK159" s="241"/>
      <c r="AL159" s="75"/>
      <c r="AM159" s="75"/>
      <c r="AN159" s="75"/>
      <c r="AO159" s="243"/>
      <c r="AP159" s="99" t="s">
        <v>297</v>
      </c>
      <c r="AQ159" s="56" t="s">
        <v>565</v>
      </c>
    </row>
    <row r="160" spans="1:46" ht="82.9" customHeight="1">
      <c r="A160" s="41" t="s">
        <v>286</v>
      </c>
      <c r="B160" s="41" t="s">
        <v>229</v>
      </c>
      <c r="C160" s="100" t="s">
        <v>395</v>
      </c>
      <c r="D160" s="41" t="s">
        <v>251</v>
      </c>
      <c r="E160" s="41" t="s">
        <v>297</v>
      </c>
      <c r="F160" s="101">
        <v>2024130010142</v>
      </c>
      <c r="G160" s="41" t="s">
        <v>305</v>
      </c>
      <c r="H160" s="41" t="s">
        <v>318</v>
      </c>
      <c r="I160" s="41" t="s">
        <v>280</v>
      </c>
      <c r="J160" s="132">
        <f>16391+18871+1258</f>
        <v>36520</v>
      </c>
      <c r="K160" s="99"/>
      <c r="L160" s="129">
        <v>0.25</v>
      </c>
      <c r="M160" s="99" t="s">
        <v>361</v>
      </c>
      <c r="N160" s="75"/>
      <c r="O160" s="99" t="s">
        <v>797</v>
      </c>
      <c r="P160" s="105">
        <v>10000</v>
      </c>
      <c r="Q160" s="133">
        <f>16391+18871</f>
        <v>35262</v>
      </c>
      <c r="R160" s="75"/>
      <c r="S160" s="75"/>
      <c r="T160" s="75"/>
      <c r="U160" s="107">
        <v>45444</v>
      </c>
      <c r="V160" s="107">
        <v>45657</v>
      </c>
      <c r="W160" s="75">
        <v>213</v>
      </c>
      <c r="X160" s="41">
        <v>17000</v>
      </c>
      <c r="Y160" s="99" t="s">
        <v>383</v>
      </c>
      <c r="Z160" s="99" t="s">
        <v>400</v>
      </c>
      <c r="AA160" s="41" t="s">
        <v>464</v>
      </c>
      <c r="AB160" s="99" t="s">
        <v>465</v>
      </c>
      <c r="AC160" s="109" t="s">
        <v>382</v>
      </c>
      <c r="AD160" s="75"/>
      <c r="AE160" s="75"/>
      <c r="AF160" s="75"/>
      <c r="AG160" s="75"/>
      <c r="AH160" s="75"/>
      <c r="AI160" s="75"/>
      <c r="AJ160" s="241"/>
      <c r="AK160" s="241"/>
      <c r="AL160" s="75"/>
      <c r="AM160" s="75"/>
      <c r="AN160" s="75"/>
      <c r="AO160" s="243"/>
      <c r="AP160" s="99" t="s">
        <v>297</v>
      </c>
      <c r="AQ160" s="56" t="s">
        <v>565</v>
      </c>
    </row>
    <row r="161" spans="1:46" ht="76.900000000000006" customHeight="1">
      <c r="A161" s="41" t="s">
        <v>286</v>
      </c>
      <c r="B161" s="41" t="s">
        <v>229</v>
      </c>
      <c r="C161" s="100" t="s">
        <v>395</v>
      </c>
      <c r="D161" s="41" t="s">
        <v>251</v>
      </c>
      <c r="E161" s="41" t="s">
        <v>297</v>
      </c>
      <c r="F161" s="101">
        <v>2024130010142</v>
      </c>
      <c r="G161" s="41" t="s">
        <v>305</v>
      </c>
      <c r="H161" s="41" t="s">
        <v>360</v>
      </c>
      <c r="I161" s="41" t="s">
        <v>280</v>
      </c>
      <c r="J161" s="132">
        <f t="shared" ref="J161:J162" si="2">16391+18871+1258</f>
        <v>36520</v>
      </c>
      <c r="K161" s="99"/>
      <c r="L161" s="129">
        <v>0.25</v>
      </c>
      <c r="M161" s="130" t="s">
        <v>362</v>
      </c>
      <c r="N161" s="75"/>
      <c r="O161" s="99" t="s">
        <v>797</v>
      </c>
      <c r="P161" s="105">
        <v>10000</v>
      </c>
      <c r="Q161" s="133">
        <f>16391+18871</f>
        <v>35262</v>
      </c>
      <c r="R161" s="75"/>
      <c r="S161" s="75"/>
      <c r="T161" s="106">
        <v>1</v>
      </c>
      <c r="U161" s="107">
        <v>45444</v>
      </c>
      <c r="V161" s="107">
        <v>45657</v>
      </c>
      <c r="W161" s="75">
        <v>213</v>
      </c>
      <c r="X161" s="41">
        <v>17000</v>
      </c>
      <c r="Y161" s="99" t="s">
        <v>383</v>
      </c>
      <c r="Z161" s="99" t="s">
        <v>400</v>
      </c>
      <c r="AA161" s="41" t="s">
        <v>466</v>
      </c>
      <c r="AB161" s="99" t="s">
        <v>467</v>
      </c>
      <c r="AC161" s="75" t="s">
        <v>382</v>
      </c>
      <c r="AD161" s="75"/>
      <c r="AE161" s="75"/>
      <c r="AF161" s="75"/>
      <c r="AG161" s="75"/>
      <c r="AH161" s="75"/>
      <c r="AI161" s="75"/>
      <c r="AJ161" s="241"/>
      <c r="AK161" s="241"/>
      <c r="AL161" s="75"/>
      <c r="AM161" s="75"/>
      <c r="AN161" s="137"/>
      <c r="AO161" s="243"/>
      <c r="AP161" s="99" t="s">
        <v>297</v>
      </c>
      <c r="AQ161" s="56" t="s">
        <v>565</v>
      </c>
    </row>
    <row r="162" spans="1:46" ht="76.900000000000006" customHeight="1">
      <c r="A162" s="41" t="s">
        <v>286</v>
      </c>
      <c r="B162" s="41" t="s">
        <v>229</v>
      </c>
      <c r="C162" s="100" t="s">
        <v>395</v>
      </c>
      <c r="D162" s="41" t="s">
        <v>251</v>
      </c>
      <c r="E162" s="41" t="s">
        <v>297</v>
      </c>
      <c r="F162" s="101">
        <v>2024130010142</v>
      </c>
      <c r="G162" s="41" t="s">
        <v>305</v>
      </c>
      <c r="H162" s="41" t="s">
        <v>360</v>
      </c>
      <c r="I162" s="41" t="s">
        <v>280</v>
      </c>
      <c r="J162" s="132">
        <f t="shared" si="2"/>
        <v>36520</v>
      </c>
      <c r="K162" s="99"/>
      <c r="L162" s="129">
        <v>0.25</v>
      </c>
      <c r="M162" s="99" t="s">
        <v>363</v>
      </c>
      <c r="N162" s="75"/>
      <c r="O162" s="99" t="s">
        <v>797</v>
      </c>
      <c r="P162" s="105">
        <v>10000</v>
      </c>
      <c r="Q162" s="133">
        <f>16391+18871</f>
        <v>35262</v>
      </c>
      <c r="R162" s="75"/>
      <c r="S162" s="75"/>
      <c r="T162" s="106">
        <v>1</v>
      </c>
      <c r="U162" s="107">
        <v>45444</v>
      </c>
      <c r="V162" s="107">
        <v>45657</v>
      </c>
      <c r="W162" s="75">
        <v>213</v>
      </c>
      <c r="X162" s="41">
        <v>17000</v>
      </c>
      <c r="Y162" s="99" t="s">
        <v>383</v>
      </c>
      <c r="Z162" s="99" t="s">
        <v>400</v>
      </c>
      <c r="AA162" s="41" t="s">
        <v>466</v>
      </c>
      <c r="AB162" s="99" t="s">
        <v>467</v>
      </c>
      <c r="AC162" s="75" t="s">
        <v>382</v>
      </c>
      <c r="AD162" s="75"/>
      <c r="AE162" s="75"/>
      <c r="AF162" s="75"/>
      <c r="AG162" s="75"/>
      <c r="AH162" s="75"/>
      <c r="AI162" s="75"/>
      <c r="AJ162" s="232"/>
      <c r="AK162" s="232"/>
      <c r="AL162" s="75"/>
      <c r="AM162" s="75"/>
      <c r="AN162" s="137"/>
      <c r="AO162" s="244"/>
      <c r="AP162" s="99" t="s">
        <v>297</v>
      </c>
      <c r="AQ162" s="56" t="s">
        <v>565</v>
      </c>
    </row>
    <row r="163" spans="1:46" ht="76.900000000000006" customHeight="1">
      <c r="A163" s="41"/>
      <c r="B163" s="41"/>
      <c r="C163" s="100"/>
      <c r="D163" s="41"/>
      <c r="E163" s="245" t="s">
        <v>824</v>
      </c>
      <c r="F163" s="246"/>
      <c r="G163" s="246"/>
      <c r="H163" s="246"/>
      <c r="I163" s="246"/>
      <c r="J163" s="246"/>
      <c r="K163" s="246"/>
      <c r="L163" s="246"/>
      <c r="M163" s="246"/>
      <c r="N163" s="246"/>
      <c r="O163" s="246"/>
      <c r="P163" s="246"/>
      <c r="Q163" s="270"/>
      <c r="R163" s="75"/>
      <c r="S163" s="75"/>
      <c r="T163" s="121">
        <f>AVERAGE(T157:T162)</f>
        <v>1</v>
      </c>
      <c r="U163" s="107"/>
      <c r="V163" s="107"/>
      <c r="W163" s="75"/>
      <c r="X163" s="41"/>
      <c r="Y163" s="99"/>
      <c r="Z163" s="99"/>
      <c r="AA163" s="41"/>
      <c r="AB163" s="99"/>
      <c r="AC163" s="75"/>
      <c r="AD163" s="75"/>
      <c r="AE163" s="75"/>
      <c r="AF163" s="75"/>
      <c r="AG163" s="75"/>
      <c r="AH163" s="75"/>
      <c r="AI163" s="75"/>
      <c r="AJ163" s="111"/>
      <c r="AK163" s="111"/>
      <c r="AL163" s="75"/>
      <c r="AM163" s="75"/>
      <c r="AN163" s="137"/>
      <c r="AO163" s="113"/>
      <c r="AP163" s="99"/>
      <c r="AQ163" s="56"/>
    </row>
    <row r="164" spans="1:46" ht="82.9" customHeight="1">
      <c r="A164" s="41" t="s">
        <v>286</v>
      </c>
      <c r="B164" s="41" t="s">
        <v>230</v>
      </c>
      <c r="C164" s="100" t="s">
        <v>396</v>
      </c>
      <c r="D164" s="41" t="s">
        <v>252</v>
      </c>
      <c r="E164" s="41" t="s">
        <v>298</v>
      </c>
      <c r="F164" s="101">
        <v>2024130010144</v>
      </c>
      <c r="G164" s="41" t="s">
        <v>742</v>
      </c>
      <c r="H164" s="41" t="s">
        <v>743</v>
      </c>
      <c r="I164" s="41" t="s">
        <v>744</v>
      </c>
      <c r="J164" s="103">
        <v>0</v>
      </c>
      <c r="K164" s="75"/>
      <c r="L164" s="129">
        <v>0.5</v>
      </c>
      <c r="M164" s="41" t="s">
        <v>730</v>
      </c>
      <c r="N164" s="75" t="s">
        <v>777</v>
      </c>
      <c r="O164" s="99" t="s">
        <v>798</v>
      </c>
      <c r="P164" s="105">
        <v>1</v>
      </c>
      <c r="Q164" s="105">
        <v>0</v>
      </c>
      <c r="R164" s="75"/>
      <c r="S164" s="75"/>
      <c r="T164" s="106">
        <v>0</v>
      </c>
      <c r="U164" s="107">
        <v>45444</v>
      </c>
      <c r="V164" s="107">
        <v>45657</v>
      </c>
      <c r="W164" s="75">
        <v>213</v>
      </c>
      <c r="X164" s="99">
        <v>252785</v>
      </c>
      <c r="Y164" s="99" t="s">
        <v>383</v>
      </c>
      <c r="Z164" s="75" t="s">
        <v>391</v>
      </c>
      <c r="AA164" s="41" t="s">
        <v>466</v>
      </c>
      <c r="AB164" s="99" t="s">
        <v>467</v>
      </c>
      <c r="AC164" s="75" t="s">
        <v>382</v>
      </c>
      <c r="AD164" s="130" t="s">
        <v>695</v>
      </c>
      <c r="AE164" s="138">
        <v>360000000</v>
      </c>
      <c r="AF164" s="75"/>
      <c r="AG164" s="75"/>
      <c r="AH164" s="75"/>
      <c r="AI164" s="75"/>
      <c r="AJ164" s="231">
        <v>360000000</v>
      </c>
      <c r="AK164" s="231">
        <v>360000000</v>
      </c>
      <c r="AL164" s="75"/>
      <c r="AM164" s="75"/>
      <c r="AN164" s="137"/>
      <c r="AO164" s="233" t="s">
        <v>766</v>
      </c>
      <c r="AP164" s="99" t="s">
        <v>298</v>
      </c>
      <c r="AQ164" s="56" t="s">
        <v>553</v>
      </c>
      <c r="AR164" s="226">
        <v>360000000</v>
      </c>
      <c r="AS164" s="226">
        <v>0</v>
      </c>
      <c r="AT164" s="226"/>
    </row>
    <row r="165" spans="1:46" ht="87.6" customHeight="1">
      <c r="A165" s="41" t="s">
        <v>286</v>
      </c>
      <c r="B165" s="41" t="s">
        <v>230</v>
      </c>
      <c r="C165" s="100" t="s">
        <v>396</v>
      </c>
      <c r="D165" s="41" t="s">
        <v>253</v>
      </c>
      <c r="E165" s="41" t="s">
        <v>298</v>
      </c>
      <c r="F165" s="101">
        <v>2024130010144</v>
      </c>
      <c r="G165" s="41" t="s">
        <v>742</v>
      </c>
      <c r="H165" s="41" t="s">
        <v>743</v>
      </c>
      <c r="I165" s="41" t="s">
        <v>744</v>
      </c>
      <c r="J165" s="103">
        <v>0</v>
      </c>
      <c r="K165" s="75"/>
      <c r="L165" s="129">
        <v>0.5</v>
      </c>
      <c r="M165" s="41" t="s">
        <v>731</v>
      </c>
      <c r="N165" s="75" t="s">
        <v>777</v>
      </c>
      <c r="O165" s="99" t="s">
        <v>799</v>
      </c>
      <c r="P165" s="105">
        <v>1</v>
      </c>
      <c r="Q165" s="105">
        <v>0</v>
      </c>
      <c r="R165" s="75"/>
      <c r="S165" s="75"/>
      <c r="T165" s="106">
        <v>0</v>
      </c>
      <c r="U165" s="107">
        <v>45444</v>
      </c>
      <c r="V165" s="107">
        <v>45657</v>
      </c>
      <c r="W165" s="75">
        <v>213</v>
      </c>
      <c r="X165" s="99">
        <v>252785</v>
      </c>
      <c r="Y165" s="99" t="s">
        <v>383</v>
      </c>
      <c r="Z165" s="75" t="s">
        <v>391</v>
      </c>
      <c r="AA165" s="41" t="s">
        <v>466</v>
      </c>
      <c r="AB165" s="99" t="s">
        <v>467</v>
      </c>
      <c r="AC165" s="75" t="s">
        <v>382</v>
      </c>
      <c r="AD165" s="75"/>
      <c r="AE165" s="75"/>
      <c r="AF165" s="75"/>
      <c r="AG165" s="75"/>
      <c r="AH165" s="75"/>
      <c r="AI165" s="75"/>
      <c r="AJ165" s="232"/>
      <c r="AK165" s="232"/>
      <c r="AL165" s="75"/>
      <c r="AM165" s="75"/>
      <c r="AN165" s="137"/>
      <c r="AO165" s="234"/>
      <c r="AP165" s="99" t="s">
        <v>298</v>
      </c>
      <c r="AQ165" s="56" t="s">
        <v>553</v>
      </c>
      <c r="AR165" s="227"/>
      <c r="AS165" s="227"/>
      <c r="AT165" s="227"/>
    </row>
    <row r="166" spans="1:46" ht="87.6" customHeight="1">
      <c r="A166" s="41"/>
      <c r="B166" s="41"/>
      <c r="C166" s="100"/>
      <c r="D166" s="41"/>
      <c r="E166" s="245" t="s">
        <v>825</v>
      </c>
      <c r="F166" s="246"/>
      <c r="G166" s="246"/>
      <c r="H166" s="246"/>
      <c r="I166" s="246"/>
      <c r="J166" s="246"/>
      <c r="K166" s="246"/>
      <c r="L166" s="246"/>
      <c r="M166" s="246"/>
      <c r="N166" s="246"/>
      <c r="O166" s="246"/>
      <c r="P166" s="246"/>
      <c r="Q166" s="270"/>
      <c r="R166" s="75"/>
      <c r="S166" s="75"/>
      <c r="T166" s="121">
        <f>AVERAGE(T164:T165)</f>
        <v>0</v>
      </c>
      <c r="U166" s="107"/>
      <c r="V166" s="107"/>
      <c r="W166" s="75"/>
      <c r="X166" s="99"/>
      <c r="Y166" s="99"/>
      <c r="Z166" s="75"/>
      <c r="AA166" s="41"/>
      <c r="AB166" s="99"/>
      <c r="AC166" s="75"/>
      <c r="AD166" s="75"/>
      <c r="AE166" s="75"/>
      <c r="AF166" s="75"/>
      <c r="AG166" s="75"/>
      <c r="AH166" s="75"/>
      <c r="AI166" s="75"/>
      <c r="AJ166" s="120"/>
      <c r="AK166" s="120"/>
      <c r="AL166" s="75"/>
      <c r="AM166" s="75"/>
      <c r="AN166" s="137"/>
      <c r="AO166" s="139"/>
      <c r="AP166" s="99"/>
      <c r="AQ166" s="56"/>
      <c r="AR166" s="228"/>
      <c r="AS166" s="228"/>
      <c r="AT166" s="228"/>
    </row>
    <row r="167" spans="1:46" ht="98.45" customHeight="1">
      <c r="A167" s="41" t="s">
        <v>286</v>
      </c>
      <c r="B167" s="41" t="s">
        <v>255</v>
      </c>
      <c r="C167" s="100" t="s">
        <v>397</v>
      </c>
      <c r="D167" s="41" t="s">
        <v>254</v>
      </c>
      <c r="E167" s="140" t="s">
        <v>299</v>
      </c>
      <c r="F167" s="101">
        <v>2024130010149</v>
      </c>
      <c r="G167" s="140" t="s">
        <v>739</v>
      </c>
      <c r="H167" s="140" t="s">
        <v>740</v>
      </c>
      <c r="I167" s="140" t="s">
        <v>741</v>
      </c>
      <c r="J167" s="103">
        <v>0</v>
      </c>
      <c r="K167" s="75"/>
      <c r="L167" s="129">
        <v>1</v>
      </c>
      <c r="M167" s="41" t="s">
        <v>732</v>
      </c>
      <c r="N167" s="75" t="s">
        <v>777</v>
      </c>
      <c r="O167" s="99" t="s">
        <v>800</v>
      </c>
      <c r="P167" s="105">
        <v>1</v>
      </c>
      <c r="Q167" s="105">
        <v>0</v>
      </c>
      <c r="R167" s="75"/>
      <c r="S167" s="75"/>
      <c r="T167" s="106">
        <v>0</v>
      </c>
      <c r="U167" s="107">
        <v>45444</v>
      </c>
      <c r="V167" s="107">
        <v>45657</v>
      </c>
      <c r="W167" s="75">
        <v>213</v>
      </c>
      <c r="X167" s="75">
        <v>1350</v>
      </c>
      <c r="Y167" s="75" t="s">
        <v>384</v>
      </c>
      <c r="Z167" s="75" t="s">
        <v>391</v>
      </c>
      <c r="AA167" s="41" t="s">
        <v>466</v>
      </c>
      <c r="AB167" s="99" t="s">
        <v>467</v>
      </c>
      <c r="AC167" s="75" t="s">
        <v>382</v>
      </c>
      <c r="AD167" s="130" t="s">
        <v>695</v>
      </c>
      <c r="AE167" s="110">
        <v>150000000</v>
      </c>
      <c r="AF167" s="75"/>
      <c r="AG167" s="75"/>
      <c r="AH167" s="75"/>
      <c r="AI167" s="75"/>
      <c r="AJ167" s="141">
        <v>150000000</v>
      </c>
      <c r="AK167" s="141">
        <v>150000000</v>
      </c>
      <c r="AL167" s="75"/>
      <c r="AM167" s="75"/>
      <c r="AN167" s="75"/>
      <c r="AO167" s="75" t="s">
        <v>766</v>
      </c>
      <c r="AP167" s="99" t="s">
        <v>299</v>
      </c>
      <c r="AQ167" s="56" t="s">
        <v>554</v>
      </c>
      <c r="AR167" s="135">
        <v>510000000</v>
      </c>
      <c r="AS167" s="75">
        <v>0</v>
      </c>
      <c r="AT167" s="106">
        <v>0</v>
      </c>
    </row>
    <row r="168" spans="1:46" ht="57" customHeight="1">
      <c r="E168" s="245" t="s">
        <v>826</v>
      </c>
      <c r="F168" s="246"/>
      <c r="G168" s="246"/>
      <c r="H168" s="246"/>
      <c r="I168" s="246"/>
      <c r="J168" s="246"/>
      <c r="K168" s="246"/>
      <c r="L168" s="247"/>
      <c r="M168" s="247"/>
      <c r="N168" s="247"/>
      <c r="O168" s="247"/>
      <c r="P168" s="247"/>
      <c r="Q168" s="248"/>
      <c r="T168" s="146">
        <v>0</v>
      </c>
    </row>
    <row r="169" spans="1:46" ht="72" customHeight="1">
      <c r="M169" s="59"/>
      <c r="AR169" s="149"/>
      <c r="AS169" s="149"/>
    </row>
    <row r="170" spans="1:46" ht="54.75" customHeight="1">
      <c r="M170" s="229" t="s">
        <v>837</v>
      </c>
      <c r="N170" s="229"/>
      <c r="O170" s="229"/>
      <c r="P170" s="229"/>
      <c r="Q170" s="229"/>
      <c r="R170" s="143"/>
      <c r="S170" s="143"/>
      <c r="T170" s="144">
        <f>AVERAGE(T30,T50,T68,T79,T91,T103,T132,T156,T163,T166,T168)</f>
        <v>0.63082342748312037</v>
      </c>
      <c r="AK170" s="230" t="s">
        <v>838</v>
      </c>
      <c r="AL170" s="230"/>
      <c r="AM170" s="230"/>
      <c r="AN170" s="230"/>
      <c r="AO170" s="230"/>
      <c r="AP170" s="230"/>
      <c r="AQ170" s="75"/>
      <c r="AR170" s="147">
        <f>SUM(AR9:AR167)</f>
        <v>60840329337.519997</v>
      </c>
      <c r="AS170" s="147">
        <f>SUM(AS9:AS167)</f>
        <v>25498890151</v>
      </c>
      <c r="AT170" s="148">
        <f>+AS170/AR170</f>
        <v>0.4191116390830405</v>
      </c>
    </row>
  </sheetData>
  <mergeCells count="75">
    <mergeCell ref="E103:Q103"/>
    <mergeCell ref="E132:Q132"/>
    <mergeCell ref="E156:Q156"/>
    <mergeCell ref="E163:Q163"/>
    <mergeCell ref="E166:Q166"/>
    <mergeCell ref="E30:Q30"/>
    <mergeCell ref="E50:Q50"/>
    <mergeCell ref="E68:Q68"/>
    <mergeCell ref="E79:Q79"/>
    <mergeCell ref="E91:Q91"/>
    <mergeCell ref="AO92:AO102"/>
    <mergeCell ref="AJ92:AJ102"/>
    <mergeCell ref="AK92:AK102"/>
    <mergeCell ref="AJ104:AJ131"/>
    <mergeCell ref="AK104:AK131"/>
    <mergeCell ref="AO104:AO131"/>
    <mergeCell ref="AJ69:AJ78"/>
    <mergeCell ref="AK69:AK78"/>
    <mergeCell ref="AO69:AO78"/>
    <mergeCell ref="AO51:AO67"/>
    <mergeCell ref="AO80:AO90"/>
    <mergeCell ref="AJ80:AJ90"/>
    <mergeCell ref="AK80:AK90"/>
    <mergeCell ref="AO9:AO29"/>
    <mergeCell ref="AJ31:AJ49"/>
    <mergeCell ref="AK31:AK49"/>
    <mergeCell ref="AO31:AO49"/>
    <mergeCell ref="AJ51:AJ67"/>
    <mergeCell ref="AK51:AK67"/>
    <mergeCell ref="AJ9:AJ29"/>
    <mergeCell ref="AK9:AK29"/>
    <mergeCell ref="AR92:AR103"/>
    <mergeCell ref="AS92:AS103"/>
    <mergeCell ref="AT92:AT103"/>
    <mergeCell ref="AP1:AQ1"/>
    <mergeCell ref="AP2:AQ2"/>
    <mergeCell ref="AP3:AQ3"/>
    <mergeCell ref="AP4:AQ4"/>
    <mergeCell ref="AJ6:AQ7"/>
    <mergeCell ref="A5:AQ5"/>
    <mergeCell ref="C3:AO3"/>
    <mergeCell ref="C4:AO4"/>
    <mergeCell ref="A6:AB7"/>
    <mergeCell ref="A1:B4"/>
    <mergeCell ref="AC6:AH7"/>
    <mergeCell ref="C1:AO1"/>
    <mergeCell ref="C2:AO2"/>
    <mergeCell ref="AR51:AR68"/>
    <mergeCell ref="AS51:AS68"/>
    <mergeCell ref="AT51:AT68"/>
    <mergeCell ref="AR69:AR91"/>
    <mergeCell ref="AS69:AS91"/>
    <mergeCell ref="AT69:AT91"/>
    <mergeCell ref="AR9:AR30"/>
    <mergeCell ref="AS9:AS30"/>
    <mergeCell ref="AT9:AT30"/>
    <mergeCell ref="AR31:AR50"/>
    <mergeCell ref="AS31:AS50"/>
    <mergeCell ref="AT31:AT50"/>
    <mergeCell ref="AR104:AR156"/>
    <mergeCell ref="AR164:AR166"/>
    <mergeCell ref="AS164:AS166"/>
    <mergeCell ref="AT164:AT166"/>
    <mergeCell ref="M170:Q170"/>
    <mergeCell ref="AK170:AP170"/>
    <mergeCell ref="AJ164:AJ165"/>
    <mergeCell ref="AK164:AK165"/>
    <mergeCell ref="AO164:AO165"/>
    <mergeCell ref="AJ133:AJ155"/>
    <mergeCell ref="AK133:AK155"/>
    <mergeCell ref="AJ157:AJ162"/>
    <mergeCell ref="AK157:AK162"/>
    <mergeCell ref="AO157:AO162"/>
    <mergeCell ref="AO133:AO155"/>
    <mergeCell ref="E168:Q168"/>
  </mergeCells>
  <phoneticPr fontId="15" type="noConversion"/>
  <dataValidations count="2">
    <dataValidation type="list" allowBlank="1" showInputMessage="1" showErrorMessage="1" sqref="M80:N80 M89:M90 N81 N69:N78 N133:N155 M82:N82 N20:N29 N31:N49 N51:N67 N83:N90 N92:N102 N104:N131 N170:N255" xr:uid="{00000000-0002-0000-0300-000000000000}">
      <formula1>$AX$9:$AX$60</formula1>
    </dataValidation>
    <dataValidation type="list" allowBlank="1" showInputMessage="1" showErrorMessage="1" sqref="N9:N10 N12:N19 N157:N162 N164:N165 N167" xr:uid="{2249E318-4C67-4027-9F03-2A000842E625}">
      <formula1>$AY$9:$AY$16</formula1>
    </dataValidation>
  </dataValidations>
  <pageMargins left="0.7" right="0.7" top="0.75" bottom="0.75" header="0.3" footer="0.3"/>
  <pageSetup paperSize="9" orientation="portrait" horizontalDpi="360" verticalDpi="36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AF160:AF161 AF164 AE28:AE30 AF9:AF158 AF167:AF210</xm:sqref>
        </x14:dataValidation>
        <x14:dataValidation type="list" allowBlank="1" showInputMessage="1" showErrorMessage="1" xr:uid="{00000000-0002-0000-0300-000002000000}">
          <x14:formula1>
            <xm:f>ANEXO1!$F$2:$F$7</xm:f>
          </x14:formula1>
          <xm:sqref>AG160:AG161 AG164 AG9:AG158 AG167:AG219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27"/>
  <sheetViews>
    <sheetView zoomScale="90" zoomScaleNormal="90" workbookViewId="0">
      <selection activeCell="A7" sqref="A7"/>
    </sheetView>
  </sheetViews>
  <sheetFormatPr baseColWidth="10" defaultColWidth="10.85546875" defaultRowHeight="15"/>
  <cols>
    <col min="1" max="1" width="20.85546875" customWidth="1"/>
    <col min="2" max="2" width="25" customWidth="1"/>
    <col min="3" max="3" width="19.85546875" customWidth="1"/>
    <col min="4" max="4" width="20.140625" customWidth="1"/>
    <col min="5" max="6" width="22.85546875" customWidth="1"/>
    <col min="7" max="7" width="25.140625" customWidth="1"/>
  </cols>
  <sheetData>
    <row r="2" spans="1:7">
      <c r="A2" s="278" t="s">
        <v>37</v>
      </c>
      <c r="B2" s="279"/>
      <c r="C2" s="279"/>
      <c r="D2" s="279"/>
      <c r="E2" s="279"/>
      <c r="F2" s="279"/>
      <c r="G2" s="280"/>
    </row>
    <row r="3" spans="1:7" s="6" customFormat="1">
      <c r="A3" s="29" t="s">
        <v>38</v>
      </c>
      <c r="B3" s="275" t="s">
        <v>39</v>
      </c>
      <c r="C3" s="275"/>
      <c r="D3" s="275"/>
      <c r="E3" s="275"/>
      <c r="F3" s="275"/>
      <c r="G3" s="31" t="s">
        <v>40</v>
      </c>
    </row>
    <row r="4" spans="1:7" ht="12.75" customHeight="1">
      <c r="A4" s="32">
        <v>45489</v>
      </c>
      <c r="B4" s="276" t="s">
        <v>218</v>
      </c>
      <c r="C4" s="276"/>
      <c r="D4" s="276"/>
      <c r="E4" s="276"/>
      <c r="F4" s="276"/>
      <c r="G4" s="33" t="s">
        <v>219</v>
      </c>
    </row>
    <row r="5" spans="1:7" ht="12.75" customHeight="1">
      <c r="A5" s="34"/>
      <c r="B5" s="276"/>
      <c r="C5" s="276"/>
      <c r="D5" s="276"/>
      <c r="E5" s="276"/>
      <c r="F5" s="276"/>
      <c r="G5" s="33"/>
    </row>
    <row r="6" spans="1:7">
      <c r="A6" s="34"/>
      <c r="B6" s="277"/>
      <c r="C6" s="277"/>
      <c r="D6" s="277"/>
      <c r="E6" s="277"/>
      <c r="F6" s="277"/>
      <c r="G6" s="36"/>
    </row>
    <row r="7" spans="1:7">
      <c r="A7" s="34"/>
      <c r="B7" s="277"/>
      <c r="C7" s="277"/>
      <c r="D7" s="277"/>
      <c r="E7" s="277"/>
      <c r="F7" s="277"/>
      <c r="G7" s="36"/>
    </row>
    <row r="8" spans="1:7">
      <c r="A8" s="34"/>
      <c r="B8" s="35"/>
      <c r="C8" s="35"/>
      <c r="D8" s="35"/>
      <c r="E8" s="35"/>
      <c r="F8" s="35"/>
      <c r="G8" s="36"/>
    </row>
    <row r="9" spans="1:7">
      <c r="A9" s="271" t="s">
        <v>220</v>
      </c>
      <c r="B9" s="272"/>
      <c r="C9" s="272"/>
      <c r="D9" s="272"/>
      <c r="E9" s="272"/>
      <c r="F9" s="272"/>
      <c r="G9" s="273"/>
    </row>
    <row r="10" spans="1:7" s="6" customFormat="1">
      <c r="A10" s="30"/>
      <c r="B10" s="275" t="s">
        <v>41</v>
      </c>
      <c r="C10" s="275"/>
      <c r="D10" s="275" t="s">
        <v>42</v>
      </c>
      <c r="E10" s="275"/>
      <c r="F10" s="30" t="s">
        <v>38</v>
      </c>
      <c r="G10" s="30" t="s">
        <v>43</v>
      </c>
    </row>
    <row r="11" spans="1:7">
      <c r="A11" s="37" t="s">
        <v>44</v>
      </c>
      <c r="B11" s="276" t="s">
        <v>45</v>
      </c>
      <c r="C11" s="276"/>
      <c r="D11" s="274" t="s">
        <v>46</v>
      </c>
      <c r="E11" s="274"/>
      <c r="F11" s="34" t="s">
        <v>79</v>
      </c>
      <c r="G11" s="36"/>
    </row>
    <row r="12" spans="1:7">
      <c r="A12" s="37" t="s">
        <v>47</v>
      </c>
      <c r="B12" s="274" t="s">
        <v>48</v>
      </c>
      <c r="C12" s="274"/>
      <c r="D12" s="274" t="s">
        <v>80</v>
      </c>
      <c r="E12" s="274"/>
      <c r="F12" s="34" t="s">
        <v>79</v>
      </c>
      <c r="G12" s="36"/>
    </row>
    <row r="13" spans="1:7">
      <c r="A13" s="37" t="s">
        <v>49</v>
      </c>
      <c r="B13" s="274" t="s">
        <v>48</v>
      </c>
      <c r="C13" s="274"/>
      <c r="D13" s="274" t="s">
        <v>80</v>
      </c>
      <c r="E13" s="274"/>
      <c r="F13" s="34" t="s">
        <v>79</v>
      </c>
      <c r="G13" s="36"/>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5"/>
  <sheetViews>
    <sheetView topLeftCell="A17" workbookViewId="0">
      <selection activeCell="B1" sqref="B1:B1048576"/>
    </sheetView>
  </sheetViews>
  <sheetFormatPr baseColWidth="10" defaultColWidth="10.85546875" defaultRowHeight="15"/>
  <cols>
    <col min="1" max="1" width="55.140625" customWidth="1"/>
    <col min="5" max="5" width="20.140625" customWidth="1"/>
    <col min="6" max="6" width="34.85546875" customWidth="1"/>
  </cols>
  <sheetData>
    <row r="1" spans="1:6" ht="52.5" customHeight="1">
      <c r="A1" s="27" t="s">
        <v>50</v>
      </c>
      <c r="E1" s="7" t="s">
        <v>51</v>
      </c>
      <c r="F1" s="7" t="s">
        <v>52</v>
      </c>
    </row>
    <row r="2" spans="1:6" ht="25.5" customHeight="1">
      <c r="A2" s="26" t="s">
        <v>53</v>
      </c>
      <c r="E2" s="8">
        <v>0</v>
      </c>
      <c r="F2" s="9" t="s">
        <v>54</v>
      </c>
    </row>
    <row r="3" spans="1:6" ht="45" customHeight="1">
      <c r="A3" s="26" t="s">
        <v>55</v>
      </c>
      <c r="E3" s="8">
        <v>1</v>
      </c>
      <c r="F3" s="9" t="s">
        <v>56</v>
      </c>
    </row>
    <row r="4" spans="1:6" ht="45" customHeight="1">
      <c r="A4" s="26" t="s">
        <v>57</v>
      </c>
      <c r="E4" s="8">
        <v>2</v>
      </c>
      <c r="F4" s="9" t="s">
        <v>58</v>
      </c>
    </row>
    <row r="5" spans="1:6" ht="45" customHeight="1">
      <c r="A5" s="26" t="s">
        <v>59</v>
      </c>
      <c r="E5" s="8">
        <v>3</v>
      </c>
      <c r="F5" s="9" t="s">
        <v>60</v>
      </c>
    </row>
    <row r="6" spans="1:6" ht="45" customHeight="1">
      <c r="A6" s="26" t="s">
        <v>61</v>
      </c>
      <c r="E6" s="8">
        <v>4</v>
      </c>
      <c r="F6" s="9" t="s">
        <v>62</v>
      </c>
    </row>
    <row r="7" spans="1:6" ht="45" customHeight="1">
      <c r="A7" s="26" t="s">
        <v>63</v>
      </c>
      <c r="E7" s="8">
        <v>5</v>
      </c>
      <c r="F7" s="9" t="s">
        <v>64</v>
      </c>
    </row>
    <row r="8" spans="1:6" ht="45" customHeight="1">
      <c r="A8" s="26" t="s">
        <v>65</v>
      </c>
    </row>
    <row r="9" spans="1:6" ht="45" customHeight="1">
      <c r="A9" s="26" t="s">
        <v>66</v>
      </c>
    </row>
    <row r="10" spans="1:6" ht="45" customHeight="1">
      <c r="A10" s="26" t="s">
        <v>67</v>
      </c>
    </row>
    <row r="11" spans="1:6" ht="45" customHeight="1">
      <c r="A11" s="26" t="s">
        <v>68</v>
      </c>
    </row>
    <row r="12" spans="1:6" ht="45" customHeight="1">
      <c r="A12" s="26" t="s">
        <v>69</v>
      </c>
    </row>
    <row r="13" spans="1:6" ht="45" customHeight="1">
      <c r="A13" s="26" t="s">
        <v>70</v>
      </c>
    </row>
    <row r="14" spans="1:6" ht="45" customHeight="1">
      <c r="A14" s="26" t="s">
        <v>71</v>
      </c>
    </row>
    <row r="15" spans="1:6" ht="45" customHeight="1">
      <c r="A15" s="26" t="s">
        <v>72</v>
      </c>
    </row>
    <row r="16" spans="1:6" ht="45" customHeight="1">
      <c r="A16" s="26" t="s">
        <v>73</v>
      </c>
    </row>
    <row r="17" spans="1:1" ht="45" customHeight="1">
      <c r="A17" s="26" t="s">
        <v>74</v>
      </c>
    </row>
    <row r="18" spans="1:1" ht="45" customHeight="1">
      <c r="A18" s="26" t="s">
        <v>75</v>
      </c>
    </row>
    <row r="19" spans="1:1" ht="45" customHeight="1">
      <c r="A19" s="26" t="s">
        <v>76</v>
      </c>
    </row>
    <row r="20" spans="1:1" ht="45" customHeight="1">
      <c r="A20" s="26" t="s">
        <v>77</v>
      </c>
    </row>
    <row r="21" spans="1:1" ht="45" customHeight="1">
      <c r="A21" s="26" t="s">
        <v>78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2024-10-31T07:04:39Z</dcterms:modified>
</cp:coreProperties>
</file>