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CE5E7389-20FF-4B9E-AF68-78CEEB1A14EA}" xr6:coauthVersionLast="47" xr6:coauthVersionMax="47" xr10:uidLastSave="{00000000-0000-0000-0000-000000000000}"/>
  <bookViews>
    <workbookView xWindow="-120" yWindow="-120" windowWidth="20730" windowHeight="11160" activeTab="1" xr2:uid="{00000000-000D-0000-FFFF-FFFF00000000}"/>
  </bookViews>
  <sheets>
    <sheet name="INSTRUCTIVO" sheetId="2" r:id="rId1"/>
    <sheet name="ESTRATÉGICO" sheetId="7" r:id="rId2"/>
    <sheet name="INVERSIÓN" sheetId="6" r:id="rId3"/>
    <sheet name="ANEXO1" sheetId="4" r:id="rId4"/>
  </sheets>
  <externalReferences>
    <externalReference r:id="rId5"/>
  </externalReferences>
  <definedNames>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75" i="7" l="1"/>
  <c r="AA75" i="7"/>
  <c r="AB62" i="7"/>
  <c r="AA62" i="7"/>
  <c r="AB61" i="7"/>
  <c r="AA61" i="7"/>
  <c r="Z61" i="7"/>
  <c r="AB29" i="7" l="1"/>
  <c r="AA29" i="7"/>
  <c r="Z29" i="7"/>
  <c r="P29" i="7"/>
  <c r="X25" i="7"/>
  <c r="T39" i="7"/>
  <c r="U39" i="7" s="1"/>
  <c r="T40" i="7"/>
  <c r="U40" i="7" s="1"/>
  <c r="T41" i="7"/>
  <c r="U41" i="7" s="1"/>
  <c r="T79" i="7" l="1"/>
  <c r="W79" i="7" s="1"/>
  <c r="W81" i="7" s="1"/>
  <c r="T80" i="7"/>
  <c r="T78" i="7"/>
  <c r="T35" i="7"/>
  <c r="W35" i="7" s="1"/>
  <c r="T36" i="7"/>
  <c r="T37" i="7"/>
  <c r="W37" i="7" s="1"/>
  <c r="T34" i="7"/>
  <c r="T58" i="7"/>
  <c r="T59" i="7"/>
  <c r="W59" i="7" s="1"/>
  <c r="T57" i="7"/>
  <c r="W57" i="7" s="1"/>
  <c r="W60" i="7" s="1"/>
  <c r="T10" i="7"/>
  <c r="T11" i="7"/>
  <c r="W11" i="7" s="1"/>
  <c r="T12" i="7"/>
  <c r="W12" i="7" s="1"/>
  <c r="T9" i="7"/>
  <c r="W9" i="7" s="1"/>
  <c r="W38" i="7" l="1"/>
  <c r="R200" i="6"/>
  <c r="AL234" i="6" l="1"/>
  <c r="AH234" i="6"/>
  <c r="AI234" i="6"/>
  <c r="AN219" i="6"/>
  <c r="AN212" i="6"/>
  <c r="AN201" i="6"/>
  <c r="AN198" i="6"/>
  <c r="AN189" i="6"/>
  <c r="AN183" i="6"/>
  <c r="AN179" i="6"/>
  <c r="AN175" i="6"/>
  <c r="AN170" i="6"/>
  <c r="AN146" i="6"/>
  <c r="AN131" i="6"/>
  <c r="AN123" i="6"/>
  <c r="AN110" i="6"/>
  <c r="AN100" i="6"/>
  <c r="AN90" i="6"/>
  <c r="AN79" i="6"/>
  <c r="AN72" i="6"/>
  <c r="AN58" i="6"/>
  <c r="AN48" i="6"/>
  <c r="AN41" i="6"/>
  <c r="AN33" i="6"/>
  <c r="AN22" i="6"/>
  <c r="AN12" i="6"/>
  <c r="AN234" i="6" l="1"/>
  <c r="R13" i="6" l="1"/>
  <c r="R15" i="6"/>
  <c r="R16" i="6"/>
  <c r="R19" i="6"/>
  <c r="R20" i="6"/>
  <c r="R22" i="6"/>
  <c r="R23" i="6"/>
  <c r="R24" i="6"/>
  <c r="R25" i="6"/>
  <c r="R26" i="6"/>
  <c r="R27" i="6"/>
  <c r="R28" i="6"/>
  <c r="R29" i="6"/>
  <c r="R30" i="6"/>
  <c r="R31" i="6"/>
  <c r="R33" i="6"/>
  <c r="R34" i="6"/>
  <c r="R35" i="6"/>
  <c r="R36" i="6"/>
  <c r="R37" i="6"/>
  <c r="R38" i="6"/>
  <c r="R39" i="6"/>
  <c r="R41" i="6"/>
  <c r="R42" i="6"/>
  <c r="R43" i="6"/>
  <c r="R45" i="6"/>
  <c r="R48" i="6"/>
  <c r="R49" i="6"/>
  <c r="R50" i="6"/>
  <c r="R51" i="6"/>
  <c r="R52" i="6"/>
  <c r="R58" i="6"/>
  <c r="R59" i="6"/>
  <c r="R60" i="6"/>
  <c r="R61" i="6"/>
  <c r="R62" i="6"/>
  <c r="R65" i="6"/>
  <c r="R66" i="6"/>
  <c r="R68" i="6"/>
  <c r="R69" i="6"/>
  <c r="R70" i="6"/>
  <c r="R72" i="6"/>
  <c r="R73" i="6"/>
  <c r="R74" i="6"/>
  <c r="R75" i="6"/>
  <c r="R76" i="6"/>
  <c r="R77" i="6"/>
  <c r="R79" i="6"/>
  <c r="R89" i="6" s="1"/>
  <c r="R80" i="6"/>
  <c r="R82" i="6"/>
  <c r="R83" i="6"/>
  <c r="R84" i="6"/>
  <c r="R85" i="6"/>
  <c r="R87" i="6"/>
  <c r="R90" i="6"/>
  <c r="R91" i="6"/>
  <c r="R92" i="6"/>
  <c r="R94" i="6"/>
  <c r="R95" i="6"/>
  <c r="R97" i="6"/>
  <c r="R98" i="6"/>
  <c r="R100" i="6"/>
  <c r="R101" i="6"/>
  <c r="R102" i="6"/>
  <c r="R103" i="6"/>
  <c r="R104" i="6"/>
  <c r="R105" i="6"/>
  <c r="R106" i="6"/>
  <c r="R107" i="6"/>
  <c r="R108" i="6"/>
  <c r="R110" i="6"/>
  <c r="R111" i="6"/>
  <c r="R112" i="6"/>
  <c r="R123" i="6"/>
  <c r="R124" i="6"/>
  <c r="R125" i="6"/>
  <c r="R126" i="6"/>
  <c r="R127" i="6"/>
  <c r="R128" i="6"/>
  <c r="R129" i="6"/>
  <c r="R131" i="6"/>
  <c r="R132" i="6"/>
  <c r="R133" i="6"/>
  <c r="R134" i="6"/>
  <c r="R135" i="6"/>
  <c r="R136" i="6"/>
  <c r="R137" i="6"/>
  <c r="R138" i="6"/>
  <c r="R146" i="6"/>
  <c r="R147" i="6"/>
  <c r="R148" i="6"/>
  <c r="R149" i="6"/>
  <c r="R151" i="6"/>
  <c r="R159" i="6"/>
  <c r="R160" i="6"/>
  <c r="R161" i="6"/>
  <c r="R162" i="6"/>
  <c r="R170" i="6"/>
  <c r="R173" i="6"/>
  <c r="R175" i="6"/>
  <c r="R178" i="6" s="1"/>
  <c r="R176" i="6"/>
  <c r="R177" i="6"/>
  <c r="R179" i="6"/>
  <c r="R180" i="6"/>
  <c r="R181" i="6"/>
  <c r="R184" i="6"/>
  <c r="R191" i="6"/>
  <c r="R192" i="6"/>
  <c r="R193" i="6"/>
  <c r="R194" i="6"/>
  <c r="R196" i="6"/>
  <c r="R201" i="6"/>
  <c r="R209" i="6" s="1"/>
  <c r="R202" i="6"/>
  <c r="R203" i="6"/>
  <c r="R204" i="6"/>
  <c r="R205" i="6"/>
  <c r="R206" i="6"/>
  <c r="R210" i="6"/>
  <c r="R212" i="6"/>
  <c r="R213" i="6"/>
  <c r="R214" i="6"/>
  <c r="R219" i="6"/>
  <c r="R228" i="6" s="1"/>
  <c r="R12" i="6"/>
  <c r="T71" i="7"/>
  <c r="V9" i="7"/>
  <c r="U11" i="7"/>
  <c r="V12" i="7"/>
  <c r="T15" i="7"/>
  <c r="T16" i="7"/>
  <c r="U18" i="7"/>
  <c r="T19" i="7"/>
  <c r="T20" i="7"/>
  <c r="T21" i="7"/>
  <c r="T22" i="7"/>
  <c r="T23" i="7"/>
  <c r="T24" i="7"/>
  <c r="T26" i="7"/>
  <c r="T27" i="7"/>
  <c r="T28" i="7"/>
  <c r="T29" i="7"/>
  <c r="T30" i="7"/>
  <c r="T31" i="7"/>
  <c r="T32" i="7"/>
  <c r="U34" i="7"/>
  <c r="U35" i="7"/>
  <c r="U36" i="7"/>
  <c r="V37" i="7"/>
  <c r="T42" i="7"/>
  <c r="T44" i="7"/>
  <c r="T45" i="7"/>
  <c r="T46" i="7"/>
  <c r="T48" i="7"/>
  <c r="T49" i="7"/>
  <c r="T50" i="7"/>
  <c r="T51" i="7"/>
  <c r="T52" i="7"/>
  <c r="T54" i="7"/>
  <c r="U54" i="7" s="1"/>
  <c r="T55" i="7"/>
  <c r="U55" i="7" s="1"/>
  <c r="U57" i="7"/>
  <c r="V59" i="7"/>
  <c r="T61" i="7"/>
  <c r="T62" i="7"/>
  <c r="T63" i="7"/>
  <c r="T65" i="7"/>
  <c r="T66" i="7"/>
  <c r="T67" i="7"/>
  <c r="T68" i="7"/>
  <c r="T69" i="7"/>
  <c r="T70" i="7"/>
  <c r="T73" i="7"/>
  <c r="T74" i="7"/>
  <c r="T75" i="7"/>
  <c r="T76" i="7"/>
  <c r="V79" i="7"/>
  <c r="U80" i="7"/>
  <c r="T82" i="7"/>
  <c r="U82" i="7" s="1"/>
  <c r="T83" i="7"/>
  <c r="U83" i="7" s="1"/>
  <c r="T84" i="7"/>
  <c r="U84" i="7" s="1"/>
  <c r="T8" i="7"/>
  <c r="Q13" i="7"/>
  <c r="T13" i="7" s="1"/>
  <c r="W13" i="7" s="1"/>
  <c r="W14" i="7" s="1"/>
  <c r="X80" i="7" l="1"/>
  <c r="Y80" i="7"/>
  <c r="V73" i="7"/>
  <c r="W73" i="7"/>
  <c r="U65" i="7"/>
  <c r="W65" i="7"/>
  <c r="U62" i="7"/>
  <c r="X55" i="7"/>
  <c r="Y55" i="7"/>
  <c r="V52" i="7"/>
  <c r="W52" i="7"/>
  <c r="U50" i="7"/>
  <c r="V48" i="7"/>
  <c r="W48" i="7"/>
  <c r="U45" i="7"/>
  <c r="W45" i="7"/>
  <c r="V42" i="7"/>
  <c r="W42" i="7"/>
  <c r="W40" i="7"/>
  <c r="X35" i="7"/>
  <c r="Y35" i="7"/>
  <c r="V32" i="7"/>
  <c r="W32" i="7"/>
  <c r="U30" i="7"/>
  <c r="W30" i="7"/>
  <c r="V28" i="7"/>
  <c r="W28" i="7"/>
  <c r="U26" i="7"/>
  <c r="W26" i="7"/>
  <c r="V23" i="7"/>
  <c r="W23" i="7"/>
  <c r="U21" i="7"/>
  <c r="W21" i="7"/>
  <c r="V19" i="7"/>
  <c r="W19" i="7"/>
  <c r="U16" i="7"/>
  <c r="W16" i="7"/>
  <c r="X84" i="7"/>
  <c r="Y84" i="7"/>
  <c r="X82" i="7"/>
  <c r="Y82" i="7"/>
  <c r="U75" i="7"/>
  <c r="U67" i="7"/>
  <c r="W67" i="7"/>
  <c r="X83" i="7"/>
  <c r="X85" i="7" s="1"/>
  <c r="Y83" i="7"/>
  <c r="U76" i="7"/>
  <c r="W76" i="7"/>
  <c r="U74" i="7"/>
  <c r="W74" i="7"/>
  <c r="U70" i="7"/>
  <c r="W70" i="7"/>
  <c r="V68" i="7"/>
  <c r="W68" i="7"/>
  <c r="U66" i="7"/>
  <c r="W66" i="7"/>
  <c r="V63" i="7"/>
  <c r="W63" i="7"/>
  <c r="U61" i="7"/>
  <c r="W61" i="7"/>
  <c r="X57" i="7"/>
  <c r="Y57" i="7"/>
  <c r="X54" i="7"/>
  <c r="Y54" i="7"/>
  <c r="Y56" i="7" s="1"/>
  <c r="V51" i="7"/>
  <c r="W51" i="7"/>
  <c r="U46" i="7"/>
  <c r="W46" i="7"/>
  <c r="U44" i="7"/>
  <c r="W44" i="7"/>
  <c r="W41" i="7"/>
  <c r="V39" i="7"/>
  <c r="W39" i="7"/>
  <c r="X36" i="7"/>
  <c r="Y36" i="7"/>
  <c r="X34" i="7"/>
  <c r="Y34" i="7"/>
  <c r="V31" i="7"/>
  <c r="W31" i="7"/>
  <c r="V27" i="7"/>
  <c r="W27" i="7"/>
  <c r="U24" i="7"/>
  <c r="W24" i="7"/>
  <c r="U22" i="7"/>
  <c r="W22" i="7"/>
  <c r="V20" i="7"/>
  <c r="W20" i="7"/>
  <c r="X18" i="7"/>
  <c r="Y18" i="7"/>
  <c r="U15" i="7"/>
  <c r="W15" i="7"/>
  <c r="X11" i="7"/>
  <c r="Y11" i="7"/>
  <c r="U58" i="7"/>
  <c r="R21" i="6"/>
  <c r="R99" i="6"/>
  <c r="R174" i="6"/>
  <c r="R130" i="6"/>
  <c r="R109" i="6"/>
  <c r="R78" i="6"/>
  <c r="R32" i="6"/>
  <c r="R218" i="6"/>
  <c r="R197" i="6"/>
  <c r="R113" i="6"/>
  <c r="R150" i="6"/>
  <c r="R139" i="6"/>
  <c r="R182" i="6"/>
  <c r="R163" i="6"/>
  <c r="U37" i="7"/>
  <c r="U19" i="7"/>
  <c r="U9" i="7"/>
  <c r="U78" i="7"/>
  <c r="U52" i="7"/>
  <c r="U32" i="7"/>
  <c r="U73" i="7"/>
  <c r="U48" i="7"/>
  <c r="U28" i="7"/>
  <c r="U63" i="7"/>
  <c r="U42" i="7"/>
  <c r="U23" i="7"/>
  <c r="U68" i="7"/>
  <c r="V13" i="7"/>
  <c r="U13" i="7"/>
  <c r="V76" i="7"/>
  <c r="V67" i="7"/>
  <c r="V57" i="7"/>
  <c r="V60" i="7" s="1"/>
  <c r="V46" i="7"/>
  <c r="V41" i="7"/>
  <c r="V22" i="7"/>
  <c r="U79" i="7"/>
  <c r="U69" i="7"/>
  <c r="U59" i="7"/>
  <c r="U49" i="7"/>
  <c r="U29" i="7"/>
  <c r="U20" i="7"/>
  <c r="U10" i="7"/>
  <c r="V81" i="7"/>
  <c r="V70" i="7"/>
  <c r="V66" i="7"/>
  <c r="V61" i="7"/>
  <c r="V45" i="7"/>
  <c r="V40" i="7"/>
  <c r="V35" i="7"/>
  <c r="V38" i="7" s="1"/>
  <c r="V30" i="7"/>
  <c r="V26" i="7"/>
  <c r="V21" i="7"/>
  <c r="V16" i="7"/>
  <c r="V11" i="7"/>
  <c r="V74" i="7"/>
  <c r="V65" i="7"/>
  <c r="V44" i="7"/>
  <c r="V24" i="7"/>
  <c r="V15" i="7"/>
  <c r="U71" i="7"/>
  <c r="U51" i="7"/>
  <c r="U31" i="7"/>
  <c r="U27" i="7"/>
  <c r="U12" i="7"/>
  <c r="U8" i="7"/>
  <c r="W47" i="7" l="1"/>
  <c r="V53" i="7"/>
  <c r="W64" i="7"/>
  <c r="X56" i="7"/>
  <c r="W43" i="7"/>
  <c r="W17" i="7"/>
  <c r="W25" i="7"/>
  <c r="X8" i="7"/>
  <c r="Y8" i="7"/>
  <c r="X27" i="7"/>
  <c r="Y27" i="7"/>
  <c r="X51" i="7"/>
  <c r="Y51" i="7"/>
  <c r="X20" i="7"/>
  <c r="Y20" i="7"/>
  <c r="X39" i="7"/>
  <c r="Y39" i="7"/>
  <c r="X59" i="7"/>
  <c r="Y59" i="7"/>
  <c r="X79" i="7"/>
  <c r="Y79" i="7"/>
  <c r="X13" i="7"/>
  <c r="Y13" i="7"/>
  <c r="X68" i="7"/>
  <c r="Y68" i="7"/>
  <c r="X42" i="7"/>
  <c r="Y42" i="7"/>
  <c r="X28" i="7"/>
  <c r="Y28" i="7"/>
  <c r="X73" i="7"/>
  <c r="Y73" i="7"/>
  <c r="X52" i="7"/>
  <c r="Y52" i="7"/>
  <c r="X9" i="7"/>
  <c r="Y9" i="7"/>
  <c r="X19" i="7"/>
  <c r="Y19" i="7"/>
  <c r="Y85" i="7"/>
  <c r="W33" i="7"/>
  <c r="W53" i="7"/>
  <c r="W72" i="7"/>
  <c r="W77" i="7"/>
  <c r="X12" i="7"/>
  <c r="Y12" i="7"/>
  <c r="X31" i="7"/>
  <c r="Y31" i="7"/>
  <c r="X71" i="7"/>
  <c r="Y71" i="7"/>
  <c r="X10" i="7"/>
  <c r="Y10" i="7"/>
  <c r="X29" i="7"/>
  <c r="Y29" i="7"/>
  <c r="X49" i="7"/>
  <c r="Y49" i="7"/>
  <c r="X69" i="7"/>
  <c r="Y69" i="7"/>
  <c r="X23" i="7"/>
  <c r="Y23" i="7"/>
  <c r="X63" i="7"/>
  <c r="Y63" i="7"/>
  <c r="X48" i="7"/>
  <c r="Y48" i="7"/>
  <c r="X32" i="7"/>
  <c r="Y32" i="7"/>
  <c r="X78" i="7"/>
  <c r="X81" i="7" s="1"/>
  <c r="Y78" i="7"/>
  <c r="X37" i="7"/>
  <c r="X38" i="7" s="1"/>
  <c r="Y37" i="7"/>
  <c r="Y38" i="7" s="1"/>
  <c r="X58" i="7"/>
  <c r="Y58" i="7"/>
  <c r="X15" i="7"/>
  <c r="Y15" i="7"/>
  <c r="X22" i="7"/>
  <c r="Y22" i="7"/>
  <c r="X24" i="7"/>
  <c r="Y24" i="7"/>
  <c r="X41" i="7"/>
  <c r="Y41" i="7"/>
  <c r="X44" i="7"/>
  <c r="Y44" i="7"/>
  <c r="X46" i="7"/>
  <c r="Y46" i="7"/>
  <c r="X61" i="7"/>
  <c r="Y61" i="7"/>
  <c r="X66" i="7"/>
  <c r="Y66" i="7"/>
  <c r="X70" i="7"/>
  <c r="Y70" i="7"/>
  <c r="X74" i="7"/>
  <c r="Y74" i="7"/>
  <c r="X76" i="7"/>
  <c r="Y76" i="7"/>
  <c r="X67" i="7"/>
  <c r="Y67" i="7"/>
  <c r="X75" i="7"/>
  <c r="Y75" i="7"/>
  <c r="X16" i="7"/>
  <c r="Y16" i="7"/>
  <c r="X21" i="7"/>
  <c r="Y21" i="7"/>
  <c r="X26" i="7"/>
  <c r="Y26" i="7"/>
  <c r="X30" i="7"/>
  <c r="Y30" i="7"/>
  <c r="X40" i="7"/>
  <c r="Y40" i="7"/>
  <c r="X45" i="7"/>
  <c r="Y45" i="7"/>
  <c r="X50" i="7"/>
  <c r="Y50" i="7"/>
  <c r="X62" i="7"/>
  <c r="Y62" i="7"/>
  <c r="X65" i="7"/>
  <c r="Y65" i="7"/>
  <c r="V33" i="7"/>
  <c r="R234" i="6"/>
  <c r="V72" i="7"/>
  <c r="V77" i="7"/>
  <c r="V64" i="7"/>
  <c r="V43" i="7"/>
  <c r="V47" i="7"/>
  <c r="V25" i="7"/>
  <c r="V17" i="7"/>
  <c r="V14" i="7"/>
  <c r="AG102" i="6"/>
  <c r="U108" i="6"/>
  <c r="U107" i="6"/>
  <c r="U106" i="6"/>
  <c r="U105" i="6"/>
  <c r="U104" i="6"/>
  <c r="U103" i="6"/>
  <c r="U102" i="6"/>
  <c r="V87" i="7" l="1"/>
  <c r="Y72" i="7"/>
  <c r="Y60" i="7"/>
  <c r="Y81" i="7"/>
  <c r="W87" i="7"/>
  <c r="X14" i="7"/>
  <c r="X72" i="7"/>
  <c r="X33" i="7"/>
  <c r="X53" i="7"/>
  <c r="X43" i="7"/>
  <c r="Y25" i="7"/>
  <c r="X60" i="7"/>
  <c r="Y33" i="7"/>
  <c r="Y64" i="7"/>
  <c r="Y47" i="7"/>
  <c r="Y17" i="7"/>
  <c r="Y53" i="7"/>
  <c r="X77" i="7"/>
  <c r="Y14" i="7"/>
  <c r="X47" i="7"/>
  <c r="X17" i="7"/>
  <c r="X64" i="7"/>
  <c r="Y77" i="7"/>
  <c r="Y43" i="7"/>
  <c r="U98" i="6"/>
  <c r="U97" i="6"/>
  <c r="U95" i="6"/>
  <c r="U92" i="6"/>
  <c r="U91" i="6"/>
  <c r="U90" i="6"/>
  <c r="AG79" i="6"/>
  <c r="U84" i="6"/>
  <c r="U83" i="6"/>
  <c r="U82" i="6"/>
  <c r="U81" i="6"/>
  <c r="U80" i="6"/>
  <c r="U79" i="6"/>
  <c r="U56" i="6"/>
  <c r="U55" i="6"/>
  <c r="U54" i="6"/>
  <c r="U53" i="6"/>
  <c r="U52" i="6"/>
  <c r="U51" i="6"/>
  <c r="U50" i="6"/>
  <c r="U49" i="6"/>
  <c r="U48" i="6"/>
  <c r="U45" i="6"/>
  <c r="U44" i="6"/>
  <c r="R44" i="6"/>
  <c r="U43" i="6"/>
  <c r="U42" i="6"/>
  <c r="U41" i="6"/>
  <c r="U38" i="6"/>
  <c r="U37" i="6"/>
  <c r="V36" i="6"/>
  <c r="U36" i="6"/>
  <c r="U35" i="6"/>
  <c r="U34" i="6"/>
  <c r="U33" i="6"/>
  <c r="U31" i="6"/>
  <c r="U30" i="6"/>
  <c r="U29" i="6"/>
  <c r="U28" i="6"/>
  <c r="U27" i="6"/>
  <c r="U26" i="6"/>
  <c r="U25" i="6"/>
  <c r="U24" i="6"/>
  <c r="U23" i="6"/>
  <c r="U22" i="6"/>
  <c r="X87" i="7" l="1"/>
  <c r="Y87" i="7"/>
  <c r="U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11" authorId="0" shapeId="0" xr:uid="{00000000-0006-0000-02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11" authorId="1" shapeId="0" xr:uid="{00000000-0006-0000-0200-000002000000}">
      <text>
        <r>
          <rPr>
            <sz val="9"/>
            <color indexed="81"/>
            <rFont val="Tahoma"/>
            <family val="2"/>
          </rPr>
          <t xml:space="preserve">VER ANEXO 1
</t>
        </r>
      </text>
    </comment>
    <comment ref="AE11" authorId="1" shapeId="0" xr:uid="{00000000-0006-0000-0200-000003000000}">
      <text>
        <r>
          <rPr>
            <b/>
            <sz val="9"/>
            <color indexed="81"/>
            <rFont val="Tahoma"/>
            <family val="2"/>
          </rPr>
          <t>VER ANEXO 1</t>
        </r>
        <r>
          <rPr>
            <sz val="9"/>
            <color indexed="81"/>
            <rFont val="Tahoma"/>
            <family val="2"/>
          </rPr>
          <t xml:space="preserve">
</t>
        </r>
      </text>
    </comment>
    <comment ref="AH15" authorId="1" shapeId="0" xr:uid="{00000000-0006-0000-0200-000004000000}">
      <text>
        <r>
          <rPr>
            <sz val="9"/>
            <color indexed="81"/>
            <rFont val="Tahoma"/>
            <family val="2"/>
          </rPr>
          <t xml:space="preserve">VER ANEXO 1
</t>
        </r>
      </text>
    </comment>
    <comment ref="AJ15" authorId="1" shapeId="0" xr:uid="{00000000-0006-0000-0200-000005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<sst xmlns="http://schemas.openxmlformats.org/spreadsheetml/2006/main" count="5411" uniqueCount="1345">
  <si>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</si>
  <si>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</si>
  <si>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</si>
  <si>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</si>
  <si>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</si>
  <si>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</si>
  <si>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</si>
  <si>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</si>
  <si>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</si>
  <si>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</si>
  <si>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</si>
  <si>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</si>
  <si>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</si>
  <si>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</si>
  <si>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</si>
  <si>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</si>
  <si>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</si>
  <si>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</si>
  <si>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</si>
  <si>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</si>
  <si>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</si>
  <si>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</si>
  <si>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</si>
  <si>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</si>
  <si>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</si>
  <si>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</si>
  <si>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</si>
  <si>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</si>
  <si>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</si>
  <si>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</si>
  <si>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</si>
  <si>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</si>
  <si>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</si>
  <si>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</si>
  <si>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</si>
  <si>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</si>
  <si>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</si>
  <si>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</si>
  <si>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</si>
  <si>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</si>
  <si>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</si>
  <si>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</si>
  <si>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</si>
  <si>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</si>
  <si>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</si>
  <si>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</si>
  <si>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</si>
  <si>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</si>
  <si>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</si>
  <si>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</si>
  <si>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</si>
  <si>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</si>
  <si>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</si>
  <si>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</si>
  <si>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</si>
  <si>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</si>
  <si>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</si>
  <si>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</si>
  <si>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</si>
  <si>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</si>
  <si>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</si>
  <si>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</si>
  <si>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</si>
  <si>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</si>
  <si>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</si>
  <si>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</si>
  <si>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 xml:space="preserve">IMPULSOR DE AVANCE </t>
  </si>
  <si>
    <t>LINEA BASE SEGUN PDD</t>
  </si>
  <si>
    <t>PROGRAMACIÓN META PRODUCTO A 2024</t>
  </si>
  <si>
    <t>DIMENSIONES DE MIPG</t>
  </si>
  <si>
    <t>SUBPROCESO ASOCIADO</t>
  </si>
  <si>
    <t>OBJETIVO DEL SUBPROCESO</t>
  </si>
  <si>
    <t>PLANES DECRETO 612 DE 2018</t>
  </si>
  <si>
    <t>OBJETIVO DE DESARROLLO SOSTENIBLE</t>
  </si>
  <si>
    <t>PLAN ANUAL DE ADQUISICIONES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</si>
  <si>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</si>
  <si>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</si>
  <si>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</si>
  <si>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</si>
  <si>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</si>
  <si>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</si>
  <si>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</si>
  <si>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</si>
  <si>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</si>
  <si>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</si>
  <si>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</si>
  <si>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</si>
  <si>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</si>
  <si>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</si>
  <si>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</si>
  <si>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</si>
  <si>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</si>
  <si>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</si>
  <si>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</si>
  <si>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</si>
  <si>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</si>
  <si>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</si>
  <si>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</si>
  <si>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</si>
  <si>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</si>
  <si>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</si>
  <si>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</si>
  <si>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</si>
  <si>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</si>
  <si>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</si>
  <si>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</si>
  <si>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</si>
  <si>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</si>
  <si>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</si>
  <si>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</si>
  <si>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</si>
  <si>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</si>
  <si>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</si>
  <si>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</si>
  <si>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</si>
  <si>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</si>
  <si>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</si>
  <si>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</si>
  <si>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</si>
  <si>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</si>
  <si>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</si>
  <si>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</si>
  <si>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</si>
  <si>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</si>
  <si>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</si>
  <si>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</si>
  <si>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</si>
  <si>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</si>
  <si>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</si>
  <si>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</si>
  <si>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</si>
  <si>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</si>
  <si>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</si>
  <si>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</si>
  <si>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</si>
  <si>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</si>
  <si>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</si>
  <si>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</si>
  <si>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</si>
  <si>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</si>
  <si>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</si>
  <si>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</si>
  <si>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</si>
  <si>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</si>
  <si>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</si>
  <si>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</si>
  <si>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</si>
  <si>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</si>
  <si>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</si>
  <si>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</si>
  <si>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</si>
  <si>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</si>
  <si>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</si>
  <si>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</si>
  <si>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</si>
  <si>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</si>
  <si>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</si>
  <si>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</si>
  <si>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</si>
  <si>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</si>
  <si>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</si>
  <si>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</si>
  <si>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</si>
  <si>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</si>
  <si>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</si>
  <si>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</si>
  <si>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</si>
  <si>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</si>
  <si>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</si>
  <si>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</si>
  <si>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</si>
  <si>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</si>
  <si>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</si>
  <si>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</si>
  <si>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</si>
  <si>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</si>
  <si>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</si>
  <si>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</si>
  <si>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</si>
  <si>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</si>
  <si>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</si>
  <si>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</si>
  <si>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</si>
  <si>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</si>
  <si>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</si>
  <si>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</si>
  <si>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</si>
  <si>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</si>
  <si>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</si>
  <si>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</si>
  <si>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</si>
  <si>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</si>
  <si>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</si>
  <si>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</si>
  <si>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</si>
  <si>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</si>
  <si>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</si>
  <si>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</si>
  <si>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</si>
  <si>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1 de 3</t>
  </si>
  <si>
    <t>Página: 3 de 3</t>
  </si>
  <si>
    <t>4. Educación de Calidad</t>
  </si>
  <si>
    <t>VIDA DIGNA</t>
  </si>
  <si>
    <t>EDUCACION</t>
  </si>
  <si>
    <t>Modernización De La Infraestructura Educativa</t>
  </si>
  <si>
    <t>02-02-03</t>
  </si>
  <si>
    <t>Incrementar a 40% el porcentaje de las Instituciones Educativas Oficiales con oferta en Educación Inicial para la atención de la primera infancia</t>
  </si>
  <si>
    <t>Plan Maestro de Infraestructura Educativa formulado e implementado.</t>
  </si>
  <si>
    <t>Número de predios de IEO legalizados</t>
  </si>
  <si>
    <t>Número de nuevas Instituciones Educativas Oficiales construidas</t>
  </si>
  <si>
    <t>Número de sedes educativas reconstruidas y/o con ampliación de la infraestructura</t>
  </si>
  <si>
    <t>Número de sedes educativas mejoradas y/o adecuadas</t>
  </si>
  <si>
    <t>Número de aulas con dotación de mobiliario escolar y material pedagógico</t>
  </si>
  <si>
    <t>Porcentaje</t>
  </si>
  <si>
    <t>91,37% de cobertura neta sin extraedad global Fuente: Secretaría de Educación Distrital, 2023</t>
  </si>
  <si>
    <t>91,37% de cobertura neta sin extraedad global Fuente: Secretaría de Educación Distrital, 2024</t>
  </si>
  <si>
    <t>91,37% de cobertura neta sin extraedad global Fuente: Secretaría de Educación Distrital, 2025</t>
  </si>
  <si>
    <t>91,37% de cobertura neta sin extraedad global Fuente: Secretaría de Educación Distrital, 2026</t>
  </si>
  <si>
    <t>91,37% de cobertura neta sin extraedad global Fuente: Secretaría de Educación Distrital, 2027</t>
  </si>
  <si>
    <t>91,37% de cobertura neta sin extraedad global Fuente: Secretaría de Educación Distrital, 2028</t>
  </si>
  <si>
    <t>Formular e implementar un (1) Plan Maestro de Infraestructura Educativa.</t>
  </si>
  <si>
    <t>Legalizar sesenta (60) predios de Instituciones Educativas Oficiales.</t>
  </si>
  <si>
    <t>Construir cinco (5) nuevas Instituciones Educativas Oficiales.</t>
  </si>
  <si>
    <t>Reconstruir y/o ampliar quince (15) sedes educativas.</t>
  </si>
  <si>
    <t>Mejorar y/o adecuar ochenta (80) sedes educativas.</t>
  </si>
  <si>
    <t>Dotar mil (1.000) aulas con mobiliario escolar, aires acondicionados, abanicos y material pedagógico.</t>
  </si>
  <si>
    <t>NP</t>
  </si>
  <si>
    <t>02-02-04</t>
  </si>
  <si>
    <t>Avanzando desde el comienzo.</t>
  </si>
  <si>
    <t>Número de Instituciones Educativas Oficiales con oferta de educación inicial para la atención a la primera infancia implementada</t>
  </si>
  <si>
    <t>Número de Instituciones Educativas Oficiales asesoradas con estrategias de articulación institucional para asegurar el tránsito armónico de niños y niñas desde los programas de atención a la primera infancia del ICBF al sistema educativo oficial</t>
  </si>
  <si>
    <t>2 Instituciones Educativas Oficiales con oferta de educación inicial para la atención de la primera infancia en el Distrito implementada.  Fuente: Secretaría de Educación, 2023.</t>
  </si>
  <si>
    <t>80 Instituciones Educativas Oficiales asesoradas con estrategias de articulación institucional para asegurar el tránsisto armónico de niños y niñas desde los programas de atención a la primera infancia del ICBF al sistema educativo oficial en el cuatrienio 2020-2023</t>
  </si>
  <si>
    <t>Implementar en cuarenta (40) Instituciones Educativas Oficiales la oferta de educación inicial para la atención a la primera infancia.</t>
  </si>
  <si>
    <t>Asesorar a cinto (105) Instituciones Educativas Oficiales con estrategias de articulaión institucional para asegurar el tránsito armónico de los niños y niñas desde los programas de atención a la primera infancia del ICBF al sistema educativo oficial</t>
  </si>
  <si>
    <t>02-02-05</t>
  </si>
  <si>
    <t>Me Quedo Porque Me Quedo</t>
  </si>
  <si>
    <t>Número de niños, niñas y adolescentes vinculados con estrategias para el acceso al sistema educativo oficial</t>
  </si>
  <si>
    <t>Número de estudiantes de Instituciones Educativas Oficiales atendidos con Programa de Alimentación Escolar como estrategia de permanencia</t>
  </si>
  <si>
    <t>Número de estudiantes de Instituciones Educativas Oficiales atendidos con  transporte escolar</t>
  </si>
  <si>
    <t>Número de estudiantes de Instituciones Educativas Oficiales atendidos con otras estrategias de permanencia (kits escolares, uniformes, y jornadas escolares complementarias)</t>
  </si>
  <si>
    <t>Planes Institucionales de Permanencia Escolar – PIPE, formulados e implementados en Instituciones Educativas Oficiales</t>
  </si>
  <si>
    <t> Numero de niños, niñas y adolescentes vinculados con estrategias para el acceso al sistema educativo oficial</t>
  </si>
  <si>
    <t>98.842 estudiantes atendidos con PAE como estrategia de permanencia a corte 2023.                                                                          Fuente: Secretaría de Educación, 2023.</t>
  </si>
  <si>
    <t>3.524 estudiantes atendido con transporte escolar a corte 2023.                                                                                                               Fuente: Secretaría de Educación, 2023.</t>
  </si>
  <si>
    <t>5.473 estudiantes atendidos con otras estratgias de permanencia.                Fuente: Secretaría de Educación, 2023.</t>
  </si>
  <si>
    <t>10 Instituciones Educativas Oficiales con Planes Institucionales de Permanencia Escolar-PIPE formulado e implementado a corte 2023.                                   Fuente: Secretaría de Educación, 2023.</t>
  </si>
  <si>
    <t>105  Instituciones educativas del Distrito de Cartagena operando en condicopnes optimas del servicio.</t>
  </si>
  <si>
    <t xml:space="preserve">5.914 Administrativos, docentes y directivos docentes recibiendo oportunamente sus pagos salariales </t>
  </si>
  <si>
    <t>182.465 niños, niñas y adolescentes vinculados al sistema con estrategias de acceso.                       
 Fuente: SIMAT, 2023.</t>
  </si>
  <si>
    <t>Vincular a dos mil trescientos noventa (2.390) niños, niñas y adolescente adicionales con estrategias para el acceso al sistema educativo oficial.</t>
  </si>
  <si>
    <t>Atender a ciento seis mil cuatrocientos ochenta y siete (106.487) estudiantes anualmente con el Programa de Alimentación Escolar como estrategia de permanencia.</t>
  </si>
  <si>
    <t>Atender a cinco mil quinientso (5.500) estudiantes anualmente con transporte escolar.</t>
  </si>
  <si>
    <t>Atender a diez mil (10.000) estudiantes anualmente con otras estrategías de permanencia.</t>
  </si>
  <si>
    <t>Formular e implementar Planes Institucionales de Permanencia Escolar-PIPE en cuarenta y cinco (45) Instituciones Educativas Oficiales.</t>
  </si>
  <si>
    <t>Vincular a setenta y dos (72) Instituciones Educativas Oficiales a estrategias para el fortalecimiento de la oferta de educación inclusiva para preescolar, básica y media</t>
  </si>
  <si>
    <t>02-02-06</t>
  </si>
  <si>
    <t xml:space="preserve">Yo Cuento </t>
  </si>
  <si>
    <t>Número de Instituciones Educativas Oficiales vinculadas a estrategias para el fortalecimiento de la oferta de educación inclusiva para preescolar, básica y media</t>
  </si>
  <si>
    <t>Número de aulas hospitalarias para la atención de niños, niñas, adolescentes y jóvenes en condición de enfermedad habilitadas</t>
  </si>
  <si>
    <t>Número de Instituciones Educativas Oficiales con estudiantes con capacidades excepcionales vinculados a Escuela de Talentos</t>
  </si>
  <si>
    <t>45 Instituciones Educativas Oficiales con estrategias para el fortalecimiento de la oferta de educación inclusiva para preescolar, básica y media a corte 2023         Fuente: Secretaría de Educación, 2023</t>
  </si>
  <si>
    <t>1 Aula Hospitalaria habilitada para la atención de niños, niñas, adolescentes y jóvenes en condición de enfermedad.        Fuente: Secretaría de Educación, 2023</t>
  </si>
  <si>
    <t>0                                    
Fuente: Secretaría de Educación, 2023.</t>
  </si>
  <si>
    <t>Habilitar cuatro (4) Aulas Hospitalarias para la atención de niños, niñas, adolescentes y jóvenes en condición de enfermedad</t>
  </si>
  <si>
    <t>Vincular estudiantes con capacidades excepcionales a la Escuela de Talentos en cincuenta (50) Instituciones Educativas Oficiales</t>
  </si>
  <si>
    <t>02-02-07</t>
  </si>
  <si>
    <t xml:space="preserve">Escuela Hogar </t>
  </si>
  <si>
    <t>Número de Instituciones Educativas Oficiales con modelos educativos flexibles implementados</t>
  </si>
  <si>
    <t>Número de niños, niñas, adolescentes y jóvenes en extraedad que se encuentran por fuera del sistema educativo oficial atendidos con modelos educativos flexibles</t>
  </si>
  <si>
    <t>Número de niños, niñas, adolescentes y jóvenes en extraedad que se encuentran dentro de la oferta regular, atendidos con modelos educativos flexibles en el sistema educativo oficial</t>
  </si>
  <si>
    <t>22 Instituciones educativas Oficiales con modelos educativos flexibles implementados en el Distrito                   Fuente: Secretaría de Educación, 2023</t>
  </si>
  <si>
    <t>Implementar en veintisiete (27) Instituciones Educativas Oficiales los modelos educativos flexibles</t>
  </si>
  <si>
    <t xml:space="preserve">Atender con modelos educativos flexibles a tres mil seiscientos noventa (3.690) niños, niñas, adolescentes y jóvenes en extraedad, que se encuentran por fuera del sistema educativo </t>
  </si>
  <si>
    <t>Atender con modelos educativos flexibles a cuatro mil (4.000)  niños, niñas, adolescentes y jóvenes en extraedad, que se encuentran dentro de la oferta regular del sistema educativo oficial</t>
  </si>
  <si>
    <t>02-02-08</t>
  </si>
  <si>
    <t>Cartagena Territorio Plurilingüe</t>
  </si>
  <si>
    <t>Número de personas atendidas con modelos de alfabetización</t>
  </si>
  <si>
    <t>1.200 personas atendidas con modelos de alfabetización a corte 2023                             Fuente: Secretaría de Educación, 2023</t>
  </si>
  <si>
    <t>Atender a ocho mil cuatrocientas (8.400) personas con modelos de alfabetización</t>
  </si>
  <si>
    <t>Número de Instituciones Educativas Oficiales que implementan el Acuerdo Distrital No. 113 de 2022</t>
  </si>
  <si>
    <t xml:space="preserve">34 Instituciones Educativas Oficiales que implementan el Acuerdo Distrital No. 113 de 2022, de formación en derechos humanos de las mujeres y prevención de las violencias de género, dirigido a niñas, niños y jóvenes                Fuente:Secretaría de Educación, 2023          </t>
  </si>
  <si>
    <t>Implementar el Acuerdo Distrital No. 113 de 2022 en ciento siete (107) Instituciones Educativas Oficiales, de formación en derechos humanos de las mujeres y prevención de las violencias de género, dirigido a niñas, niños y jóvenes</t>
  </si>
  <si>
    <t>Numero de Instituciones Educativas Oficiales asistidas técnicamente en el proceso de tránsito de Proyecto Educativo Institucional – PEI a Proyecto Educativo Comunitario - PEC o Proyecto Educativo Intercultural acorde con la pertinencia con respecto a la caracterización y perfil educativo del territorio</t>
  </si>
  <si>
    <t>Número de Instituciones Educativas Oficiales con Cátedra de Estudios Afrocolombianos (CEA) implementada</t>
  </si>
  <si>
    <t>Número de Instituciones Educativas Oficiales acompañadas en el fortalecimiento de la enseñanza de lenguas extranjeras, especialmente las focalizadas en los Colegios Amigos del Turismo</t>
  </si>
  <si>
    <t>Número de docentes formados en una segunda lengua</t>
  </si>
  <si>
    <t>5 Instituciones Educativas Oficiales asistidas técnicamente en el proceso de tránsito de Proyecto Educativo Institucional- PEI a Proyecto Educativo Comunitario-pec p Proyecto Educativo Intercultural a corte 2023                                       Fuente: Secretaría e Educación, 2023</t>
  </si>
  <si>
    <t>6 Instituciones Educativas Oficiales con Cátedra de Estudios Afrocolombianos a corte 2023                           Fuente:Secretaría de Educación, 2023</t>
  </si>
  <si>
    <t>12 Instituciones Educativas Oficiales acompañadas en el fortalecimiento de la enseñanza de lenguas extranjeras a corte 2023      Fuente: Secretaría de Educación, 2023</t>
  </si>
  <si>
    <t>N.D.</t>
  </si>
  <si>
    <t>Asistir técnicamente a trece (13) Insituciones Educativas Oficiales en el proceso de tránsito de Proyecto Educativo Insitucional-PEI a Proyecto Educativo Comunitario-PEC o Proyecto Educativo Intercultural</t>
  </si>
  <si>
    <t>Implementar la Cátedra de Estudios Afrocolombianos (CEA) en seis (6) Insituciones Educativas Oficiales adicionales</t>
  </si>
  <si>
    <t>Acompañar a cicuenta y cinco (55) Instituciones Educativas Oficiales en el fortalecimiento de la enseñanza de lenguas extranjeras, especialmente las focalizadas en los Colegios Amigos del Turismo.</t>
  </si>
  <si>
    <t>Formar a seiscientos (600) docentes en una segunda lengua</t>
  </si>
  <si>
    <t>02-02-09</t>
  </si>
  <si>
    <t>Cartagena Mejor Educada</t>
  </si>
  <si>
    <t>Número de docentes formados en evaluación por competencias en las áreas que evalúa el ICFES</t>
  </si>
  <si>
    <t>Número de formaciones para estudiantes de grado 9, 10 y 11  para las Pruebas Saber</t>
  </si>
  <si>
    <t>Número de Instituciones Educativas Oficiales asesoradas en el análisis y uso de resultados de Pruebas Saber</t>
  </si>
  <si>
    <t xml:space="preserve">Número </t>
  </si>
  <si>
    <t>350 docentes formados en evaluación por competencias en las áreas que evalúa el ICFES a corte 2023         Fuente: Secretaría de Educación, 2023</t>
  </si>
  <si>
    <t>45 Instituciones Educativas Oficiales asesoradas en el análisis y uso de resultados de Pruebas Saber a corte 2023          Fuente: Secretaría de Educación, 2023</t>
  </si>
  <si>
    <t>Formar a seiscientos (600) docentes en evaluación por competencias en las áreas que evalúa el ICFES</t>
  </si>
  <si>
    <t>Desarrollar setenta y ocho mil doscientos (78.200) formaciones a estudiantes de grado 9, 10 y 11 de las 107 Instituciones Educativas Oficiales en procesos de preparación para las pruebas Saber</t>
  </si>
  <si>
    <t>Asesorar técnicamente a sesenta y dos (62) nuevas Instituciuones Educativas Oficiales en el análisis y uso de resultados de Prueba Saber</t>
  </si>
  <si>
    <t>02-02-10</t>
  </si>
  <si>
    <t>Levantemos La Voz</t>
  </si>
  <si>
    <t>Número de Instituciones Educativas Oficiales con Plan Institucional de Lectura, Escritura y Oralidad (PILEO) implementado</t>
  </si>
  <si>
    <t>Número de Instituciones Educativas Oficiales dotadas con material bibliográfico</t>
  </si>
  <si>
    <t>Red de Bibliotecas Escolares integrada al sistema de bibliotecas públicas creada</t>
  </si>
  <si>
    <t>Ferias Distritales de Radio Escolar desarrolladas</t>
  </si>
  <si>
    <t>Número de Instituciones Educativas Oficiales dotadas con materiales y equipos radiofónicos</t>
  </si>
  <si>
    <t>1 Institución Educativa Oficial dotadas con material bibliográfico a corte 2023                         Fuente: Secretaría de Educación, 2023</t>
  </si>
  <si>
    <t>30 Insituciones Educativas Oficiales dotadas con materiales y equipos radiofónicos a corte 2023    Fuente: Secretaría de Educación, 2023</t>
  </si>
  <si>
    <t>0                                   
Fuente: Secretaría de Educación, 2023.</t>
  </si>
  <si>
    <t>Implementar el Plan Institucional de Lectura, Escritura y Oralidad en ochenta y siete (87) Instituciones Educativas Oficiales.</t>
  </si>
  <si>
    <t>Dotar las bibliotecas escolares de ochenta y seis (86) Instituciones Educativas Oficiales con material bibliográfico</t>
  </si>
  <si>
    <t>Crear una (1) Red de Bibliotecas Escolares integrada al sistema de bibliotecas públicas</t>
  </si>
  <si>
    <t>Desarrollar cuatro (4) Ferias Distritales de Radio Escolar</t>
  </si>
  <si>
    <t>Dotar con material y equipo radiofónico a treinta (39) Insituciones Educativas Oficiales adicionales para la implementación de la radio escolar</t>
  </si>
  <si>
    <t>02-02-11</t>
  </si>
  <si>
    <t>Aula Global</t>
  </si>
  <si>
    <t>Número de Instituciones Educativas Oficiales que mejoran en resultados de pruebas - EGRA (Early Grade Reading Assessment)</t>
  </si>
  <si>
    <t>Número de Instituciones Educativas Oficiales que mejoran en resultados de pruebas - EGMA (Early Grades Mathematics Assessment)</t>
  </si>
  <si>
    <t>Mejorar en quince (15) Instituciones Educativas las destrezas básicas de alfabetismo en básica primaria medidos a través de EGRA</t>
  </si>
  <si>
    <t>Mejorar en quince (15) Instituciones Educativas las habilidades en matemáticas de las pruebas EGMA</t>
  </si>
  <si>
    <t>02-02-12</t>
  </si>
  <si>
    <t xml:space="preserve"> Formación Y Cualificación De Docentes Y Directivos Docentes</t>
  </si>
  <si>
    <t>Número de docentes de Instituciones Educativas Oficiales formados en su saber disciplinar, pedagógico y reflexivo</t>
  </si>
  <si>
    <t>Número de directivos docentes formados en liderazgo</t>
  </si>
  <si>
    <t>Número de foros educativos distritales anuales realizados</t>
  </si>
  <si>
    <t>974 docentes formados en su saber disciplinar pedagógico y reflexivp a corte 2023  fuente: Secretaría de Educación 2023</t>
  </si>
  <si>
    <t>4 foros elaborados en el cuatrienio 2020-2023  Fuente: Secretaría de Educación, 2023</t>
  </si>
  <si>
    <t>Formar a dos mil (2.000) docentes de Instituciones Educativas Oficiales en su saber disciplinar, pedagógico y reflexivo</t>
  </si>
  <si>
    <t>Formar a ciento (107) rectores de Insituciones Educativas Oficiales en liderazgo y gestión educativa</t>
  </si>
  <si>
    <t>Elaborar cuatro (4) foros educativos en el cuatrienio</t>
  </si>
  <si>
    <t>02-02-13</t>
  </si>
  <si>
    <t>Fortalecimiento De La Gestión Escolar En Las Instituciones Educativas Oficiales</t>
  </si>
  <si>
    <t>Numero de Instituciones Educativas Oficiales, con asistencia tecnica en el proceso de actualización de sus modelos pedagógicos y curriculares</t>
  </si>
  <si>
    <t>Sistema propio de información de la Gestión Escolar creado</t>
  </si>
  <si>
    <t>Referentes técnicos de educación inicial y preescolar incorporados en PEI de instituciones educativas que ofertan los grados prejardín, jardín y transición</t>
  </si>
  <si>
    <t>65 Instituciones Educativas Oficiales acompañadas en el proceso de actualización de sus modelos pedagógicos y curriculares a corte 2023                                       Fuente: Secretaría de Educación, 2023</t>
  </si>
  <si>
    <t>0                                   
 Fuente: Secretaría de Educación, 2023.</t>
  </si>
  <si>
    <t>2 Instituciones Educativas Oficiales que incorporan los referentes técnicos de educación inicial y preescolar en los PEI de instituciones educativas que ofertan los grados prejardín, jardín y transición a corte 2023      
Fuente: Secretaría de Educación, 2023</t>
  </si>
  <si>
    <t>Asistir técnicamente a  ciento siete (107) Instituciones Educativas Oficiales en el proceso de actualización de sus modelos pedagógicos y curriculares</t>
  </si>
  <si>
    <t>Crear un (1) sistema de información de la Gestión Escolar</t>
  </si>
  <si>
    <t>Incorporar los referentes técnicos de educación inicial y preescolar en los PEI de cuarenta (40) instituciones educativas que ofertan los grados prejardín, jardín y transición</t>
  </si>
  <si>
    <t>02-02-14</t>
  </si>
  <si>
    <t>Unidos Por El Sueño Superior</t>
  </si>
  <si>
    <t>Número de estudiantes egresados de Instituciones Educativas Oficiales y con matrícula contratada becados en educación superior</t>
  </si>
  <si>
    <t>Número de estudiantes egresados de Instituciones Educativas Oficiales y con matrícula contratada becados con becas inclusivas en educación superior (víctimas, NARP, con discapacidad, indígenas)</t>
  </si>
  <si>
    <t>Número de estudiantes de media técnica graduados con doble titulación</t>
  </si>
  <si>
    <t>Número de Instituciones Educativas Oficiales con media técnica y académicas con doble titulación implementada</t>
  </si>
  <si>
    <t>Numero de Instituciones Educativas Oficiales con nodos de media técnica asistidas con programas pilotos de bilingüismo</t>
  </si>
  <si>
    <t>Número de estudiantes con formación técnica para el trabajo y el desarrollo humano</t>
  </si>
  <si>
    <t>Número de voluntarios universitarios que acompañan a los estudiantes de las Instituciones Educativas Oficiales en el fortalecimiento de sus competencias</t>
  </si>
  <si>
    <t>2.136 estudiantes de media técnica graduados con doble titulación a corte 2023   Fuente: Secretaría de Educación, 2023</t>
  </si>
  <si>
    <t>16 Instituciones Educativas Oficiales con doble titulación        Fuente: Secretaría de Educación, 2023</t>
  </si>
  <si>
    <t>56 estudiantes con formación técnica para el trabajo y el desarrollo humano a corte 2023                                                Fuente: Secretaría de Educación, 2023</t>
  </si>
  <si>
    <t>3.250 estudiantes egresados de Instituciones Educativas Oficiales y con matrícula contratada que acceden a becas de educación superior a corte 2023                          
Fuente: Secretaría de Educación, 2023</t>
  </si>
  <si>
    <t>228 estudiantes egresados de Instituciones Educativas Oficiales y con matrícula contratada becados con becas inclusivas en educación superior a corte 2023                       
Fuente: secretaría de Educación, 2023</t>
  </si>
  <si>
    <t>Becar en educación superior a nueve mil (9.000) estudiantes egresados de Instituciones Educativas Oficiales y con matrícula contratada</t>
  </si>
  <si>
    <t>Becar en educación superior a quinientos cuarenta y cuatro (544) estudiantes egresados de Instituciones Educativas Oficiales y con matricula contratada, con becas inclusivas</t>
  </si>
  <si>
    <t>Graduar doce mil (12.000) estudiantes de media técnica con doble titulación</t>
  </si>
  <si>
    <t>Implementar doble titulación en veinticinco (25) Instituciones Educativas Oficiales con media técnica e Instituciones Educativas oficiales académicas</t>
  </si>
  <si>
    <t>Asistir con programas piloto de bilingüismo a cinco (5) Instituciones Educativas Oficiales con nodos de media técnica</t>
  </si>
  <si>
    <t>Formar a quinientos (500) estudiantes en educación técnica para el trabajo y el desarrollo humano</t>
  </si>
  <si>
    <t>Vincular a doscientos (200) voluntarios universitarios para acompañamiento a los estudiantes de las Instituciones Educativas Oficiales en el fortalecimiento de sus competencias</t>
  </si>
  <si>
    <t>02-02-15</t>
  </si>
  <si>
    <t>Avanzamos En El Fortalecimiento Institucional De La Secretaría De Educación</t>
  </si>
  <si>
    <t>Numero de políticas armonizadas del Modelo Integrado de Planeación y Gestión – MIPG en la SED</t>
  </si>
  <si>
    <t>Reorganización administrativa y de procesos de la Secretaría de Educación diseñada, aprobada e implementada</t>
  </si>
  <si>
    <t>Sistema de seguimiento y aseguramiento de la calidad del servicio educativo a través del ejercicio de la inspección y vigilancia, diseñado e implementado</t>
  </si>
  <si>
    <t>Plan de Bienestar y Protección para los funcionarios del sector educativo de Cartagena implementado</t>
  </si>
  <si>
    <t>Una (1) política armonizada (Fortalecimiento organizacional y simplificación de procesos) a corte 2023     Fuente: Secretaría de Educación, 2023</t>
  </si>
  <si>
    <t>Estructura de la Secretaría que data del año 2006         Fuente: Alcaldía Mayor de Cartagena, 2006</t>
  </si>
  <si>
    <t>1 Plan de Bienestar y Protección para los funcionarios del sector eduactivo existente             Fuente: Secretaría de Educación, 2023</t>
  </si>
  <si>
    <t>Armonizar las diecinueve (19) políticas del Modelo Integrado de Planeación y Gestión - MIPG en la Secretaría de Educación</t>
  </si>
  <si>
    <t>Diseñar, aprobar e implementar una (1) nueva estructura administrativa y de procesos de la Secretaría de Educación</t>
  </si>
  <si>
    <t>Diseñar e implementar un (1) sistema de seguimiento y aseguramiento a la calidad del servicio educativo a través del ejercicio de la inspección, vigilancia y control</t>
  </si>
  <si>
    <t>Implementar un (1) Plan de Bienestar y protección otorgados a los funcionarios del Sector Educativo de Cartagena</t>
  </si>
  <si>
    <t>02-02-16</t>
  </si>
  <si>
    <t>Cartagena, Territorio Digital</t>
  </si>
  <si>
    <t>Número de sedes educativas con conectividad escolar implementada</t>
  </si>
  <si>
    <t>Número de aulas RTCi para el desarrollo de competencias digitales en las Instituciones Educativas Oficiales habilitadas</t>
  </si>
  <si>
    <t>Número de Instituciones Educativas Oficiales asistidas en las prácticas de ciencia, innovación y tecnología</t>
  </si>
  <si>
    <t>2 Instituciones Educativas Oficiales asistidas en las prácticas de ciencia, innovación y tecnología a corte 2023     Fuente: Secretaría de Educación, 2023</t>
  </si>
  <si>
    <t>105 sedes educativas con conectividad escolar a corte 2023          
Fuente: Secretaría de Educación, 2023</t>
  </si>
  <si>
    <t>1  aula RTCi habilitada en las Instituciones Educativas Oficiales a corte 2023                               
Fuente: Secretaría de Educación, 2023</t>
  </si>
  <si>
    <t>Implementar conectividad escolar en ciento cincuenta (150) sedes educativas del Distrito</t>
  </si>
  <si>
    <t>Habilitar ocho (8) aulas RTCi para el desarrollo de competencias digitales en las Instituciones educativas Oficiales</t>
  </si>
  <si>
    <t>Asistir a ochenta y cinco (85) Instituciones Educativas Oficiales en las prácticas de ciencia, innovación y tecnología</t>
  </si>
  <si>
    <t>Incrementar la tasa de cobertura neta sin extraedad global al 95%</t>
  </si>
  <si>
    <t>Reducir la tasa de deserción en educación preescolar, básica y media de Instituciones Educativas Oficiales a 2,47%</t>
  </si>
  <si>
    <t>1.052 niños, niñas, adolescentes y jóvenes atendidos         
Fuente: Secretaría de Educación Distrital, 2023</t>
  </si>
  <si>
    <t>Incrementar a 67% el porcentaje de Instituciones Educativas Oficiales que cuentan con fortalecimiento de educación inclusiva</t>
  </si>
  <si>
    <t>Reducir la tasa de extraedad en el Distrito al 9%</t>
  </si>
  <si>
    <t>Reducir la tasa de analfabetismo en el Distrito al 0,9%</t>
  </si>
  <si>
    <t>Incrementar a treinta y dos (32) el número de Instituciones Educativas Oficiales que mejoran su clasificación en Pruebas SABER 11</t>
  </si>
  <si>
    <t>Incrementar a treinta y dos (32) el número de Instituciones Educativas Oficiales que mejoran su clasificación en Pruebas SABER 12</t>
  </si>
  <si>
    <t>Incrementar a treinta y dos (32) el número de Instituciones Educativas Oficiales que mejoran su clasificación en Pruebas SABER 13</t>
  </si>
  <si>
    <t>Incrementar la participación de los egresados de las Instituciones Educativas Oficiales en la tasa de absorción de educación superior del Distrito a 30%</t>
  </si>
  <si>
    <t xml:space="preserve">
2. 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
</t>
  </si>
  <si>
    <t>02-02-17</t>
  </si>
  <si>
    <t>02-02-18</t>
  </si>
  <si>
    <t>02-02-19</t>
  </si>
  <si>
    <t>02-02-20</t>
  </si>
  <si>
    <t>Becas inclusivas para estudiantes de los Consejos Comunitarios</t>
  </si>
  <si>
    <t>Becas inclusivas para estudiantes de los cabildos indígenas asentados en el Distrito</t>
  </si>
  <si>
    <t>Mesa de Expertos creada, implementada y con seguimiento de la implementación de la cátedra de estudios afroamericanos, transición de PEI a PEC e implementación de la resemantización en Instituciones Educativas Oficiales del Distrito</t>
  </si>
  <si>
    <t xml:space="preserve">277 becas entregadas por la SED a corte 2023 </t>
  </si>
  <si>
    <t>ND</t>
  </si>
  <si>
    <t>0 Fuente: Secretaría de Educación Distrital, 2023</t>
  </si>
  <si>
    <t>Otorgar trescientas noventa y seis (396) becas inclusivas a estudiantes de los Consejos Comunitarios</t>
  </si>
  <si>
    <t>Otorgar sesenta (60) becas inclusivas para estudiantes de los cabildos indígenas</t>
  </si>
  <si>
    <t>Crear, implementar y hacer seguimiento a una (1) Mesa de Expertos para el seguimiento de la implementación de la cátedra de estudios afroamericanos, transición de PEI a PEC e implementación de la resemantización en Instituciones Educativas Oficiales del Distrito</t>
  </si>
  <si>
    <t>Desarrollo Humano y Bienestar Social de las Comunidades Negras, Afrocolombianas, Raizales y Palenqueras</t>
  </si>
  <si>
    <t>Atención Integral para las Comunidades Indígenas (Programa 14.2.2)</t>
  </si>
  <si>
    <t>CAPÍTULO III
DE LOS PUEBLOS Y COMUNIDADES ETNICAS</t>
  </si>
  <si>
    <t>Incrementar a 20% el porcentaje de la población negra, afrocolombiana, raizal, palenquera que habita el Distrito vinculada a procesos de fortalecimiento y reconocimiento de sus derechos, diversidad étnica y cultural como un principio fundamental</t>
  </si>
  <si>
    <t>Incrementar a 50% el porcentaje de población indígena que habita el Distrito de Cartagena vinculada a procesos fortalecimiento y reconocimiento de sus derechos, diversidad étnica y cultural como un principio fundamental</t>
  </si>
  <si>
    <t>06-01-01</t>
  </si>
  <si>
    <t>06-01-02</t>
  </si>
  <si>
    <t>06-01-03</t>
  </si>
  <si>
    <t>10. Reducción de la desigualdad 
16. Paz, justicia e instituciones sólidas</t>
  </si>
  <si>
    <t xml:space="preserve">3. Promover el Desarrollo Económico Equitativo en el Distrito de Cartagena de Indias mediante la formulación y ejecución de políticas y estrategias para lograr la reducción de la brecha laboral de género, la disminución de las tasas de desempleo juvenil, la reducción de la informalidad laboral, con el fomento al emprendimiento, el fortalecimiento de la economía popular, la diversificación económica, la mejora del índice de competitividad, y la creación de empleos de calidad en la ciudad, durante el período de gobierno 2024-2027. </t>
  </si>
  <si>
    <t>Modernización de la Infraestructura Educativa del Distrito Cartagena de Indias</t>
  </si>
  <si>
    <t>Mejorar las condiciones para la formación y el desarrollo de competencias básicas y sociales de la población en proceso de formación escolar.</t>
  </si>
  <si>
    <t>Mejorar y/o adecuar sedes educativas</t>
  </si>
  <si>
    <t xml:space="preserve"> Difusión y Logística del Proyecto, garantizando la información accesible y comprensible para la ciudadanía, garantizando la transparencia</t>
  </si>
  <si>
    <t>SECRETARIA DE EDUCACION DISTRITAL</t>
  </si>
  <si>
    <t>GUILLERMO PEÑA</t>
  </si>
  <si>
    <t xml:space="preserve">Implementación de la estrategia Descubriendo Mi Escuela para la atención a la primera </t>
  </si>
  <si>
    <t>Mejorar la Capacidad de respuesta de la entidad territorial para el acceso y la permanencia de las niñas y niños que requieren educación preescolar en el sistema educativo oficial.</t>
  </si>
  <si>
    <t>Realizar Caracterización de la población de primera infancia</t>
  </si>
  <si>
    <t>Crear planta temporal de docentes de preescolar para la atención de la nueva oferta</t>
  </si>
  <si>
    <t>Realizar análisis y manejo de bases de datos</t>
  </si>
  <si>
    <t xml:space="preserve"> Realizar asistencia técnica con los establecimientos educativos focalizados y las unidades de servicio del ICBF</t>
  </si>
  <si>
    <t xml:space="preserve"> Realizar Seguimiento Gestión de Cobertura a los establecimientos educativos focalizados</t>
  </si>
  <si>
    <t>Asegurar la difusión efectiva del proceso de inscripción de las I.E.O, garantizando que la información sea accesible y comprensible para toda la ciudadanía de Cartagena.</t>
  </si>
  <si>
    <t>Realizar Transferencias de conocimiento a los rectores, directivos y docentes de los establecimientos educativos focalizados</t>
  </si>
  <si>
    <t xml:space="preserve">Realizar los Planes de Ruta de atención Integral a los I.E.O focalizados </t>
  </si>
  <si>
    <t>Implementación del proyecto "La escuela nos espera" en el Distrito de Cartagena de Indias</t>
  </si>
  <si>
    <t>Aumentar la cobertura educativa para garantizar la prestación del servicio educativo en el
Distrito de Cartagena</t>
  </si>
  <si>
    <t>Ampliar la oferta de cupos del ente territorial para la prestación del
servicio Educativo</t>
  </si>
  <si>
    <t>Organizar el proceso de Gestión de la Cobertura.</t>
  </si>
  <si>
    <t xml:space="preserve"> Realizar el estudio de insuficiencia y limitaciones</t>
  </si>
  <si>
    <t xml:space="preserve"> Realizar la actualización del Banco de Oferentes</t>
  </si>
  <si>
    <t xml:space="preserve"> Contratar cupos educativos</t>
  </si>
  <si>
    <t xml:space="preserve"> Garantizar la póliza de seguro para estudiantes de matrícula oficial.</t>
  </si>
  <si>
    <t>Realizar asistencia técnica para la consolidación de alianzas y apoyo a la supervisión.</t>
  </si>
  <si>
    <t xml:space="preserve"> Diseñar estrategias de comunicación que fomente el proceso de gestión de la cobertura, y a su vez se convierta en un espacio de interacción y articulación </t>
  </si>
  <si>
    <t>EDUARDO SANJUR - NINI TORRES</t>
  </si>
  <si>
    <t xml:space="preserve">EDUARDO SANJUR </t>
  </si>
  <si>
    <t>Implementación De La Estrategia  Alimentando Sueños Y Conocimientos", Alimentación Escolar En Cartagena de Indias</t>
  </si>
  <si>
    <t>Diseño y construcción de los ciclos de menú, focalización de la población e inventario de cocina comedores y menaje dispuesto para la preparación de alimentos in situ</t>
  </si>
  <si>
    <t>Realizar  asistencia técnica y apoyo a la supervisión y/o interventoría para las estrategias de alimentación escolar.</t>
  </si>
  <si>
    <t xml:space="preserve"> Organizar  comites, mesas para planeacion,  seguimiento, evaluacion  del PAE </t>
  </si>
  <si>
    <t xml:space="preserve">Entrega de complementos nutricionales acorde con la normatividad vigente </t>
  </si>
  <si>
    <t>Desarrollar estrategia de comunicaciones para visibilizar las acciones e interactuar con la comunidad</t>
  </si>
  <si>
    <t>Mejorar los ambientes para la preparación y consumo de alimentos en los establecimientos educativos.</t>
  </si>
  <si>
    <t>Implementación Del Proyecto "Todos por la Permanencia" Cartagena de Indias</t>
  </si>
  <si>
    <t>Disminuir el riesgo de deserción en los establecimientos educativos de la oferta oficial del Distrito de Cartagena</t>
  </si>
  <si>
    <t xml:space="preserve"> Implementar la estrategia de transporte escolar para estudiantes de establecimientos educativos oficiales.</t>
  </si>
  <si>
    <t>Implementar otras estrategias de acceso y permanencia (Jornada Escolar Complementaria, Kits escolares y uniformes) que disminuyan el riesgo de deserción, en el sistema educativo.</t>
  </si>
  <si>
    <t xml:space="preserve"> Crear unidades de atención móviles y apoyo a la supervisión para la implementación de estrategias acceso y permanencia.</t>
  </si>
  <si>
    <t>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</si>
  <si>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 xml:space="preserve"> Construir Planes Institucionales de Permanencia Escolar (PIPE) en conjunto con los Establecimiento Educativos para la implementación de estrategias de permanencia.</t>
  </si>
  <si>
    <t>Monitorear la caracterización de la población estudiantil en las plataformas de información SIMAT y SIMPADE para el seguimiento a la deserción en el sistema educativo.</t>
  </si>
  <si>
    <t xml:space="preserve"> Construir una agenda de impacto colectivo para la activación de servicios de atención integral a la niñez que favorezcan la permanencia escolar en los establecimientos educativos</t>
  </si>
  <si>
    <t>Implementar acciones formativas afirmativas para la disminución del riesgo de deserción en el sistema educativo.</t>
  </si>
  <si>
    <t>Diseñar estrategias comunicativas que favorezcan la permanencia de las niñas y niños en el sistema educativo distrital</t>
  </si>
  <si>
    <t>Optimización De La Operación De Las Instituciones Educativas Oficiales del distrito de Cartagena de Indias</t>
  </si>
  <si>
    <t xml:space="preserve">Garantizar el funcionamiento y operación de instituciones educativas oficiales para la prestación del servicio educativo óptimo en el distrito de Cartagena. 
</t>
  </si>
  <si>
    <t xml:space="preserve">Garantizar los pagos oportunos para el funcionamiento de la operación de las instituciones educativas oficiales en el Distrito de Cartagena. </t>
  </si>
  <si>
    <t>LUIS GUILLERMO PACHECO</t>
  </si>
  <si>
    <t>Pagos a proveedores de servicios públicos y gastos asociados para el buen funcionamiento de las IEO</t>
  </si>
  <si>
    <t>Servicio de Vigilancia</t>
  </si>
  <si>
    <t xml:space="preserve">Servicio de Aseo </t>
  </si>
  <si>
    <t xml:space="preserve">Servicios publicos </t>
  </si>
  <si>
    <t>Transferencias FOSE</t>
  </si>
  <si>
    <t>Servicio de transporte</t>
  </si>
  <si>
    <t>Sentencias y Conciliaciones</t>
  </si>
  <si>
    <t>Vigencias Expiradas</t>
  </si>
  <si>
    <t xml:space="preserve">Arriendos inmuebles </t>
  </si>
  <si>
    <t>Transferencias - RENDIMIENTOS FINANCIEROS</t>
  </si>
  <si>
    <t xml:space="preserve">Transferencias gratuidad </t>
  </si>
  <si>
    <t>Servicios profesionales y apoyo a la gestión</t>
  </si>
  <si>
    <t xml:space="preserve">Otros gastos(Dotacion de Insumos para las IEO) ICLD </t>
  </si>
  <si>
    <t xml:space="preserve">Administración del Talento Humano del Servicio Educativo Oficial Docentes, Directivos Docentes y </t>
  </si>
  <si>
    <t>Garantizar el cumplimiento de la legislación laboral vigente en el marco de la prestación del servicio educativo del sector Oficial.</t>
  </si>
  <si>
    <t xml:space="preserve">PAGO NOMINA, CONTRIBUCIONES INHERENTES A LA NOMINA Y APORTES PATRONALES -  Ascensos en Escalofon de Docentes </t>
  </si>
  <si>
    <t xml:space="preserve">Dotacion de Docentes y Administrativos </t>
  </si>
  <si>
    <t>Entregar viaticos y gastos de Viajes - Inscripciones</t>
  </si>
  <si>
    <t>Otros Gastos  - Administrativos - Gastos Generales  (Papeleria-Toner e insumos de oficina y Servicios prestados a las empresas y servicios de producción)</t>
  </si>
  <si>
    <t>Realizar Servicios Ocupacionales a los funcionarios administrativos de la planta</t>
  </si>
  <si>
    <t>Adquirir y/o Alquilar equipos de Computo para los funcionarios administrativos de la planta</t>
  </si>
  <si>
    <t>LUIS CARLOS JARABA</t>
  </si>
  <si>
    <t>Implementación de la estrategia Una Escuela Transformadora para la Inclusión y Diversidad, en Cartagena de Indias</t>
  </si>
  <si>
    <t xml:space="preserve">Mitigar las barreras estructurales para el acceso y la permanencia de la población diversa en el sistema educativo del Distrito de Cartagena </t>
  </si>
  <si>
    <t xml:space="preserve">Crear unidades de apoyo para la inclusión, equidad y diversidad en la educación, favoreciendo las trayectorias educativas completas oportunas y diversas.  </t>
  </si>
  <si>
    <t>Promover procesos formativos y de acompañamiento situado a los docentes orientados a mejorar la comprensión de la inclusión, equidad y diversidad en la educación</t>
  </si>
  <si>
    <t>Dotar con herramientas técnicas, tecnológicas y didácticas los establecimientos educativos focalizados</t>
  </si>
  <si>
    <t>Diseño e implementación de un plan de asistencias técnicas y de acompañamiento situado  para el fortalecimiento de la capacidad institucional y de las instituciones educativas desde la perspectiva de inclusión y equidad</t>
  </si>
  <si>
    <t xml:space="preserve">Desarrollar estrategias de formación y acompañamiento a las familias en perspectivas de inclusión y equidad a favor de la superación de brechas en la educación.  </t>
  </si>
  <si>
    <t>Habilitar cuatro (4) Aulas Hospitalarias para la atención de niños, niñas, adolescentes y jóvenes en condición de enfermedad.</t>
  </si>
  <si>
    <t xml:space="preserve">Implementar acciones afirmativas a favor de la inclusión y equidad en la educación. </t>
  </si>
  <si>
    <t xml:space="preserve">Implementar alternativas orientadas al desarrollo de habilidades para la vida o la formación vocacional que respondan a un proceso educativo más pertinente reconociendo las características de los estudiantes </t>
  </si>
  <si>
    <t>Diseñar e implementar la Escuela de talentos, incluyendo la ruta distrital para potencializar el desarrollo de los estudiantes con capacidades y talentos excepcionales de 50 Instituciones Educativas Oficiales.</t>
  </si>
  <si>
    <t>Desarrollar estrategias de comunicación accesibles y comprensible del contexto educativo para  la población diversa a favor de la inclusión de la población diversa.</t>
  </si>
  <si>
    <t>EDUARDO SANJUR - ALBA PABA</t>
  </si>
  <si>
    <t>Implementación de la Estrategia "Educación Sin Edad" Para la Atención a la Población en Extraedad en Cartagena de Indias. Cartagena de Indias</t>
  </si>
  <si>
    <t xml:space="preserve">Disminuir índice de 
Extraedad de niñas,
niños, adolescentes
y jóvenes en el distrito de
Cartagena.
</t>
  </si>
  <si>
    <t>Realizar la Caracterizacion de la oferta educativa del distrito para la atención de la población con extraedad.</t>
  </si>
  <si>
    <t>Reorganizar la oferta educativa de modelos educativos flexibles.</t>
  </si>
  <si>
    <t>Desarrollar planes de capacitación a docentes formadores en MEF.</t>
  </si>
  <si>
    <t>Actividad Comunicacional para los Proyectos del Plan de Desarrollo 2024-2027 de la Secretaría de Educación Distrital de la Alcaldía Mayor de Cartagena.</t>
  </si>
  <si>
    <t>Dotar a establecimientos educativos con herramientas didácticas y/o material necesario para la implementación de MEF.</t>
  </si>
  <si>
    <t>Crear Unidades móviles, incluyendo la planta temporal para la formación de estudiantes en extraedad, conforme a la oferta establecida en el distrito.</t>
  </si>
  <si>
    <t>Diseñar e implementar estrategias que incidan en la disminución de riesgo de abandono escolar.</t>
  </si>
  <si>
    <t>Formar a directivos docentes, maestros, psicosociales y administrativos en estrategias que disminuyan el riesgo de abandono escolar.</t>
  </si>
  <si>
    <t>Realizar asistencia técnica para el fortalecimiento en el uso de las plataformas de monitoreo y seguimiento de riesgo de abandono escolar.</t>
  </si>
  <si>
    <t>EDUARDO SANJUR - ELSA STEVENSON</t>
  </si>
  <si>
    <t xml:space="preserve"> Estrategia de implementación Llego, me quedo y me supero; “atención a jóvenes, adultos y mayores en el distrito de Cartagena de indias”</t>
  </si>
  <si>
    <t>Disminuir el Analfabetismo en la población jóvenes y adultos Clei 1.</t>
  </si>
  <si>
    <t>Actualizar la caracterización de jóvenes y adultos que no han iniciado ni culminado su ciclo educativo.</t>
  </si>
  <si>
    <t xml:space="preserve"> Generar alianzas estratégicas con actores interinstitucionales para mejorar la capacidad de respuesta en la prestación del servicio educativo para jóvenes y adultos. En la formación Laboral, seguridad institucional y habilidades para la vida</t>
  </si>
  <si>
    <t>Realizar asistencia técnica a  45 EE para la ejecución de Planes De Mejoramiento Institucional. Durante el Cuatrienio</t>
  </si>
  <si>
    <t xml:space="preserve">Crear Unidades Móviles para el acompañamiento en la implementación de la estrategia. </t>
  </si>
  <si>
    <t xml:space="preserve"> Realizar procesos de formación por ciclos lectivos especiales integrados para alfabetización de 8400 jóvenes y adultos durante el cuatrienio.</t>
  </si>
  <si>
    <t xml:space="preserve"> Dotar con canastas educativas el proceso de formación de jóvenes y adultos de acuerdo con los modelos flexibles a implementar</t>
  </si>
  <si>
    <t xml:space="preserve"> Implementacion Potenciarte Cartagena de Indias </t>
  </si>
  <si>
    <t>Optimizar el aprovechamiento del tiempo libre de los estudiantes de las Instituciones Educativas Oficiales, en su proyecto educativo</t>
  </si>
  <si>
    <t>Actualizar e Implementar los proyectos pedagógicos transversales de cultura, deporte, recreación, actividad física y artes en las Instituciones Educativas Oficiales</t>
  </si>
  <si>
    <t>Asistir técnicamente el ajuste y fortalecimiento de Proyectos Pedagógicos Transversales en las IEO del distrito de Cartagena</t>
  </si>
  <si>
    <t>Desarrollar Procesos de financiación  para el ajuste y fortalecimiento de Proyectos Pedagógicos Transversales en las IEO del distrito de Cartagena</t>
  </si>
  <si>
    <t>Establecer alianzas con otras entidades para  la ejecución de los  proyectos pedagógicos transversales de aprovechamiento del tiempo libre en las Instituciones Educativas.</t>
  </si>
  <si>
    <t>Número de Instituciones Educativas Oficiales con proyectos pedagógicos transversales de cultura, deporte, recreación, actividad física y artes implementados</t>
  </si>
  <si>
    <t>Número de Instituciones Educativas Oficiales con proyectos pedagógicos transversales de educación ambiental, emprendimiento y otros implementados</t>
  </si>
  <si>
    <t>Numero de Instituciones Educativas Oficiales asistidas en su sistema escolar de convivencia, habilidades para la vida y la paz y gobierno escolar</t>
  </si>
  <si>
    <t>48 Instituciones Educativas Oficiales con proyectos pedagógicos transversales implementados a corte 2023                         Fuente: Secretaría de Educación, 2023</t>
  </si>
  <si>
    <t>48 Instituciones Educativas Oficiales con proyectos pedagógicos transversales implementados a corte 2023    Fuente: Secretaría de Educación, 2023</t>
  </si>
  <si>
    <t>91 Instituciones Educativas Oficiales fortalecidas en su sistema escolar de convivencia, habilidades para la vida y la paz y gobierno escolar a corte 2023       Fuente: Secretaría de Educación, 2023</t>
  </si>
  <si>
    <t>Implementar proyectos pedagógicos transversales de educación ambiental, emprendimiento y otros en cincuenta y nueve (59) Instituciones Educativas Oficiales</t>
  </si>
  <si>
    <t>Asistir a ciento siete (107) Instituciones Educativas Oficiales en su sistema escolar de convivencia, habilidades para la vida y la paz y gobierno escolar</t>
  </si>
  <si>
    <t>Implementar proyectos pedagógicos transversales de cultura, deporte, recreación, actividad física y artes en cincuenta y nueve (59) Instituciones Educativas Oficiales</t>
  </si>
  <si>
    <t>Implementación "La Escuela generadoras de bienestar y ciudadanía en acción" en instituciones educativas oficiales del Distrito Cartagena de Indias</t>
  </si>
  <si>
    <t>Fortalecer los procesos de formación integral en educación ambiental, financiera-emprendimiento, seguridad vial y cultura ciudadana en estudiantes de las instituciones educativas oficiales del distrito de Cartagena.</t>
  </si>
  <si>
    <t>Fortalecimiento de la educación integral desde las habilidades socioemocionales, la convivencia y la participación, para vivir en paz en las Instituciones Educativas Oficiales Cartagena de Indias</t>
  </si>
  <si>
    <t>Formación en derechos humanos, prevencion de las violencias basadas en genero y todo tipo de discriminación en las instutuciones educativas oficiales del distrito Cartagena de Indias</t>
  </si>
  <si>
    <t xml:space="preserve">Fortalecer los protocolos de atención, medidas de prevención y abordaje de las violencias de género y la discriminación en las instituciones educativas oficiales. </t>
  </si>
  <si>
    <t>Realizar eventos académicos para dialogar sobre estereotipos e imaginarios sociales de género que afectan la comunidad</t>
  </si>
  <si>
    <t>Asistencias técnicas a las instituciones educativas para la revisión y ajustes de sus documentos institucionales y proyectos pedagógicos transversales</t>
  </si>
  <si>
    <t>Seguimiento a la implementación de estrategias y/o proyectos con enfoque de género y prevención de violencias basadas en género.</t>
  </si>
  <si>
    <t xml:space="preserve">Asistencia Revitalización de las prácticas etnoeducativas y respeto a la diversidad. </t>
  </si>
  <si>
    <t>Promover el desarrollo de las prácticas etnoeducativas, el reconocimiento y respeto a la diversidad en las I.E.O acorde con la pertinencia y la caracterización del territorio.</t>
  </si>
  <si>
    <t xml:space="preserve"> Capacitación sobre Derechos Humanos y protección especial de grupos étnicos a los Consejos Comunitarios y organizaciones representativas de base de las comunidades étnicas.    </t>
  </si>
  <si>
    <t xml:space="preserve">Asistencia Técnica para la Transición de PEI a PEC de 13 Instituciones Oficiales.      </t>
  </si>
  <si>
    <t>Creación de Normagrama para grupos étnicos.</t>
  </si>
  <si>
    <t>ALEX MONTES-ANA ARNEDO</t>
  </si>
  <si>
    <t>ALEX MONTES - YONEIDA PUELLO</t>
  </si>
  <si>
    <t>ALEX MONTES - HEIDI DEL CASTILLO</t>
  </si>
  <si>
    <t>Implementación "La escuela un espacio para la diversidad lingüística" Cartagena de Indias</t>
  </si>
  <si>
    <t>Fomentar el plurilingüismo en las instituciones educativas oficiales del distrito de Cartagena, mejorando los niveles de desempeño en competencias comunicativas en lenguas extranjeras y nativas en docentes y estudiantes</t>
  </si>
  <si>
    <t xml:space="preserve"> Desarrollar un plan de comunicación interna y externa relacionada con el desarrollo del proyecto que incluya la promoción, divulgación, registro e informes de resultados de los procesos o etapas de implementación: email, redes sociales, eventos, publicidad escrita, visual y logística.</t>
  </si>
  <si>
    <t>Formación en competencias a docentes y estudiantes de las instituciones educativas Cartagena de Indias</t>
  </si>
  <si>
    <t xml:space="preserve">Desarrollar procesos formativos  que contribuyan al mejoramiento de resultados de las Pruebas Saber 11 en las Instituciones Educativas Oficiales del Distrito de Cartagena.
</t>
  </si>
  <si>
    <t>Desarrollar procesos de formación de docentes en evaluación por competencias y comunicación y divulgación de la estrategia.</t>
  </si>
  <si>
    <t>Desarrollar procesos de formación por competencias con los estudiantes en las áreas que evalúa el ICFES y Competencias socioemocionales, comunicación y divulgación de la estrategia.</t>
  </si>
  <si>
    <t>ALEX MONTES - ALEX CABARCAS</t>
  </si>
  <si>
    <t>Fortaleciminto del Plan de Lectura,Escritura y Oralidad ESPALEER, Escucha, Parlamenta, Lee. Redacta, en las Instituciones  educativas de Cartagena de Indias</t>
  </si>
  <si>
    <t>Diseñar, implementar y hacer seguimiento a los Planes Institucionales
de Lectura, Escritura y Oralidad en las instituciones educativas oficiales</t>
  </si>
  <si>
    <t>Fomentar procesos de acompañamiento pedagógico para el mejoramiento de la lectura, escritura y oralidad en lasinstituciones educativas oficiales del Distrito de Cartagena</t>
  </si>
  <si>
    <t>Acompañamiento mediante asistencia técnica a las IEO focalizadas para el diseño e implementación de los planes institucionales de lectura, escritura y oralidad, y su inclusión en el PEI y los planes de mejoramiento.</t>
  </si>
  <si>
    <t>Acompañamiento mediante asistencia técnica para el seguimiento de los planes institucionales de lectura, escritura y oralidad</t>
  </si>
  <si>
    <t>Realización de encuentros Distrital de Lectura, Escritura y Oralidad.</t>
  </si>
  <si>
    <t>Realización de concursos de lectura, escritura y oralidad a nivel Distrital.</t>
  </si>
  <si>
    <t>Dotación de material bibliográfico a bibliotecas escolares de las IEO.</t>
  </si>
  <si>
    <t>Creación de la Red de Bibliotecas Escolares integrada al sistema de bibliotecas públicas.</t>
  </si>
  <si>
    <t>Creación del Comité Distrital de Lectura, Escritura y Oralidad.</t>
  </si>
  <si>
    <t>Realizar Eventos literarios en espacios no convencionales como parques u otros escenarios públicos que involucren a las Bibliotecas Escolares y Bibliotecas Públicas.</t>
  </si>
  <si>
    <t>Feria distrital de radio escolar</t>
  </si>
  <si>
    <t>Dotación con materiales y equipos radiofónicos a las IEO.</t>
  </si>
  <si>
    <t>Realizar el cubrimiento de las actividades con las IEO y la difusión efectiva de las mismas, haciendo uso de pauta en radio, pauta televisiva, prensa, medios digitales, pendones, etc.</t>
  </si>
  <si>
    <t>ALEX MONTES - ENITH GUZMAN</t>
  </si>
  <si>
    <t>Implementación del ecosistemas de infancias en clave de derechos en el Distrito de Cartagena de Indias</t>
  </si>
  <si>
    <t>Mejoramiento de la calidad educativa para el cierre de brechas Cartagena de Indias</t>
  </si>
  <si>
    <t>:  Disminuir los índices de repitencia y rezago escolar en la población estudiantil de básica primaria en las Instituciones Educativas Oficiales del distrito de Cartagena de Indias</t>
  </si>
  <si>
    <t>Mejorar los niveles de desempeño en asignaturas como lenguaje y matemáticas en los estudiantes de básica primaria de las Instituciones Educativas Oficiales de la ciudad.</t>
  </si>
  <si>
    <t>Realizar alistamiento para la implementación y aplicación de pruebas EGMA Y EGRA entrada</t>
  </si>
  <si>
    <t xml:space="preserve"> Implementar 24 tutorías con estudiantes y talleres con familias. </t>
  </si>
  <si>
    <t>Realizar formación y acompañamiento a docentes</t>
  </si>
  <si>
    <t> Aplicar pruebas de salida</t>
  </si>
  <si>
    <t>Elaborar, entregar y socializar a las Instituciones los informes correspondientes</t>
  </si>
  <si>
    <t xml:space="preserve"> Fortalecimientode los Procesos formativos que favorezcan los procesos pedagógicos de los docentes y estudiantes de las instituciones educativas oficiales. Cartagena de Indias</t>
  </si>
  <si>
    <t>Desarrollar procesos de formación con docentes acordes con las necesidades de las Instituciones Educativas Oficiales del Distrito de Cartagena</t>
  </si>
  <si>
    <t>Acompañamiento situado a los procesos de formación docente</t>
  </si>
  <si>
    <t>Entregar 300  becas de formación avanzada a docentes del distrito</t>
  </si>
  <si>
    <t>ALEX MONTES - OLGA MALDONADO</t>
  </si>
  <si>
    <t>Fortalecimiento , implementación y seguimiento de la gestión escolar en las IEO, a través de la actualización de los modelos pedagógicos y curriculares declarados en los Proyectos Educativos Institucionales PEI, para mejorar los índices de calidad educativa Cartagena de Indias</t>
  </si>
  <si>
    <t>Fortalecer los procesos referentes a la gestión escolar de las Instituciones Educativas Oficiales del Distrito</t>
  </si>
  <si>
    <t xml:space="preserve">Mejorar las oportunidades para el aprendizaje y el desarrollo integral de los niños y las niñas del nivel de preescolar  </t>
  </si>
  <si>
    <t>Armonizar las prácticas de aula de los docentes de preescolar y los referentes técnicos de la educación inicial y preescolar</t>
  </si>
  <si>
    <t>Dotar las aulas para el mejoramiento de los ambientes de aprendizajes</t>
  </si>
  <si>
    <t>Fortalecimiento del Acceso y Permanencia a la Educación Superior para los Bachilleres del Distrito de Cartagena de Indias</t>
  </si>
  <si>
    <t>Aumentar el acceso y permanencia de los egresados del sistema educativo oficial del distrito de Cartagena a la Educación superior.</t>
  </si>
  <si>
    <t>Aumentar y mejorar las posibilidades de acceso y permanencia a la educación superior de egresados del sistema educativo oficial a través del Fondo Cartagena 500 años.</t>
  </si>
  <si>
    <t>Organización de procesos para facilitar la entrega de becas a los beneficiarios.</t>
  </si>
  <si>
    <t>Coordinación del trabajo que desarrollan voluntarios</t>
  </si>
  <si>
    <t>Atención oportuna de ARL a estudiantes de ES practicantes</t>
  </si>
  <si>
    <t>Fortalecimiento de la Educación Media Técnica y su Articulación con la Educación Superior en el Distrito de Cartagena de Indias</t>
  </si>
  <si>
    <t>Aumentar el acceso, calidad y articulación de la formación media técnica con la educación superior para los estudiantes de las Instituciones Educativas Oficiales del Distrito de Cartagena</t>
  </si>
  <si>
    <t>Estudio de pertinencia de los programas de formación ofrecidos en la media técnica con las realidades y oportunidades del territorio.</t>
  </si>
  <si>
    <t>Revisión y actualización de currículos.</t>
  </si>
  <si>
    <t>Articulación de los programas de la MT con las IES</t>
  </si>
  <si>
    <t>Adecuación y mantenimiento de infraestructura de media técnica.</t>
  </si>
  <si>
    <t>Dotación de espacios de media técnica.</t>
  </si>
  <si>
    <t>Atención oportuna de ARL a estudiantes de MT activos</t>
  </si>
  <si>
    <t>Fortalecimiento de la formación de los estudiantes de MT en una segunda lengua.</t>
  </si>
  <si>
    <t>Apoyo profesional, logístico y de movilidad para la implementacion del plan  de orientación socioocupacional OSO</t>
  </si>
  <si>
    <t>Generación de Oportunidades de Acceso y Permanencia a la Educación para el Trabajo y el Desarrollo Humano para Egresados del Sistema</t>
  </si>
  <si>
    <t>Implementar alternativas de formación para la empleabilidad de la población vulnerable egresada de las Instituciones Educativas Oficiales del Distrito de Cartagena</t>
  </si>
  <si>
    <t>Garantizar alternativas de formación para la empleabilidad a egresados del sistema educativo oficial de Cartagena.</t>
  </si>
  <si>
    <t>Fortalecimiento Institucional de la Secretaría de Educación de  Cartagena de Indias</t>
  </si>
  <si>
    <t>Fortalecer y dinamizar la gestión institucional de la SED</t>
  </si>
  <si>
    <t> Acciones para armonizar e implementar el sistema de gestión de la SED con el Modelo Integrado de Planeación y Gestión de la Alcaldía Mayor de Cartagena</t>
  </si>
  <si>
    <t>Realizar asistencias técnicas para acompañar los equipos de las IEO y de la SED para sostenimiento  y mejora de los sistemas de gestión implementados  / certifcados</t>
  </si>
  <si>
    <t>Apoyar realización de auditorías externas</t>
  </si>
  <si>
    <t>NEIL FORTICH</t>
  </si>
  <si>
    <t>Realizar diagnóstico de planta de personal Administrativa y de Docentes y Directvos Docentes de la SED</t>
  </si>
  <si>
    <t>Elaborar estudio Técnico (Diseño -Arquitectura - Análisis financiero - Análisis de procesos - Propuesta de Estructura -  Definición de perfiles y necesidades de personal (Análisis de cargas de trabajo) -  Planta de personal propuesta - Manual de funciones y competencias laborales</t>
  </si>
  <si>
    <t xml:space="preserve">Presentar proyecto de reestructuración  administrativa de la SED </t>
  </si>
  <si>
    <t>Acciones y estrategias que permitan dinamizar el proceso de comunicaciones internas y externas de la SED</t>
  </si>
  <si>
    <t>Fortalecimiento de la calidad del servicio educativo a través de la función de Inspección y Vigilancia en las instituciones educativas de  Cartagena de Indias</t>
  </si>
  <si>
    <t>Mejoramiento del bienestar y protección de los funcionarios de la sed para contribuir a una mejor calidad de vida en el distrito de Cartagena de Indias.</t>
  </si>
  <si>
    <t>Motivar a los funcionarios de la Secretaría de Educación Distrital de Cartagena y aumentar su sentido de pertenencia institucional.</t>
  </si>
  <si>
    <t>Estimulos e incentivos a empleados de la SED y sus familias</t>
  </si>
  <si>
    <t>Generar espacios de participación en la SED en cumplimiento de la normativa existente del SG SST</t>
  </si>
  <si>
    <t>Implementar actividades que permita dar cumplimiento a lo pactado en los acuerdos sindicales que impacten el bienestar de los funcionarios de la SED</t>
  </si>
  <si>
    <t>OVIRIS CARABALLO</t>
  </si>
  <si>
    <t>MARLENE SIERRA</t>
  </si>
  <si>
    <t>Fortalecimiento de las competencias Digitales mediante la integración de las TIC en los procesos de enseñanza aprendizaje de las Instituciones Educativas Oficiales de Cartagena de Indias</t>
  </si>
  <si>
    <t>Promover el desarrollo de competencias digitales a través de la articulación de las Tecnologías de las Información y las Comunicaciones con los procesos de enseñanza aprendizaje en las instituciones educativas oficiales del distrito de Cartagena.</t>
  </si>
  <si>
    <t>Seleccionar y adquirir equipos tecnológicos necesarios (computadoras, proyectores, pizarras digitales, routers, etc.).</t>
  </si>
  <si>
    <t xml:space="preserve"> Adaptar las aulas físicas para integrar el equipamiento tecnológico (electricidad, mobiliario, seguridad).</t>
  </si>
  <si>
    <t>Instalar y configurar el equipamiento adquirido.</t>
  </si>
  <si>
    <t>Diseñar e implementar un programa de capacitación para docentes en el uso de tecnologías digitales y herramientas RTCi.</t>
  </si>
  <si>
    <t>Adquirir póliza de seguros para los equipos tecnológicos</t>
  </si>
  <si>
    <t xml:space="preserve"> Asegurar la disponibilidad de conexión a internet a las sedes educativas seleccionadas a beneficiar mediante contratos con proveedores de servicios de internet (ISP).</t>
  </si>
  <si>
    <t>Contratar personal para el apoyo, seguimiento y control de los proyectos tecnológicos implementados en las I.E.O y en la Secretaría de Educación</t>
  </si>
  <si>
    <t>Asegurar la difusión efectiva de la información del proyecto e interacción ciudadana a través de medios y canales de comunicación, utilizando estrategias de comunicación multicanal y plataformas digitales.</t>
  </si>
  <si>
    <t>Implementar programas de formación para docentes en metodologías innovadoras y uso de tecnologías en la enseñanza de ciencias.</t>
  </si>
  <si>
    <t>DICKSON ACOSTA</t>
  </si>
  <si>
    <t>APROPIACIÓN INICIAL (en pesos)</t>
  </si>
  <si>
    <t>Articular la educación media técnica con la educación superior en el Distrito de Cartagena.</t>
  </si>
  <si>
    <t xml:space="preserve">Asistir con programas de bilingüismo a las instituciones educativas oficiales de media técnica del Distrito de Cartagena
</t>
  </si>
  <si>
    <t xml:space="preserve">Aumentar la capacidad en infraestructura para atender la demanda en cobertura educativa actual. 
</t>
  </si>
  <si>
    <t xml:space="preserve">
Fortalecer la articulación entre sectores e instituciones para garantizar la atención integral de la primera infancia y el mejoramiento de la gestión de cobertura en el nivel de prescolar
</t>
  </si>
  <si>
    <t xml:space="preserve">Fortalecer la articulación entre sectores e instituciones para garantizar la atención integral de la primera infancia y el mejoramiento de la gestión de cobertura en el nivel de prescolar
</t>
  </si>
  <si>
    <t>Brindar alimentación de calidad a los estudiantes en la jornada escolar.</t>
  </si>
  <si>
    <t>Incrementar los niveles de permanencia de los niños, niñas, adolescentes y jóvenes en la jornada académica que asisten a los establecimientos educativos oficiales en la entidad territorial</t>
  </si>
  <si>
    <t xml:space="preserve">Fortalecer la oferta de estrategias de permanencia en el sector oficial del sistema educativo del Distrito de Cartagena. 
</t>
  </si>
  <si>
    <t>o Brindar alimentación de calidad a los estudiantes en la jornada escolar.</t>
  </si>
  <si>
    <t xml:space="preserve">Diseñar programas y políticas de renovación y mantenimiento de recursos educativos.
</t>
  </si>
  <si>
    <t xml:space="preserve">Reducir el índice de infraestructura educativa que no cumple con lineamientos y estándares técnicos de calidad.
</t>
  </si>
  <si>
    <t xml:space="preserve">Reducir el índice de infraestructura educativa que no cumple con lineamientos y estándares técnicos de calidad.
</t>
  </si>
  <si>
    <t xml:space="preserve">
Reducir el índice de infraestructura educativa que no cumple con lineamientos y estándares técnicos de calidad.
</t>
  </si>
  <si>
    <t xml:space="preserve">
Diseñar programas y políticas de renovación y mantenimiento de recursos educativos.
</t>
  </si>
  <si>
    <t xml:space="preserve">Ampliar la Oferta educativa para la atención al nivel de preescolar en el sistema educativo oficial.
</t>
  </si>
  <si>
    <t xml:space="preserve">Ampliar la Oferta educativa para la atención al nivel de preescolar en el sistema educativo oficial.
</t>
  </si>
  <si>
    <t>Fortalecer la capacidad técnica de la entidad territorial para prestar el servicio de alimentación escolar</t>
  </si>
  <si>
    <t xml:space="preserve">Conocer las necesidades alimentarias de los estudiantes por parte de los hogares y los establecimientos
educativos.
</t>
  </si>
  <si>
    <t xml:space="preserve">
Fortalecer el acompañamiento a los Establecimiento Educativos para la implementación de estrategias que disminuyan el riesgo de deserción en el sistema educativo.
</t>
  </si>
  <si>
    <t xml:space="preserve">Fortalecer el acompañamiento a los Establecimiento Educativos para la implementación de estrategias que disminuyan el riesgo de deserción en el sistema educativo.
</t>
  </si>
  <si>
    <t xml:space="preserve">Mejorar los Procedimientos internos en los trámites asociados a la administración del talento humano del sector educativo.
</t>
  </si>
  <si>
    <t xml:space="preserve">Diversificar la oferta educativa para la atención a la diversidad en el sistema educativo oficial.
</t>
  </si>
  <si>
    <t>Fortalecer la gestión de alianzas estratégicas para la inclusión, equidad y diversidad en la educación.</t>
  </si>
  <si>
    <t xml:space="preserve"> Fortalecer la oferta educativa del Distrito para la atención de población en extraedad.
</t>
  </si>
  <si>
    <t xml:space="preserve">
Mejorar el acompañamiento institucional para la atención de los estudiantes en extraedad
</t>
  </si>
  <si>
    <t xml:space="preserve">Mejorar el acompañamiento institucional para la atención de los estudiantes en extraedad
</t>
  </si>
  <si>
    <t xml:space="preserve">Fortalecer la Oferta educativa para la formación de   jóvenes, adultos y mayores. 
</t>
  </si>
  <si>
    <t xml:space="preserve">Realizar asistencias técnicas en la revisión, ajuste y actualización de los proyectos pedagógicos transversales para la prevención de riesgos sociales en entornos escolares.
</t>
  </si>
  <si>
    <t xml:space="preserve">Fortalecer los proyectos pedagógicos transversales en educación ambiental, financiera-emprendimiento, seguridad vial y cultura ciudadana en instituciones educativas oficiales del distrito de Cartagena, mediante el desarrollo de diferentes estrategias formación, recursos educativos, logísticos, financieros y de alianza interinstitucional e intersectorial.
</t>
  </si>
  <si>
    <t xml:space="preserve">Aumentar la oferta de programas educativos integrales que promuevan la formación en derechos humanos, reconocimiento de la diversidad, la igualdad de género, la prevención de violencia basadas en género y todo tipo de exclusión 
</t>
  </si>
  <si>
    <t xml:space="preserve">Aumentar la oferta de programas educativos integrales que promuevan la formación en derechos humanos, reconocimiento de la diversidad, la igualdad de género, la prevención de violencia basadas en género y todo tipo de exclusión 
</t>
  </si>
  <si>
    <t>Realizar jornadas de promoción de derechos y prevención de las violencias basadas en género, a través de la cultura y el deporte.</t>
  </si>
  <si>
    <t xml:space="preserve">Prevenir la perpetuación de imaginarios y constructos sociales discriminatorios que naturalizan y minimizan las violencias basadas en género y la discriminación en toda la comunidad educativa de las IEO 
</t>
  </si>
  <si>
    <t xml:space="preserve">Fortalecer la comprensión y la incorporación del enfoque de género y el respeto por la diversidad para la implementación en el PEI y el currículo, que permitan transformar las prácticas en el aula.
</t>
  </si>
  <si>
    <t xml:space="preserve">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t>
  </si>
  <si>
    <t>Implementar la Cátedra de Estudios Afrocolombianos (CEA) en   Instituciones Educativas Oficiales.</t>
  </si>
  <si>
    <t xml:space="preserve">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</si>
  <si>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</si>
  <si>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</si>
  <si>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 xml:space="preserve">Desarrollar procesos de  formación de docentes en evaluación por competencias.
</t>
  </si>
  <si>
    <t xml:space="preserve"> Implementar estrategias institucionales para el mejoramiento de  los resultados  de las pruebas Saber 11.
</t>
  </si>
  <si>
    <t xml:space="preserve">Fortalecer el desarrollo de procesos de formación continua y avanzada dirigido a docentes y directivos docentes
</t>
  </si>
  <si>
    <t xml:space="preserve">Fortalecer el desarrollo de procesos de formación continua y avanzada dirigido a docentes y directivos docentes
</t>
  </si>
  <si>
    <t xml:space="preserve">Desarrollar los foros educativos de acuerdo con la Ley como un mecanismo de discusión pública para mejorar los procesos de la SED
</t>
  </si>
  <si>
    <t xml:space="preserve">Implementar estrategias de acompañamiento para el seguimiento de las propuestas de mejoramiento de las Instituciones Educativas Oficiales
</t>
  </si>
  <si>
    <t xml:space="preserve">Acompañar la revisión, ajuste e implementación de las herramientas de gestión escolar.
</t>
  </si>
  <si>
    <t xml:space="preserve">Armonizar y articular con la Alcaldía Mayor de Cartagena, las políticas del modelo integrado de planeación y gestión en la Secretaría de Educación del Distrito.
</t>
  </si>
  <si>
    <t xml:space="preserve">Armonizar y articular con la Alcaldía Mayor de Cartagena, las políticas del modelo integrado de planeación y gestión en la Secretaría de Educación del Distrito.
</t>
  </si>
  <si>
    <t xml:space="preserve">Diseñar e implementar nueva estructura administrativa de la SED. 
</t>
  </si>
  <si>
    <t xml:space="preserve">Armonizar y articular con la Alcaldía Mayor de Cartagena, las políticas del modelo integrado de planeación y gestión en la Secretaría de Educación del Distrito.
</t>
  </si>
  <si>
    <t xml:space="preserve">
Diseñar e implementar nueva estructura administrativa de la SED. 
</t>
  </si>
  <si>
    <t xml:space="preserve">Aumentar la cobertura y participación de los funcionarios de la SED en los programas de bienestar social y protección.
</t>
  </si>
  <si>
    <t xml:space="preserve">
Fortalecer las condiciones en el ambiente de trabajo que favorezcan la protección de los funcionarios, la promoción y prevención de riesgos laborales.
</t>
  </si>
  <si>
    <t xml:space="preserve">Fortalecer las condiciones en el ambiente de trabajo que favorezcan la protección de los funcionarios, la promoción y prevención de riesgos laborales.
</t>
  </si>
  <si>
    <t xml:space="preserve">Establecer alianzas con el gobierno nacional, universidades y entidades privadas para fortalecer la infraestructura tecnológica y fomentar la apropiación de las TIC por parte de los docentes y la comunidad educativa en general.
</t>
  </si>
  <si>
    <t xml:space="preserve">Implementar lineamientos que faciliten el desarrollo de estrategias mediadas a través de las TIC para el fomento de las competencias digitales en cada una de las instituciones educativas oficiales del Distrito de Cartagena.
</t>
  </si>
  <si>
    <t>220100104  Documentos operativos formulados</t>
  </si>
  <si>
    <t>229905600 Documentos normativos realizados</t>
  </si>
  <si>
    <t xml:space="preserve">220105100  Sedes educativas nuevas construidas </t>
  </si>
  <si>
    <t xml:space="preserve">220105200  
Sedes educativas mejoradas </t>
  </si>
  <si>
    <t>220106900  
Sedes dotadas</t>
  </si>
  <si>
    <t>220103700 Instituciones educativas oficiales que implementan el nivel preescolar en el marco de la atención integral</t>
  </si>
  <si>
    <t>220108900 
Servicio de asistencia técnica</t>
  </si>
  <si>
    <t xml:space="preserve">220101700 
Personas beneficiadas con estrategias de fomento para el acceso a la educación inicial, preescolar, básica y media. </t>
  </si>
  <si>
    <t>220102805
 Estudiantes beneficiados del programa de alimentación escolar</t>
  </si>
  <si>
    <t>220102900 Beneficiarios de transporte escolar</t>
  </si>
  <si>
    <t>220103300 Personas beneficiarias de estrategias de permanencia</t>
  </si>
  <si>
    <t>220101202 Documentos sobre evaluación de permanencia en la educación preescolar, básica y media elaborados</t>
  </si>
  <si>
    <t>220107100 Establecimientos educativos en operación</t>
  </si>
  <si>
    <t>220103800 Docentes del nivel inicial, preescolar, básica o media contratados</t>
  </si>
  <si>
    <t>220108400
 Sedes educativas con apoyo pedagógico para  la oferta de educación inclusiva para preescolar, básica y media</t>
  </si>
  <si>
    <t>220107000 Ambientes de aprendizaje dotados</t>
  </si>
  <si>
    <t>220108400 
Sedes educativas con apoyo pedagógico para  la oferta de educación inclusiva para preescolar, básica y media</t>
  </si>
  <si>
    <t>220105700 
Modelos educativos flexibles validados</t>
  </si>
  <si>
    <t>220103000  Beneficiarios atendidos con modelos educativos flexibles</t>
  </si>
  <si>
    <t>220103001 Beneficiarios atendidos con modelos educativos flexibles</t>
  </si>
  <si>
    <t xml:space="preserve">220103200 Personas beneficiarias con modelos de alfabetización </t>
  </si>
  <si>
    <t>220106100 Establecimientos educativos beneficiados</t>
  </si>
  <si>
    <t>220105400 Entidades territoriales con estrategias para la prevención de riesgos sociales en los entornos escolares implementadas</t>
  </si>
  <si>
    <t>220107500  
Eventos de promoción y prevención de los derechos  realizados</t>
  </si>
  <si>
    <t>220105600 Modelos educativos acompañados</t>
  </si>
  <si>
    <t>220105601  Modelos educativos para grupos étnicos acompañados</t>
  </si>
  <si>
    <t>220103401 Instituciones educativas fortalecidas en competencias comunicativas en un segundo idioma</t>
  </si>
  <si>
    <t>220107402 Docentes apoyados para el mejoramiento de sus competencias en un segundo idioma</t>
  </si>
  <si>
    <t>220107400 Docentes y agentes educativos  de educación inicial, preescolar, básica y media beneficiados con estrategias de mejoramiento de sus capacidades</t>
  </si>
  <si>
    <t xml:space="preserve">220103600  Contenidos educativos para la educación inicial, preescolar, básica y media producidos </t>
  </si>
  <si>
    <t>220100602 Establecimientos Educativos oficiales con acompañamiento en el marco de las estrategias de calidad educativa</t>
  </si>
  <si>
    <t xml:space="preserve">220103600 Contenidos educativos para la educación inicial, preescolar, básica y media producidos </t>
  </si>
  <si>
    <t>220106902
 Sedes dotadas con materiales pedagógicos</t>
  </si>
  <si>
    <t>220103305 
Eventos realizados</t>
  </si>
  <si>
    <t>220106904 
Sedes dotadas con dispositivos tecnológicos</t>
  </si>
  <si>
    <t>220100603 Establecimientos Educativos oficiales con acompañamiento en el marco de las estrategias de calidad educativa</t>
  </si>
  <si>
    <t>220107401
 Docentes y agentes educativos  de educación inicial, preescolar, básica y media beneficiados con estrategias de mejoramiento de sus capacidades</t>
  </si>
  <si>
    <t>220104800 Documentos elaborados</t>
  </si>
  <si>
    <t>220206200  Beneficiarios de estrategias o programas de  fomento para el acceso a la educación superior</t>
  </si>
  <si>
    <t>220206205 Beneficiarios de estrategias de fomento a la educación inclusiva</t>
  </si>
  <si>
    <t xml:space="preserve">220103500 Programas y proyectos de educación pertinente articulados con el sector productivo </t>
  </si>
  <si>
    <t>220103501  Proyectos de investigación desarrollados de forma conjunta entre las Instituciones de educación media y el sector productivo</t>
  </si>
  <si>
    <t>220208500 Instituciones de educación superior fortalecidas en competencias comunicativas en idiomas extranjeros</t>
  </si>
  <si>
    <t xml:space="preserve">220203900  Entidades o instituciones de educación acompañadas en el mejoramiento de la calidad y la pertinencia de la Educación para el Trabajo y Desarrollo Humano- ETDH </t>
  </si>
  <si>
    <t>220207000  Contenidos educativos para la educación superior  producidos</t>
  </si>
  <si>
    <t>229906000 
Sistema de Gestión implementado</t>
  </si>
  <si>
    <t>229907400 Sistema de gestión actualizado</t>
  </si>
  <si>
    <t>229907400  Informes de inspección vigilancia y control del sector educativo</t>
  </si>
  <si>
    <t>229905601 
Sedes dotadas con dispositivos tecnológicos</t>
  </si>
  <si>
    <t>220105001 Instituciones educativas asistidas técnicamente en innovación educativa</t>
  </si>
  <si>
    <t xml:space="preserve">220106904  Entidades o instituciones asistidas técnicamente en innovación educativa </t>
  </si>
  <si>
    <t>220104602  Instituciones educativas asistidas técnicamente en innovación educativa</t>
  </si>
  <si>
    <t>SECRETARIA DE EDUCACION</t>
  </si>
  <si>
    <t>40010012 
Educación - Cobertura neta en educación - Total</t>
  </si>
  <si>
    <t>220105601 
Modelos educativos para grupos étnicos acompañados</t>
  </si>
  <si>
    <t>220100104 
Documentos operativos formulados</t>
  </si>
  <si>
    <t>229905600 
Documentos normativos realizados</t>
  </si>
  <si>
    <t xml:space="preserve">220105100  
Sedes educativas nuevas construidas </t>
  </si>
  <si>
    <t xml:space="preserve">220106900  
Sedes educativas mejoradas </t>
  </si>
  <si>
    <t>220103700  
Instituciones educativas oficiales que implementan el nivel preescolar en el marco de la atención integral</t>
  </si>
  <si>
    <t xml:space="preserve">220101700  
Personas beneficiadas con estrategias de fomento para el acceso a la educación inicial, preescolar, básica y media. </t>
  </si>
  <si>
    <t>220102805 
Estudiantes beneficiados del programa de alimentación escolar</t>
  </si>
  <si>
    <t>220102900  
Beneficiarios de transporte escolar</t>
  </si>
  <si>
    <t>220103300 
Personas beneficiarias de estrategias de permanencia</t>
  </si>
  <si>
    <t>220101202 
Documentos sobre evaluación de permanencia en la educación preescolar, básica y media elaborados</t>
  </si>
  <si>
    <t xml:space="preserve">220103800 
Docentes del nivel inicial, preescolar, básica o media contratados
</t>
  </si>
  <si>
    <t>220107100  
Sedes educativas con apoyo pedagógico para  la oferta de educación inclusiva para preescolar, básica y media</t>
  </si>
  <si>
    <t>220108400  
Establecimientos educativos en operación</t>
  </si>
  <si>
    <t>220107000 
Ambientes de aprendizaje dotados</t>
  </si>
  <si>
    <t>220108400  
Sedes educativas con apoyo pedagógico para  la oferta de educación inclusiva para preescolar, básica y media</t>
  </si>
  <si>
    <t>220103000 
 Beneficiarios atendidos con modelos educativos flexibles</t>
  </si>
  <si>
    <t>220103001 
Beneficiarios atendidos con modelos educativos flexibles</t>
  </si>
  <si>
    <t xml:space="preserve">220103200  
Personas beneficiarias con modelos de alfabetización </t>
  </si>
  <si>
    <t>220106100 
Establecimientos educativos beneficiados</t>
  </si>
  <si>
    <t>220105400 
 Entidades territoriales con estrategias para la prevención de riesgos sociales en los entornos escolares implementadas</t>
  </si>
  <si>
    <t>220105600  
Modelos educativos acompañados</t>
  </si>
  <si>
    <t>220105601  
Modelos educativos para grupos étnicos acompañados</t>
  </si>
  <si>
    <t>220103401 
Instituciones educativas fortalecidas en competencias comunicativas en un segundo idioma</t>
  </si>
  <si>
    <t>220107402 
Docentes apoyados para el mejoramiento de sus competencias en un segundo idioma</t>
  </si>
  <si>
    <t>220107400 
Docentes y agentes educativos  de educación inicial, preescolar, básica y media beneficiados con estrategias de mejoramiento de sus capacidades</t>
  </si>
  <si>
    <t xml:space="preserve">220103600  
Contenidos educativos para la educación inicial, preescolar, básica y media producidos </t>
  </si>
  <si>
    <t>220100602  Establecimientos Educativos oficiales con acompañamiento en el marco de las estrategias de calidad educativa</t>
  </si>
  <si>
    <t xml:space="preserve">220103600 
Contenidos educativos para la educación inicial, preescolar, básica y media producidos </t>
  </si>
  <si>
    <t>220106902 
Sedes dotadas con materiales pedagógicos</t>
  </si>
  <si>
    <t>220103305   Eventos realizados</t>
  </si>
  <si>
    <t>220106904  
Sedes dotadas con dispositivos tecnológicos</t>
  </si>
  <si>
    <t>220100602 
Establecimientos Educativos oficiales con acompañamiento en el marco de las estrategias de calidad educativa</t>
  </si>
  <si>
    <t>220100603  
Establecimientos Educativos oficiales con acompañamiento en el marco de las estrategias de calidad educativa</t>
  </si>
  <si>
    <t>220107400  
Docentes y agentes educativos  de educación inicial, preescolar, básica y media beneficiados con estrategias de mejoramiento de sus capacidades</t>
  </si>
  <si>
    <t>220107401 
Docentes y agentes educativos  de educación inicial, preescolar, básica y media beneficiados con estrategias de mejoramiento de sus capacidades</t>
  </si>
  <si>
    <t>220104800 
Documentos elaborados</t>
  </si>
  <si>
    <t>220103700
  Instituciones educativas oficiales que implementan el nivel preescolar en el marco de la atención integral</t>
  </si>
  <si>
    <t>220206200  
Beneficiarios de estrategias o programas de  fomento para el acceso a la educación superior</t>
  </si>
  <si>
    <t>220206205 
 Beneficiarios de estrategias de fomento a la educación inclusiva</t>
  </si>
  <si>
    <t xml:space="preserve">220103500  
Programas y proyectos de educación pertinente articulados con el sector productivo </t>
  </si>
  <si>
    <t>220103501 
 Proyectos de investigación desarrollados de forma conjunta entre las Instituciones de educación media y el sector productivo</t>
  </si>
  <si>
    <t>220208500
 Instituciones de educación superior fortalecidas en competencias comunicativas en idiomas extranjeros</t>
  </si>
  <si>
    <t xml:space="preserve">220203900  
Entidades o instituciones de educación acompañadas en el mejoramiento de la calidad y la pertinencia de la Educación para el Trabajo y Desarrollo Humano- ETDH </t>
  </si>
  <si>
    <t>220207000  
Contenidos educativos para la educación superior  producidos</t>
  </si>
  <si>
    <t>229907400  
Sistema de gestión actualizado</t>
  </si>
  <si>
    <t>220101401 
 Informes de inspección vigilancia y control del sector educativo</t>
  </si>
  <si>
    <t>229905601  
Actos administrativos elaborados</t>
  </si>
  <si>
    <t>220105001 
Establecimientos educativos conectados a internet</t>
  </si>
  <si>
    <t>220104602
Instituciones educativas asistidas técnicamente en innovación educativa</t>
  </si>
  <si>
    <t>Documentos de lineamientos técnicos</t>
  </si>
  <si>
    <t>Elaborar Plan Maestro de Infraestructura Educativa</t>
  </si>
  <si>
    <t>Infraestructura educativa construida</t>
  </si>
  <si>
    <t>Legalización de predios</t>
  </si>
  <si>
    <t>Construcción Nuevas Instituciones Educativas Oficiales</t>
  </si>
  <si>
    <t>Reconstrucción de Sedes Educativas</t>
  </si>
  <si>
    <t>Infraestructura educativa mejorada</t>
  </si>
  <si>
    <t>Elaborar un plan/programa/proyecto de la implementación de energías renovables en las IEO</t>
  </si>
  <si>
    <t>Dotación de Mobiliario Escolar</t>
  </si>
  <si>
    <t>Elaborar un Plan de Mitigación Emergencias Infraestructura Educativa</t>
  </si>
  <si>
    <t>Servicio de atención integral para la primera infancia</t>
  </si>
  <si>
    <t xml:space="preserve">Crear unidades Móviles para para la atención en la primera infancia </t>
  </si>
  <si>
    <t>Diseñar una ruta de gestión para el fortalecimiento de la oferta del Distrito
del nivel preescolar orientado a la ampliación de la capacidad para el acceso y la
permanencia.</t>
  </si>
  <si>
    <t>Servicio de asistencia técnica en educación inicial, preescolar, básica
y media</t>
  </si>
  <si>
    <t>Servicio de fomento para el acceso a la educación inicial, preescolar,
básica y media</t>
  </si>
  <si>
    <t>Servicio de apoyo a la permanencia con alimentación escolar</t>
  </si>
  <si>
    <t>Servicio de fomento para la permanencia en programas de educación
formal</t>
  </si>
  <si>
    <t>Servicio de evaluación de la permanencia en la educación inicial,
preescolar, básica y media</t>
  </si>
  <si>
    <t>Servicio educativo</t>
  </si>
  <si>
    <t>No aparece en MGA</t>
  </si>
  <si>
    <t>Servicio de docencia escolar</t>
  </si>
  <si>
    <t>Servicio de apoyo pedagógico para la oferta de educación inclusiva
para preescolar, básica y media</t>
  </si>
  <si>
    <t>Ambientes de aprendizaje para la educación inicial preescolar, básica
y media dotados</t>
  </si>
  <si>
    <t>Servicio educación formal por modelos educativos flexibles</t>
  </si>
  <si>
    <t>Servicio de asistencia técnica</t>
  </si>
  <si>
    <t>Servicio de alfabetización</t>
  </si>
  <si>
    <t>Ampliar la oferta educativa en 3 nuevas instituciones educativas para la
atención de jóvenes, adultos y mayores en extraed en la ciudad de Cartagena</t>
  </si>
  <si>
    <t>Realizar la difusión efectiva de la información proyecto accesible y
comprensible para toda la ciudadanía de Cartagena.</t>
  </si>
  <si>
    <t>Organizar la logística del evento de graduación de los jóvenes, adultos y
mayores del programa de alfabetización anualmente, incluyendo la convocatoria
de medios de comunicación, líderes comunitarios, y ciudadanos.</t>
  </si>
  <si>
    <t>Servicio de acompañamiento para el desarrollo de modelos
educativos interculturales</t>
  </si>
  <si>
    <t>Asistencias técnicas orientadas a la revisión, formulación, actualización y
ejecución de los proyectos pedagógicos transversales</t>
  </si>
  <si>
    <t>Cursos de formación continua -avanzada y capacitación dirigido a docentes
y acompañamiento con recursos educativos- materiales, logísticos, financieros
para la ejecución de PPT en IEO.</t>
  </si>
  <si>
    <t>Jornadas, talleres, encuentros formativos, campañas de sensibilización
dirigidos a estudiantes sobre problemáticas o situaciones reales que se afrontan
desde su participación en el desarrollo de los PPT.</t>
  </si>
  <si>
    <t>Alianzas interinstitucionales e intersectoriales que puedan ofrecer recursos,
apoyo técnico y oportunidades de aprendizaje práctico relacionado con los PPT
de las IEO.</t>
  </si>
  <si>
    <t>En Formulacion</t>
  </si>
  <si>
    <t>Servicio de promoción y prevención de los derechos de los niños,
niñas y adolescentes</t>
  </si>
  <si>
    <t>Realizar asistencias técnicas orientadas a los lineamientos; disposiciones
normativas, metodológicas; estrategias pedagógicas que desde las IEO se deben
promover para la actualización y fortalecimiento de sus protocolos,
procedimientos internos y medidas complementarias, para la prevención,
detección y atención de violencias y cualquier tipo de discriminación basada en
género.</t>
  </si>
  <si>
    <t>Desarrollar jornadas, talleres, encuentros formativos, campañas de
sensibilización dirigidos a estudiantes, docentes, padres de familia- cuidadores
que tengan como propósito incentivar la prevención de la VBG o cualquier tipo de
discriminación, fomentando la cultura de la no tolerancia frente a estas conductas
en el contexto escolar.</t>
  </si>
  <si>
    <t>Realizar alianzas interinstitucionales públicas y privadas que
potencialicen las acciones de prevención, detección, manejo y atención de la
VBG o cualquier tipo de discriminación que afecte la integridad física y psicológica
de los niños, niñas, adolescentes, jóvenes que hacen parte del sistema educativo
del Distrito de Cartagena.</t>
  </si>
  <si>
    <t>Capacitación a 13 I.E.O oficiales y 13 consejos comunitarios sobre las
competencias jurídicas del decreto 804 de 1995 y alcances normativos de los
Proyectos Etnoeducativos Comunitarios PEC. Ley General de Educación 115/94.</t>
  </si>
  <si>
    <t>Servicio de acompañamiento para el desarrollo de modelos educativos interculturales</t>
  </si>
  <si>
    <t>Formación sobre etnocurriculo y marco normativo para Proyectos
Educativos a las comunidades.</t>
  </si>
  <si>
    <t>Documentos de estudios técnicos</t>
  </si>
  <si>
    <t>Capacitación en el diseño e implementación de Catedra de Estudios
Afrocolombianos.</t>
  </si>
  <si>
    <t>Taller de integración Curricular para Incorporar los contenidos de la Cátedra
de Estudios Afrocolombianos en asignaturas del currículo escolar.</t>
  </si>
  <si>
    <t>Servicio educativos de promoción del bilingüismo</t>
  </si>
  <si>
    <t>Desarrollar cursos, talleres de formación continua que incluyan
metodologías de enseñanza de lenguas extranjeras/nativas, estrategias de
inmersión y actualización en competencias lingüísticas tanto en el idioma materno
como en un segundo o varios idiomas, intercambios culturales dirigido a docentes.</t>
  </si>
  <si>
    <t>Mejorar las competencias escrita y oral en los estudiantes mediante cursos,
talleres, inmersiones, encuentros culturales, materiales, utilización de plataformas
o aplicaciones tecnológicas con énfasis en bilingüismo dirigido a estudiantes.</t>
  </si>
  <si>
    <t>Facilitar el acceso a material didáctico y tecnológico a los docente y
estudiantes para la enseñanza y el aprendizaje de lenguas extranjeras-nativas.</t>
  </si>
  <si>
    <t>Servicio educativo de promoción del bilingüismo para docentes</t>
  </si>
  <si>
    <t>Realizar cursos de formación continua y avanzada dirigido a docentes de
IEO en el manejo de segundas o varias lenguas extranjeras y nativas.</t>
  </si>
  <si>
    <t>Servicio de educación informal</t>
  </si>
  <si>
    <t>Servicio de asistencia técnica en educación inicial, preescolar, básica y media</t>
  </si>
  <si>
    <t>Actualizar el sistema de información para monitorear el comportamiento año
a año del índice de clasificación total en las IEO y posterior asistencia técnica a
las instituciones educativas.</t>
  </si>
  <si>
    <t>Financiación del pago de inscripción de prueba saber a los estudiantes del
distrito de Cartagena y comunicación de la estrategia.</t>
  </si>
  <si>
    <t>Servicio de evaluación de la calidad de la educación inicial,
preescolar, básica y media</t>
  </si>
  <si>
    <t>Servicio de desarrollo de contenidos educativos para la educación
inicial, preescolar, básica y media</t>
  </si>
  <si>
    <t>Servicio de fomento a las instancias de participación del sector
educación</t>
  </si>
  <si>
    <t>Servicios de apoyo a la implementación de modelos de innovación
educativa</t>
  </si>
  <si>
    <t>Acompañamiento mediante asistencia técnica a las IEO focalizadas para la
implementación de la radio escolar.</t>
  </si>
  <si>
    <t>Servicio de asistencia técnica en educación inicial, preescolar, básica
y media (</t>
  </si>
  <si>
    <t>Servicio de fortalecimiento a las capacidades de los docentes de
educación Inicial, preescolar, básica y media</t>
  </si>
  <si>
    <t>Formar 107 rectores en procesos de liderazgo escolar y gestión
administrativa de las instituciones educativas.</t>
  </si>
  <si>
    <t xml:space="preserve">Asistir técnicamente la revisión, ajuste y estructuración de las dimensiones y niveles de concreción curricular de los Modelos Pedagógicos de las IEO </t>
  </si>
  <si>
    <t xml:space="preserve">Asistir técnicamente la armonización de las prácticas curriculares con PEI, los modelos pedagógicos y las prácticas de aula con las IEO </t>
  </si>
  <si>
    <t>Servicios de información en materia educativa</t>
  </si>
  <si>
    <t xml:space="preserve">Diseño e implementación del Sistema de Información de la Gestión Escolar </t>
  </si>
  <si>
    <t>Crear las unidades móviles para la incorporación de los referentes técnicos
pedagógicos de la educación inicial y preescolar en los PEI, de las IEO que
ofertan los grados pre jardín, jardín y transición.</t>
  </si>
  <si>
    <t>Asistir técnicamente la armonización de los referentes técnicos
pedagógicos de la educación inicial y prescolar en los currículos de los grados pre
jardín, jardín y transición ofertado en las de las instituciones educativas oficiales</t>
  </si>
  <si>
    <t>Servicio de apoyo financiero para el acceso a la educación superior</t>
  </si>
  <si>
    <t>Entregar  becas a egresados del sistema educativo oficial</t>
  </si>
  <si>
    <t>Entregar becas inclusivas a egresados del sistema educativo oficial</t>
  </si>
  <si>
    <t>Servicio de fomento para el acceso a la educación inicial, preescolar,
básica y media.</t>
  </si>
  <si>
    <t>Servicio de articulación entre la educación media y el sector
productivo.</t>
  </si>
  <si>
    <t>Servicio de asistencia técnica en calidad y pertinencia de la
educación para el trabajo y el desarrollo humano</t>
  </si>
  <si>
    <t>Organización de procesos de acompañamiento a la SED y a las IETDH para
garantizar la entrega de becas a los beneficiarios.</t>
  </si>
  <si>
    <t>Entregar becas de educación para el trabajo y el desarrollo humano a
beneficiarios.</t>
  </si>
  <si>
    <t>Servicio de monitoreo y seguimiento a la gestión del sector educativo</t>
  </si>
  <si>
    <t>Servicios conexos a la prestación del servicio educativo oficial</t>
  </si>
  <si>
    <t>Realización de actividades educativas, culturales, recreativas y deportivas
para los funcionarios y sus familias.</t>
  </si>
  <si>
    <t>Actualizar e implementar el plan de bienestar, estímulos, incentivos y
protección para los funcionarios del sector educativo del Distrito de Cartagena.</t>
  </si>
  <si>
    <t>Servicios de gestión del riesgo físico en estudiantes y docentes</t>
  </si>
  <si>
    <t>Implementar el plan de trabajo de Seguridad y Salud en el Trabajo.</t>
  </si>
  <si>
    <t>Infraestructura educativa dotada</t>
  </si>
  <si>
    <t>Servicio de accesibilidad a contenidos web para fines pedagógicos</t>
  </si>
  <si>
    <t>Servicios de asistencia técnica en innovación educativa en la
educación inicial, preescolar, básica y media</t>
  </si>
  <si>
    <t>Sin Formular</t>
  </si>
  <si>
    <t>Servicio de apoyo a la permanencia con transporte escolar</t>
  </si>
  <si>
    <t>OBSERVACIONES 
Corte Agosto 31 de 2024</t>
  </si>
  <si>
    <t>42500 Estudiantes</t>
  </si>
  <si>
    <t>14400 Estudiantes</t>
  </si>
  <si>
    <t>1250 Estudiantes</t>
  </si>
  <si>
    <t>3600 Estudiantes</t>
  </si>
  <si>
    <t>19200 Estudiantes</t>
  </si>
  <si>
    <t>240 Estudiantes</t>
  </si>
  <si>
    <t>8750 Estudiantes</t>
  </si>
  <si>
    <t>UCG 1-15, Zona Rural, Rivereña e Insular</t>
  </si>
  <si>
    <t>UCG 6,11,13</t>
  </si>
  <si>
    <t>UCG 2, 3, 4, 5, 12, 13 y Rural</t>
  </si>
  <si>
    <t>SI</t>
  </si>
  <si>
    <t>UN DOCUMENTO TECNICO</t>
  </si>
  <si>
    <t>N/A</t>
  </si>
  <si>
    <t>2.3.2201.0700.2024.130010243</t>
  </si>
  <si>
    <t>TITULARIDAD DEL PREDIO A NOMBRE DEL DISTRITO</t>
  </si>
  <si>
    <t>INFRAESTRUCTURA EDUCATIVA  NUEVA</t>
  </si>
  <si>
    <t>INFRAESTRUCTURA EDUCATIVA  RECONSTRUIDA Y /O AMPLIADA</t>
  </si>
  <si>
    <t>Recursos propios</t>
  </si>
  <si>
    <t>INFRAESTRUCTURA EDUCATIVA  MEJORADA Y/O ADECUADA</t>
  </si>
  <si>
    <t>DOCUMENTO TÉCNICO</t>
  </si>
  <si>
    <t>IMPLEMENTACIÓN  DE SISTEMA DE ENERGÍA RENOVABLE</t>
  </si>
  <si>
    <t>SILLAS, ESCRITORIOS, TABLEROS</t>
  </si>
  <si>
    <t>EN LA PRESENTE VIGENCIA NO SE TIENE PREVISTO CONTRATACIÓN , TODA VES QUE SE VIENE TRABAJANDO EN LA PLANEACIÓN DEL MISMO.</t>
  </si>
  <si>
    <t>EN CIUDAD DE BICENTENARIO SE VIENE CONSTRUYENDO UNA NUEVA INSTITUCIPON EDUCATIVA GERENCIADO POR FINDETER COOFINANCIADA CON RECURSOS DEL MINISTERIO DE VIVIENDA.</t>
  </si>
  <si>
    <t>LAS INSTITUCIONES EDUCATIVAS QUE SE VIENEN RECOSTRUYENDO Y/O AMPLIANDO SON ; SAN FELIPE NERIS Y TIERRA BAJA.</t>
  </si>
  <si>
    <t>Se dotarón 34 aulas en la IE San Felipe Neri y 3 aulas en la IE Antonio Nariño.</t>
  </si>
  <si>
    <t>TODAS</t>
  </si>
  <si>
    <t xml:space="preserve"> Equipo interdisciplinario que no 
reúna las competencias para la 
atención y acompañamiento a 
las niñas y niños en primera 
infancia.                                 </t>
  </si>
  <si>
    <t xml:space="preserve"> Realizar un adecuado proceso de 
selección para la conformación de 
equipos de apoyo a la gestión y 
acompañamiento a los 
establecimientos educativos. </t>
  </si>
  <si>
    <t xml:space="preserve">80111620 - Prestación de servicios profesionales y de apoyo de la gestión para el apoyo en los procesos de la Dirección de cobertura educativa de la Secretaría de educación dentro del proyecto de inversión implementación de la estrategia Descubriendo Mi Escuela para la atención a la primera </t>
  </si>
  <si>
    <t>1.2.1.0.00-001 - ICLD</t>
  </si>
  <si>
    <t>2.3.2201.0700.2020130010256</t>
  </si>
  <si>
    <t>La unidad movil se encuentra conformada por 8 profesionales de diferentes disciplinas. Esta actividad se encuentra al 100% de ejecución.</t>
  </si>
  <si>
    <t>NO</t>
  </si>
  <si>
    <t>Se realizo la socialialización de la ruta a las 30 Instituciones Educativas Focalizadas.</t>
  </si>
  <si>
    <t xml:space="preserve"> Equipo interdisciplinario que no     
reúna las competencias para la 
atención y acompañamiento a 
las niñas y niños en primera 
infancia.                                 </t>
  </si>
  <si>
    <t>Esta actividad hace referencia al capitulo de primera infancia del estudio de insuficiencia, su realización inicia desde este mes de septiembre.</t>
  </si>
  <si>
    <t>Retraso en la Asignación de Recursos por parte de la Alcaldía de Cartagena</t>
  </si>
  <si>
    <t>Gestionar oportunamente la asignación de recursos en el presupuesto de la secretaria de educación del Distrito de Cartagena de Indias para la implementación del Proyecto</t>
  </si>
  <si>
    <t>41 Docentes  nombrados por planta temporal, con recursos del Ministerio de Educación.</t>
  </si>
  <si>
    <t>Para el presente reporte, se cruzo la base de datos de niñas y niños candidatos a transitar en la vigencia con SIMAT, para identificar a aquellas niñas y niños que se encuentran por fuera del sistema educativo. Adicionalmente, se recibio por parte del ICBF, la base de datos de niñas y niños candidatos a transitar en la vigencia 2025, para hacer los seguimientos oportunos.</t>
  </si>
  <si>
    <t>En articulación con el DADIS, se estan realizando jornadas de vacunación en las Instticuiones Educativas con el fin de sensibilizar a los padres de familia sobre la importancia de vacunar a las niñas y niños y asi, evitar casos de mortalidad en la población infantil.</t>
  </si>
  <si>
    <t>Esta actividad inicia en el mes de abril con la expedición de la resolución a matricula del año inmediatamente anterior y culmina en marzo de la siguiente vigencia.</t>
  </si>
  <si>
    <t>Se remitio a los establecimiento educativos, la  Circular AMC-CIR-000334-2024, con las orientaciones relacionadas al proceso de inscripción de niñas y niños. Con las fechas estipuladas para ser atendidadas por cada Institución Educativa. Adicionalmente, el 3 de septiembre se realizo reunión con ICBF para informar del proceso de inscripción.</t>
  </si>
  <si>
    <t>Desinterés de las organizaciones y/o actores involucrados</t>
  </si>
  <si>
    <t>Incentivar la participación, a través del seguimiento permanente</t>
  </si>
  <si>
    <t>NA</t>
  </si>
  <si>
    <t>Estas actividades estan previstas para realizarce en el mes de septiembre y diciembre.</t>
  </si>
  <si>
    <t>Posibilidad de perdida imagen institucional por el retraso en el cumplimiento de las etapas del proceso de gestion de la cobertura debido a demosras en la contratacion del talento humano</t>
  </si>
  <si>
    <t>Los profesionales universitario 219-35 de SED realizan seguimiento de cada hito coordinadamente con las Instituciones Educativas Oficianes y otas dependencias de la Alcaldia Distrital</t>
  </si>
  <si>
    <t>Prestación de servicios profesionales y de apoyo a la gestión en los procesos de la Dirección de cobertura educativa de la Secretaría de educación</t>
  </si>
  <si>
    <t>1.2.1.0.00-001- ICLD</t>
  </si>
  <si>
    <t>2.3.2201.0700.2024130010252</t>
  </si>
  <si>
    <t>El proceso de Gestión de la Cobertura está organizado por 6 Hitos de cumplimiento, así: 1. consolidación de matrícula, 2. resolución de cobertura, 3. proyección de cupos, 4. estudio de insuficiencia, 5. banco de oferentes, 6. plan anual de contratación, A la fecha se dio cumplimiento conforme lo planeado al Hito 1,2 y 3, que equivale al 50% del cumplimiento de la meta y 100% de lo planeado. Anexo: Soporte SIMAT corte 30 de Agosto de 2024.</t>
  </si>
  <si>
    <t>Posibilidad de perdida economica por la formulacion del estudio sin rigor metodologico que genere una inadecuada contratacion del servicio educativo</t>
  </si>
  <si>
    <t>El PU 219-35 tiene en cuenta los lineamientos dados por el MEN e implementa protocolos internos de construccion y revision del estudio asegurando que el contenido este acorde a la realidad del Distrito en materia educativa.</t>
  </si>
  <si>
    <t>Se remitio circular a UNALDES y directivos de SED para la construccion conjunta del estudio de insuficiencia y limitaciones (EIL) como herramienta de planeación y gestión donde se realiza un análisis tanto de la oferta como la demanda educativa y se incluyen otros aspectos generadores de información muy valiosos que nos permiten hacer una lectura adecuada y completa sobre la realidad en materia educativa.
Anexo: Circular Insumos Estudio de insuficiencia</t>
  </si>
  <si>
    <t>Perdida reputacional y economica por la declaratoria desierta de la convocatoria debido a que los establecimientos a contratar para la prestación del servicio educativo no cumplan con los requerimientos de idoneidad que se requieren</t>
  </si>
  <si>
    <t>El equipo evaluador conformado para la revision de los requisitos habilitantes deben evaluar de manera rigurosa y oportuna, con base a la normativa emitida por el MEN, cada uno de los soportes suministrados por los aspirantes y programar las visitas de inspeccion requeridas.</t>
  </si>
  <si>
    <t>Se está adelantantando el proceso de convocatoria para la nueva conformación del Banco de Oferentes de la Secretaría de Educación de Cartagena, asegurando el cumplimiento de los lineamientos establecidos en el Decreto 1851 de 2015, para lo cual se construyó:  Invitación publica para la conformación del banco de oferentes, Resolución de apertura del proceso, Resolución del comité evaluador y Diseño de plataforma de inscripcion.
ANEXOS: Los documentos citados se encuentran en borrador. Se incluiran en proximo corte</t>
  </si>
  <si>
    <t>Posibilidad de perdida reputacional por la demora en la contratación de los cupos debido al retraso en la asignación de recursos</t>
  </si>
  <si>
    <t>El Director de Cobertura Gestiona oportunamente la asignación de recursos en el presupuesto de la secretaria de educación del Distrito de Cartagena de Indias para cumplir con las etapas precontractuales y contractuales de acuerdo al PAC</t>
  </si>
  <si>
    <t>Contratación de prestación de servicio educativo a través de las diferentes modalidades establecidas en el Decreto 1075 de 2015 y el Decreto 1851 de 2015.</t>
  </si>
  <si>
    <t>1.2.4.1.01-071-SGP PRESTACIÓN EDUCATIVO</t>
  </si>
  <si>
    <t>A la fecha se logró la suscripción 45.792 cupos, a traves de la suscripción de 51 contratos.  distribuidos de la siguiente manera:
Banco de oferentes: 21,041 estudiantes, a traves de 42 contratos, que representan 42 instituciones educativas y 63 sedes. 
Confesiones releigiosas: 24,751, estudiantes, a traves de 9  contratos, que representan 16  instituciones educativas y 26 sedes. 
Anexo: Evidencias reportadas en el mes anterior, FUC aprobado por el MEN para la contratación de cupos educativos.</t>
  </si>
  <si>
    <t>Posibilidad de perdida reputacional por la demora en la contratación de la poliza debido al retraso en la asignación de recursos</t>
  </si>
  <si>
    <t>Adquisición de pólizas de seguro de accidentes personales para los estudiantes que conforman la matrícula oficial 2024 a cargo del Distrito de Cartagena de Indias.</t>
  </si>
  <si>
    <t>La póliza de seguros estudiantil continúa vigente para la cobertura de 184.000 estudiantes del 14 de Febrero del 2024 hasta  el mes 14 de Febrero del 2024.
Es necesario adelantar las gestiones conducentes a la consecución de recursos.
Anexo: se reporto en el mes anterior la Póliza vigente."</t>
  </si>
  <si>
    <t>Posibilidad de pérdida económica y reputacional  por la vinculación de Talento humano que desconozca el proceso de supervision del Servicio Educativo o no cuente con el perfil para trabajar en este proyecto</t>
  </si>
  <si>
    <t>El Director de Cobertura verifica la realización de un adecuado proceso de selección para la conformación de equipos de apoyo a la gestión y acompañamiento a los establecimientos educativos.</t>
  </si>
  <si>
    <t xml:space="preserve">Se diseñó el Plan de auditoría de matrícula contratada para la vigencia 2024, el cuál cuenta con tres ciclos de auditorias.  Finalizo la primera auditoría y la segunda esta en ejecución. 
Anexo: Plan de auditoría de matrícula contratada
</t>
  </si>
  <si>
    <t>Los recursos estan asignados a apartir de 2025, de acuerdo al plan de desarrollo</t>
  </si>
  <si>
    <t>Posibilidad de perdida economica y reputacional por la inoportuna contratación del personal requerido debido a una insuficiente asignacion presupuestal</t>
  </si>
  <si>
    <t>El director de cobertura realiza la proyeccion real de las necesidades de contratacion y solicita de manera oportuna el CDP por el monto requerido.</t>
  </si>
  <si>
    <t>Contratacion de talento humano para desarrolar la actividad.</t>
  </si>
  <si>
    <t xml:space="preserve">Se realizó el ciclo de menú acorde a las normativas de la unidad para la implementación de las modalidades Ración Indistrializada y Almuerzo preparado en sitio. Asi mismo, El equipo de apoyo a la supervisión de PAE se encuentra actualizando el inventario de cocinas y diagnostico situacional de las sedes educativas con preparado en sitio y los nuevos comedores que se estan aperturando. 
Anexo 1: Ciclo de menu actualizado, avances inventarios. </t>
  </si>
  <si>
    <t>2,32201,0700,2024130010256</t>
  </si>
  <si>
    <t xml:space="preserve">El equipo de supervisión en conjunto con la  estrategia Patrulla PAE vienen implementando la vigalancia y control a la implementación del programa, garantizando el cumplimiento de las condiciones de calidad e inocuidad de los alimentos y la entrega oportuna a todos los estudiantes focalizados. Ademas dinamizando los CAES con la comunidad educativa. 
Anexo 2: Informe de supervisión </t>
  </si>
  <si>
    <t>Posibilidad de perdida reputacional por la falta de asistencia a las mesas y comites, debido a la falta de interes de los participantes</t>
  </si>
  <si>
    <t>El secretario de Educación realiza la convocatoria y se apoya en el equipo de gestion social y equipo financiero para realizar una amplia divulgación y gestion del sentido de pertenencia al programa.</t>
  </si>
  <si>
    <t xml:space="preserve">A la fecha se han desarrollado 2 mesas publicas de rendición de cuentas del programa de Alimentación Escolar. Ademas, se han realizado 2 planes de capacitación con los comité de alimentación escolar. </t>
  </si>
  <si>
    <t>Posibilidad de perdida economica y reputacional por la inoportuna contratación del operador requerido debido a una insuficiente asignacion presupuestal</t>
  </si>
  <si>
    <t>Contratacion de operador PAE</t>
  </si>
  <si>
    <t xml:space="preserve">ICLD, SGP ALIMENTACION ESCOLAR , SGP LIBRE INVERSIÓN, ASIGNACION MEN, RENDIMIENTO FINANCIERO </t>
  </si>
  <si>
    <t xml:space="preserve">2,32201,0700,2024130010256 -  </t>
  </si>
  <si>
    <t xml:space="preserve">Se viene haciendo entrega de:
XXX Ración industrializada
XXX Almuerzo preparado en sitio </t>
  </si>
  <si>
    <t>Se viene implementando la estrategia PATRULLA PAE para el acompañamiento de todas las sedes educativas. Supervisando el cumplimiento y estandares de calidad del programa.</t>
  </si>
  <si>
    <t>Posibilidad de perdida economica y reputacional por la inoportuna contratación del talento humano del componente de calidad de PAE requerido debido a una insuficiente asignacion presupuestal</t>
  </si>
  <si>
    <t xml:space="preserve">En el proyecto de inversión no se estableció una meta para el 2024 en esta actividad, por falta de recursos. En este sentido no aplica reporte de avances. </t>
  </si>
  <si>
    <t>01/11/2024</t>
  </si>
  <si>
    <t>2, 4,7,8,10,11, CONTINENTAL Y RIVEREÑA</t>
  </si>
  <si>
    <t>2,3,4,5,6,7,8,9,10,11,12,13,14,15, CONTINENTAL E INSULAR</t>
  </si>
  <si>
    <t>01/12/2024</t>
  </si>
  <si>
    <t>2,4,5,6,9,13,15</t>
  </si>
  <si>
    <t>2,4,5,6,9,13,16</t>
  </si>
  <si>
    <t xml:space="preserve">No asignación de recursos necesarios para todo el calendario académico. </t>
  </si>
  <si>
    <t>Seguimiento a la asignación de los recursos.</t>
  </si>
  <si>
    <t xml:space="preserve"> Prestación de servicio público de transporte escolar terrestre para el desplazamiento de los estudiantes de las instituciones educativas oficiales fozalizadas.</t>
  </si>
  <si>
    <t>17 de junio de 2024</t>
  </si>
  <si>
    <t>1.2.1.0.00-001 - ICLD
1.3.3.6.03-95-171 RB SGP CALIDAD MATRICULA
1.2.4.1.03-171 - SGP CALIDAD MATRICULA</t>
  </si>
  <si>
    <t>2.3.2201.0700.2024130010240</t>
  </si>
  <si>
    <t>Se emitió CDP 263 por valor de 406,916,324.86 y RP1093 por valor de 400,044,ó33.02 para adicion a la orden de compra 130059 para la continuidad de la prestacion del servicio educativo a 1.440 estudiantes de 14 IE focalizadas por criterios de ruralidad, discapacidad e infraestructura en el distrito de Cartagena.
Se continua con la atención a 334 estudiantes de 5 IE en modalidad de transporte maritimo y fluvial.</t>
  </si>
  <si>
    <t xml:space="preserve">Se realizo la marcación de los estudiantes focalizados desde el programa de Jornada Escolar Complementaria en el SIMAT llegando a un 90% en la marcación lo que corresponde a 2564 estudiantes. Se hizo seguimiento a la implementación del programa en las 29 IE focalizadas.
Se anexan los formatos de seguimiento diligenciados y el anexo 13a </t>
  </si>
  <si>
    <t>Personal no idóneo para el acompañamiento en la ejecución, asistencia técnica y apoyo a la supervisión o interventoría de los programas y estrategias.</t>
  </si>
  <si>
    <t>Realizar procesos de selección efectivos.</t>
  </si>
  <si>
    <t>Prestación de servicios profesionales y de apoyo a la gestión en los procesos de la Dirección de Cobertura Educativa de la Secretaria de Educación dentro del proyecto de inversión: Todos por la permanencia en el distrito de Cartagena de Indias.</t>
  </si>
  <si>
    <t>21 de agosto de 2024</t>
  </si>
  <si>
    <t>Se emitio CDP 240 por valor de 82.500.000 y los
RP 1106 por valor de 22,423.488 
RP 1121 por valor de 16,380.000 
RP 1119 por valor de 16,380.000 
RP 1199 por valor de 9,600.000 
Se adicionaron los profesionales a la unidad movil y se integraron a los diferentes procesos.
Se anexan CDP, RP y contratos</t>
  </si>
  <si>
    <t xml:space="preserve">
Se hizo un ciclo de orientaciones a IE para la caracterización, focalización e implementación de estrategias de permanencia con 4 IEO.
Se hizo acompañamiento a las auditorias de cobertura y permanencia haciendo enfasis en el seguimiento al ausentismo, retiros e implementación de estrategias de permanencia y dando las orientaciones para la implementación del plan de permanencia.
Se anexan formatos de seguimiento diligenciados y evidencias fotograficas.
</t>
  </si>
  <si>
    <t>Se hicieron asistencias tecnicas dando las orientaciones para la construcción de planes institucionales de permanencia a las IE focalizadas avanzando en la primera fase de este proceso. 
Se anexa formatos de asistencias técnicas y evidencias fotograficas.</t>
  </si>
  <si>
    <t>Bajo o nulo acompañamiento y seguimiento de la implementación de la herramienta SIMAT y SIMPADE.</t>
  </si>
  <si>
    <t>Utilización, Acompañamiento y seguimiento a la herramienta SIMPADE y SIMAT.</t>
  </si>
  <si>
    <t>Se ha hecho el proceso de apertura de estrategias de permanencia en el SIMAT y durante el mes de agosto se hizo seguimiento a la deserción de la población atendida, teniendo que hay bajos niveles de deserción dentro de esta población. 
Por otra parte se hace seguimiento a la caracterizacion de la población estudiantil por parte de llas IEO en el SIMPADE para completar este proceso.</t>
  </si>
  <si>
    <t>Se ha apoyado la produccion de piezas publicitarias para la promocion de la permanencia escolar en las comunidades educativas de las IEO del distrito de Cartagena.
Se anexan link de las piezas diseñadas.</t>
  </si>
  <si>
    <t>30/12/2024</t>
  </si>
  <si>
    <t>Personal no idóneo para la conformación de equipos de trabajo para el diseño y puesta en marcha de la Estrategia.</t>
  </si>
  <si>
    <t>Garantizar los Apoyos oportunos y pertinentes que se requieren para la implementación del proyecto durante el calendario escolar.</t>
  </si>
  <si>
    <t>Si</t>
  </si>
  <si>
    <t>Prestación de servicios profesionales para el apoyo en los procesos de la Dirección de cobertura educativa de la Secretaría de educación del proyecto Implementación de la estrategia Una Escuela Transformadora para la Inclusión y Diversidad, en Cartagena de Indias.</t>
  </si>
  <si>
    <t>SGP EDUCACIÓN
ICLD</t>
  </si>
  <si>
    <t>2.3.2201.0700.2024130010244</t>
  </si>
  <si>
    <t>Conformación de 6 Unidades de apoyo, incluye 20 plazas de Docentes de apoyo pedagógico y una especializada para la atención de la oferta Bilingüe Bicultural y atención a las población con discapacidad visual a corte de 31 de agosto 2024.</t>
  </si>
  <si>
    <t>Incumplimiento de las actividades por parte de las unidades de apoyo y docentes de aula debido al desconocimiento de las dimensiones políticas, culturas y prácticas pedagógicas inclusivas</t>
  </si>
  <si>
    <t>Elaboración de procesos de formación pedagógicas dirigidas a los docentes de aula para la atención a la diversidad a favor de la inclusión, equidad en educación.</t>
  </si>
  <si>
    <t>Se realizan 2 ciclos de formación docente en temas específicos para la atención a la diversidad.  A corte se encuentra en fase de Alistamiento la conformación de la Red distrital de Maestros por y para la Inclusión.</t>
  </si>
  <si>
    <t>Desconocimiento de la normatividad vigente para la atención educativa a poblaciones en el marco de la inclusión, equidad y diversidad</t>
  </si>
  <si>
    <t>Implementar acciones afirmativas para promover los lineamientos de políticas, prácticas y cultura inclusiva</t>
  </si>
  <si>
    <t>81-PRESTACION DE SERVICIO PUBLICO EDUCATIVO</t>
  </si>
  <si>
    <t>SGP EDUCACIÓN</t>
  </si>
  <si>
    <t>Se Organiza listado de herramientas técnica, tecnológica y didáctica para dotación de Establecimientos Educativos focalizados para la atención educativa a la población con discapacidad.</t>
  </si>
  <si>
    <t>Barreras actitudinales de los docentes y directivos docentes para adoptar las orientaciones y lineamientos de política educativa inclusiva para la atención a población diversa en los establecimientos educativos de carácter oficial.</t>
  </si>
  <si>
    <t>Brindar asistencias técnicas y de acompañamiento situado y contextualizados a las instituciones educativas oficiales.</t>
  </si>
  <si>
    <t>Se Elabora Un plan de asistencias técnicas con metodología de Estudio de Casos, implementado por las unidades de apoyo en 48 Establecimientos Educativos oficiales con matricula de población diversa, específicamente discapacidad, trastorno del aprendizaje y del comportamiento y apoyo académico especial.</t>
  </si>
  <si>
    <t>Débil gestión de alianzas para establecer rutas y esquemas de atención a la diversidad en el marco de la inclusión y equidad en la educación.</t>
  </si>
  <si>
    <t>Implementar acciones afirmativas de participación activa con los actores cooperantes y beneficiarios a favor de inclusión y equidad en la educación.</t>
  </si>
  <si>
    <t>A corte de 31 de Agosto se realiza fase de Alistamiento para la conformación de la Red de Familias con el propósito de promover la educación inclusiva en los 48 Establecimientos Educativos focalizados.</t>
  </si>
  <si>
    <t>A corte 31 de agosto se habilitaron dos aulas hospitalarias ubicadas en la Clínica de Blas de lezo y Hospital Infantil Napoleón Franco Pareja. Es importante mencionar que, se creó el aula para niños, niñas, adolescentes en condición de enfermedad en primera infancia. Para ello, se cuenta con docentes en planta temporal.</t>
  </si>
  <si>
    <t>Se realizan 2 ciclos de acciones afirmativas lideradas por las unidades de apoyo con el propósito de promover la cultura inclusiva.</t>
  </si>
  <si>
    <t>Esta actividad para esta vigencia no se esta desarrollando.</t>
  </si>
  <si>
    <t>Con la Unidad de Apoyo se inicia fase de observación para la identificación de estudiantes con talentos. A corte de Agosto 31 se han identificado 50 Estudiantes con talento arte, deportivo.</t>
  </si>
  <si>
    <t>30/10/2024</t>
  </si>
  <si>
    <t>Equipo psicosocial que no reúna las competencias para la focalización, caracterización y definición de metodologías flexibles para la atención de los estudiantes con extraedad.</t>
  </si>
  <si>
    <t>Realizar un adecuado
proceso de selección para la conformación de equipos de apoyo a la gestión y acompañamiento a los establecimientos
educativos.ambientes y planta docente.</t>
  </si>
  <si>
    <t>80111600-Prestación de servicios profesionales y de apoyo en los procesos de la Dirección de Cobertura Educativa de la Secretaria de Educación dentro del proyecto de inversión Implementación de la estrategia EDUCACIÓN SIN EDAD”  para la atención a la población en Extra edad  Cartagena de Indias.</t>
  </si>
  <si>
    <t>ICLD</t>
  </si>
  <si>
    <t>2.3.2201.0700.2024130010239</t>
  </si>
  <si>
    <t>Esta actividad tienen inicio a partir del mes de septiembre. A la espera de la consolidación y conformación de unidades móviles.</t>
  </si>
  <si>
    <t>Incumplimiento por parte del socio operativo frente al desarrollo de procesos de formación.</t>
  </si>
  <si>
    <t>Seguimiento al
cumplimiento del contrato y ajuste de plan de trabajo dentro de los tiempos establecidos para la ejecución del proyecto.</t>
  </si>
  <si>
    <t>Esta actividad corresponde a las asistencias técnicas dirigidas a los docentes que trabajan con Modelos Educativos Flexibles.  Se espera dar inicio a esta actividad en el mes de septiembre debido a que no se cuenta con el equipo completo para su desarrollo.</t>
  </si>
  <si>
    <t>Incumplimiento por parte de la Secretaría en la contratación de la planta de docentes y personal de apoyo para la implementación de las metodologías flexibles en los establecimientos educativos focalizados..</t>
  </si>
  <si>
    <t>Contratación oportuna durante el calendario escolar.</t>
  </si>
  <si>
    <t>Esta actividad corresponde promoción, difusión y divulgación por redes sociales, del proyecto "Educación sin Edad", para conocimiento de la comunidad cartagenera y se realiza a través de contratación de un profesional idóneo por tiempo de 2 o 3 meses, según sea necesario. Se espera que, a partir del mes de octubre se tenga ejecución de esta actividad.</t>
  </si>
  <si>
    <t>Esta actividad corresponde a la dotación con herramientas didácticas a los EE que adoptan Modelos Educativos Flexibles. No se reporta evidencia de esta actividad debido a la no asignación de recursoa para la misma.</t>
  </si>
  <si>
    <t>Incumplimiento por parte de la Secretaría en la contratación de la planta de docentes y personal de apoyo para la implementación de las metodologías flexibles en los establecimientos educativos focalizados</t>
  </si>
  <si>
    <t>Esta actividad da cuenta de la contratación de la planta temporal de docentes para atender a niños, niñas y adolescentes en extraedad en el distrito de Cartagena. Se encuentran vinculados 19, quienes fueron nombrados en el primer semestre y se realiza proyección para 11 docentes normalistas superiores adicionales y ampliar la oferta para llegar a mas EE.</t>
  </si>
  <si>
    <t>Niños en condiciones de extraedad y sus familias que no quieran ser parte de la ejecución del proyecto.</t>
  </si>
  <si>
    <t>Sensibilizar de los propósitos del proyecto, establecer
acuerdos de corresponsabilidad con las familias y acompañamiento a las familias que puede incluir visitas domiciliarias.</t>
  </si>
  <si>
    <t>Se encuentra en construcción el diseño las orientaciones. No se tiene reporte por la contratación tardía de la conformación de las unidades móviles.</t>
  </si>
  <si>
    <t xml:space="preserve">Baja expectativa de los
docentes y directivos
respecto a las posibilidades de aprendizaje de los niños y jóvenes con extraedad atendidos en el proyecto.
</t>
  </si>
  <si>
    <t>Implementar una campaña en los establecimientos educativos que promueva la importancia de que los niños lleguen a tiempo, se mantengan y culminen sus ciclos educativos en clave
de trayectorias completas.
Comprometer a los
Rectores en este proceso.</t>
  </si>
  <si>
    <t>Para este periodo no se reportan ciclos de asistencias técnicas  debido a la contratación tardía de la conformación de las unidades móviles, que permitan el desarrollo óptimo de las mismas</t>
  </si>
  <si>
    <t>60 días</t>
  </si>
  <si>
    <t>6522 personas              ClEI 1-6</t>
  </si>
  <si>
    <t>COUNTRY                                       DE LA VIRGEN   INDUSTRIAL                       RURAL                                      SANTA RITA</t>
  </si>
  <si>
    <t xml:space="preserve">400 Personas Alfabetizadas CLEI1 </t>
  </si>
  <si>
    <t>Que el MEN no apruebe los recursos para el pago de horas extras de la formación de jóvenes y adultos a través de los establecimientos educativos oficiales.</t>
  </si>
  <si>
    <t>2.3.2201.0700.2024130010223</t>
  </si>
  <si>
    <t xml:space="preserve">INDICADOR de Resultado :Anexo - Se  presentó  1 Documento de Caracterización como  insumo para la construción del Estudio de Insuficiencia 2024  </t>
  </si>
  <si>
    <t>Barreras actitudinales de los docentes y directivos docentes en los establecimientos educativos oficiales, para adoptar las orientaciones y lineamientos para el  servicio educativo de jóvenes y adultos.</t>
  </si>
  <si>
    <t>Proveer los apoyos que las Instituciones educativas requieren para el acompañamiento permanente durante el calendario escolar</t>
  </si>
  <si>
    <t>Personal no idóneo para el acompañamiento en la ejecución, asistencia técnica y apoyo a la supervisión del proyecto.</t>
  </si>
  <si>
    <t>Indicador de GESTIÓN :Anexo : soportes de gestión ,Se estableció alianza con el sena para el fortalecimiento de la oferta educativa de servicios para la formación en competencias laborales en los jóvenes,adultos y mayores.</t>
  </si>
  <si>
    <t xml:space="preserve">Indicador de Gestión:                                                               
Anexos soportes de Segundo ciclo de  Asistencias tecnica para la consolidación de la matricula e implementación del programa de alfabetización CLEI 1  Primer Ciclo de asistencias tecnicas para la consolidación y apertura de la formación para adultos.del CLEI 2 AL 6 </t>
  </si>
  <si>
    <t xml:space="preserve">Prestaciòn de servicios profesionales y de apoyo en los procesos de la Direccion de Cobertura Educativa de la Secretaria de Educaciòn dentro del proyecto de inversiòn Implementación de la estrategia “Llego me quedo y me supero ” Atención A Jóvenes, Adultos Y Mayores en el Distrito De Cartagena </t>
  </si>
  <si>
    <t xml:space="preserve">INDICADOR DE CUMPLIMIENTO DE META PLD: 
ANEXO SOPORTES                                                                               fase de alistamiento                                                                             1.Se cuenta con decreto de planta temporal firmado,                                                                                                             2. Se cuenta con actas de posesión firmado por los 15 docentes                                                                                           3.Se cuenta con las 15 cartas de inicio firmadas por los rectores de las IE focalizadas.                                             
4. Actualimente nos encontramos en proceso de matricula hasta el 20 de septiembre </t>
  </si>
  <si>
    <t>Desconocimiento de las normas que regulan la prestación del servicio educativo para jóvenes y adultos</t>
  </si>
  <si>
    <t>Realizar jornadas de sensibilización y
divulgación de los lineamientos establecidos por el MEN para la atención educativa de la
población de jóvenes y adultos.</t>
  </si>
  <si>
    <t>Dotar con canasta educativas los establecimientos educativos focalizados para la implementación de los modelos  educativos flexibles para la formación de jóvenes y adultos.</t>
  </si>
  <si>
    <t xml:space="preserve">INDICADOR DE CUMPLIMIENTO DE META PLD: 
ANEXO SOPORTES                                                                               fase de alistamiento                                                                             1.Se cuenta con resolución de compra de canastas.                                                                                                        2. se cuenta con los RP de las 15 IE a las que se focalizaron.                                                                                                 3.  Ya se les hizo la transferencias a de los recursos a las 15 IE focalizadas para la compra  4. las IE se encuentran en gestión de comprade canastas educativas hasta el  30 de septiembre </t>
  </si>
  <si>
    <t xml:space="preserve">Indicador de Gestión:                                                               
Anexos soportes de  ciclo de  Asistencias tecnica para la atención a solicitud de cupos.
Indicador de Resultado:                                                               
Anexos soportes de  ciclo de  Asistencias tecnica para  el diseño,monitoreo, armonización e implementación del nuevo proyecto de atención a Jóvenes y adultos </t>
  </si>
  <si>
    <t>LEGALES OPERACIONALES ADMINISTRATIVOS OPERACIONALES</t>
  </si>
  <si>
    <t>La SED debe efectuar de modo ágil
y transparente todo el proceso de
contratación, previendo y definiendo
las garantías mediante las cuales
hará frente a los requerimientos para
la implementación del proyecto</t>
  </si>
  <si>
    <t>PRESTACIÓN DEL SERVICIO DE VIGILANCIA Y SEGURIDAD PRIVADA EN LAS INSTALACIONES DE LAS SEDES EDUCATIVAS OFICIALES DEL DISTRITO Y AREAS ADMINISTRATIVAS DEL DISTRITO DE CARTAGENA</t>
  </si>
  <si>
    <t>LICITACION PUBLICA</t>
  </si>
  <si>
    <t>02-001-06-00-00-00-161-20240241</t>
  </si>
  <si>
    <t>CONTRATAR LA PRESTACION INTEGRAL DEL SERVICIO DE ASEO PARA LAS SEDES EDUCATIVAS DEL DISTRITO Y PARA LAS AREAS ADMINISTRATIVAS DE LA ALCALDIA DE CARTAGENA DE INDIA</t>
  </si>
  <si>
    <t>TIENDA VIRTUAL; ACUERDO MARCO DE PRECIOS</t>
  </si>
  <si>
    <t>pagos de facturas de servicio de energia electrica y agua a las IEO</t>
  </si>
  <si>
    <t>ICLD-SGP</t>
  </si>
  <si>
    <t>02-001-06-00-00-00-161-20240241             02-081-06-00-00-00-161-20240241</t>
  </si>
  <si>
    <t>TRANSFERENCIAS A LAS IEO</t>
  </si>
  <si>
    <t>02-001-06-00-00-00-161-20240241             02-081-06-00-00-00-161-20240242</t>
  </si>
  <si>
    <t>PRESTACIÓN DEL SERVICIO DE TRANSPORTE AUTOMOTOR TERRESTRE ESPECIAL CON CONDUCTOR PARA EL DESPLAZAMIENTO DE LOS FUNCIONARIOS Y CONTRATISTAS DE LAS DEPENDENCIAS DEL DISTRITO TURÍSTICO Y CULTURAL DE CARTAGENA DE INDIAS</t>
  </si>
  <si>
    <t>RESOLUCIONES PARA SENTENCIAS Y CONCILIACIONES</t>
  </si>
  <si>
    <t>RESOLUCIONES PARA PASIVOS EXIGIBLES</t>
  </si>
  <si>
    <t>ARRENDAMIENTO DEL INMUEBLE PARA PRESTACION DE SERVICIO EDUCATIVO</t>
  </si>
  <si>
    <t>CONTRATACION DIRECTA</t>
  </si>
  <si>
    <t>PRESTACIÓN DEL SERVICIO PÚBLICO EDUCATIVO EN EL ESTABLECIMIENTO EDUCATIVO NO OFICIAL</t>
  </si>
  <si>
    <t>02-081-06-00-00-00-161-20240242</t>
  </si>
  <si>
    <t>PRESTACION DE SERVICIOS PROFESIONALES Y DE APOYO A LA GESTION</t>
  </si>
  <si>
    <t>DOTACION DE AULAS CON MOBILIARIO ESCOLAR EN LAS INSTITUCIONES EDUCATIVAS DEL DISTRITO DE CARTAGENA.</t>
  </si>
  <si>
    <t>Todas</t>
  </si>
  <si>
    <t>1. Retraso en la asignación de
recursos por parte del Ministerio
de Educación y del distrito de
Cartagena.
2. Retraso en gestión de Firmas
para solicitudes de
Disponibilidad y Registros
presupuestales con entidades</t>
  </si>
  <si>
    <t>1. Gestionar oportunamente la
asignación del presupuesto por
parte del Distrito de Cartagena y la
gestión, firma y correcta ejecución
de la Nómina.
2. Gestionar la firma y la correcta
ejecución de la Nómina.</t>
  </si>
  <si>
    <t>SGP
ICLD</t>
  </si>
  <si>
    <t>2.3.2299.0700.2024130010238</t>
  </si>
  <si>
    <t xml:space="preserve">En el periodo se realizó la entrega oportuna de la nómina, cancelándose los meses junio a julio a mayo de 2024  la suma de  $116.548.016.040,7. </t>
  </si>
  <si>
    <t>La no entrega oportuna al
personal de la dotaciones</t>
  </si>
  <si>
    <t>Gestionar a tiempo la entrega
oportuna de las dotaciones de
docentes y administrativo a que
tiene derecho.</t>
  </si>
  <si>
    <t>Adquisicion de bonos o tarjetas canjeables de dotacion para funcionarios de las SED
DOTACIÓN DE VESTIDO Y CALZADO PARA DOCENTES, DIRECTIVOS DOCENTES Y PERSONAL ADMINISTRATIVO DE LA SECRETARIA DE EDUCACIÓN DISTRITAL</t>
  </si>
  <si>
    <t>Se realizó reconocimiento economico de dotación a personal retirado de la vigencia 2022</t>
  </si>
  <si>
    <t>Se hizo reconocimiento de viaticos por un valor total de $5.728.084,7</t>
  </si>
  <si>
    <t>Contratar la prestación de servicios y actividades del Sistema de Gestión de Seguridad y Salud en el Trabajo (Batería de riesgo psicosocial, investigación de ATEL, análisis de puestos de trabajo, matrices IPVR, plan de prevención, preparación y respuesta ante emergencias, entre otros)</t>
  </si>
  <si>
    <t>Se expidió el CDP 243 con objeto CONTRATAR LA PRESTACION DE SERVICIO DE ACTIVIDADES DEL SISTEMA DE GESTION DE SEGURIDAD Y SALUD EN EL TRABAJO, PARA EL PERSONAL DE PLANTA ADMINISTRATIVO DEL SISTEMA GENERAL DE PARTICIPACIONES SGP DE LAS DIFERENTES DEPENDENCIAS DE LA SECRETARIA DE EDUCACION DISTRITAL DE CARTAGENA DE INDIAS,</t>
  </si>
  <si>
    <t>Adquisición de licencias del software para computadores de secretaria de educación y UNALDES.</t>
  </si>
  <si>
    <t>Cambio de las condiciones para celebrar contratos con las entidades gubernamentales debido a cambio de administración</t>
  </si>
  <si>
    <t xml:space="preserve">La SED debe efectuar de modo ágil y transparente todo el proceso de contratación, previendo y definiendo las garantías mediante las cuales hará frente a los requerimientos para la implementación del proyecto </t>
  </si>
  <si>
    <t>2.3.2201.0700.2024130010253</t>
  </si>
  <si>
    <t>Acompañamiento  del tiempo libre en la linea musica, centros orquestales y bandas de paz 37 bandas de paz en total presentaciones o ensamble musical cumpleaños de cartagena.
 Se establece alianza con la fundación salvi para a compañar a la institución educativa  de la boquilla  para elevar el nivella   banda  de jazz y orquezta sinfonica.
Presentación colectiva de  20 de julio en desfile  tradicional del 20 de julio.</t>
  </si>
  <si>
    <t>2 MESES</t>
  </si>
  <si>
    <t>COMUNIDAD EDUCATIVA EN GENERAL</t>
  </si>
  <si>
    <t>1. Retraso en la Asignación de Recursos por parte de la Alcaldía de Cartagena.                              2. Deficiente implementación de los PPT.                                3.Desconocimiento de la normatividad vigente en materia de Proyectos Pedagógicos Transversales.</t>
  </si>
  <si>
    <t>1.Gestionar oportunamente la asignación de recursos en el presupuesto de la Secretaría de Educación para la implementación del proyecto.                                2. Revisión, actualización y ejecución de los PPT con las herramientas necesarias para su desarrollo eficiente. 3. Actualización permanente del marco de la normatividad vigente de los Proyectos Pedagógicos Transversales.</t>
  </si>
  <si>
    <t>POR SER UN PROYECTO NUEVO ESTA EN PROCESO DE ANALISIS DE SU VIABILIDAD.
 Se vienen acompañando por gestión  7  instituciones educativas en Plan escolar de gestión integral de riesgo- Pegir:
Ana maria velez de trujillo, foco rojo, Manuela Beltran, camilo torres del pozon , Casd Manuela beltran, tierra baja  y villa estrella</t>
  </si>
  <si>
    <t>Se encuentra en proceso de viabilidad del proyecto</t>
  </si>
  <si>
    <t>1. Retraso en la Asignación de Recursos por parte de la Alcaldía de Cartagena                                     2.Implementación inadecuada de los protocolos y procedimientos referentes a la implementación del proyecto. 3. Desconocimiento de la normatividad vigente en materia de prevención de la violencia basada en género.</t>
  </si>
  <si>
    <t xml:space="preserve">1.Gestionar oportunamente la asignación de recursos en el presupuesto de la Secretaría de Educación para la implementación del proyecto.                                                  2.Revisión, actualización y orientación de las normas, lineamientos y protocolos en las instituciones educativas 3. Actualización permanente de los protocolos y/o procedimientos en el marco de la normatividad vigente. </t>
  </si>
  <si>
    <t>Por se un proyecto nuevo esta en proceso de viabilización mas sin embargo se vienen desarrollando asistencias tecnicas formación en derechos humanos y prevención de violencias basadas en género, a través de alianzas con entidades de orden local, nacional e internacional.en las instituciones educativas focalizadas en el tema de genero en 10 IEO: mercedes abrego, Promosión social, nuestra señora del carmen, ana maria velez de trujillo, la milagrosa , antonia santos. francisco de paula santander, rafael nuñez, nuevo bosque ,clemente manuel sabala y bertha gedeon de baladi</t>
  </si>
  <si>
    <t xml:space="preserve"> Se han atendido las siguientes instituciones 
 IE de Ararca 
IE Luis Felipe Cabrera 
IE de Puerto Rey 
I E isla Fuerte 
</t>
  </si>
  <si>
    <t>I.E Fe y Alegria               IE Pedro Romero</t>
  </si>
  <si>
    <t>Desarticulación con actores importantes como Consejos comunitarios, Posible Mayor Los resultados estimados en el horizonte de operación del proyecto Acompañamiento permanente por parte del Equipo de técnico de la SED - Calidad Educativa desde el inicio del proyecto a organizaciones étnico territoriales, instituciones de educación superior, entidades de gobierno.</t>
  </si>
  <si>
    <t>Acompañamiento permanente por parte del Equipo de técnico de la SED - Calidad Educativa desde el inicio del proyecto a las IEO estableciendo mecanismos administrativos como incentivos o amonestaciones a las IEO.</t>
  </si>
  <si>
    <t>si</t>
  </si>
  <si>
    <t>Contratacion profesional directa</t>
  </si>
  <si>
    <t>2024130010232 1.2.1.0.00-001</t>
  </si>
  <si>
    <t xml:space="preserve"> Se han atendido las siguientes instituciones en el transito de pei  a pec 
 IE de Ararca 
IE Luis Felipe Cabrera 
IE de Puerto Rey 
I E isla Fuerte 
</t>
  </si>
  <si>
    <t>CEA estas son las instituciones atendidas  -Institución Educativa Fe y Alegria el progreso -Institución Educativa Pedro Romero.</t>
  </si>
  <si>
    <t>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Implementar la Cátedra de Estudios Afrocolombianos (CEA) en   Instituciones Educativas Oficiales.</t>
  </si>
  <si>
    <t xml:space="preserve">Taller a 13 I.E oficiales sobre los alcances normativos de los Proyectos Etnoeducativos Comunitarios PEC. Ley General de Educación 115/94. Art. 62.               </t>
  </si>
  <si>
    <t>Interés insuficiente de las Instituciones educativas y de los docentes en ser parte del proyecto.</t>
  </si>
  <si>
    <t xml:space="preserve">Promover los beneficios en la calidad educativa que genera la ejecución del proyecto.
</t>
  </si>
  <si>
    <t xml:space="preserve">Se adelanta preparación de documento técnico pára la contratación  de formación de docentes de ingles </t>
  </si>
  <si>
    <t>3 MESES</t>
  </si>
  <si>
    <t>200 docentes</t>
  </si>
  <si>
    <t xml:space="preserve">2031 ESTUDIANTES </t>
  </si>
  <si>
    <t>2031 ESTUDIANTES Y 200 DOCENTE</t>
  </si>
  <si>
    <t>Implementar acciones para la preparación en Pruebas Saber 11, y  mejoramiento del índice de clasificación a través del Sistema de Información Colombia Evaluadora</t>
  </si>
  <si>
    <t>2.3.2201.0700.2024130010235</t>
  </si>
  <si>
    <t>2031 estudiantes de grado 10 en las areas que evalua el icfes y se acompañar a 2 instituciones educativas en el uso y apropiación de los resultados de pruebas saber. De la siguientes IEO:INSTITUCION EDUCATIVA LA MILAGROSA - Sede Única
INSTITUCION EDUCATIVA JOSE MANUEL RODRIGUEZ TORICES - Sede Única
INSTITUCION EDUCATIVA CASD MANUELA BELTRAN - Sede Única
INSTITUCION EDUCATIVA NUESTRO ESFUERZO - Sede Única
INSTITUCION EDUCATIVA SAN LUCAS - Sede Única
INSTITUCION EDUCATIVA ALBERTO E. FERNANDEZ BAENA - Sede Única
INSTITUCION EDUCATIVA MADRE LAURA - Sede Única
INSTITUCION EDUCATIVA RAFAEL NU?EZ - Sede Única
INSTITUCION EDUCATIVA DE BAYUNCA - BAYUNCA SEDE LA GRANJA-UMATA
INSTITUCION EDUCATIVA FRANCISCO DE PAULA SANTANDER - Sede Única
INSTITUCION EDUCATIVA FULGENCIO LEQUERICA  VELEZ - Sede Única
INSTITUCION EDUCATIVA SAN JOSE CA?O DEL ORO - Sede Única
INSTITUCION EDUCATIVA ARROYO DE PIEDRA - SEDE PRINCIPAL
INSTITUCION EDUCATIVA CLEMENTE MANUEL ZABAL - Sede Única
INSTITUCION EDUCATIVA PUERTO REY - Sede Única
INSTITUCION EDUCATIVA ACISCLO DE AVILA - Sede Única
INSTITUCION EDUCATIVA POLITECNICO DEL POZON - Sede Única
INSTITUCION EDUCATIVA MARIA AUXILIADORA - Sede Única
INSTITUCION EDUCATIVA LAS GAVIOTAS - Sede Única
INSTITUCION EDUCATIVA JOSE DE LA VEGA - Sede Única
INSTITUCION EDUCATIVA NUEVA ESPERANZA ARROYO GRANDE - Sede Única</t>
  </si>
  <si>
    <t>Se realizo taller con tutores del programa PTAFI y se han realizado 2 acompañamientos en el analisi y uso de resultados a las instituciones  Corazon de maria y alberto elias fernandez baena</t>
  </si>
  <si>
    <t>Se  da inicio al convenio interadministrativo entre La Universidad Mayor de cartagena y la SED  para  la formación de  200 docentes en evaluación por competencias y a 2031estudiantes de grado 10 en las areas que evalua el icfes y se acompañar a 2 instituciones educativas en el uso y apropiación de los resultados de pruebas saber.</t>
  </si>
  <si>
    <t>La SED debe efectuar de modo ágil y transparente todo el proceso de contratación, previendo y definiendo las garantías mediante las cuales hará frente a los requerimientos para la implementación del proyecto</t>
  </si>
  <si>
    <t>Se  da inicio al convenio interadministrativo entre La Universidad Mayor de cartagena y la SED  para  la formación de  200 docentes en evaluación por competencias de las instituciones educativas focalizadas :
INSTITUCION EDUCATIVA LA MILAGROSA - Sede Única
INSTITUCION EDUCATIVA JOSE MANUEL RODRIGUEZ TORICES - Sede Única
INSTITUCION EDUCATIVA CASD MANUELA BELTRAN - Sede Única
INSTITUCION EDUCATIVA NUESTRO ESFUERZO - Sede Única
INSTITUCION EDUCATIVA SAN LUCAS - Sede Única
INSTITUCION EDUCATIVA ALBERTO E. FERNANDEZ BAENA - Sede Única
INSTITUCION EDUCATIVA MADRE LAURA - Sede Única
INSTITUCION EDUCATIVA RAFAEL NU?EZ - Sede Única
INSTITUCION EDUCATIVA DE BAYUNCA - BAYUNCA SEDE LA GRANJA-UMATA
INSTITUCION EDUCATIVA FRANCISCO DE PAULA SANTANDER - Sede Única
INSTITUCION EDUCATIVA FULGENCIO LEQUERICA  VELEZ - Sede Única
INSTITUCION EDUCATIVA SAN JOSE CA?O DEL ORO - Sede Única
INSTITUCION EDUCATIVA ARROYO DE PIEDRA - SEDE PRINCIPAL
INSTITUCION EDUCATIVA CLEMENTE MANUEL ZABAL - Sede Única
INSTITUCION EDUCATIVA PUERTO REY - Sede Única
INSTITUCION EDUCATIVA ACISCLO DE AVILA - Sede Única
INSTITUCION EDUCATIVA POLITECNICO DEL POZON - Sede Única
INSTITUCION EDUCATIVA MARIA AUXILIADORA - Sede Única
INSTITUCION EDUCATIVA LAS GAVIOTAS - Sede Única
INSTITUCION EDUCATIVA JOSE DE LA VEGA - Sede Única
INSTITUCION EDUCATIVA NUEVA ESPERANZA ARROYO GRANDE - Sede Única</t>
  </si>
  <si>
    <t xml:space="preserve">Retrazo en la asignación de recurso por parte de la alcaldia de cartagena </t>
  </si>
  <si>
    <t>Gestionar oportunamente la asignación de recursos en el presupuesto de la SED para la implementaci+on del proyecto</t>
  </si>
  <si>
    <t xml:space="preserve">Se gestiona ante el Ministerio de educación nacional asistencias tecnicas para el fortalecimiento y construcción de los planes institucionales de lectura escritura y oralidad </t>
  </si>
  <si>
    <t>Se realizó reunion con el instituto de patrimonio y cultura de cartagena para la articulación de las bibliotecas publicas y las biblotecas escolares.</t>
  </si>
  <si>
    <t>No se programa esta actividad para esta vigencia</t>
  </si>
  <si>
    <t>Proyecyo sin Formular</t>
  </si>
  <si>
    <t>Mayo</t>
  </si>
  <si>
    <t>septiembre</t>
  </si>
  <si>
    <t>120 dias</t>
  </si>
  <si>
    <t xml:space="preserve">Docentes y directivos docentes </t>
  </si>
  <si>
    <t xml:space="preserve">20 dias </t>
  </si>
  <si>
    <t>Directivos docentes</t>
  </si>
  <si>
    <t>tres dias</t>
  </si>
  <si>
    <t>comunidad educativa en general</t>
  </si>
  <si>
    <t>Legales, operacionales y administrativos</t>
  </si>
  <si>
    <t>Garantizar procesos agiles, transparentes, con metodoligia definida y socializada</t>
  </si>
  <si>
    <t>Acompañamiento situado a los procesos de formacion  a directivos docentes y docentes en las diversas areas del conocimiento</t>
  </si>
  <si>
    <t>julio</t>
  </si>
  <si>
    <t>SGP/ Educación</t>
  </si>
  <si>
    <t>2.3.2201.0700.2024130010234</t>
  </si>
  <si>
    <t>Se formaron 155 de las Becas de formacion avanzada convenio ICETEX. 120 Docentes en temas de curriculo, 40 docentes de educacion inicial con la Uninorte y 38 coordinadores en liderazgo con la ESAP. Para un total de 353 maestros formados</t>
  </si>
  <si>
    <t>Acompañamiento situado a los procesos de formacion  a directivos docentes en liderazgo esoclar</t>
  </si>
  <si>
    <t>Se formaron 42 Directivos docentes con la ESAP convenio SED-escuelas de Gobierno en el diplomado sobre liderazgo escolar</t>
  </si>
  <si>
    <t>Desarrollar los foros educativos de acuerdo con la Ley como un mecanismo de discusión pública para mejorar los procesos de la SED.</t>
  </si>
  <si>
    <t>Septiembre</t>
  </si>
  <si>
    <t>El foro educativo se realizara el 7, 8 y 9 de octubre</t>
  </si>
  <si>
    <t>Baja receptividad De los participantes Hacia el operador Del proyecto</t>
  </si>
  <si>
    <t>Supervisión del proyecto por parte de la sed</t>
  </si>
  <si>
    <t xml:space="preserve">Se asistieron técnicamente  a 3 instituciones educativas en el proceso de actualización de sus modelos pedagógicos y curriculares: Playas de acapulco, Antonio nariño y Santa Maria </t>
  </si>
  <si>
    <t>Se entregó requerimientos técnicos del sistema de información</t>
  </si>
  <si>
    <t>Se crean la unides moviles constituidas por 4 profesionales que acompañan el proceso en las IEO focalizadas.</t>
  </si>
  <si>
    <t>1. Se hizo lanzamiento del proyecto
2. Levantamiento de línea de base con la participación de las 10 IEO focalizadas
3. Se dio inicio a la ruta metodológica del proyecto denominada RUFOPER
4.Se alcanzó la concreción de la primera estación de al ruta con las 10 IEO
5. Se han avanzado en 3:maria auxiliadora, Luis carlos lopez y fulgencio lequerica</t>
  </si>
  <si>
    <t>Se hizo el levantamiento de necesidades de dotación en relación con moviliarios y material pedagogico</t>
  </si>
  <si>
    <t>31 de diciembre de 2024</t>
  </si>
  <si>
    <t>Octubre 01 de 2024</t>
  </si>
  <si>
    <t>Diciembre 31 de 2024</t>
  </si>
  <si>
    <t>Agosto 15 de 2024</t>
  </si>
  <si>
    <t>3,5,8,11,12 y Correg. de Bayunca</t>
  </si>
  <si>
    <t>Septiembre 15 de 2024</t>
  </si>
  <si>
    <t>Noviembre 30 de 2024</t>
  </si>
  <si>
    <t xml:space="preserve">Retraso en el trámite administrativo correspondiente para la realización de cada convocatoria
</t>
  </si>
  <si>
    <t xml:space="preserve">Planeación adecuada de los procesos de cada convocatoria
</t>
  </si>
  <si>
    <t>Convenio interadministrativo con ICETEX para garantizar la entrega de becas por parte de las IES</t>
  </si>
  <si>
    <t>ICAT 3%</t>
  </si>
  <si>
    <t>2.3.2202.0700.2024130010248</t>
  </si>
  <si>
    <t>Las becas se han entregado en el marco del convenio que se tiene vigente con ICETEX, en las cuales ha habido concurrencia de recursos del ICETEX y el Distrito de vigencias anteriores.</t>
  </si>
  <si>
    <t>Esta actividad iniciará en 2025</t>
  </si>
  <si>
    <t>Ejecución convenio con ICETEX para garantizar acceso y permanencia de la población beneficiaria.</t>
  </si>
  <si>
    <t>Por definir</t>
  </si>
  <si>
    <t>Estas becas se entregarán a finales de 2024</t>
  </si>
  <si>
    <t>Se cuenta con el estudio de pertinencia aportado y puesto a disposición de la SED por parte de una entidad aliada.</t>
  </si>
  <si>
    <t>Se ha avanzado en la revisión de currículos y acompañamiento a la creación de nuevas IEOMT por parte del personal que viene contratado.</t>
  </si>
  <si>
    <t xml:space="preserve">40 computadores para la IE Liceo de Bolívar, materiales para los nodos de turismo y petroquímico, </t>
  </si>
  <si>
    <t>01 de octubre de 2024</t>
  </si>
  <si>
    <t>1,3,3,6,03-95-171 RB SGP CALIDAD MATRICULA</t>
  </si>
  <si>
    <t>Se realizaron los trámites administrativos (estudios previos, solicitud de trámite de CDP) para adelantar los procesos encaminados a atender necesidades de dotación de las IEO de MT: Liceo de Bolívar, Nuestra Señora del Carmen, CASD Manuela Beltrán, Bayunca, San Francisco de Asis e INEM. En el caso del Liceo de Bolívar, la contratación la realizará directamente la Alcaldía, a las demás IEO de MT se le transferirán los recursos a los FSE para las adquisiciones por parte de éstas. Los recursos a contratar por parte de la Alcaldía ascienden a $214.597.331,31 y las transferencias a las IEO $252.717.624. La diferencia con el valor apropiado por SGP se cubriría con recursos propios.</t>
  </si>
  <si>
    <t>1,2,1,0,00-001 - ICLD</t>
  </si>
  <si>
    <t>Se adelantan los trámites administrativos (estudios previos, solicitud de trámite de CDP) para lo procesos encaminados al pago de la ARL. Finalmente se presupuestó el cubrimiento de la ARL para 2 meses, dado lo avanzado del año escolar.</t>
  </si>
  <si>
    <t>Producción y edición de la caja de herramientas para la orientación socio ocupacional</t>
  </si>
  <si>
    <t>Sept 20 de 2024</t>
  </si>
  <si>
    <t>2.3.2202.0700.2024.130010249</t>
  </si>
  <si>
    <t>2.3.2202.0700.2024.130010250</t>
  </si>
  <si>
    <t>En la financiación del proyecto entran en juego recursos del convenio vigente con ICETEX</t>
  </si>
  <si>
    <t>Proyecto sin Formular</t>
  </si>
  <si>
    <t>01 de julio de 2024</t>
  </si>
  <si>
    <t xml:space="preserve">1 Capacitacion </t>
  </si>
  <si>
    <t>Administrativos y financieros</t>
  </si>
  <si>
    <t>Se gestionaron recursos para el desarrollo del proyecto mediante AMC-OFI-0084461-2024.</t>
  </si>
  <si>
    <t>1. En espera de recursos</t>
  </si>
  <si>
    <t>Establecer compromisos con las diferentes áreas transversales del proceso. Gestionar recursos financieros y trámites administrativos.</t>
  </si>
  <si>
    <t>$748.048.726
$11.830.000</t>
  </si>
  <si>
    <t>CDP 210
CDP 185</t>
  </si>
  <si>
    <t>1. En espera de recursos
2. La programación numérica son 10 actividades, favor corregir.</t>
  </si>
  <si>
    <t>Administrativos</t>
  </si>
  <si>
    <t>Establecer compromisos con las diferentes áreas transversales del proceso. Gestionar trámites administrativos.</t>
  </si>
  <si>
    <t>UNIDADE COMUNERA DE GOBIERNO N° 11-15</t>
  </si>
  <si>
    <t>UNIDADE COMUNERA DE GOBIERNO N° 11</t>
  </si>
  <si>
    <t>UNIDADE COMUNERA DE GOBIERNO N° 1-15</t>
  </si>
  <si>
    <t>Falta de recursos para adquirir la infraestructura tecnológica necesaria para el proceso de enseñanza aprendizaje de los
estudiantes y para los procesos misionales y de apoyo en la Secretaría de Educación Distrital
(SED).</t>
  </si>
  <si>
    <t>Gestionar recursos para la adquisición de equipos tecnológicos
y fortalecimiento de sistemas de información.</t>
  </si>
  <si>
    <t>Adquisición de Equipos de computo para IEO y SED</t>
  </si>
  <si>
    <t>1.3.3.6.03-95-171 RB SGP CALIDAD MATRICULA</t>
  </si>
  <si>
    <t>2.3.2201.0700.2024130010231</t>
  </si>
  <si>
    <t>Nos encontramos en la fase de analisis para la solicitud de disponibilidad presupuestal</t>
  </si>
  <si>
    <t>Actividad no programada para ejecutarse en la vigencia 2024</t>
  </si>
  <si>
    <t>Falta de recursos para la adquisición de Poliza para proteger las infraestructura técnologica en las I.E.O
(SED).</t>
  </si>
  <si>
    <t>Gestionar recursos para la contratación del personal de apoyo en Secretaría de Educación Distrital.</t>
  </si>
  <si>
    <t>Adquisición de pólizas de seguro para infraestructura tecnológica de las IEO</t>
  </si>
  <si>
    <t>Se realizó trasferencia de fondos a la I.E POLITÉCNICO DEL POZÓN para la adquisición de póliza de los equipos en la a través del CDP 128 y RP 687.
Se realizó trasferencia de fondos a la I.E SALIM BECHARA para la adquisición de póliza de los equipos en la a través de la resolución 4145.</t>
  </si>
  <si>
    <t>Falta de servicio de conectividad en las Instituciones Educativas Oficiales (IEO) y en los hogares de los estudiantes.</t>
  </si>
  <si>
    <t>Gestionar recursos para dar continuidad al servicio de Conectividad Escolar.</t>
  </si>
  <si>
    <t>Contratacion de Servicios de Internet para las sedes educativas oficiales del Distrito de Cartagena de Indias</t>
  </si>
  <si>
    <t>1.2.4.1.01-071 - SGP PRESTACION EDUCATIVO</t>
  </si>
  <si>
    <t>Se ha establecidos con aliados la conectividad de 26 sedes educativas con internet gratuito permanente a través de la alianza con CLARO y BBVA cuyas actas se encuentran para firmas de los involucrados en la alianza, así mismo se cuenta con las 23 sedes educativas conectadas a través del programa de centros digitales. Así mismo nos encontramos en el proceso de contratación para internet a través del programa de conectividad escolar del MEN a través del CDP 206</t>
  </si>
  <si>
    <t>Falta de recursos para la  contratación de personal de apoyo en la Secretaría de Educación Distrital
(SED).</t>
  </si>
  <si>
    <t>Prestación de Servicios para el apoyo de los procesos de apropiación de herramientas tecnológicas en las IEO del distrito de Cartagena</t>
  </si>
  <si>
    <t>CD-SED-3502-2024; Fecha de inicio: 23/04/2024; Fecha final: 22/12/2024
LINK:
https://community.secop.gov.co/Public/Tendering/OpportunityDetail/Index?noticeUID=CO1.NTC.5987154&amp;isFromPublicArea=True&amp;isModal=False
CD-SED-3944-2024; Fecha de inicio: 30/05/2024; Fecha final: 29/12/2024
LINK:
https://community.secop.gov.co/Public/Tendering/OpportunityDetail/Index?noticeUID=CO1.NTC.6155794&amp;isFromPublicArea=True&amp;isModal=False</t>
  </si>
  <si>
    <t>Proyecto sin formular</t>
  </si>
  <si>
    <t>Acciones para optimizar la Gestión documental de la SED</t>
  </si>
  <si>
    <t>Posibilidad de incumplir con las actividades definidas para la armonización y articulación de las políticas del MIPG.</t>
  </si>
  <si>
    <t>Realizar seguimiento periódico al cumplimiento de las actividades definidas para armonización y articulación de las políticas del MIPG</t>
  </si>
  <si>
    <t>Sí</t>
  </si>
  <si>
    <t>Contratación de servicios profesionales</t>
  </si>
  <si>
    <t>01/08/2024</t>
  </si>
  <si>
    <t>2.3.2201.0700.2024130010255</t>
  </si>
  <si>
    <t xml:space="preserve">Preparación de plan de acción e identificación de  herramientas de autodiagnóstico a aplicar </t>
  </si>
  <si>
    <t>Resistencia al cambio por parte de los rectores y líderes de procesos en el mantenimiento y mejora de los  Sistemas de Gestión</t>
  </si>
  <si>
    <t>Sensibilización y socialización de las ventajas del uso de herramientas brindadas por el sistema de gestión</t>
  </si>
  <si>
    <t>Asistencias Técnicas realizadas alas IEO Olga González Arraút, San Francisco de Asís y 20 de julio. 
Temas; Análisis del Contexto y Planificación del Sistema//Gestión por proceso// Analisis de indicadores // Auditoria Interna.
Acta de cierre de implementación de sistema de gestión en la IEO República del Líbano
En la SED se realizaron eventos de capacitación y Asistencia Técnica en Auditoría Interna</t>
  </si>
  <si>
    <t>Posibilidad de Incumplir con las actividades por demoras en la recepción de la información solicitada</t>
  </si>
  <si>
    <t>Socialización previa con los responsables de entregar la información y seguimiento previo a las fechas de corte</t>
  </si>
  <si>
    <t>Auditorías realizadas por el ente certificador a las IEO Técnica de Paacaballos y Madre Gabriela de San Martín.
Ejecución auditoría interna en la SED.</t>
  </si>
  <si>
    <t>Se estableció Plan de trabajo para realizar divulgación y seguimiento a la implementación de la Política Pública Educativa a traves de Mesas con los diferentes grupos de valor.
En el trimestre junio-agosto se realizaron mesas de validación de los productos de PPE con el nuevo PDD 2024-2027, con líderes de procesos de la SED.</t>
  </si>
  <si>
    <t xml:space="preserve">Contratación de servicios profesionales-técnicos-apoyo / Arriendo / Suministro de materiales, insumos y mobiliario para el proceso archivístico </t>
  </si>
  <si>
    <t>Se establece plan de trabajo que da continuidad al cumplmiento del plan de mejora con el AGN desde la Dirección de Archivo.
Inventario en periodo junio-agosto: 170,10 ml de archivos (incluye archivos transferidos a bodega externa)</t>
  </si>
  <si>
    <t>Presupuesto desfinanciado para la operativización de la nueva estructura organizacional.</t>
  </si>
  <si>
    <t>Acompañamiento y socialización desde el inicio con los grupos sindicales, que apoyen la solicitud ante el Concejo Distrital</t>
  </si>
  <si>
    <t>Recepción de información a revisar y validar del proyecto modernización 2023</t>
  </si>
  <si>
    <t>Finalizado el diagnóstico se elabora estudio técnico</t>
  </si>
  <si>
    <t>ACUMULADO META PRODUCTO AL AÑO 2024</t>
  </si>
  <si>
    <t>ACUMULADO AL CUATRIENIO</t>
  </si>
  <si>
    <t>Avance Programa Modernización De La Infraestructura Educativa</t>
  </si>
  <si>
    <t>Avance programa Me Quedo Porque Me Quedo</t>
  </si>
  <si>
    <t>Avance Programa Avanzando desde el comienzo</t>
  </si>
  <si>
    <t xml:space="preserve">Avance Programa Yo Cuento </t>
  </si>
  <si>
    <t xml:space="preserve">Avance Programa Escuela Hogar </t>
  </si>
  <si>
    <t>Avance Programa Cartagena Territorio Plurilingüe</t>
  </si>
  <si>
    <t>Avance Programa Cartagena Mejor Educada</t>
  </si>
  <si>
    <t>Avance Programa Levantemos La Voz</t>
  </si>
  <si>
    <t>Avance Programa Aula Global</t>
  </si>
  <si>
    <t>Avance Programa  Formación Y Cualificación De Docentes Y Directivos Docentes</t>
  </si>
  <si>
    <t>Avance Programa Fortalecimiento De La Gestión Escolar En Las Instituciones Educativas Oficiales</t>
  </si>
  <si>
    <t>Avance Programa Unidos Por El Sueño Superior</t>
  </si>
  <si>
    <t>Avance Programa Avanzamos En El Fortalecimiento Institucional De La Secretaría De Educación</t>
  </si>
  <si>
    <t>Avance Programa Cartagena, Territorio Digital</t>
  </si>
  <si>
    <t>Avance Programa Desarrollo Humano y Bienestar Social de las Comunidades Negras, Afrocolombianas, Raizales y Palenqueras</t>
  </si>
  <si>
    <t>REPORTE ACTIVIDAD DE PROYECTO
EJECUTADO DE AGOSTO A  DICIEMBRE 2024</t>
  </si>
  <si>
    <t>Avance Proyecto Modernización de la Infraestructura Educativa del Distrito Cartagena de Indias</t>
  </si>
  <si>
    <t xml:space="preserve">Avance Proyecto Implementación de la estrategia Descubriendo Mi Escuela para la atención a la primera </t>
  </si>
  <si>
    <t>Avance Proyecto Implementación del proyecto "La escuela nos espera" en el Distrito de Cartagena de Indias</t>
  </si>
  <si>
    <t>Avance Proyecto Implementación De La Estrategia  Alimentando Sueños Y Conocimientos", Alimentación Escolar En Cartagena de Indias</t>
  </si>
  <si>
    <t>Avance Proyecto Implementación Del Proyecto "Todos por la Permanencia" Cartagena de Indias</t>
  </si>
  <si>
    <t>Avance Proyecto Optimización De La Operación De Las Instituciones Educativas Oficiales del distrito de Cartagena de Indias</t>
  </si>
  <si>
    <t xml:space="preserve">Avance Proyecto Administración del Talento Humano del Servicio Educativo Oficial Docentes, Directivos Docentes </t>
  </si>
  <si>
    <t>Avance Proyecto Implementación de la estrategia Una Escuela Transformadora para la Inclusión y Diversidad, en Cartagena de Indias</t>
  </si>
  <si>
    <t>Avance Proyecto Implementación de la Estrategia "Educación Sin Edad" Para la Atención a la Población en Extraedad en Cartagena de Indias. Cartagena de Indias</t>
  </si>
  <si>
    <t>Avance Proyecto  Estrategia de implementación Llego, me quedo y me supero; “atención a jóvenes, adultos y mayores en el distrito de Cartagena de indias”</t>
  </si>
  <si>
    <t xml:space="preserve">Avance Proyecto  Implementacion Potenciarte Cartagena de Indias </t>
  </si>
  <si>
    <t>Avance Proyecto Implementación "La Escuela generadoras de bienestar y ciudadanía en acción" en instituciones educativas oficiales del Distrito Cartagena de Indias</t>
  </si>
  <si>
    <t>EN FORMULACIÓN</t>
  </si>
  <si>
    <t>Avance Proyecto  Formación en derechos humanos, prevencion de las violencias basadas en genero y todo tipo de discriminación en las instutuciones educativas oficiales del distrito Cartagena</t>
  </si>
  <si>
    <t>Avance Proyecto Asistencia Revitalización de las prácticas etnoeducativas y respeto a la diversidad</t>
  </si>
  <si>
    <t>Avance Proyecto Implementación "La escuela un espacio para la diversidad lingüística" Cartagena de Indias</t>
  </si>
  <si>
    <t>Avance Proyecto Formación en competencias a docentes y estudiantes de las instituciones educativas Cartagena de Indias</t>
  </si>
  <si>
    <t>Avance Proyecto Fortaleciminto del Plan de Lectura,Escritura y Oralidad ESPALEER, Escucha, Parlamenta, Lee. Redacta, en las Instituciones  educativas de Cartagena de Indias</t>
  </si>
  <si>
    <t>Avance Proyecto Mejoramiento de la calidad educativa para el cierre de brechas Cartagena de Indias</t>
  </si>
  <si>
    <t>Avance Proyecto  Fortalecimientode los Procesos formativos que favorezcan los procesos pedagógicos de los docentes y estudiantes de las instituciones educativas oficiales. Cartagena de</t>
  </si>
  <si>
    <t>Avance Proyecto Fortalecimiento , implementación y seguimiento de la gestión escolar en las IEO, a través de la actualización de los modelos pedagógicos y curriculares declarados en los</t>
  </si>
  <si>
    <t>Avance Proyecto Implementación del ecosistemas de infancias en clave de derechos en el Distrito de Cartagena de Indias</t>
  </si>
  <si>
    <t>Avance Proyecto Fortalecimiento del Acceso y Permanencia a la Educación Superior para los Bachilleres del Distrito de Cartagena de Indias</t>
  </si>
  <si>
    <t>Avance Proyecto Fortalecimiento de la Educación Media Técnica y su Articulación con la Educación Superior en el Distrito de Cartagena de Indias</t>
  </si>
  <si>
    <t>Avance Proyecto Generación de Oportunidades de Acceso y Permanencia a la Educación para el Trabajo y el Desarrollo Humano para Egresados del Sistema</t>
  </si>
  <si>
    <t>Avance Proyecto Fortalecimiento Institucional de la Secretaría de Educación de  Cartagena de Indias</t>
  </si>
  <si>
    <t>Avance Proyecto Mejoramiento del bienestar y protección de los funcionarios de la sed para contribuir a una mejor calidad de vida en el distrito de Cartagena de Indias.</t>
  </si>
  <si>
    <t>Avance Proyecto Fortalecimiento de las competencias Digitales mediante la integración de las TIC en los procesos de enseñanza aprendizaje de las Instituciones Educativas Oficiales de</t>
  </si>
  <si>
    <t>O</t>
  </si>
  <si>
    <t>AVANCE PROYECTO DE LA SECRETARÍA DE EDUCACIÓN 2024</t>
  </si>
  <si>
    <t>PRESUPUESTO VIGENTE POR PROYECTO CORTE SEPTIEMBRE 15 2024</t>
  </si>
  <si>
    <t>REPORTE EJECUCIÓN PRESUPUESTAL SEGÚN OBLIGACIONES A CORTE SEPTIEMBRE 15 2024</t>
  </si>
  <si>
    <t>REPORTE EJECUCIÓN PRESUPUESTAL SEGÚN OBLIGACIONES DE SEPTIEMBRE 16 A DICIEMBRE 31 DE 2024</t>
  </si>
  <si>
    <t>AVANCE EJECUCIÓN PRESUPUESTAL SEGÚN OBLIGACIONES A SEPTIEMBRE 15 2024</t>
  </si>
  <si>
    <t>EJECUCIÓN PRESUPUESTAL</t>
  </si>
  <si>
    <t>PORCENTAJE AVANCE ACUMULADO ENERO A MAYO 2024</t>
  </si>
  <si>
    <t>AVANCE ACUMULADO DE ENERO A MAYO 2024</t>
  </si>
  <si>
    <t>AVANCE META PRODUCTO AL AÑO PONDERADO</t>
  </si>
  <si>
    <t>AVANCE META PRODUCTO AL AÑO SIMPLE</t>
  </si>
  <si>
    <t>AVANCE META PRODUCTO AL CUATRIENIO PONDERADO</t>
  </si>
  <si>
    <t>AVANCE META PRODUCTO AL CUATRIENIO SIMPLE</t>
  </si>
  <si>
    <t>CUATRIENIO PONDERADO</t>
  </si>
  <si>
    <t>CUATRIENIO SIMPLE</t>
  </si>
  <si>
    <t xml:space="preserve">AÑO PONDERADO </t>
  </si>
  <si>
    <t>AÑO SIMPLE</t>
  </si>
  <si>
    <t>REPORTE META PRODUCTO CORTE 15 SEPTIEMBRE DE 2024</t>
  </si>
  <si>
    <t>REPORTE META PRODUCTO DE  16 SEPTIEMBRE A DICIEMBRE 2024</t>
  </si>
  <si>
    <t>AVANCE PLAN DE DESARROLLO PARTE ESTRATÉGICA - SECRETARÍA DE EDUCACIÓN  SEPTIEMBRE  2024</t>
  </si>
  <si>
    <t>REPORTE ACTIVIDAD DE PROYECTO
EJECUTADO SEPTIEMBRE 2024</t>
  </si>
  <si>
    <t>AVANCE EN LAS ACTIVIDADES DE LOS PROYECTOS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</si>
</sst>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quot;$&quot;* #,##0_-;\-&quot;$&quot;* #,##0_-;_-&quot;$&quot;* &quot;-&quot;_-;_-@_-"/>
    <numFmt numFmtId="165" formatCode="[$$-240A]\ #,##0"/>
    <numFmt numFmtId="166" formatCode="0.000"/>
  </numFmts>
  <fonts count="43"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sz val="12"/>
      <color theme="1" tint="4.9989318521683403E-2"/>
      <name val="Aptos Narrow"/>
      <family val="2"/>
      <scheme val="minor"/>
    </font>
    <font>
      <sz val="12"/>
      <color theme="1"/>
      <name val="Aptos Narrow"/>
      <family val="2"/>
      <scheme val="minor"/>
    </font>
    <font>
      <sz val="11"/>
      <name val="Aptos Narrow"/>
      <family val="2"/>
      <scheme val="minor"/>
    </font>
    <font>
      <sz val="11"/>
      <color theme="1"/>
      <name val="Segoe UI"/>
      <family val="2"/>
    </font>
    <font>
      <sz val="11"/>
      <color rgb="FF000000"/>
      <name val="Aptos Narrow"/>
      <family val="2"/>
      <scheme val="minor"/>
    </font>
    <font>
      <sz val="11"/>
      <color theme="1"/>
      <name val="Arial Narrow"/>
      <family val="2"/>
    </font>
    <font>
      <sz val="12"/>
      <color theme="1"/>
      <name val="Segoe UI"/>
      <family val="2"/>
    </font>
    <font>
      <b/>
      <sz val="20"/>
      <color theme="1"/>
      <name val="Aptos Narrow"/>
      <scheme val="minor"/>
    </font>
    <font>
      <b/>
      <sz val="14"/>
      <color theme="1"/>
      <name val="Arial"/>
      <family val="2"/>
    </font>
    <font>
      <b/>
      <sz val="11"/>
      <color theme="1"/>
      <name val="Aptos Narrow"/>
      <scheme val="minor"/>
    </font>
    <font>
      <sz val="11"/>
      <color theme="1"/>
      <name val="Calibri"/>
      <family val="2"/>
    </font>
    <font>
      <b/>
      <sz val="16"/>
      <color theme="1"/>
      <name val="Aptos Narrow"/>
      <family val="2"/>
      <scheme val="minor"/>
    </font>
    <font>
      <sz val="11"/>
      <color rgb="FF0D0D0D"/>
      <name val="Aptos Narrow"/>
      <family val="2"/>
    </font>
    <font>
      <b/>
      <sz val="16"/>
      <color rgb="FFFF0000"/>
      <name val="Aptos Narrow"/>
      <scheme val="minor"/>
    </font>
    <font>
      <b/>
      <sz val="18"/>
      <color rgb="FFFF0000"/>
      <name val="Aptos Narrow"/>
      <scheme val="minor"/>
    </font>
    <font>
      <b/>
      <sz val="14"/>
      <color theme="1"/>
      <name val="Aptos Narrow"/>
      <scheme val="minor"/>
    </font>
    <font>
      <b/>
      <sz val="18"/>
      <color theme="1"/>
      <name val="Aptos Narrow"/>
      <scheme val="minor"/>
    </font>
    <font>
      <b/>
      <sz val="14"/>
      <color rgb="FFFF0000"/>
      <name val="Aptos Narrow"/>
      <scheme val="minor"/>
    </font>
    <font>
      <sz val="11"/>
      <color theme="1"/>
      <name val="Aptos Narrow"/>
      <scheme val="minor"/>
    </font>
    <font>
      <b/>
      <sz val="22"/>
      <color rgb="FFFF0000"/>
      <name val="Aptos Narrow"/>
      <scheme val="minor"/>
    </font>
    <font>
      <b/>
      <sz val="16"/>
      <color theme="1" tint="4.9989318521683403E-2"/>
      <name val="Aptos Narrow"/>
      <scheme val="minor"/>
    </font>
    <font>
      <b/>
      <sz val="16"/>
      <color theme="1" tint="4.9989318521683403E-2"/>
      <name val="Aptos Narrow"/>
      <family val="2"/>
      <scheme val="minor"/>
    </font>
    <font>
      <sz val="10"/>
      <color theme="1"/>
      <name val="Arial"/>
      <family val="2"/>
    </font>
  </fonts>
  <fills count="3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DBE5F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000"/>
        <bgColor indexed="64"/>
      </patternFill>
    </fill>
    <fill>
      <patternFill patternType="solid">
        <fgColor rgb="FFCCCC00"/>
        <bgColor indexed="64"/>
      </patternFill>
    </fill>
    <fill>
      <patternFill patternType="solid">
        <fgColor rgb="FFFFFF99"/>
        <bgColor indexed="64"/>
      </patternFill>
    </fill>
    <fill>
      <patternFill patternType="solid">
        <fgColor rgb="FFCC6600"/>
        <bgColor indexed="64"/>
      </patternFill>
    </fill>
    <fill>
      <patternFill patternType="solid">
        <fgColor rgb="FF66FFFF"/>
        <bgColor indexed="64"/>
      </patternFill>
    </fill>
    <fill>
      <patternFill patternType="solid">
        <fgColor rgb="FF00CC00"/>
        <bgColor indexed="64"/>
      </patternFill>
    </fill>
    <fill>
      <patternFill patternType="solid">
        <fgColor rgb="FFCCFF33"/>
        <bgColor indexed="64"/>
      </patternFill>
    </fill>
    <fill>
      <patternFill patternType="solid">
        <fgColor rgb="FF0099FF"/>
        <bgColor indexed="64"/>
      </patternFill>
    </fill>
    <fill>
      <patternFill patternType="solid">
        <fgColor rgb="FFFF6699"/>
        <bgColor indexed="64"/>
      </patternFill>
    </fill>
    <fill>
      <patternFill patternType="solid">
        <fgColor rgb="FFFF9933"/>
        <bgColor indexed="64"/>
      </patternFill>
    </fill>
    <fill>
      <patternFill patternType="solid">
        <fgColor rgb="FFFFCCFF"/>
        <bgColor indexed="64"/>
      </patternFill>
    </fill>
    <fill>
      <patternFill patternType="solid">
        <fgColor rgb="FFFF0000"/>
        <bgColor indexed="64"/>
      </patternFill>
    </fill>
    <fill>
      <patternFill patternType="solid">
        <fgColor theme="2"/>
        <bgColor indexed="64"/>
      </patternFill>
    </fill>
    <fill>
      <patternFill patternType="solid">
        <fgColor theme="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FF99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FF"/>
        <bgColor rgb="FF000000"/>
      </patternFill>
    </fill>
    <fill>
      <patternFill patternType="solid">
        <fgColor theme="3" tint="0.8999908444471571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5"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366">
    <xf numFmtId="0" fontId="0" fillId="0" borderId="0" xfId="0"/>
    <xf numFmtId="0" fontId="0" fillId="2" borderId="0" xfId="0" applyFill="1"/>
    <xf numFmtId="0" fontId="5" fillId="2" borderId="1" xfId="0" applyFont="1" applyFill="1" applyBorder="1" applyAlignment="1">
      <alignment horizontal="center" vertical="center" wrapText="1"/>
    </xf>
    <xf numFmtId="0" fontId="12" fillId="5"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11"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4" fillId="0" borderId="0" xfId="0" applyFont="1" applyAlignment="1">
      <alignment horizontal="left" vertical="center"/>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5" borderId="1" xfId="4" applyBorder="1" applyAlignment="1" applyProtection="1">
      <alignment vertical="center"/>
    </xf>
    <xf numFmtId="0" fontId="19" fillId="2" borderId="1" xfId="1" applyFont="1" applyFill="1" applyBorder="1" applyAlignment="1">
      <alignment horizontal="left" vertical="center"/>
    </xf>
    <xf numFmtId="0" fontId="5"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8"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9" fontId="8" fillId="2" borderId="1" xfId="7" applyFont="1" applyFill="1" applyBorder="1" applyAlignment="1">
      <alignment horizontal="center" vertical="center"/>
    </xf>
    <xf numFmtId="0" fontId="0" fillId="2" borderId="12" xfId="0" applyFill="1" applyBorder="1"/>
    <xf numFmtId="0" fontId="0" fillId="2" borderId="1" xfId="0" applyFill="1" applyBorder="1" applyAlignment="1">
      <alignment vertical="top" wrapText="1"/>
    </xf>
    <xf numFmtId="49" fontId="0" fillId="2" borderId="1" xfId="0" applyNumberFormat="1" applyFill="1" applyBorder="1" applyAlignment="1">
      <alignment horizontal="center" vertical="center" wrapText="1"/>
    </xf>
    <xf numFmtId="49" fontId="0" fillId="2" borderId="1" xfId="0" applyNumberFormat="1" applyFill="1" applyBorder="1" applyAlignment="1">
      <alignment horizontal="center" vertical="center"/>
    </xf>
    <xf numFmtId="9" fontId="0" fillId="2" borderId="1" xfId="0" applyNumberFormat="1" applyFill="1" applyBorder="1" applyAlignment="1">
      <alignment horizontal="center" vertical="center"/>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wrapText="1"/>
    </xf>
    <xf numFmtId="0" fontId="0" fillId="0" borderId="1" xfId="0" applyBorder="1" applyAlignment="1">
      <alignment horizontal="center" vertical="center"/>
    </xf>
    <xf numFmtId="0" fontId="22" fillId="0" borderId="1" xfId="0" applyFont="1" applyBorder="1" applyAlignment="1">
      <alignment horizontal="center" vertical="center" wrapText="1"/>
    </xf>
    <xf numFmtId="9" fontId="0" fillId="0" borderId="1" xfId="0" applyNumberFormat="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0" fillId="9" borderId="1" xfId="0" applyFill="1" applyBorder="1" applyAlignment="1">
      <alignment horizontal="center" vertical="center" wrapText="1"/>
    </xf>
    <xf numFmtId="0" fontId="0" fillId="0" borderId="1" xfId="0" applyBorder="1" applyAlignment="1">
      <alignment horizontal="left" vertical="center" wrapText="1"/>
    </xf>
    <xf numFmtId="0" fontId="0" fillId="0" borderId="12" xfId="0" applyBorder="1" applyAlignment="1">
      <alignment vertical="center" wrapText="1"/>
    </xf>
    <xf numFmtId="0" fontId="23" fillId="0" borderId="1" xfId="0" applyFont="1" applyBorder="1" applyAlignment="1">
      <alignment horizontal="center" vertical="center" wrapText="1"/>
    </xf>
    <xf numFmtId="0" fontId="0" fillId="10" borderId="1" xfId="0" applyFill="1" applyBorder="1" applyAlignment="1">
      <alignment horizontal="center" vertical="center" wrapText="1"/>
    </xf>
    <xf numFmtId="0" fontId="24" fillId="0" borderId="0" xfId="0" applyFont="1" applyAlignment="1">
      <alignment horizontal="justify" vertical="center"/>
    </xf>
    <xf numFmtId="0" fontId="24" fillId="0" borderId="1" xfId="0" applyFont="1" applyBorder="1" applyAlignment="1">
      <alignment horizontal="justify" vertical="center"/>
    </xf>
    <xf numFmtId="0" fontId="23" fillId="0" borderId="0" xfId="0" applyFont="1" applyAlignment="1">
      <alignment horizontal="justify" vertical="center"/>
    </xf>
    <xf numFmtId="0" fontId="23" fillId="0" borderId="1" xfId="0" applyFont="1" applyBorder="1" applyAlignment="1">
      <alignment horizontal="justify" vertical="center"/>
    </xf>
    <xf numFmtId="0" fontId="0" fillId="11" borderId="1" xfId="0" applyFill="1" applyBorder="1" applyAlignment="1">
      <alignment horizontal="center" vertical="center" wrapText="1"/>
    </xf>
    <xf numFmtId="0" fontId="0" fillId="0" borderId="1" xfId="0" applyBorder="1" applyAlignment="1">
      <alignment horizontal="justify" vertical="center" wrapText="1"/>
    </xf>
    <xf numFmtId="0" fontId="0" fillId="12" borderId="1" xfId="0" applyFill="1" applyBorder="1" applyAlignment="1">
      <alignment horizontal="center" vertical="center" wrapText="1"/>
    </xf>
    <xf numFmtId="0" fontId="0" fillId="0" borderId="0" xfId="0" applyAlignment="1">
      <alignment vertical="center" wrapText="1"/>
    </xf>
    <xf numFmtId="0" fontId="25" fillId="0" borderId="1" xfId="0" applyFont="1" applyBorder="1" applyAlignment="1">
      <alignment horizontal="justify" vertical="center"/>
    </xf>
    <xf numFmtId="0" fontId="0" fillId="13" borderId="1" xfId="0" applyFill="1" applyBorder="1" applyAlignment="1">
      <alignment horizontal="center" vertical="center" wrapText="1"/>
    </xf>
    <xf numFmtId="0" fontId="22" fillId="0" borderId="8" xfId="0" applyFont="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18" borderId="1" xfId="0" applyFill="1" applyBorder="1" applyAlignment="1">
      <alignment horizontal="center" vertical="center" wrapText="1"/>
    </xf>
    <xf numFmtId="0" fontId="0" fillId="19" borderId="1" xfId="0" applyFill="1" applyBorder="1" applyAlignment="1">
      <alignment horizontal="center" vertical="center" wrapText="1"/>
    </xf>
    <xf numFmtId="0" fontId="0" fillId="20" borderId="1" xfId="0" applyFill="1" applyBorder="1" applyAlignment="1">
      <alignment horizontal="center" vertical="center" wrapText="1"/>
    </xf>
    <xf numFmtId="0" fontId="0" fillId="21" borderId="1" xfId="0" applyFill="1" applyBorder="1" applyAlignment="1">
      <alignment horizontal="center" vertical="center" wrapText="1"/>
    </xf>
    <xf numFmtId="0" fontId="0" fillId="22" borderId="1" xfId="0" applyFill="1" applyBorder="1" applyAlignment="1">
      <alignment horizontal="center" vertical="center" wrapText="1"/>
    </xf>
    <xf numFmtId="0" fontId="0" fillId="23" borderId="1" xfId="0" applyFill="1" applyBorder="1" applyAlignment="1">
      <alignment horizontal="center" vertical="center" wrapText="1"/>
    </xf>
    <xf numFmtId="0" fontId="0" fillId="24" borderId="1" xfId="0" applyFill="1" applyBorder="1" applyAlignment="1">
      <alignment horizontal="center" vertical="center" wrapText="1"/>
    </xf>
    <xf numFmtId="0" fontId="0" fillId="25" borderId="1" xfId="0" applyFill="1" applyBorder="1" applyAlignment="1">
      <alignment horizontal="center" vertical="center" wrapText="1"/>
    </xf>
    <xf numFmtId="0" fontId="0" fillId="26" borderId="1" xfId="0" applyFill="1" applyBorder="1" applyAlignment="1">
      <alignment horizontal="center" vertical="center" wrapText="1"/>
    </xf>
    <xf numFmtId="1" fontId="0" fillId="0" borderId="1" xfId="0" applyNumberFormat="1" applyBorder="1" applyAlignment="1">
      <alignment horizontal="center" vertical="center"/>
    </xf>
    <xf numFmtId="0" fontId="0" fillId="0" borderId="6" xfId="0" applyBorder="1" applyAlignment="1">
      <alignment horizontal="center" vertical="center" wrapText="1"/>
    </xf>
    <xf numFmtId="9" fontId="0" fillId="0" borderId="1" xfId="0" applyNumberFormat="1" applyBorder="1" applyAlignment="1">
      <alignment horizontal="center" vertical="center"/>
    </xf>
    <xf numFmtId="0" fontId="26" fillId="0" borderId="1" xfId="0" applyFont="1" applyBorder="1" applyAlignment="1">
      <alignment horizontal="justify" vertical="center"/>
    </xf>
    <xf numFmtId="0" fontId="27" fillId="2" borderId="4" xfId="0" applyFont="1" applyFill="1" applyBorder="1" applyAlignment="1">
      <alignment vertical="center"/>
    </xf>
    <xf numFmtId="0" fontId="0" fillId="19" borderId="1" xfId="0" applyFill="1" applyBorder="1" applyAlignment="1">
      <alignment horizontal="center" vertical="center"/>
    </xf>
    <xf numFmtId="0" fontId="0" fillId="11" borderId="1" xfId="0" applyFill="1" applyBorder="1" applyAlignment="1">
      <alignment horizontal="center" vertical="center"/>
    </xf>
    <xf numFmtId="0" fontId="0" fillId="17" borderId="1" xfId="0" applyFill="1" applyBorder="1" applyAlignment="1">
      <alignment horizontal="center" vertical="center"/>
    </xf>
    <xf numFmtId="0" fontId="0" fillId="13" borderId="1" xfId="0" applyFill="1" applyBorder="1" applyAlignment="1">
      <alignment horizontal="center" vertical="center"/>
    </xf>
    <xf numFmtId="0" fontId="25" fillId="0" borderId="1" xfId="0" applyFont="1" applyBorder="1" applyAlignment="1">
      <alignment horizontal="justify" vertical="center" wrapText="1"/>
    </xf>
    <xf numFmtId="0" fontId="0" fillId="0" borderId="1" xfId="0" applyBorder="1" applyAlignment="1">
      <alignment vertical="top" wrapText="1"/>
    </xf>
    <xf numFmtId="49" fontId="0" fillId="0" borderId="1" xfId="0" applyNumberFormat="1" applyBorder="1" applyAlignment="1">
      <alignment vertical="center" wrapText="1"/>
    </xf>
    <xf numFmtId="0" fontId="0" fillId="2" borderId="0" xfId="0" applyFill="1" applyAlignment="1">
      <alignment horizontal="center" vertical="center" wrapText="1"/>
    </xf>
    <xf numFmtId="0" fontId="0" fillId="20" borderId="1" xfId="0" applyFill="1" applyBorder="1" applyAlignment="1">
      <alignment horizontal="center" vertical="center"/>
    </xf>
    <xf numFmtId="0" fontId="0" fillId="20" borderId="1" xfId="0" applyFill="1" applyBorder="1"/>
    <xf numFmtId="9" fontId="0" fillId="0" borderId="1" xfId="7" applyFont="1" applyBorder="1" applyAlignment="1">
      <alignment horizontal="center" vertical="center"/>
    </xf>
    <xf numFmtId="0" fontId="0" fillId="0" borderId="0" xfId="0" applyAlignment="1">
      <alignment horizontal="center" vertical="center"/>
    </xf>
    <xf numFmtId="0" fontId="0" fillId="28" borderId="1" xfId="0" applyFill="1" applyBorder="1" applyAlignment="1">
      <alignment vertical="center" wrapText="1"/>
    </xf>
    <xf numFmtId="0" fontId="0" fillId="28" borderId="1" xfId="0" applyFill="1" applyBorder="1" applyAlignment="1">
      <alignment horizontal="center" vertical="center" wrapText="1"/>
    </xf>
    <xf numFmtId="1" fontId="0" fillId="20" borderId="1" xfId="0" applyNumberFormat="1" applyFill="1" applyBorder="1" applyAlignment="1">
      <alignment horizontal="center" vertical="center" wrapText="1"/>
    </xf>
    <xf numFmtId="0" fontId="0" fillId="20" borderId="0" xfId="0" applyFill="1"/>
    <xf numFmtId="0" fontId="22" fillId="20" borderId="8" xfId="0" applyFont="1" applyFill="1" applyBorder="1" applyAlignment="1">
      <alignment horizontal="center" vertical="center" wrapText="1"/>
    </xf>
    <xf numFmtId="0" fontId="0" fillId="27" borderId="1" xfId="0" applyFill="1" applyBorder="1" applyAlignment="1">
      <alignment horizontal="center" vertical="center" wrapText="1"/>
    </xf>
    <xf numFmtId="0" fontId="0" fillId="27" borderId="0" xfId="0" applyFill="1"/>
    <xf numFmtId="0" fontId="0" fillId="29" borderId="1" xfId="0" applyFill="1" applyBorder="1" applyAlignment="1">
      <alignment horizontal="center" vertical="center" wrapText="1"/>
    </xf>
    <xf numFmtId="0" fontId="0" fillId="30" borderId="1" xfId="0" applyFill="1" applyBorder="1" applyAlignment="1">
      <alignment horizontal="center" vertical="center" wrapText="1"/>
    </xf>
    <xf numFmtId="0" fontId="0" fillId="20" borderId="14" xfId="0" applyFill="1" applyBorder="1" applyAlignment="1">
      <alignment horizontal="center" vertical="center" wrapText="1"/>
    </xf>
    <xf numFmtId="0" fontId="0" fillId="2" borderId="13" xfId="0" applyFill="1" applyBorder="1" applyAlignment="1">
      <alignment vertical="center" wrapText="1"/>
    </xf>
    <xf numFmtId="1" fontId="0" fillId="2" borderId="1" xfId="0" applyNumberFormat="1" applyFill="1" applyBorder="1" applyAlignment="1">
      <alignment horizontal="center" vertical="center" wrapText="1"/>
    </xf>
    <xf numFmtId="0" fontId="23" fillId="2" borderId="1" xfId="0" applyFont="1" applyFill="1" applyBorder="1" applyAlignment="1">
      <alignment horizontal="center" vertical="center" wrapText="1"/>
    </xf>
    <xf numFmtId="0" fontId="0" fillId="2" borderId="1" xfId="0" applyFill="1" applyBorder="1" applyAlignment="1">
      <alignment wrapText="1"/>
    </xf>
    <xf numFmtId="2" fontId="0" fillId="0" borderId="1" xfId="7" applyNumberFormat="1" applyFont="1" applyBorder="1" applyAlignment="1">
      <alignment horizontal="center" vertical="center" wrapText="1"/>
    </xf>
    <xf numFmtId="9" fontId="0" fillId="0" borderId="1" xfId="7" applyFont="1" applyFill="1" applyBorder="1" applyAlignment="1">
      <alignment horizontal="center" vertical="center"/>
    </xf>
    <xf numFmtId="1" fontId="0" fillId="2" borderId="1" xfId="0" applyNumberFormat="1" applyFill="1" applyBorder="1" applyAlignment="1">
      <alignment horizontal="center" vertical="center"/>
    </xf>
    <xf numFmtId="0" fontId="26" fillId="2" borderId="1" xfId="0" applyFont="1" applyFill="1" applyBorder="1" applyAlignment="1">
      <alignment horizontal="justify" vertical="center"/>
    </xf>
    <xf numFmtId="0" fontId="0" fillId="31" borderId="1" xfId="0" applyFill="1" applyBorder="1" applyAlignment="1">
      <alignment horizontal="center" vertical="center" wrapText="1"/>
    </xf>
    <xf numFmtId="49" fontId="0" fillId="0" borderId="1" xfId="0" applyNumberFormat="1" applyBorder="1" applyAlignment="1">
      <alignment horizontal="center" vertical="center"/>
    </xf>
    <xf numFmtId="0" fontId="25" fillId="0" borderId="1" xfId="0" applyFont="1" applyBorder="1" applyAlignment="1">
      <alignment horizontal="center" vertical="center" wrapText="1"/>
    </xf>
    <xf numFmtId="9" fontId="0" fillId="2"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vertical="center"/>
    </xf>
    <xf numFmtId="0" fontId="5" fillId="2" borderId="1" xfId="1" applyFont="1" applyFill="1" applyBorder="1" applyAlignment="1">
      <alignment horizontal="left" vertical="center"/>
    </xf>
    <xf numFmtId="164" fontId="0" fillId="0" borderId="1" xfId="8" applyFont="1" applyBorder="1" applyAlignment="1">
      <alignment horizontal="center" vertical="center"/>
    </xf>
    <xf numFmtId="164" fontId="0" fillId="0" borderId="1" xfId="8" applyFont="1" applyBorder="1" applyAlignment="1">
      <alignment horizontal="center" vertical="center" wrapText="1"/>
    </xf>
    <xf numFmtId="164" fontId="0" fillId="2" borderId="1" xfId="8" applyFont="1" applyFill="1" applyBorder="1" applyAlignment="1">
      <alignment horizontal="center" vertical="center" wrapText="1"/>
    </xf>
    <xf numFmtId="164" fontId="0" fillId="0" borderId="1" xfId="8" applyFont="1" applyBorder="1"/>
    <xf numFmtId="164" fontId="0" fillId="0" borderId="1" xfId="8"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2" borderId="1" xfId="0" applyNumberFormat="1" applyFill="1" applyBorder="1" applyAlignment="1">
      <alignment horizontal="center" vertical="center" wrapText="1"/>
    </xf>
    <xf numFmtId="164" fontId="0" fillId="0" borderId="1" xfId="8" applyFont="1" applyBorder="1" applyAlignment="1">
      <alignment vertical="center"/>
    </xf>
    <xf numFmtId="0" fontId="0" fillId="2" borderId="1" xfId="0" applyFill="1" applyBorder="1" applyAlignment="1">
      <alignment horizontal="left" vertical="center" wrapText="1"/>
    </xf>
    <xf numFmtId="14" fontId="22" fillId="0" borderId="1" xfId="0" applyNumberFormat="1" applyFont="1" applyBorder="1" applyAlignment="1">
      <alignment horizontal="center" vertical="center" wrapText="1"/>
    </xf>
    <xf numFmtId="14" fontId="0" fillId="2" borderId="1" xfId="0" applyNumberFormat="1" applyFill="1" applyBorder="1" applyAlignment="1">
      <alignment horizontal="center" vertical="center"/>
    </xf>
    <xf numFmtId="14" fontId="0" fillId="0" borderId="1" xfId="0" applyNumberFormat="1" applyBorder="1"/>
    <xf numFmtId="14" fontId="0" fillId="0" borderId="1" xfId="0" applyNumberFormat="1" applyBorder="1" applyAlignment="1">
      <alignment wrapText="1"/>
    </xf>
    <xf numFmtId="14" fontId="0" fillId="2" borderId="1" xfId="0" applyNumberFormat="1" applyFill="1" applyBorder="1" applyAlignment="1">
      <alignment wrapText="1"/>
    </xf>
    <xf numFmtId="14" fontId="0" fillId="0" borderId="0" xfId="0" applyNumberFormat="1"/>
    <xf numFmtId="0" fontId="5" fillId="23" borderId="1" xfId="0" applyFont="1" applyFill="1" applyBorder="1" applyAlignment="1">
      <alignment horizontal="center" vertical="center" wrapText="1"/>
    </xf>
    <xf numFmtId="0" fontId="5" fillId="32" borderId="1" xfId="0" applyFont="1" applyFill="1" applyBorder="1" applyAlignment="1">
      <alignment horizontal="center" vertical="center" wrapText="1"/>
    </xf>
    <xf numFmtId="0" fontId="32" fillId="33" borderId="1" xfId="0" applyFont="1" applyFill="1" applyBorder="1" applyAlignment="1">
      <alignment horizontal="center" vertical="center" wrapText="1"/>
    </xf>
    <xf numFmtId="10" fontId="5" fillId="2" borderId="1" xfId="7"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xf>
    <xf numFmtId="1" fontId="8" fillId="2" borderId="1" xfId="0" applyNumberFormat="1" applyFont="1" applyFill="1" applyBorder="1" applyAlignment="1">
      <alignment horizontal="center" vertical="center"/>
    </xf>
    <xf numFmtId="10" fontId="8" fillId="2" borderId="1" xfId="7" applyNumberFormat="1" applyFont="1" applyFill="1" applyBorder="1" applyAlignment="1">
      <alignment horizontal="center"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2" fontId="0" fillId="2" borderId="1" xfId="0" applyNumberFormat="1" applyFill="1" applyBorder="1" applyAlignment="1">
      <alignment horizontal="center" vertical="center"/>
    </xf>
    <xf numFmtId="10" fontId="8" fillId="6" borderId="1" xfId="7" applyNumberFormat="1" applyFont="1" applyFill="1" applyBorder="1" applyAlignment="1">
      <alignment horizontal="center" vertical="center"/>
    </xf>
    <xf numFmtId="0" fontId="0" fillId="2" borderId="12" xfId="0" applyFill="1" applyBorder="1" applyAlignment="1">
      <alignment vertical="center" wrapText="1"/>
    </xf>
    <xf numFmtId="49" fontId="0" fillId="2" borderId="12" xfId="0" applyNumberFormat="1" applyFill="1" applyBorder="1" applyAlignment="1">
      <alignment horizontal="center" vertical="center"/>
    </xf>
    <xf numFmtId="0" fontId="0" fillId="2" borderId="12" xfId="0" applyFill="1" applyBorder="1" applyAlignment="1">
      <alignment horizontal="center" vertical="center" wrapText="1"/>
    </xf>
    <xf numFmtId="0" fontId="0" fillId="2" borderId="12" xfId="0" applyFill="1" applyBorder="1" applyAlignment="1">
      <alignment horizontal="center" vertical="center"/>
    </xf>
    <xf numFmtId="0" fontId="8" fillId="2" borderId="12" xfId="0" applyFont="1" applyFill="1" applyBorder="1" applyAlignment="1">
      <alignment horizontal="center" vertical="center"/>
    </xf>
    <xf numFmtId="9" fontId="0" fillId="2" borderId="12" xfId="0" applyNumberFormat="1" applyFill="1" applyBorder="1" applyAlignment="1">
      <alignment horizontal="center" vertical="center"/>
    </xf>
    <xf numFmtId="2" fontId="8" fillId="2" borderId="12" xfId="0" applyNumberFormat="1" applyFont="1" applyFill="1" applyBorder="1" applyAlignment="1">
      <alignment horizontal="center" vertical="center"/>
    </xf>
    <xf numFmtId="10" fontId="36" fillId="0" borderId="1" xfId="7" applyNumberFormat="1" applyFont="1" applyBorder="1" applyAlignment="1">
      <alignment horizontal="center" vertical="center"/>
    </xf>
    <xf numFmtId="14" fontId="16" fillId="2" borderId="1" xfId="0" applyNumberFormat="1" applyFont="1" applyFill="1" applyBorder="1" applyAlignment="1">
      <alignment horizontal="center" vertical="center" wrapText="1"/>
    </xf>
    <xf numFmtId="0" fontId="29" fillId="2" borderId="1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2" borderId="1" xfId="0" applyFont="1" applyFill="1" applyBorder="1" applyAlignment="1">
      <alignment horizontal="center" vertical="center" wrapText="1"/>
    </xf>
    <xf numFmtId="10" fontId="35" fillId="0" borderId="1" xfId="7" applyNumberFormat="1" applyFont="1" applyBorder="1" applyAlignment="1">
      <alignment horizontal="center" vertical="center" wrapText="1"/>
    </xf>
    <xf numFmtId="0" fontId="0" fillId="20" borderId="1" xfId="0" applyFill="1" applyBorder="1" applyAlignment="1">
      <alignment vertical="center" wrapText="1"/>
    </xf>
    <xf numFmtId="9" fontId="0" fillId="20" borderId="1" xfId="7" applyFont="1" applyFill="1" applyBorder="1" applyAlignment="1">
      <alignment horizontal="center" vertical="center"/>
    </xf>
    <xf numFmtId="9" fontId="0" fillId="20" borderId="1" xfId="0" applyNumberFormat="1" applyFill="1" applyBorder="1" applyAlignment="1">
      <alignment horizontal="center" vertical="center"/>
    </xf>
    <xf numFmtId="2" fontId="0" fillId="20" borderId="1" xfId="7" applyNumberFormat="1" applyFont="1" applyFill="1" applyBorder="1" applyAlignment="1">
      <alignment horizontal="center" vertical="center" wrapText="1"/>
    </xf>
    <xf numFmtId="14" fontId="0" fillId="20" borderId="1" xfId="0" applyNumberFormat="1" applyFill="1" applyBorder="1"/>
    <xf numFmtId="2" fontId="35" fillId="0" borderId="1" xfId="7" applyNumberFormat="1" applyFont="1" applyBorder="1" applyAlignment="1">
      <alignment horizontal="center" vertical="center" wrapText="1"/>
    </xf>
    <xf numFmtId="10" fontId="0" fillId="0" borderId="1" xfId="7" applyNumberFormat="1" applyFont="1" applyBorder="1" applyAlignment="1">
      <alignment horizontal="center" vertical="center" wrapText="1"/>
    </xf>
    <xf numFmtId="10" fontId="29" fillId="0" borderId="1" xfId="7" applyNumberFormat="1" applyFont="1" applyBorder="1" applyAlignment="1">
      <alignment horizontal="center" vertical="center" wrapText="1"/>
    </xf>
    <xf numFmtId="14" fontId="0" fillId="2" borderId="1" xfId="0" applyNumberFormat="1" applyFill="1" applyBorder="1"/>
    <xf numFmtId="2" fontId="35" fillId="0" borderId="1" xfId="7" applyNumberFormat="1" applyFont="1" applyFill="1" applyBorder="1" applyAlignment="1">
      <alignment horizontal="center" vertical="center" wrapText="1"/>
    </xf>
    <xf numFmtId="10" fontId="38" fillId="0" borderId="1" xfId="7" applyNumberFormat="1" applyFont="1" applyBorder="1" applyAlignment="1">
      <alignment horizontal="center" vertical="center" wrapText="1"/>
    </xf>
    <xf numFmtId="2" fontId="35" fillId="2" borderId="1" xfId="7" applyNumberFormat="1" applyFont="1" applyFill="1" applyBorder="1" applyAlignment="1">
      <alignment horizontal="center" vertical="center" wrapText="1"/>
    </xf>
    <xf numFmtId="10" fontId="39" fillId="0" borderId="16" xfId="7" applyNumberFormat="1" applyFont="1" applyBorder="1" applyAlignment="1">
      <alignment horizontal="center" vertical="center"/>
    </xf>
    <xf numFmtId="0" fontId="2" fillId="2" borderId="7" xfId="0" applyFont="1" applyFill="1" applyBorder="1" applyAlignment="1">
      <alignment horizontal="center" vertical="center" wrapText="1"/>
    </xf>
    <xf numFmtId="0" fontId="28" fillId="2" borderId="6" xfId="0" applyFont="1" applyFill="1" applyBorder="1" applyAlignment="1">
      <alignment horizontal="center" vertical="center"/>
    </xf>
    <xf numFmtId="0" fontId="28" fillId="2" borderId="8" xfId="0" applyFont="1" applyFill="1" applyBorder="1" applyAlignment="1">
      <alignment horizontal="center" vertical="center"/>
    </xf>
    <xf numFmtId="0" fontId="0" fillId="0" borderId="14" xfId="0" applyBorder="1" applyAlignment="1">
      <alignment wrapText="1"/>
    </xf>
    <xf numFmtId="0" fontId="0" fillId="0" borderId="13" xfId="0" applyBorder="1" applyAlignment="1">
      <alignment wrapText="1"/>
    </xf>
    <xf numFmtId="0" fontId="6" fillId="34" borderId="1"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37" fillId="0" borderId="16" xfId="0" applyFont="1" applyBorder="1" applyAlignment="1">
      <alignment horizontal="center" vertical="center" wrapText="1"/>
    </xf>
    <xf numFmtId="165" fontId="0" fillId="0" borderId="16" xfId="0" applyNumberFormat="1" applyBorder="1" applyAlignment="1">
      <alignment horizontal="center" vertical="center"/>
    </xf>
    <xf numFmtId="165" fontId="35" fillId="0" borderId="16" xfId="0" applyNumberFormat="1" applyFont="1" applyBorder="1" applyAlignment="1">
      <alignment horizontal="center" vertical="center"/>
    </xf>
    <xf numFmtId="10" fontId="35" fillId="0" borderId="16" xfId="7" applyNumberFormat="1" applyFont="1" applyBorder="1" applyAlignment="1">
      <alignment horizontal="center" vertical="center"/>
    </xf>
    <xf numFmtId="10" fontId="0" fillId="0" borderId="1" xfId="7" applyNumberFormat="1" applyFont="1" applyFill="1" applyBorder="1" applyAlignment="1">
      <alignment horizontal="center" vertical="center" wrapText="1"/>
    </xf>
    <xf numFmtId="10" fontId="0" fillId="0" borderId="1" xfId="0" applyNumberFormat="1" applyBorder="1" applyAlignment="1">
      <alignment horizontal="center" vertical="center" wrapText="1"/>
    </xf>
    <xf numFmtId="10" fontId="0" fillId="2" borderId="1" xfId="0" applyNumberFormat="1" applyFill="1" applyBorder="1" applyAlignment="1">
      <alignment horizontal="center" vertical="center" wrapText="1"/>
    </xf>
    <xf numFmtId="10" fontId="38" fillId="2" borderId="1" xfId="7" applyNumberFormat="1" applyFont="1" applyFill="1" applyBorder="1" applyAlignment="1">
      <alignment horizontal="center" vertical="center" wrapText="1"/>
    </xf>
    <xf numFmtId="0" fontId="0" fillId="2" borderId="12" xfId="0" applyFill="1" applyBorder="1" applyAlignment="1">
      <alignment horizontal="left" vertical="center" wrapText="1"/>
    </xf>
    <xf numFmtId="10" fontId="0" fillId="2" borderId="1" xfId="7" applyNumberFormat="1" applyFont="1" applyFill="1" applyBorder="1" applyAlignment="1">
      <alignment horizontal="center" vertical="center" wrapText="1"/>
    </xf>
    <xf numFmtId="10" fontId="29" fillId="0" borderId="1" xfId="7" applyNumberFormat="1" applyFont="1" applyFill="1" applyBorder="1" applyAlignment="1">
      <alignment horizontal="center" vertical="center" wrapText="1"/>
    </xf>
    <xf numFmtId="10" fontId="29" fillId="0" borderId="1" xfId="0" applyNumberFormat="1" applyFont="1" applyBorder="1" applyAlignment="1">
      <alignment horizontal="center" vertical="center" wrapText="1"/>
    </xf>
    <xf numFmtId="10" fontId="29" fillId="2"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10" fontId="8" fillId="2" borderId="14" xfId="7" applyNumberFormat="1" applyFont="1" applyFill="1" applyBorder="1" applyAlignment="1">
      <alignment horizontal="center" vertical="center"/>
    </xf>
    <xf numFmtId="10" fontId="36" fillId="0" borderId="13" xfId="7" applyNumberFormat="1" applyFont="1" applyBorder="1" applyAlignment="1">
      <alignment horizontal="center" vertical="center"/>
    </xf>
    <xf numFmtId="0" fontId="5" fillId="7" borderId="1" xfId="0" applyFont="1" applyFill="1" applyBorder="1" applyAlignment="1">
      <alignment horizontal="center" vertical="center" wrapText="1"/>
    </xf>
    <xf numFmtId="10" fontId="40" fillId="2" borderId="1" xfId="7" applyNumberFormat="1" applyFont="1" applyFill="1" applyBorder="1" applyAlignment="1">
      <alignment horizontal="center" vertical="center"/>
    </xf>
    <xf numFmtId="10" fontId="41" fillId="2" borderId="1" xfId="7" applyNumberFormat="1" applyFont="1" applyFill="1" applyBorder="1" applyAlignment="1">
      <alignment horizontal="center" vertical="center"/>
    </xf>
    <xf numFmtId="10" fontId="17" fillId="2" borderId="1" xfId="7" applyNumberFormat="1" applyFont="1" applyFill="1" applyBorder="1" applyAlignment="1">
      <alignment horizontal="center" vertical="center" wrapText="1"/>
    </xf>
    <xf numFmtId="10" fontId="30" fillId="0" borderId="20" xfId="0" applyNumberFormat="1" applyFont="1" applyBorder="1" applyAlignment="1">
      <alignment horizontal="center" vertical="center" wrapText="1"/>
    </xf>
    <xf numFmtId="10" fontId="30" fillId="2" borderId="20" xfId="0" applyNumberFormat="1" applyFont="1" applyFill="1" applyBorder="1" applyAlignment="1">
      <alignment horizontal="center" vertical="center" wrapText="1"/>
    </xf>
    <xf numFmtId="10" fontId="30" fillId="0" borderId="21" xfId="0" applyNumberFormat="1" applyFont="1" applyBorder="1" applyAlignment="1">
      <alignment horizontal="center" vertical="center" wrapText="1"/>
    </xf>
    <xf numFmtId="166" fontId="8" fillId="2" borderId="1" xfId="0" applyNumberFormat="1" applyFont="1" applyFill="1" applyBorder="1" applyAlignment="1">
      <alignment horizontal="center" vertical="center"/>
    </xf>
    <xf numFmtId="2" fontId="8" fillId="2" borderId="1" xfId="7" applyNumberFormat="1" applyFont="1" applyFill="1" applyBorder="1" applyAlignment="1">
      <alignment horizontal="center" vertical="center"/>
    </xf>
    <xf numFmtId="1" fontId="42" fillId="0" borderId="1" xfId="9" applyNumberFormat="1" applyFont="1" applyFill="1" applyBorder="1" applyAlignment="1">
      <alignment horizontal="center" vertical="center" wrapText="1"/>
    </xf>
    <xf numFmtId="0" fontId="8" fillId="6" borderId="1" xfId="0"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4" fillId="3"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0" borderId="1" xfId="0" applyFont="1" applyBorder="1" applyAlignment="1">
      <alignment horizontal="left" vertical="top"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5"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0" fillId="0" borderId="1" xfId="0" applyBorder="1" applyAlignment="1">
      <alignment horizontal="center"/>
    </xf>
    <xf numFmtId="0" fontId="34" fillId="2" borderId="1"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1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33" fillId="0" borderId="1" xfId="0" applyFont="1" applyBorder="1" applyAlignment="1">
      <alignment horizontal="center" vertical="center"/>
    </xf>
    <xf numFmtId="0" fontId="33" fillId="2" borderId="15" xfId="0" applyFont="1" applyFill="1" applyBorder="1" applyAlignment="1">
      <alignment horizontal="center" vertical="center"/>
    </xf>
    <xf numFmtId="0" fontId="33" fillId="2" borderId="0" xfId="0" applyFont="1" applyFill="1" applyAlignment="1">
      <alignment horizontal="center" vertical="center"/>
    </xf>
    <xf numFmtId="0" fontId="33" fillId="2" borderId="1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18" fillId="2" borderId="1" xfId="0" applyFont="1" applyFill="1" applyBorder="1" applyAlignment="1">
      <alignment horizontal="center"/>
    </xf>
    <xf numFmtId="0" fontId="19" fillId="2" borderId="1" xfId="0" applyFont="1" applyFill="1" applyBorder="1" applyAlignment="1">
      <alignment horizontal="center" vertical="center" wrapText="1"/>
    </xf>
    <xf numFmtId="0" fontId="0" fillId="0" borderId="5" xfId="0"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3" fillId="2" borderId="6"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5"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8" fillId="2" borderId="5"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0" fontId="31" fillId="2" borderId="1"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 xfId="0" applyFont="1" applyFill="1" applyBorder="1" applyAlignment="1">
      <alignment horizontal="center" vertical="center"/>
    </xf>
    <xf numFmtId="164" fontId="0" fillId="0" borderId="12" xfId="8" applyFont="1" applyBorder="1" applyAlignment="1">
      <alignment horizontal="center" vertical="center" wrapText="1"/>
    </xf>
    <xf numFmtId="164" fontId="0" fillId="0" borderId="14" xfId="8" applyFont="1" applyBorder="1" applyAlignment="1">
      <alignment horizontal="center" vertical="center" wrapText="1"/>
    </xf>
    <xf numFmtId="164" fontId="0" fillId="0" borderId="13" xfId="8" applyFont="1" applyBorder="1" applyAlignment="1">
      <alignment horizontal="center" vertical="center" wrapText="1"/>
    </xf>
    <xf numFmtId="164" fontId="0" fillId="0" borderId="2" xfId="8" applyFont="1" applyBorder="1" applyAlignment="1">
      <alignment horizontal="center" vertical="center" wrapText="1"/>
    </xf>
    <xf numFmtId="164" fontId="0" fillId="0" borderId="3" xfId="8" applyFont="1" applyBorder="1" applyAlignment="1">
      <alignment horizontal="center" vertical="center" wrapText="1"/>
    </xf>
    <xf numFmtId="164" fontId="0" fillId="0" borderId="4" xfId="8" applyFont="1" applyBorder="1" applyAlignment="1">
      <alignment horizontal="center" vertical="center" wrapText="1"/>
    </xf>
    <xf numFmtId="10" fontId="0" fillId="0" borderId="12" xfId="7" applyNumberFormat="1" applyFont="1" applyBorder="1" applyAlignment="1">
      <alignment horizontal="center" vertical="center" wrapText="1"/>
    </xf>
    <xf numFmtId="10" fontId="0" fillId="0" borderId="14" xfId="7" applyNumberFormat="1" applyFont="1" applyBorder="1" applyAlignment="1">
      <alignment horizontal="center" vertical="center" wrapText="1"/>
    </xf>
    <xf numFmtId="10" fontId="0" fillId="0" borderId="13" xfId="7" applyNumberFormat="1"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64" fontId="0" fillId="2" borderId="12" xfId="8" applyFont="1" applyFill="1" applyBorder="1" applyAlignment="1">
      <alignment horizontal="center" vertical="center" wrapText="1"/>
    </xf>
    <xf numFmtId="164" fontId="0" fillId="2" borderId="14" xfId="8" applyFont="1" applyFill="1" applyBorder="1" applyAlignment="1">
      <alignment horizontal="center" vertical="center" wrapText="1"/>
    </xf>
    <xf numFmtId="164" fontId="0" fillId="2" borderId="13" xfId="8" applyFont="1" applyFill="1" applyBorder="1" applyAlignment="1">
      <alignment horizontal="center" vertical="center" wrapText="1"/>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164" fontId="0" fillId="0" borderId="2" xfId="8" applyFont="1" applyBorder="1" applyAlignment="1">
      <alignment horizontal="center" vertical="center"/>
    </xf>
    <xf numFmtId="164" fontId="0" fillId="0" borderId="3" xfId="8" applyFont="1" applyBorder="1" applyAlignment="1">
      <alignment horizontal="center" vertical="center"/>
    </xf>
    <xf numFmtId="164" fontId="0" fillId="0" borderId="4" xfId="8" applyFont="1" applyBorder="1" applyAlignment="1">
      <alignment horizontal="center" vertical="center"/>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xf>
    <xf numFmtId="165" fontId="0" fillId="0" borderId="13" xfId="0" applyNumberFormat="1" applyBorder="1" applyAlignment="1">
      <alignment horizontal="center" vertical="center"/>
    </xf>
    <xf numFmtId="10" fontId="0" fillId="0" borderId="12" xfId="7" applyNumberFormat="1" applyFont="1" applyBorder="1" applyAlignment="1">
      <alignment horizontal="center" vertical="center"/>
    </xf>
    <xf numFmtId="10" fontId="0" fillId="0" borderId="14" xfId="7" applyNumberFormat="1" applyFont="1" applyBorder="1" applyAlignment="1">
      <alignment horizontal="center" vertical="center"/>
    </xf>
    <xf numFmtId="10" fontId="0" fillId="0" borderId="13" xfId="7" applyNumberFormat="1" applyFont="1" applyBorder="1" applyAlignment="1">
      <alignment horizontal="center" vertical="center"/>
    </xf>
    <xf numFmtId="10" fontId="0" fillId="2" borderId="12" xfId="7" applyNumberFormat="1" applyFont="1" applyFill="1" applyBorder="1" applyAlignment="1">
      <alignment horizontal="center" vertical="center" wrapText="1"/>
    </xf>
    <xf numFmtId="10" fontId="0" fillId="2" borderId="14" xfId="7" applyNumberFormat="1" applyFont="1" applyFill="1" applyBorder="1" applyAlignment="1">
      <alignment horizontal="center" vertical="center" wrapText="1"/>
    </xf>
    <xf numFmtId="10" fontId="0" fillId="2" borderId="13" xfId="7"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164" fontId="0" fillId="2" borderId="2" xfId="8" applyFont="1" applyFill="1" applyBorder="1" applyAlignment="1">
      <alignment horizontal="center" vertical="center" wrapText="1"/>
    </xf>
    <xf numFmtId="164" fontId="0" fillId="2" borderId="3" xfId="8" applyFont="1" applyFill="1" applyBorder="1" applyAlignment="1">
      <alignment horizontal="center" vertical="center" wrapText="1"/>
    </xf>
    <xf numFmtId="164" fontId="0" fillId="2" borderId="4" xfId="8" applyFon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164" fontId="0" fillId="0" borderId="12" xfId="8" applyFont="1" applyBorder="1" applyAlignment="1">
      <alignment horizontal="center" vertical="center"/>
    </xf>
    <xf numFmtId="164" fontId="0" fillId="0" borderId="14" xfId="8" applyFont="1" applyBorder="1" applyAlignment="1">
      <alignment horizontal="center" vertical="center"/>
    </xf>
    <xf numFmtId="164" fontId="0" fillId="0" borderId="13" xfId="8" applyFont="1" applyBorder="1" applyAlignment="1">
      <alignment horizontal="center" vertical="center"/>
    </xf>
    <xf numFmtId="0" fontId="8" fillId="6" borderId="1" xfId="0" applyFont="1" applyFill="1" applyBorder="1" applyAlignment="1">
      <alignment horizontal="center" vertical="center" wrapText="1"/>
    </xf>
    <xf numFmtId="0" fontId="0" fillId="6" borderId="1" xfId="0" applyFill="1" applyBorder="1" applyAlignment="1">
      <alignment horizontal="center" vertical="center"/>
    </xf>
    <xf numFmtId="2" fontId="8" fillId="6" borderId="1" xfId="0" applyNumberFormat="1" applyFont="1" applyFill="1" applyBorder="1" applyAlignment="1">
      <alignment horizontal="center" vertical="center"/>
    </xf>
    <xf numFmtId="10" fontId="5" fillId="6" borderId="1" xfId="7" applyNumberFormat="1" applyFont="1" applyFill="1" applyBorder="1" applyAlignment="1">
      <alignment horizontal="center" vertical="center" wrapText="1"/>
    </xf>
    <xf numFmtId="9" fontId="8" fillId="6" borderId="1" xfId="7" applyFont="1" applyFill="1" applyBorder="1" applyAlignment="1">
      <alignment horizontal="center" vertical="center"/>
    </xf>
    <xf numFmtId="2" fontId="0" fillId="6" borderId="1" xfId="0" applyNumberFormat="1" applyFill="1" applyBorder="1" applyAlignment="1">
      <alignment horizontal="center" vertical="center"/>
    </xf>
    <xf numFmtId="10" fontId="30" fillId="6" borderId="20" xfId="0" applyNumberFormat="1" applyFont="1" applyFill="1" applyBorder="1" applyAlignment="1">
      <alignment horizontal="center" vertical="center" wrapText="1"/>
    </xf>
  </cellXfs>
  <cellStyles count="10">
    <cellStyle name="BodyStyle" xfId="5" xr:uid="{00000000-0005-0000-0000-000000000000}"/>
    <cellStyle name="HeaderStyle" xfId="4" xr:uid="{00000000-0005-0000-0000-000001000000}"/>
    <cellStyle name="Millares" xfId="9" builtinId="3"/>
    <cellStyle name="Millares 2" xfId="3" xr:uid="{00000000-0005-0000-0000-000002000000}"/>
    <cellStyle name="Moneda [0]" xfId="8" builtinId="7"/>
    <cellStyle name="Moneda 2" xfId="2" xr:uid="{00000000-0005-0000-0000-000004000000}"/>
    <cellStyle name="Normal" xfId="0" builtinId="0"/>
    <cellStyle name="Normal 2" xfId="1" xr:uid="{00000000-0005-0000-0000-000006000000}"/>
    <cellStyle name="Numeric" xfId="6" xr:uid="{00000000-0005-0000-0000-000007000000}"/>
    <cellStyle name="Porcentaje" xfId="7" builtinId="5"/>
  </cellStyles>
  <dxfs count="0"/>
  <tableStyles count="0" defaultTableStyle="TableStyleMedium2" defaultPivotStyle="PivotStyleLight16"/>
  <colors>
    <mruColors>
      <color rgb="FFFFFF99"/>
      <color rgb="FFFFCCFF"/>
      <color rgb="FFFF9933"/>
      <color rgb="FF00CC00"/>
      <color rgb="FF66FFFF"/>
      <color rgb="FFFF9900"/>
      <color rgb="FFCCFF33"/>
      <color rgb="FFCC6600"/>
      <color rgb="FFCCCC00"/>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1585572</xdr:colOff>
      <xdr:row>0</xdr:row>
      <xdr:rowOff>0</xdr:rowOff>
    </xdr:from>
    <xdr:ext cx="1413010" cy="1047750"/>
    <xdr:pic>
      <xdr:nvPicPr>
        <xdr:cNvPr id="2" name="Imagen 1">
          <a:extLst>
            <a:ext uri="{FF2B5EF4-FFF2-40B4-BE49-F238E27FC236}">
              <a16:creationId xmlns:a16="http://schemas.microsoft.com/office/drawing/2014/main" id="{9CCE53AD-F03B-4205-82E4-E6B13F0193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5572" y="45720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513810</xdr:colOff>
      <xdr:row>2</xdr:row>
      <xdr:rowOff>137914</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3810" y="137914"/>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Y87"/>
  <sheetViews>
    <sheetView topLeftCell="A49" zoomScale="60" zoomScaleNormal="60" workbookViewId="0">
      <selection activeCell="C62" sqref="C62:I62"/>
    </sheetView>
  </sheetViews>
  <sheetFormatPr baseColWidth="10" defaultColWidth="10.85546875" defaultRowHeight="15" x14ac:dyDescent="0.2"/>
  <cols>
    <col min="1" max="1" width="10.85546875" style="6"/>
    <col min="2" max="2" width="43.28515625" style="14" customWidth="1"/>
    <col min="3" max="3" width="10.85546875" style="6"/>
    <col min="4" max="4" width="28.42578125" style="6" customWidth="1"/>
    <col min="5" max="5" width="21.42578125" style="6" customWidth="1"/>
    <col min="6" max="6" width="19.42578125" style="6" customWidth="1"/>
    <col min="7" max="7" width="27.42578125" style="6" customWidth="1"/>
    <col min="8" max="8" width="17.28515625" style="6" customWidth="1"/>
    <col min="9" max="9" width="27.42578125" style="6" customWidth="1"/>
    <col min="10" max="10" width="15.42578125" style="6" customWidth="1"/>
    <col min="11" max="11" width="17.85546875" style="6" customWidth="1"/>
    <col min="12" max="12" width="19.42578125" style="6" customWidth="1"/>
    <col min="13" max="13" width="25.42578125" style="6" customWidth="1"/>
    <col min="14" max="14" width="20.7109375" style="6" customWidth="1"/>
    <col min="15" max="16" width="10.85546875" style="6"/>
    <col min="17" max="17" width="16.7109375" style="6" customWidth="1"/>
    <col min="18" max="18" width="20.42578125" style="6" customWidth="1"/>
    <col min="19" max="19" width="18.7109375" style="6" customWidth="1"/>
    <col min="20" max="20" width="22.85546875" style="6" customWidth="1"/>
    <col min="21" max="21" width="22.140625" style="6" customWidth="1"/>
    <col min="22" max="22" width="25.42578125" style="6" customWidth="1"/>
    <col min="23" max="23" width="21.140625" style="6" customWidth="1"/>
    <col min="24" max="24" width="19.140625" style="6" customWidth="1"/>
    <col min="25" max="25" width="17.42578125" style="6" customWidth="1"/>
    <col min="26" max="26" width="16.42578125" style="6" customWidth="1"/>
    <col min="27" max="27" width="16.28515625" style="6" customWidth="1"/>
    <col min="28" max="28" width="28.7109375" style="6" customWidth="1"/>
    <col min="29" max="29" width="19.42578125" style="6" customWidth="1"/>
    <col min="30" max="30" width="21.140625" style="6" customWidth="1"/>
    <col min="31" max="31" width="21.85546875" style="6" customWidth="1"/>
    <col min="32" max="32" width="25.42578125" style="6" customWidth="1"/>
    <col min="33" max="33" width="22.28515625" style="6" customWidth="1"/>
    <col min="34" max="34" width="29.7109375" style="6" customWidth="1"/>
    <col min="35" max="35" width="18.7109375" style="6" customWidth="1"/>
    <col min="36" max="36" width="18.28515625" style="6" customWidth="1"/>
    <col min="37" max="37" width="22.28515625" style="6" customWidth="1"/>
    <col min="38" max="16384" width="10.85546875" style="6"/>
  </cols>
  <sheetData>
    <row r="1" spans="2:51" ht="54.75" customHeight="1" x14ac:dyDescent="0.2">
      <c r="B1" s="250" t="s">
        <v>137</v>
      </c>
      <c r="C1" s="250"/>
      <c r="D1" s="250"/>
      <c r="E1" s="250"/>
      <c r="F1" s="250"/>
      <c r="G1" s="250"/>
      <c r="H1" s="250"/>
      <c r="I1" s="250"/>
    </row>
    <row r="2" spans="2:51" ht="33" customHeight="1" x14ac:dyDescent="0.2">
      <c r="B2" s="233" t="s">
        <v>155</v>
      </c>
      <c r="C2" s="233"/>
      <c r="D2" s="233"/>
      <c r="E2" s="233"/>
      <c r="F2" s="233"/>
      <c r="G2" s="233"/>
      <c r="H2" s="233"/>
      <c r="I2" s="233"/>
      <c r="J2" s="7"/>
      <c r="K2" s="7"/>
      <c r="L2" s="7"/>
      <c r="M2" s="7"/>
      <c r="N2" s="7"/>
      <c r="O2" s="7"/>
      <c r="P2" s="7"/>
      <c r="Q2" s="7"/>
      <c r="R2" s="7"/>
      <c r="S2" s="7"/>
      <c r="T2" s="7"/>
      <c r="U2" s="7"/>
      <c r="V2" s="7"/>
      <c r="W2" s="7"/>
      <c r="X2" s="7"/>
      <c r="Y2" s="7"/>
      <c r="Z2" s="7"/>
      <c r="AA2" s="7"/>
      <c r="AB2" s="8"/>
      <c r="AC2" s="8"/>
      <c r="AD2" s="8"/>
      <c r="AE2" s="8"/>
      <c r="AF2" s="8"/>
      <c r="AG2" s="8"/>
      <c r="AH2" s="9"/>
      <c r="AI2" s="9"/>
      <c r="AJ2" s="9"/>
      <c r="AK2" s="9"/>
      <c r="AL2" s="9"/>
      <c r="AM2" s="9"/>
      <c r="AN2" s="9"/>
      <c r="AO2" s="9"/>
      <c r="AP2" s="9"/>
      <c r="AQ2" s="9"/>
      <c r="AR2" s="7"/>
      <c r="AS2" s="7"/>
      <c r="AT2" s="7"/>
      <c r="AU2" s="7"/>
      <c r="AV2" s="7"/>
      <c r="AW2" s="7"/>
      <c r="AX2" s="7"/>
      <c r="AY2" s="7"/>
    </row>
    <row r="3" spans="2:51" ht="48" customHeight="1" x14ac:dyDescent="0.2">
      <c r="B3" s="10" t="s">
        <v>73</v>
      </c>
      <c r="C3" s="228" t="s">
        <v>84</v>
      </c>
      <c r="D3" s="228"/>
      <c r="E3" s="228"/>
      <c r="F3" s="228"/>
      <c r="G3" s="228"/>
      <c r="H3" s="228"/>
      <c r="I3" s="228"/>
    </row>
    <row r="4" spans="2:51" ht="48" customHeight="1" x14ac:dyDescent="0.2">
      <c r="B4" s="10" t="s">
        <v>143</v>
      </c>
      <c r="C4" s="221" t="s">
        <v>161</v>
      </c>
      <c r="D4" s="222"/>
      <c r="E4" s="222"/>
      <c r="F4" s="222"/>
      <c r="G4" s="222"/>
      <c r="H4" s="222"/>
      <c r="I4" s="223"/>
    </row>
    <row r="5" spans="2:51" ht="31.5" customHeight="1" x14ac:dyDescent="0.2">
      <c r="B5" s="10" t="s">
        <v>160</v>
      </c>
      <c r="C5" s="228" t="s">
        <v>85</v>
      </c>
      <c r="D5" s="228"/>
      <c r="E5" s="228"/>
      <c r="F5" s="228"/>
      <c r="G5" s="228"/>
      <c r="H5" s="228"/>
      <c r="I5" s="228"/>
    </row>
    <row r="6" spans="2:51" ht="40.5" customHeight="1" x14ac:dyDescent="0.2">
      <c r="B6" s="10" t="s">
        <v>66</v>
      </c>
      <c r="C6" s="221" t="s">
        <v>86</v>
      </c>
      <c r="D6" s="222"/>
      <c r="E6" s="222"/>
      <c r="F6" s="222"/>
      <c r="G6" s="222"/>
      <c r="H6" s="222"/>
      <c r="I6" s="223"/>
    </row>
    <row r="7" spans="2:51" ht="41.1" customHeight="1" x14ac:dyDescent="0.2">
      <c r="B7" s="10" t="s">
        <v>77</v>
      </c>
      <c r="C7" s="228" t="s">
        <v>87</v>
      </c>
      <c r="D7" s="228"/>
      <c r="E7" s="228"/>
      <c r="F7" s="228"/>
      <c r="G7" s="228"/>
      <c r="H7" s="228"/>
      <c r="I7" s="228"/>
    </row>
    <row r="8" spans="2:51" ht="48.95" customHeight="1" x14ac:dyDescent="0.2">
      <c r="B8" s="10" t="s">
        <v>33</v>
      </c>
      <c r="C8" s="228" t="s">
        <v>168</v>
      </c>
      <c r="D8" s="228"/>
      <c r="E8" s="228"/>
      <c r="F8" s="228"/>
      <c r="G8" s="228"/>
      <c r="H8" s="228"/>
      <c r="I8" s="228"/>
    </row>
    <row r="9" spans="2:51" x14ac:dyDescent="0.2">
      <c r="B9" s="10" t="s">
        <v>169</v>
      </c>
      <c r="C9" s="221" t="s">
        <v>170</v>
      </c>
      <c r="D9" s="222"/>
      <c r="E9" s="222"/>
      <c r="F9" s="222"/>
      <c r="G9" s="222"/>
      <c r="H9" s="222"/>
      <c r="I9" s="223"/>
    </row>
    <row r="10" spans="2:51" ht="30" x14ac:dyDescent="0.2">
      <c r="B10" s="10" t="s">
        <v>34</v>
      </c>
      <c r="C10" s="228" t="s">
        <v>88</v>
      </c>
      <c r="D10" s="228"/>
      <c r="E10" s="228"/>
      <c r="F10" s="228"/>
      <c r="G10" s="228"/>
      <c r="H10" s="228"/>
      <c r="I10" s="228"/>
    </row>
    <row r="11" spans="2:51" ht="30" x14ac:dyDescent="0.2">
      <c r="B11" s="10" t="s">
        <v>8</v>
      </c>
      <c r="C11" s="228" t="s">
        <v>89</v>
      </c>
      <c r="D11" s="228"/>
      <c r="E11" s="228"/>
      <c r="F11" s="228"/>
      <c r="G11" s="228"/>
      <c r="H11" s="228"/>
      <c r="I11" s="228"/>
    </row>
    <row r="12" spans="2:51" ht="33.950000000000003" customHeight="1" x14ac:dyDescent="0.2">
      <c r="B12" s="10" t="s">
        <v>67</v>
      </c>
      <c r="C12" s="228" t="s">
        <v>90</v>
      </c>
      <c r="D12" s="228"/>
      <c r="E12" s="228"/>
      <c r="F12" s="228"/>
      <c r="G12" s="228"/>
      <c r="H12" s="228"/>
      <c r="I12" s="228"/>
    </row>
    <row r="13" spans="2:51" ht="30" x14ac:dyDescent="0.2">
      <c r="B13" s="10" t="s">
        <v>29</v>
      </c>
      <c r="C13" s="228" t="s">
        <v>91</v>
      </c>
      <c r="D13" s="228"/>
      <c r="E13" s="228"/>
      <c r="F13" s="228"/>
      <c r="G13" s="228"/>
      <c r="H13" s="228"/>
      <c r="I13" s="228"/>
    </row>
    <row r="14" spans="2:51" ht="30" x14ac:dyDescent="0.2">
      <c r="B14" s="10" t="s">
        <v>81</v>
      </c>
      <c r="C14" s="228" t="s">
        <v>92</v>
      </c>
      <c r="D14" s="228"/>
      <c r="E14" s="228"/>
      <c r="F14" s="228"/>
      <c r="G14" s="228"/>
      <c r="H14" s="228"/>
      <c r="I14" s="228"/>
    </row>
    <row r="15" spans="2:51" x14ac:dyDescent="0.2">
      <c r="B15" s="10" t="s">
        <v>78</v>
      </c>
      <c r="C15" s="228" t="s">
        <v>93</v>
      </c>
      <c r="D15" s="228"/>
      <c r="E15" s="228"/>
      <c r="F15" s="228"/>
      <c r="G15" s="228"/>
      <c r="H15" s="228"/>
      <c r="I15" s="228"/>
    </row>
    <row r="16" spans="2:51" ht="45" x14ac:dyDescent="0.2">
      <c r="B16" s="10" t="s">
        <v>9</v>
      </c>
      <c r="C16" s="228" t="s">
        <v>94</v>
      </c>
      <c r="D16" s="228"/>
      <c r="E16" s="228"/>
      <c r="F16" s="228"/>
      <c r="G16" s="228"/>
      <c r="H16" s="228"/>
      <c r="I16" s="228"/>
    </row>
    <row r="17" spans="2:9" ht="30" x14ac:dyDescent="0.2">
      <c r="B17" s="10" t="s">
        <v>30</v>
      </c>
      <c r="C17" s="228" t="s">
        <v>95</v>
      </c>
      <c r="D17" s="228"/>
      <c r="E17" s="228"/>
      <c r="F17" s="228"/>
      <c r="G17" s="228"/>
      <c r="H17" s="228"/>
      <c r="I17" s="228"/>
    </row>
    <row r="18" spans="2:9" ht="30" x14ac:dyDescent="0.2">
      <c r="B18" s="10" t="s">
        <v>68</v>
      </c>
      <c r="C18" s="228" t="s">
        <v>96</v>
      </c>
      <c r="D18" s="228"/>
      <c r="E18" s="228"/>
      <c r="F18" s="228"/>
      <c r="G18" s="228"/>
      <c r="H18" s="228"/>
      <c r="I18" s="228"/>
    </row>
    <row r="19" spans="2:9" ht="30" customHeight="1" x14ac:dyDescent="0.2">
      <c r="B19" s="247"/>
      <c r="C19" s="248"/>
      <c r="D19" s="248"/>
      <c r="E19" s="248"/>
      <c r="F19" s="248"/>
      <c r="G19" s="248"/>
      <c r="H19" s="248"/>
      <c r="I19" s="249"/>
    </row>
    <row r="20" spans="2:9" ht="37.5" customHeight="1" x14ac:dyDescent="0.2">
      <c r="B20" s="233" t="s">
        <v>156</v>
      </c>
      <c r="C20" s="233"/>
      <c r="D20" s="233"/>
      <c r="E20" s="233"/>
      <c r="F20" s="233"/>
      <c r="G20" s="233"/>
      <c r="H20" s="233"/>
      <c r="I20" s="233"/>
    </row>
    <row r="21" spans="2:9" ht="117" customHeight="1" x14ac:dyDescent="0.2">
      <c r="B21" s="230" t="s">
        <v>35</v>
      </c>
      <c r="C21" s="230"/>
      <c r="D21" s="230"/>
      <c r="E21" s="230"/>
      <c r="F21" s="230"/>
      <c r="G21" s="230"/>
      <c r="H21" s="230"/>
      <c r="I21" s="230"/>
    </row>
    <row r="22" spans="2:9" x14ac:dyDescent="0.2">
      <c r="B22" s="10" t="s">
        <v>77</v>
      </c>
      <c r="C22" s="228" t="s">
        <v>87</v>
      </c>
      <c r="D22" s="228"/>
      <c r="E22" s="228"/>
      <c r="F22" s="228"/>
      <c r="G22" s="228"/>
      <c r="H22" s="228"/>
      <c r="I22" s="228"/>
    </row>
    <row r="23" spans="2:9" ht="167.1" customHeight="1" x14ac:dyDescent="0.2">
      <c r="B23" s="10" t="s">
        <v>69</v>
      </c>
      <c r="C23" s="230" t="s">
        <v>97</v>
      </c>
      <c r="D23" s="230"/>
      <c r="E23" s="230"/>
      <c r="F23" s="230"/>
      <c r="G23" s="230"/>
      <c r="H23" s="230"/>
      <c r="I23" s="230"/>
    </row>
    <row r="24" spans="2:9" ht="30" x14ac:dyDescent="0.2">
      <c r="B24" s="10" t="s">
        <v>162</v>
      </c>
      <c r="C24" s="229" t="s">
        <v>98</v>
      </c>
      <c r="D24" s="229"/>
      <c r="E24" s="229"/>
      <c r="F24" s="229"/>
      <c r="G24" s="229"/>
      <c r="H24" s="229"/>
      <c r="I24" s="229"/>
    </row>
    <row r="25" spans="2:9" ht="30" x14ac:dyDescent="0.2">
      <c r="B25" s="10" t="s">
        <v>163</v>
      </c>
      <c r="C25" s="229" t="s">
        <v>100</v>
      </c>
      <c r="D25" s="229"/>
      <c r="E25" s="229"/>
      <c r="F25" s="229"/>
      <c r="G25" s="229"/>
      <c r="H25" s="229"/>
      <c r="I25" s="229"/>
    </row>
    <row r="26" spans="2:9" ht="24.75" customHeight="1" x14ac:dyDescent="0.2">
      <c r="B26" s="11" t="s">
        <v>70</v>
      </c>
      <c r="C26" s="231" t="s">
        <v>99</v>
      </c>
      <c r="D26" s="231"/>
      <c r="E26" s="231"/>
      <c r="F26" s="231"/>
      <c r="G26" s="231"/>
      <c r="H26" s="231"/>
      <c r="I26" s="231"/>
    </row>
    <row r="27" spans="2:9" ht="26.25" customHeight="1" x14ac:dyDescent="0.2">
      <c r="B27" s="11" t="s">
        <v>71</v>
      </c>
      <c r="C27" s="231" t="s">
        <v>79</v>
      </c>
      <c r="D27" s="231"/>
      <c r="E27" s="231"/>
      <c r="F27" s="231"/>
      <c r="G27" s="231"/>
      <c r="H27" s="231"/>
      <c r="I27" s="231"/>
    </row>
    <row r="28" spans="2:9" x14ac:dyDescent="0.2">
      <c r="B28" s="10" t="s">
        <v>144</v>
      </c>
      <c r="C28" s="230" t="s">
        <v>149</v>
      </c>
      <c r="D28" s="230"/>
      <c r="E28" s="230"/>
      <c r="F28" s="230"/>
      <c r="G28" s="230"/>
      <c r="H28" s="230"/>
      <c r="I28" s="230"/>
    </row>
    <row r="29" spans="2:9" x14ac:dyDescent="0.2">
      <c r="B29" s="10" t="s">
        <v>146</v>
      </c>
      <c r="C29" s="224" t="s">
        <v>150</v>
      </c>
      <c r="D29" s="225"/>
      <c r="E29" s="225"/>
      <c r="F29" s="225"/>
      <c r="G29" s="225"/>
      <c r="H29" s="225"/>
      <c r="I29" s="226"/>
    </row>
    <row r="30" spans="2:9" x14ac:dyDescent="0.2">
      <c r="B30" s="10" t="s">
        <v>145</v>
      </c>
      <c r="C30" s="224" t="s">
        <v>151</v>
      </c>
      <c r="D30" s="225"/>
      <c r="E30" s="225"/>
      <c r="F30" s="225"/>
      <c r="G30" s="225"/>
      <c r="H30" s="225"/>
      <c r="I30" s="226"/>
    </row>
    <row r="31" spans="2:9" x14ac:dyDescent="0.2">
      <c r="B31" s="10" t="s">
        <v>135</v>
      </c>
      <c r="C31" s="224" t="s">
        <v>152</v>
      </c>
      <c r="D31" s="225"/>
      <c r="E31" s="225"/>
      <c r="F31" s="225"/>
      <c r="G31" s="225"/>
      <c r="H31" s="225"/>
      <c r="I31" s="226"/>
    </row>
    <row r="32" spans="2:9" x14ac:dyDescent="0.2">
      <c r="B32" s="11" t="s">
        <v>164</v>
      </c>
      <c r="C32" s="230" t="s">
        <v>101</v>
      </c>
      <c r="D32" s="230"/>
      <c r="E32" s="230"/>
      <c r="F32" s="230"/>
      <c r="G32" s="230"/>
      <c r="H32" s="230"/>
      <c r="I32" s="230"/>
    </row>
    <row r="33" spans="2:9" x14ac:dyDescent="0.2">
      <c r="B33" s="10" t="s">
        <v>72</v>
      </c>
      <c r="C33" s="231" t="s">
        <v>153</v>
      </c>
      <c r="D33" s="231"/>
      <c r="E33" s="231"/>
      <c r="F33" s="231"/>
      <c r="G33" s="231"/>
      <c r="H33" s="231"/>
      <c r="I33" s="231"/>
    </row>
    <row r="34" spans="2:9" ht="39" customHeight="1" x14ac:dyDescent="0.2">
      <c r="B34" s="233" t="s">
        <v>194</v>
      </c>
      <c r="C34" s="233"/>
      <c r="D34" s="233"/>
      <c r="E34" s="233"/>
      <c r="F34" s="233"/>
      <c r="G34" s="233"/>
      <c r="H34" s="233"/>
      <c r="I34" s="233"/>
    </row>
    <row r="35" spans="2:9" ht="79.5" customHeight="1" x14ac:dyDescent="0.2">
      <c r="B35" s="221" t="s">
        <v>195</v>
      </c>
      <c r="C35" s="222"/>
      <c r="D35" s="222"/>
      <c r="E35" s="222"/>
      <c r="F35" s="222"/>
      <c r="G35" s="222"/>
      <c r="H35" s="222"/>
      <c r="I35" s="223"/>
    </row>
    <row r="36" spans="2:9" ht="33" customHeight="1" x14ac:dyDescent="0.2">
      <c r="B36" s="10" t="s">
        <v>26</v>
      </c>
      <c r="C36" s="230" t="s">
        <v>124</v>
      </c>
      <c r="D36" s="230"/>
      <c r="E36" s="230"/>
      <c r="F36" s="230"/>
      <c r="G36" s="230"/>
      <c r="H36" s="230"/>
      <c r="I36" s="230"/>
    </row>
    <row r="37" spans="2:9" ht="33" customHeight="1" x14ac:dyDescent="0.2">
      <c r="B37" s="10" t="s">
        <v>27</v>
      </c>
      <c r="C37" s="230" t="s">
        <v>125</v>
      </c>
      <c r="D37" s="230"/>
      <c r="E37" s="230"/>
      <c r="F37" s="230"/>
      <c r="G37" s="230"/>
      <c r="H37" s="230"/>
      <c r="I37" s="230"/>
    </row>
    <row r="38" spans="2:9" ht="33" customHeight="1" x14ac:dyDescent="0.2">
      <c r="B38" s="17"/>
      <c r="C38" s="18"/>
      <c r="D38" s="18"/>
      <c r="E38" s="18"/>
      <c r="F38" s="18"/>
      <c r="G38" s="18"/>
      <c r="H38" s="18"/>
      <c r="I38" s="19"/>
    </row>
    <row r="39" spans="2:9" ht="34.5" customHeight="1" x14ac:dyDescent="0.2">
      <c r="B39" s="233" t="s">
        <v>157</v>
      </c>
      <c r="C39" s="233"/>
      <c r="D39" s="233"/>
      <c r="E39" s="233"/>
      <c r="F39" s="233"/>
      <c r="G39" s="233"/>
      <c r="H39" s="233"/>
      <c r="I39" s="233"/>
    </row>
    <row r="40" spans="2:9" x14ac:dyDescent="0.2">
      <c r="B40" s="10" t="s">
        <v>10</v>
      </c>
      <c r="C40" s="230" t="s">
        <v>102</v>
      </c>
      <c r="D40" s="230"/>
      <c r="E40" s="230"/>
      <c r="F40" s="230"/>
      <c r="G40" s="230"/>
      <c r="H40" s="230"/>
      <c r="I40" s="230"/>
    </row>
    <row r="41" spans="2:9" x14ac:dyDescent="0.2">
      <c r="B41" s="10" t="s">
        <v>11</v>
      </c>
      <c r="C41" s="230" t="s">
        <v>103</v>
      </c>
      <c r="D41" s="230"/>
      <c r="E41" s="230"/>
      <c r="F41" s="230"/>
      <c r="G41" s="230"/>
      <c r="H41" s="230"/>
      <c r="I41" s="230"/>
    </row>
    <row r="42" spans="2:9" x14ac:dyDescent="0.2">
      <c r="B42" s="10" t="s">
        <v>126</v>
      </c>
      <c r="C42" s="230" t="s">
        <v>172</v>
      </c>
      <c r="D42" s="230"/>
      <c r="E42" s="230"/>
      <c r="F42" s="230"/>
      <c r="G42" s="230"/>
      <c r="H42" s="230"/>
      <c r="I42" s="230"/>
    </row>
    <row r="43" spans="2:9" ht="30" x14ac:dyDescent="0.2">
      <c r="B43" s="10" t="s">
        <v>174</v>
      </c>
      <c r="C43" s="224" t="s">
        <v>175</v>
      </c>
      <c r="D43" s="225"/>
      <c r="E43" s="225"/>
      <c r="F43" s="225"/>
      <c r="G43" s="225"/>
      <c r="H43" s="225"/>
      <c r="I43" s="226"/>
    </row>
    <row r="44" spans="2:9" x14ac:dyDescent="0.2">
      <c r="B44" s="10" t="s">
        <v>127</v>
      </c>
      <c r="C44" s="224" t="s">
        <v>176</v>
      </c>
      <c r="D44" s="225"/>
      <c r="E44" s="225"/>
      <c r="F44" s="225"/>
      <c r="G44" s="225"/>
      <c r="H44" s="225"/>
      <c r="I44" s="226"/>
    </row>
    <row r="45" spans="2:9" x14ac:dyDescent="0.2">
      <c r="B45" s="10" t="s">
        <v>177</v>
      </c>
      <c r="C45" s="224" t="s">
        <v>179</v>
      </c>
      <c r="D45" s="225"/>
      <c r="E45" s="225"/>
      <c r="F45" s="225"/>
      <c r="G45" s="225"/>
      <c r="H45" s="225"/>
      <c r="I45" s="226"/>
    </row>
    <row r="46" spans="2:9" ht="60" x14ac:dyDescent="0.2">
      <c r="B46" s="12" t="s">
        <v>181</v>
      </c>
      <c r="C46" s="236" t="s">
        <v>104</v>
      </c>
      <c r="D46" s="236"/>
      <c r="E46" s="236"/>
      <c r="F46" s="236"/>
      <c r="G46" s="236"/>
      <c r="H46" s="236"/>
      <c r="I46" s="236"/>
    </row>
    <row r="47" spans="2:9" x14ac:dyDescent="0.2">
      <c r="B47" s="12" t="s">
        <v>188</v>
      </c>
      <c r="C47" s="244" t="s">
        <v>196</v>
      </c>
      <c r="D47" s="245"/>
      <c r="E47" s="245"/>
      <c r="F47" s="245"/>
      <c r="G47" s="245"/>
      <c r="H47" s="245"/>
      <c r="I47" s="246"/>
    </row>
    <row r="48" spans="2:9" x14ac:dyDescent="0.2">
      <c r="B48" s="12" t="s">
        <v>12</v>
      </c>
      <c r="C48" s="236" t="s">
        <v>180</v>
      </c>
      <c r="D48" s="236"/>
      <c r="E48" s="236"/>
      <c r="F48" s="236"/>
      <c r="G48" s="236"/>
      <c r="H48" s="236"/>
      <c r="I48" s="236"/>
    </row>
    <row r="49" spans="2:9" ht="30" x14ac:dyDescent="0.2">
      <c r="B49" s="12" t="s">
        <v>182</v>
      </c>
      <c r="C49" s="236" t="s">
        <v>105</v>
      </c>
      <c r="D49" s="236"/>
      <c r="E49" s="236"/>
      <c r="F49" s="236"/>
      <c r="G49" s="236"/>
      <c r="H49" s="236"/>
      <c r="I49" s="236"/>
    </row>
    <row r="50" spans="2:9" ht="30" x14ac:dyDescent="0.2">
      <c r="B50" s="12" t="s">
        <v>14</v>
      </c>
      <c r="C50" s="236" t="s">
        <v>106</v>
      </c>
      <c r="D50" s="236"/>
      <c r="E50" s="236"/>
      <c r="F50" s="236"/>
      <c r="G50" s="236"/>
      <c r="H50" s="236"/>
      <c r="I50" s="236"/>
    </row>
    <row r="51" spans="2:9" ht="30" x14ac:dyDescent="0.2">
      <c r="B51" s="12" t="s">
        <v>15</v>
      </c>
      <c r="C51" s="236" t="s">
        <v>107</v>
      </c>
      <c r="D51" s="236"/>
      <c r="E51" s="236"/>
      <c r="F51" s="236"/>
      <c r="G51" s="236"/>
      <c r="H51" s="236"/>
      <c r="I51" s="236"/>
    </row>
    <row r="52" spans="2:9" ht="30" x14ac:dyDescent="0.2">
      <c r="B52" s="13" t="s">
        <v>16</v>
      </c>
      <c r="C52" s="232" t="s">
        <v>108</v>
      </c>
      <c r="D52" s="232"/>
      <c r="E52" s="232"/>
      <c r="F52" s="232"/>
      <c r="G52" s="232"/>
      <c r="H52" s="232"/>
      <c r="I52" s="232"/>
    </row>
    <row r="53" spans="2:9" x14ac:dyDescent="0.2">
      <c r="B53" s="13" t="s">
        <v>17</v>
      </c>
      <c r="C53" s="232" t="s">
        <v>109</v>
      </c>
      <c r="D53" s="232"/>
      <c r="E53" s="232"/>
      <c r="F53" s="232"/>
      <c r="G53" s="232"/>
      <c r="H53" s="232"/>
      <c r="I53" s="232"/>
    </row>
    <row r="54" spans="2:9" ht="30" x14ac:dyDescent="0.2">
      <c r="B54" s="13" t="s">
        <v>142</v>
      </c>
      <c r="C54" s="232" t="s">
        <v>110</v>
      </c>
      <c r="D54" s="232"/>
      <c r="E54" s="232"/>
      <c r="F54" s="232"/>
      <c r="G54" s="232"/>
      <c r="H54" s="232"/>
      <c r="I54" s="232"/>
    </row>
    <row r="55" spans="2:9" x14ac:dyDescent="0.2">
      <c r="B55" s="13" t="s">
        <v>36</v>
      </c>
      <c r="C55" s="232" t="s">
        <v>111</v>
      </c>
      <c r="D55" s="232"/>
      <c r="E55" s="232"/>
      <c r="F55" s="232"/>
      <c r="G55" s="232"/>
      <c r="H55" s="232"/>
      <c r="I55" s="232"/>
    </row>
    <row r="56" spans="2:9" x14ac:dyDescent="0.2">
      <c r="B56" s="13" t="s">
        <v>82</v>
      </c>
      <c r="C56" s="232" t="s">
        <v>112</v>
      </c>
      <c r="D56" s="232"/>
      <c r="E56" s="232"/>
      <c r="F56" s="232"/>
      <c r="G56" s="232"/>
      <c r="H56" s="232"/>
      <c r="I56" s="232"/>
    </row>
    <row r="57" spans="2:9" ht="30" x14ac:dyDescent="0.2">
      <c r="B57" s="13" t="s">
        <v>83</v>
      </c>
      <c r="C57" s="232" t="s">
        <v>113</v>
      </c>
      <c r="D57" s="232"/>
      <c r="E57" s="232"/>
      <c r="F57" s="232"/>
      <c r="G57" s="232"/>
      <c r="H57" s="232"/>
      <c r="I57" s="232"/>
    </row>
    <row r="58" spans="2:9" ht="33.75" customHeight="1" x14ac:dyDescent="0.2">
      <c r="B58" s="237"/>
      <c r="C58" s="237"/>
      <c r="D58" s="237"/>
      <c r="E58" s="237"/>
      <c r="F58" s="237"/>
      <c r="G58" s="237"/>
      <c r="H58" s="237"/>
      <c r="I58" s="238"/>
    </row>
    <row r="59" spans="2:9" ht="32.25" customHeight="1" x14ac:dyDescent="0.2">
      <c r="B59" s="227" t="s">
        <v>159</v>
      </c>
      <c r="C59" s="227"/>
      <c r="D59" s="227"/>
      <c r="E59" s="227"/>
      <c r="F59" s="227"/>
      <c r="G59" s="227"/>
      <c r="H59" s="227"/>
      <c r="I59" s="227"/>
    </row>
    <row r="60" spans="2:9" x14ac:dyDescent="0.2">
      <c r="B60" s="10" t="s">
        <v>22</v>
      </c>
      <c r="C60" s="234" t="s">
        <v>119</v>
      </c>
      <c r="D60" s="234"/>
      <c r="E60" s="234"/>
      <c r="F60" s="234"/>
      <c r="G60" s="234"/>
      <c r="H60" s="234"/>
      <c r="I60" s="234"/>
    </row>
    <row r="61" spans="2:9" ht="30" x14ac:dyDescent="0.2">
      <c r="B61" s="10" t="s">
        <v>32</v>
      </c>
      <c r="C61" s="243" t="s">
        <v>120</v>
      </c>
      <c r="D61" s="243"/>
      <c r="E61" s="243"/>
      <c r="F61" s="243"/>
      <c r="G61" s="243"/>
      <c r="H61" s="243"/>
      <c r="I61" s="243"/>
    </row>
    <row r="62" spans="2:9" ht="30" x14ac:dyDescent="0.2">
      <c r="B62" s="10" t="s">
        <v>183</v>
      </c>
      <c r="C62" s="240" t="s">
        <v>184</v>
      </c>
      <c r="D62" s="241"/>
      <c r="E62" s="241"/>
      <c r="F62" s="241"/>
      <c r="G62" s="241"/>
      <c r="H62" s="241"/>
      <c r="I62" s="242"/>
    </row>
    <row r="63" spans="2:9" x14ac:dyDescent="0.2">
      <c r="B63" s="10" t="s">
        <v>23</v>
      </c>
      <c r="C63" s="230" t="s">
        <v>121</v>
      </c>
      <c r="D63" s="230"/>
      <c r="E63" s="230"/>
      <c r="F63" s="230"/>
      <c r="G63" s="230"/>
      <c r="H63" s="230"/>
      <c r="I63" s="230"/>
    </row>
    <row r="64" spans="2:9" x14ac:dyDescent="0.2">
      <c r="B64" s="10" t="s">
        <v>24</v>
      </c>
      <c r="C64" s="234" t="s">
        <v>122</v>
      </c>
      <c r="D64" s="234"/>
      <c r="E64" s="234"/>
      <c r="F64" s="234"/>
      <c r="G64" s="234"/>
      <c r="H64" s="234"/>
      <c r="I64" s="234"/>
    </row>
    <row r="65" spans="2:9" x14ac:dyDescent="0.2">
      <c r="B65" s="10" t="s">
        <v>25</v>
      </c>
      <c r="C65" s="234" t="s">
        <v>123</v>
      </c>
      <c r="D65" s="234"/>
      <c r="E65" s="234"/>
      <c r="F65" s="234"/>
      <c r="G65" s="234"/>
      <c r="H65" s="234"/>
      <c r="I65" s="234"/>
    </row>
    <row r="66" spans="2:9" ht="30.75" customHeight="1" x14ac:dyDescent="0.2">
      <c r="B66" s="239"/>
      <c r="C66" s="239"/>
      <c r="D66" s="239"/>
      <c r="E66" s="239"/>
      <c r="F66" s="239"/>
      <c r="G66" s="239"/>
      <c r="H66" s="239"/>
      <c r="I66" s="239"/>
    </row>
    <row r="67" spans="2:9" ht="34.5" customHeight="1" x14ac:dyDescent="0.2">
      <c r="B67" s="227" t="s">
        <v>158</v>
      </c>
      <c r="C67" s="227"/>
      <c r="D67" s="227"/>
      <c r="E67" s="227"/>
      <c r="F67" s="227"/>
      <c r="G67" s="227"/>
      <c r="H67" s="227"/>
      <c r="I67" s="227"/>
    </row>
    <row r="68" spans="2:9" x14ac:dyDescent="0.2">
      <c r="B68" s="13" t="s">
        <v>654</v>
      </c>
      <c r="C68" s="234" t="s">
        <v>114</v>
      </c>
      <c r="D68" s="234"/>
      <c r="E68" s="234"/>
      <c r="F68" s="234"/>
      <c r="G68" s="234"/>
      <c r="H68" s="234"/>
      <c r="I68" s="234"/>
    </row>
    <row r="69" spans="2:9" ht="30" x14ac:dyDescent="0.2">
      <c r="B69" s="13" t="s">
        <v>13</v>
      </c>
      <c r="C69" s="234" t="s">
        <v>115</v>
      </c>
      <c r="D69" s="234"/>
      <c r="E69" s="234"/>
      <c r="F69" s="234"/>
      <c r="G69" s="234"/>
      <c r="H69" s="234"/>
      <c r="I69" s="234"/>
    </row>
    <row r="70" spans="2:9" x14ac:dyDescent="0.2">
      <c r="B70" s="13" t="s">
        <v>18</v>
      </c>
      <c r="C70" s="232" t="s">
        <v>116</v>
      </c>
      <c r="D70" s="232"/>
      <c r="E70" s="232"/>
      <c r="F70" s="232"/>
      <c r="G70" s="232"/>
      <c r="H70" s="232"/>
      <c r="I70" s="232"/>
    </row>
    <row r="71" spans="2:9" x14ac:dyDescent="0.2">
      <c r="B71" s="13" t="s">
        <v>20</v>
      </c>
      <c r="C71" s="234" t="s">
        <v>117</v>
      </c>
      <c r="D71" s="234"/>
      <c r="E71" s="234"/>
      <c r="F71" s="234"/>
      <c r="G71" s="234"/>
      <c r="H71" s="234"/>
      <c r="I71" s="234"/>
    </row>
    <row r="72" spans="2:9" x14ac:dyDescent="0.2">
      <c r="B72" s="13" t="s">
        <v>21</v>
      </c>
      <c r="C72" s="234" t="s">
        <v>118</v>
      </c>
      <c r="D72" s="234"/>
      <c r="E72" s="234"/>
      <c r="F72" s="234"/>
      <c r="G72" s="234"/>
      <c r="H72" s="234"/>
      <c r="I72" s="234"/>
    </row>
    <row r="73" spans="2:9" ht="33.75" customHeight="1" x14ac:dyDescent="0.2">
      <c r="B73" s="235"/>
      <c r="C73" s="235"/>
      <c r="D73" s="235"/>
      <c r="E73" s="235"/>
      <c r="F73" s="235"/>
      <c r="G73" s="235"/>
      <c r="H73" s="235"/>
      <c r="I73" s="235"/>
    </row>
    <row r="74" spans="2:9" ht="54.75" customHeight="1" x14ac:dyDescent="0.2"/>
    <row r="76" spans="2:9" ht="134.44999999999999" customHeight="1" x14ac:dyDescent="0.2"/>
    <row r="77" spans="2:9" ht="64.5" customHeight="1" x14ac:dyDescent="0.2"/>
    <row r="78" spans="2:9" ht="49.5" customHeight="1" x14ac:dyDescent="0.2"/>
    <row r="87" ht="40.5" customHeight="1" x14ac:dyDescent="0.2"/>
  </sheetData>
  <mergeCells count="72">
    <mergeCell ref="C8:I8"/>
    <mergeCell ref="B1:I1"/>
    <mergeCell ref="C5:I5"/>
    <mergeCell ref="C6:I6"/>
    <mergeCell ref="C7:I7"/>
    <mergeCell ref="B2:I2"/>
    <mergeCell ref="C3:I3"/>
    <mergeCell ref="C4:I4"/>
    <mergeCell ref="C27:I27"/>
    <mergeCell ref="B19:I19"/>
    <mergeCell ref="C16:I16"/>
    <mergeCell ref="C17:I17"/>
    <mergeCell ref="B20:I20"/>
    <mergeCell ref="C23:I23"/>
    <mergeCell ref="C24:I24"/>
    <mergeCell ref="C22:I22"/>
    <mergeCell ref="C42:I42"/>
    <mergeCell ref="C46:I46"/>
    <mergeCell ref="C50:I50"/>
    <mergeCell ref="C51:I51"/>
    <mergeCell ref="C55:I55"/>
    <mergeCell ref="C47:I47"/>
    <mergeCell ref="C69:I69"/>
    <mergeCell ref="C68:I68"/>
    <mergeCell ref="C52:I52"/>
    <mergeCell ref="C53:I53"/>
    <mergeCell ref="C54:I54"/>
    <mergeCell ref="C71:I71"/>
    <mergeCell ref="C72:I72"/>
    <mergeCell ref="B73:I73"/>
    <mergeCell ref="C70:I70"/>
    <mergeCell ref="C48:I48"/>
    <mergeCell ref="B58:I58"/>
    <mergeCell ref="B66:I66"/>
    <mergeCell ref="B67:I67"/>
    <mergeCell ref="C62:I62"/>
    <mergeCell ref="C63:I63"/>
    <mergeCell ref="C64:I64"/>
    <mergeCell ref="C65:I65"/>
    <mergeCell ref="C60:I60"/>
    <mergeCell ref="C61:I61"/>
    <mergeCell ref="C57:I57"/>
    <mergeCell ref="C49:I49"/>
    <mergeCell ref="C28:I28"/>
    <mergeCell ref="C32:I32"/>
    <mergeCell ref="B39:I39"/>
    <mergeCell ref="C40:I40"/>
    <mergeCell ref="C41:I41"/>
    <mergeCell ref="C29:I29"/>
    <mergeCell ref="C30:I30"/>
    <mergeCell ref="C31:I31"/>
    <mergeCell ref="C33:I33"/>
    <mergeCell ref="B34:I34"/>
    <mergeCell ref="C36:I36"/>
    <mergeCell ref="C37:I37"/>
    <mergeCell ref="B35:I35"/>
    <mergeCell ref="C9:I9"/>
    <mergeCell ref="C43:I43"/>
    <mergeCell ref="C44:I44"/>
    <mergeCell ref="C45:I45"/>
    <mergeCell ref="B59:I59"/>
    <mergeCell ref="C15:I15"/>
    <mergeCell ref="C10:I10"/>
    <mergeCell ref="C11:I11"/>
    <mergeCell ref="C12:I12"/>
    <mergeCell ref="C13:I13"/>
    <mergeCell ref="C25:I25"/>
    <mergeCell ref="C18:I18"/>
    <mergeCell ref="B21:I21"/>
    <mergeCell ref="C26:I26"/>
    <mergeCell ref="C14:I14"/>
    <mergeCell ref="C56:I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01"/>
  <sheetViews>
    <sheetView tabSelected="1" topLeftCell="G6" zoomScale="80" zoomScaleNormal="70" workbookViewId="0">
      <pane ySplit="2" topLeftCell="A81" activePane="bottomLeft" state="frozen"/>
      <selection activeCell="A6" sqref="A6"/>
      <selection pane="bottomLeft" activeCell="L78" sqref="L78:L80"/>
    </sheetView>
  </sheetViews>
  <sheetFormatPr baseColWidth="10" defaultRowHeight="15" x14ac:dyDescent="0.25"/>
  <cols>
    <col min="1" max="11" width="20.5703125" customWidth="1"/>
    <col min="12" max="12" width="23.140625" customWidth="1"/>
    <col min="13" max="13" width="27.42578125" hidden="1" customWidth="1"/>
    <col min="14" max="14" width="20.7109375" hidden="1" customWidth="1"/>
    <col min="15" max="16" width="20.5703125" customWidth="1"/>
    <col min="17" max="17" width="23.5703125" hidden="1" customWidth="1"/>
    <col min="18" max="18" width="21.28515625" hidden="1" customWidth="1"/>
    <col min="19" max="20" width="20.5703125" hidden="1" customWidth="1"/>
    <col min="21" max="21" width="20" hidden="1" customWidth="1"/>
    <col min="22" max="23" width="20.5703125" hidden="1" customWidth="1"/>
    <col min="24" max="25" width="23" hidden="1" customWidth="1"/>
    <col min="26" max="37" width="20.5703125" customWidth="1"/>
  </cols>
  <sheetData>
    <row r="1" spans="1:28" ht="29.25" hidden="1" customHeight="1" x14ac:dyDescent="0.25">
      <c r="A1" s="272"/>
      <c r="B1" s="272"/>
      <c r="C1" s="273" t="s">
        <v>1</v>
      </c>
      <c r="D1" s="273"/>
      <c r="E1" s="273"/>
      <c r="F1" s="273"/>
      <c r="G1" s="273"/>
      <c r="H1" s="273"/>
      <c r="I1" s="273"/>
      <c r="J1" s="273"/>
      <c r="K1" s="273"/>
      <c r="L1" s="273"/>
      <c r="M1" s="273"/>
      <c r="N1" s="273"/>
      <c r="O1" s="273"/>
      <c r="P1" s="273"/>
      <c r="Q1" s="273"/>
      <c r="R1" s="273"/>
      <c r="S1" s="273"/>
      <c r="T1" s="273"/>
      <c r="U1" s="273"/>
      <c r="V1" s="273"/>
      <c r="W1" s="273"/>
      <c r="X1" s="273"/>
      <c r="Y1" s="273"/>
      <c r="Z1" s="273"/>
      <c r="AA1" s="273"/>
      <c r="AB1" s="23" t="s">
        <v>198</v>
      </c>
    </row>
    <row r="2" spans="1:28" ht="28.5" hidden="1" customHeight="1" x14ac:dyDescent="0.25">
      <c r="A2" s="272"/>
      <c r="B2" s="272"/>
      <c r="C2" s="273" t="s">
        <v>2</v>
      </c>
      <c r="D2" s="273"/>
      <c r="E2" s="273"/>
      <c r="F2" s="273"/>
      <c r="G2" s="273"/>
      <c r="H2" s="273"/>
      <c r="I2" s="273"/>
      <c r="J2" s="273"/>
      <c r="K2" s="273"/>
      <c r="L2" s="273"/>
      <c r="M2" s="273"/>
      <c r="N2" s="273"/>
      <c r="O2" s="273"/>
      <c r="P2" s="273"/>
      <c r="Q2" s="273"/>
      <c r="R2" s="273"/>
      <c r="S2" s="273"/>
      <c r="T2" s="273"/>
      <c r="U2" s="273"/>
      <c r="V2" s="273"/>
      <c r="W2" s="273"/>
      <c r="X2" s="273"/>
      <c r="Y2" s="273"/>
      <c r="Z2" s="273"/>
      <c r="AA2" s="273"/>
      <c r="AB2" s="23" t="s">
        <v>3</v>
      </c>
    </row>
    <row r="3" spans="1:28" ht="30.75" hidden="1" customHeight="1" x14ac:dyDescent="0.25">
      <c r="A3" s="272"/>
      <c r="B3" s="272"/>
      <c r="C3" s="273" t="s">
        <v>4</v>
      </c>
      <c r="D3" s="273"/>
      <c r="E3" s="273"/>
      <c r="F3" s="273"/>
      <c r="G3" s="273"/>
      <c r="H3" s="273"/>
      <c r="I3" s="273"/>
      <c r="J3" s="273"/>
      <c r="K3" s="273"/>
      <c r="L3" s="273"/>
      <c r="M3" s="273"/>
      <c r="N3" s="273"/>
      <c r="O3" s="273"/>
      <c r="P3" s="273"/>
      <c r="Q3" s="273"/>
      <c r="R3" s="273"/>
      <c r="S3" s="273"/>
      <c r="T3" s="273"/>
      <c r="U3" s="273"/>
      <c r="V3" s="273"/>
      <c r="W3" s="273"/>
      <c r="X3" s="273"/>
      <c r="Y3" s="273"/>
      <c r="Z3" s="273"/>
      <c r="AA3" s="273"/>
      <c r="AB3" s="23" t="s">
        <v>197</v>
      </c>
    </row>
    <row r="4" spans="1:28" ht="23.25" hidden="1" customHeight="1" x14ac:dyDescent="0.25">
      <c r="A4" s="272"/>
      <c r="B4" s="272"/>
      <c r="C4" s="273" t="s">
        <v>136</v>
      </c>
      <c r="D4" s="273"/>
      <c r="E4" s="273"/>
      <c r="F4" s="273"/>
      <c r="G4" s="273"/>
      <c r="H4" s="273"/>
      <c r="I4" s="273"/>
      <c r="J4" s="273"/>
      <c r="K4" s="273"/>
      <c r="L4" s="273"/>
      <c r="M4" s="273"/>
      <c r="N4" s="273"/>
      <c r="O4" s="273"/>
      <c r="P4" s="273"/>
      <c r="Q4" s="273"/>
      <c r="R4" s="273"/>
      <c r="S4" s="273"/>
      <c r="T4" s="273"/>
      <c r="U4" s="273"/>
      <c r="V4" s="273"/>
      <c r="W4" s="273"/>
      <c r="X4" s="273"/>
      <c r="Y4" s="273"/>
      <c r="Z4" s="273"/>
      <c r="AA4" s="273"/>
      <c r="AB4" s="23" t="s">
        <v>199</v>
      </c>
    </row>
    <row r="5" spans="1:28" ht="35.25" hidden="1" customHeight="1" x14ac:dyDescent="0.25">
      <c r="A5" s="269" t="s">
        <v>148</v>
      </c>
      <c r="B5" s="269"/>
      <c r="C5" s="270" t="s">
        <v>431</v>
      </c>
      <c r="D5" s="271"/>
      <c r="E5" s="271"/>
      <c r="F5" s="271"/>
      <c r="G5" s="271"/>
      <c r="H5" s="271"/>
      <c r="I5" s="271"/>
      <c r="J5" s="271"/>
      <c r="K5" s="271"/>
      <c r="L5" s="271"/>
      <c r="M5" s="271"/>
      <c r="N5" s="271"/>
      <c r="O5" s="271"/>
      <c r="P5" s="271"/>
      <c r="Q5" s="271"/>
      <c r="R5" s="271"/>
      <c r="S5" s="271"/>
      <c r="T5" s="271"/>
      <c r="U5" s="271"/>
      <c r="V5" s="271"/>
      <c r="W5" s="271"/>
      <c r="X5" s="271"/>
      <c r="Y5" s="271"/>
      <c r="Z5" s="271"/>
      <c r="AA5" s="271"/>
      <c r="AB5" s="90"/>
    </row>
    <row r="6" spans="1:28" ht="30" customHeight="1" x14ac:dyDescent="0.25">
      <c r="A6" s="266" t="s">
        <v>138</v>
      </c>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8"/>
    </row>
    <row r="7" spans="1:28" ht="69.95" customHeight="1" x14ac:dyDescent="0.25">
      <c r="A7" s="24" t="s">
        <v>73</v>
      </c>
      <c r="B7" s="24" t="s">
        <v>143</v>
      </c>
      <c r="C7" s="24" t="s">
        <v>134</v>
      </c>
      <c r="D7" s="24" t="s">
        <v>28</v>
      </c>
      <c r="E7" s="24" t="s">
        <v>80</v>
      </c>
      <c r="F7" s="24" t="s">
        <v>7</v>
      </c>
      <c r="G7" s="24" t="s">
        <v>169</v>
      </c>
      <c r="H7" s="24" t="s">
        <v>34</v>
      </c>
      <c r="I7" s="24" t="s">
        <v>8</v>
      </c>
      <c r="J7" s="25" t="s">
        <v>133</v>
      </c>
      <c r="K7" s="24" t="s">
        <v>76</v>
      </c>
      <c r="L7" s="24" t="s">
        <v>75</v>
      </c>
      <c r="M7" s="24" t="s">
        <v>154</v>
      </c>
      <c r="N7" s="24" t="s">
        <v>9</v>
      </c>
      <c r="O7" s="24" t="s">
        <v>30</v>
      </c>
      <c r="P7" s="24" t="s">
        <v>31</v>
      </c>
      <c r="Q7" s="147" t="s">
        <v>1340</v>
      </c>
      <c r="R7" s="147" t="s">
        <v>1341</v>
      </c>
      <c r="S7" s="147" t="s">
        <v>1331</v>
      </c>
      <c r="T7" s="148" t="s">
        <v>1277</v>
      </c>
      <c r="U7" s="148" t="s">
        <v>1278</v>
      </c>
      <c r="V7" s="148" t="s">
        <v>1332</v>
      </c>
      <c r="W7" s="210" t="s">
        <v>1333</v>
      </c>
      <c r="X7" s="148" t="s">
        <v>1334</v>
      </c>
      <c r="Y7" s="210" t="s">
        <v>1335</v>
      </c>
      <c r="Z7" s="24" t="s">
        <v>140</v>
      </c>
      <c r="AA7" s="24" t="s">
        <v>141</v>
      </c>
      <c r="AB7" s="24" t="s">
        <v>139</v>
      </c>
    </row>
    <row r="8" spans="1:28" ht="69.95" customHeight="1" x14ac:dyDescent="0.25">
      <c r="A8" s="27" t="s">
        <v>201</v>
      </c>
      <c r="B8" s="39" t="s">
        <v>403</v>
      </c>
      <c r="C8" s="27" t="s">
        <v>202</v>
      </c>
      <c r="D8" s="27" t="s">
        <v>203</v>
      </c>
      <c r="E8" s="31" t="s">
        <v>393</v>
      </c>
      <c r="F8" s="48" t="s">
        <v>204</v>
      </c>
      <c r="G8" s="40" t="s">
        <v>205</v>
      </c>
      <c r="H8" s="31" t="s">
        <v>207</v>
      </c>
      <c r="I8" s="27" t="s">
        <v>213</v>
      </c>
      <c r="J8" s="31" t="s">
        <v>214</v>
      </c>
      <c r="K8" s="31" t="s">
        <v>220</v>
      </c>
      <c r="L8" s="214">
        <v>0.1</v>
      </c>
      <c r="M8" s="27" t="s">
        <v>166</v>
      </c>
      <c r="N8" s="31" t="s">
        <v>766</v>
      </c>
      <c r="O8" s="27">
        <v>1</v>
      </c>
      <c r="P8" s="32" t="s">
        <v>226</v>
      </c>
      <c r="Q8" s="27" t="s">
        <v>226</v>
      </c>
      <c r="R8" s="32"/>
      <c r="S8" s="32">
        <v>0</v>
      </c>
      <c r="T8" s="151">
        <f>SUM(Q8:R8)</f>
        <v>0</v>
      </c>
      <c r="U8" s="151">
        <f>T8</f>
        <v>0</v>
      </c>
      <c r="V8" s="153" t="s">
        <v>226</v>
      </c>
      <c r="W8" s="153" t="s">
        <v>226</v>
      </c>
      <c r="X8" s="150">
        <f t="shared" ref="X8:X13" si="0">(U8/O8)*L8</f>
        <v>0</v>
      </c>
      <c r="Y8" s="150">
        <f t="shared" ref="Y8:Y13" si="1">U8/O8</f>
        <v>0</v>
      </c>
      <c r="Z8" s="33">
        <v>0.3</v>
      </c>
      <c r="AA8" s="33">
        <v>0.5</v>
      </c>
      <c r="AB8" s="33">
        <v>0.2</v>
      </c>
    </row>
    <row r="9" spans="1:28" ht="69.95" customHeight="1" x14ac:dyDescent="0.25">
      <c r="A9" s="27" t="s">
        <v>201</v>
      </c>
      <c r="B9" s="39" t="s">
        <v>403</v>
      </c>
      <c r="C9" s="27" t="s">
        <v>202</v>
      </c>
      <c r="D9" s="27" t="s">
        <v>203</v>
      </c>
      <c r="E9" s="31" t="s">
        <v>393</v>
      </c>
      <c r="F9" s="48" t="s">
        <v>204</v>
      </c>
      <c r="G9" s="40" t="s">
        <v>227</v>
      </c>
      <c r="H9" s="31" t="s">
        <v>208</v>
      </c>
      <c r="I9" s="27" t="s">
        <v>213</v>
      </c>
      <c r="J9" s="31" t="s">
        <v>215</v>
      </c>
      <c r="K9" s="31" t="s">
        <v>221</v>
      </c>
      <c r="L9" s="214">
        <v>0.1</v>
      </c>
      <c r="M9" s="27" t="s">
        <v>166</v>
      </c>
      <c r="N9" s="31" t="s">
        <v>767</v>
      </c>
      <c r="O9" s="27">
        <v>60</v>
      </c>
      <c r="P9" s="32">
        <v>5</v>
      </c>
      <c r="Q9" s="27">
        <v>0.2</v>
      </c>
      <c r="R9" s="32"/>
      <c r="S9" s="32">
        <v>0</v>
      </c>
      <c r="T9" s="151">
        <f>SUM(Q9:R9)+S9</f>
        <v>0.2</v>
      </c>
      <c r="U9" s="151">
        <f t="shared" ref="U9:U84" si="2">T9</f>
        <v>0.2</v>
      </c>
      <c r="V9" s="153">
        <f>(T9/P9)*L9</f>
        <v>4.0000000000000001E-3</v>
      </c>
      <c r="W9" s="153">
        <f>T9/P9</f>
        <v>0.04</v>
      </c>
      <c r="X9" s="150">
        <f t="shared" si="0"/>
        <v>3.3333333333333338E-4</v>
      </c>
      <c r="Y9" s="150">
        <f t="shared" si="1"/>
        <v>3.3333333333333335E-3</v>
      </c>
      <c r="Z9" s="27">
        <v>15</v>
      </c>
      <c r="AA9" s="27">
        <v>20</v>
      </c>
      <c r="AB9" s="27">
        <v>20</v>
      </c>
    </row>
    <row r="10" spans="1:28" ht="69.95" customHeight="1" x14ac:dyDescent="0.25">
      <c r="A10" s="27" t="s">
        <v>201</v>
      </c>
      <c r="B10" s="39" t="s">
        <v>403</v>
      </c>
      <c r="C10" s="27" t="s">
        <v>202</v>
      </c>
      <c r="D10" s="27" t="s">
        <v>203</v>
      </c>
      <c r="E10" s="31" t="s">
        <v>393</v>
      </c>
      <c r="F10" s="48" t="s">
        <v>204</v>
      </c>
      <c r="G10" s="40" t="s">
        <v>235</v>
      </c>
      <c r="H10" s="31" t="s">
        <v>209</v>
      </c>
      <c r="I10" s="27" t="s">
        <v>213</v>
      </c>
      <c r="J10" s="31" t="s">
        <v>216</v>
      </c>
      <c r="K10" s="31" t="s">
        <v>222</v>
      </c>
      <c r="L10" s="214">
        <v>0.2</v>
      </c>
      <c r="M10" s="27" t="s">
        <v>165</v>
      </c>
      <c r="N10" s="31" t="s">
        <v>768</v>
      </c>
      <c r="O10" s="27">
        <v>5</v>
      </c>
      <c r="P10" s="219">
        <v>1</v>
      </c>
      <c r="Q10" s="219">
        <v>1</v>
      </c>
      <c r="R10" s="219">
        <v>2</v>
      </c>
      <c r="S10" s="219">
        <v>1</v>
      </c>
      <c r="T10" s="151">
        <f>SUM(Q10:R10)+S10</f>
        <v>4</v>
      </c>
      <c r="U10" s="151">
        <f t="shared" si="2"/>
        <v>4</v>
      </c>
      <c r="V10" s="153" t="s">
        <v>226</v>
      </c>
      <c r="W10" s="153" t="s">
        <v>226</v>
      </c>
      <c r="X10" s="150">
        <f t="shared" si="0"/>
        <v>0.16000000000000003</v>
      </c>
      <c r="Y10" s="150">
        <f t="shared" si="1"/>
        <v>0.8</v>
      </c>
      <c r="Z10" s="27">
        <v>1</v>
      </c>
      <c r="AA10" s="27">
        <v>2</v>
      </c>
      <c r="AB10" s="27">
        <v>1</v>
      </c>
    </row>
    <row r="11" spans="1:28" ht="69.95" customHeight="1" x14ac:dyDescent="0.25">
      <c r="A11" s="27" t="s">
        <v>201</v>
      </c>
      <c r="B11" s="39" t="s">
        <v>403</v>
      </c>
      <c r="C11" s="27" t="s">
        <v>202</v>
      </c>
      <c r="D11" s="27" t="s">
        <v>203</v>
      </c>
      <c r="E11" s="31" t="s">
        <v>393</v>
      </c>
      <c r="F11" s="48" t="s">
        <v>204</v>
      </c>
      <c r="G11" s="40" t="s">
        <v>256</v>
      </c>
      <c r="H11" s="31" t="s">
        <v>210</v>
      </c>
      <c r="I11" s="27" t="s">
        <v>213</v>
      </c>
      <c r="J11" s="31" t="s">
        <v>217</v>
      </c>
      <c r="K11" s="31" t="s">
        <v>223</v>
      </c>
      <c r="L11" s="214">
        <v>0.3</v>
      </c>
      <c r="M11" s="27" t="s">
        <v>165</v>
      </c>
      <c r="N11" s="31" t="s">
        <v>714</v>
      </c>
      <c r="O11" s="27">
        <v>15</v>
      </c>
      <c r="P11" s="32">
        <v>2</v>
      </c>
      <c r="Q11" s="157">
        <v>0.1</v>
      </c>
      <c r="R11" s="32"/>
      <c r="S11" s="32">
        <v>0</v>
      </c>
      <c r="T11" s="151">
        <f>SUM(Q11:R11)+S11</f>
        <v>0.1</v>
      </c>
      <c r="U11" s="151">
        <f t="shared" si="2"/>
        <v>0.1</v>
      </c>
      <c r="V11" s="153">
        <f>(T11/P11)*L11</f>
        <v>1.4999999999999999E-2</v>
      </c>
      <c r="W11" s="153">
        <f>T11/P11</f>
        <v>0.05</v>
      </c>
      <c r="X11" s="150">
        <f t="shared" si="0"/>
        <v>2E-3</v>
      </c>
      <c r="Y11" s="150">
        <f t="shared" si="1"/>
        <v>6.6666666666666671E-3</v>
      </c>
      <c r="Z11" s="27">
        <v>3</v>
      </c>
      <c r="AA11" s="27">
        <v>5</v>
      </c>
      <c r="AB11" s="27">
        <v>5</v>
      </c>
    </row>
    <row r="12" spans="1:28" ht="69.95" customHeight="1" x14ac:dyDescent="0.25">
      <c r="A12" s="27" t="s">
        <v>201</v>
      </c>
      <c r="B12" s="39" t="s">
        <v>403</v>
      </c>
      <c r="C12" s="27" t="s">
        <v>202</v>
      </c>
      <c r="D12" s="27" t="s">
        <v>203</v>
      </c>
      <c r="E12" s="31" t="s">
        <v>393</v>
      </c>
      <c r="F12" s="48" t="s">
        <v>204</v>
      </c>
      <c r="G12" s="40" t="s">
        <v>266</v>
      </c>
      <c r="H12" s="31" t="s">
        <v>211</v>
      </c>
      <c r="I12" s="27" t="s">
        <v>213</v>
      </c>
      <c r="J12" s="31" t="s">
        <v>218</v>
      </c>
      <c r="K12" s="31" t="s">
        <v>224</v>
      </c>
      <c r="L12" s="214">
        <v>0.2</v>
      </c>
      <c r="M12" s="27" t="s">
        <v>165</v>
      </c>
      <c r="N12" s="31" t="s">
        <v>714</v>
      </c>
      <c r="O12" s="27">
        <v>80</v>
      </c>
      <c r="P12" s="32">
        <v>8</v>
      </c>
      <c r="Q12" s="27">
        <v>0.15</v>
      </c>
      <c r="R12" s="32"/>
      <c r="S12" s="32">
        <v>0</v>
      </c>
      <c r="T12" s="151">
        <f>SUM(Q12:R12)+S12</f>
        <v>0.15</v>
      </c>
      <c r="U12" s="151">
        <f t="shared" si="2"/>
        <v>0.15</v>
      </c>
      <c r="V12" s="153">
        <f>(T12/P12)*L12</f>
        <v>3.7499999999999999E-3</v>
      </c>
      <c r="W12" s="153">
        <f>T12/P12</f>
        <v>1.8749999999999999E-2</v>
      </c>
      <c r="X12" s="150">
        <f t="shared" si="0"/>
        <v>3.7500000000000001E-4</v>
      </c>
      <c r="Y12" s="150">
        <f t="shared" si="1"/>
        <v>1.8749999999999999E-3</v>
      </c>
      <c r="Z12" s="27">
        <v>22</v>
      </c>
      <c r="AA12" s="27">
        <v>26</v>
      </c>
      <c r="AB12" s="27">
        <v>24</v>
      </c>
    </row>
    <row r="13" spans="1:28" ht="69.95" customHeight="1" x14ac:dyDescent="0.25">
      <c r="A13" s="27" t="s">
        <v>201</v>
      </c>
      <c r="B13" s="39" t="s">
        <v>403</v>
      </c>
      <c r="C13" s="27" t="s">
        <v>202</v>
      </c>
      <c r="D13" s="27" t="s">
        <v>203</v>
      </c>
      <c r="E13" s="31" t="s">
        <v>393</v>
      </c>
      <c r="F13" s="48" t="s">
        <v>204</v>
      </c>
      <c r="G13" s="40" t="s">
        <v>275</v>
      </c>
      <c r="H13" s="31" t="s">
        <v>212</v>
      </c>
      <c r="I13" s="27" t="s">
        <v>213</v>
      </c>
      <c r="J13" s="31" t="s">
        <v>219</v>
      </c>
      <c r="K13" s="31" t="s">
        <v>225</v>
      </c>
      <c r="L13" s="214">
        <v>0.1</v>
      </c>
      <c r="M13" s="27" t="s">
        <v>165</v>
      </c>
      <c r="N13" s="31" t="s">
        <v>769</v>
      </c>
      <c r="O13" s="27">
        <v>1000</v>
      </c>
      <c r="P13" s="220">
        <v>160</v>
      </c>
      <c r="Q13" s="157">
        <f>+(0.148)</f>
        <v>0.14799999999999999</v>
      </c>
      <c r="R13" s="32"/>
      <c r="S13" s="32">
        <v>0</v>
      </c>
      <c r="T13" s="151">
        <f>SUM(Q13:R13)+S13</f>
        <v>0.14799999999999999</v>
      </c>
      <c r="U13" s="151">
        <f t="shared" si="2"/>
        <v>0.14799999999999999</v>
      </c>
      <c r="V13" s="153">
        <f>(T13/P13)*L13</f>
        <v>9.2499999999999999E-5</v>
      </c>
      <c r="W13" s="153">
        <f>T13/P13</f>
        <v>9.2499999999999993E-4</v>
      </c>
      <c r="X13" s="150">
        <f t="shared" si="0"/>
        <v>1.4800000000000001E-5</v>
      </c>
      <c r="Y13" s="150">
        <f t="shared" si="1"/>
        <v>1.4799999999999999E-4</v>
      </c>
      <c r="Z13" s="27">
        <v>230</v>
      </c>
      <c r="AA13" s="27">
        <v>330</v>
      </c>
      <c r="AB13" s="27">
        <v>280</v>
      </c>
    </row>
    <row r="14" spans="1:28" ht="69.95" customHeight="1" x14ac:dyDescent="0.25">
      <c r="A14" s="154"/>
      <c r="B14" s="155"/>
      <c r="C14" s="155"/>
      <c r="D14" s="155"/>
      <c r="E14" s="156"/>
      <c r="F14" s="253" t="s">
        <v>1279</v>
      </c>
      <c r="G14" s="254"/>
      <c r="H14" s="254"/>
      <c r="I14" s="254"/>
      <c r="J14" s="254"/>
      <c r="K14" s="254"/>
      <c r="L14" s="254"/>
      <c r="M14" s="254"/>
      <c r="N14" s="254"/>
      <c r="O14" s="254"/>
      <c r="P14" s="254"/>
      <c r="Q14" s="254"/>
      <c r="R14" s="254"/>
      <c r="S14" s="254"/>
      <c r="T14" s="254"/>
      <c r="U14" s="255"/>
      <c r="V14" s="211">
        <f>SUM(V8:V13)</f>
        <v>2.2842499999999998E-2</v>
      </c>
      <c r="W14" s="212">
        <f>AVERAGE(W8:W13)</f>
        <v>2.7418749999999999E-2</v>
      </c>
      <c r="X14" s="213">
        <f>SUM(X8:X13)</f>
        <v>0.16272313333333335</v>
      </c>
      <c r="Y14" s="213">
        <f>AVERAGE(Y8:Y13)</f>
        <v>0.13533716666666668</v>
      </c>
      <c r="Z14" s="27"/>
      <c r="AA14" s="27"/>
      <c r="AB14" s="27"/>
    </row>
    <row r="15" spans="1:28" s="1" customFormat="1" ht="69.95" customHeight="1" x14ac:dyDescent="0.25">
      <c r="A15" s="27" t="s">
        <v>201</v>
      </c>
      <c r="B15" s="39" t="s">
        <v>403</v>
      </c>
      <c r="C15" s="27" t="s">
        <v>202</v>
      </c>
      <c r="D15" s="27" t="s">
        <v>203</v>
      </c>
      <c r="E15" s="31" t="s">
        <v>206</v>
      </c>
      <c r="F15" s="56" t="s">
        <v>228</v>
      </c>
      <c r="G15" s="41" t="s">
        <v>227</v>
      </c>
      <c r="H15" s="31" t="s">
        <v>229</v>
      </c>
      <c r="I15" s="27" t="s">
        <v>213</v>
      </c>
      <c r="J15" s="31" t="s">
        <v>231</v>
      </c>
      <c r="K15" s="31" t="s">
        <v>233</v>
      </c>
      <c r="L15" s="215">
        <v>0.6</v>
      </c>
      <c r="M15" s="27" t="s">
        <v>166</v>
      </c>
      <c r="N15" s="31" t="s">
        <v>770</v>
      </c>
      <c r="O15" s="27">
        <v>40</v>
      </c>
      <c r="P15" s="34">
        <v>15</v>
      </c>
      <c r="Q15" s="27">
        <v>15</v>
      </c>
      <c r="R15" s="34"/>
      <c r="S15" s="34"/>
      <c r="T15" s="151">
        <f>SUM(Q15:R15)</f>
        <v>15</v>
      </c>
      <c r="U15" s="151">
        <f t="shared" si="2"/>
        <v>15</v>
      </c>
      <c r="V15" s="153">
        <f>(T15/P15)*L15</f>
        <v>0.6</v>
      </c>
      <c r="W15" s="153">
        <f>T15/P15</f>
        <v>1</v>
      </c>
      <c r="X15" s="150">
        <f>(U15/O15)*L15</f>
        <v>0.22499999999999998</v>
      </c>
      <c r="Y15" s="150">
        <f>U15/O15</f>
        <v>0.375</v>
      </c>
      <c r="Z15" s="31">
        <v>10</v>
      </c>
      <c r="AA15" s="31">
        <v>10</v>
      </c>
      <c r="AB15" s="31">
        <v>5</v>
      </c>
    </row>
    <row r="16" spans="1:28" ht="69.95" customHeight="1" x14ac:dyDescent="0.25">
      <c r="A16" s="27" t="s">
        <v>201</v>
      </c>
      <c r="B16" s="39" t="s">
        <v>403</v>
      </c>
      <c r="C16" s="27" t="s">
        <v>202</v>
      </c>
      <c r="D16" s="27" t="s">
        <v>203</v>
      </c>
      <c r="E16" s="31" t="s">
        <v>206</v>
      </c>
      <c r="F16" s="56" t="s">
        <v>228</v>
      </c>
      <c r="G16" s="41" t="s">
        <v>235</v>
      </c>
      <c r="H16" s="31" t="s">
        <v>230</v>
      </c>
      <c r="I16" s="27" t="s">
        <v>213</v>
      </c>
      <c r="J16" s="31" t="s">
        <v>232</v>
      </c>
      <c r="K16" s="31" t="s">
        <v>234</v>
      </c>
      <c r="L16" s="214">
        <v>0.4</v>
      </c>
      <c r="M16" s="27" t="s">
        <v>166</v>
      </c>
      <c r="N16" s="31" t="s">
        <v>717</v>
      </c>
      <c r="O16" s="27">
        <v>105</v>
      </c>
      <c r="P16" s="34">
        <v>30</v>
      </c>
      <c r="Q16" s="27">
        <v>10</v>
      </c>
      <c r="R16" s="34"/>
      <c r="S16" s="34"/>
      <c r="T16" s="151">
        <f>SUM(Q16:R16)</f>
        <v>10</v>
      </c>
      <c r="U16" s="151">
        <f t="shared" si="2"/>
        <v>10</v>
      </c>
      <c r="V16" s="153">
        <f>(T16/P16)*L16</f>
        <v>0.13333333333333333</v>
      </c>
      <c r="W16" s="153">
        <f>T16/P16</f>
        <v>0.33333333333333331</v>
      </c>
      <c r="X16" s="150">
        <f>(U16/O16)*L16</f>
        <v>3.8095238095238099E-2</v>
      </c>
      <c r="Y16" s="150">
        <f>U16/O16</f>
        <v>9.5238095238095233E-2</v>
      </c>
      <c r="Z16" s="31">
        <v>55</v>
      </c>
      <c r="AA16" s="31">
        <v>80</v>
      </c>
      <c r="AB16" s="31">
        <v>105</v>
      </c>
    </row>
    <row r="17" spans="1:28" ht="69.95" customHeight="1" x14ac:dyDescent="0.25">
      <c r="A17" s="256"/>
      <c r="B17" s="257"/>
      <c r="C17" s="257"/>
      <c r="D17" s="257"/>
      <c r="E17" s="258"/>
      <c r="F17" s="253" t="s">
        <v>1281</v>
      </c>
      <c r="G17" s="254"/>
      <c r="H17" s="254"/>
      <c r="I17" s="254"/>
      <c r="J17" s="254"/>
      <c r="K17" s="254"/>
      <c r="L17" s="254"/>
      <c r="M17" s="254"/>
      <c r="N17" s="254"/>
      <c r="O17" s="254"/>
      <c r="P17" s="254"/>
      <c r="Q17" s="254"/>
      <c r="R17" s="254"/>
      <c r="S17" s="254"/>
      <c r="T17" s="254"/>
      <c r="U17" s="255"/>
      <c r="V17" s="211">
        <f>SUM(V15:V16)</f>
        <v>0.73333333333333328</v>
      </c>
      <c r="W17" s="212">
        <f>AVERAGE(W15:W16)</f>
        <v>0.66666666666666663</v>
      </c>
      <c r="X17" s="213">
        <f>SUM(X15:X16)</f>
        <v>0.26309523809523805</v>
      </c>
      <c r="Y17" s="213">
        <f>AVERAGE(Y15:Y16)</f>
        <v>0.23511904761904762</v>
      </c>
      <c r="Z17" s="31"/>
      <c r="AA17" s="31"/>
      <c r="AB17" s="31"/>
    </row>
    <row r="18" spans="1:28" ht="69.95" customHeight="1" x14ac:dyDescent="0.25">
      <c r="A18" s="27" t="s">
        <v>201</v>
      </c>
      <c r="B18" s="39" t="s">
        <v>403</v>
      </c>
      <c r="C18" s="27" t="s">
        <v>202</v>
      </c>
      <c r="D18" s="27" t="s">
        <v>203</v>
      </c>
      <c r="E18" s="31" t="s">
        <v>394</v>
      </c>
      <c r="F18" s="82" t="s">
        <v>236</v>
      </c>
      <c r="G18" s="41" t="s">
        <v>235</v>
      </c>
      <c r="H18" s="31" t="s">
        <v>237</v>
      </c>
      <c r="I18" s="27" t="s">
        <v>213</v>
      </c>
      <c r="J18" s="31" t="s">
        <v>249</v>
      </c>
      <c r="K18" s="31" t="s">
        <v>250</v>
      </c>
      <c r="L18" s="214">
        <v>0.1</v>
      </c>
      <c r="M18" s="27" t="s">
        <v>166</v>
      </c>
      <c r="N18" s="31" t="s">
        <v>771</v>
      </c>
      <c r="O18" s="27">
        <v>2390</v>
      </c>
      <c r="P18" s="32" t="s">
        <v>226</v>
      </c>
      <c r="Q18" s="27" t="s">
        <v>226</v>
      </c>
      <c r="R18" s="32"/>
      <c r="S18" s="32"/>
      <c r="T18" s="151">
        <v>0</v>
      </c>
      <c r="U18" s="151">
        <f t="shared" si="2"/>
        <v>0</v>
      </c>
      <c r="V18" s="153" t="s">
        <v>226</v>
      </c>
      <c r="W18" s="153" t="s">
        <v>226</v>
      </c>
      <c r="X18" s="150">
        <f t="shared" ref="X18:X24" si="3">(U18/O18)*L18</f>
        <v>0</v>
      </c>
      <c r="Y18" s="150">
        <f t="shared" ref="Y18:Y24" si="4">U18/O18</f>
        <v>0</v>
      </c>
      <c r="Z18" s="27">
        <v>585</v>
      </c>
      <c r="AA18" s="27">
        <v>878</v>
      </c>
      <c r="AB18" s="27">
        <v>927</v>
      </c>
    </row>
    <row r="19" spans="1:28" s="1" customFormat="1" ht="69.95" customHeight="1" x14ac:dyDescent="0.25">
      <c r="A19" s="27" t="s">
        <v>201</v>
      </c>
      <c r="B19" s="39" t="s">
        <v>403</v>
      </c>
      <c r="C19" s="27" t="s">
        <v>202</v>
      </c>
      <c r="D19" s="27" t="s">
        <v>203</v>
      </c>
      <c r="E19" s="31" t="s">
        <v>394</v>
      </c>
      <c r="F19" s="31" t="s">
        <v>236</v>
      </c>
      <c r="G19" s="41" t="s">
        <v>256</v>
      </c>
      <c r="H19" s="31" t="s">
        <v>238</v>
      </c>
      <c r="I19" s="27" t="s">
        <v>213</v>
      </c>
      <c r="J19" s="31" t="s">
        <v>243</v>
      </c>
      <c r="K19" s="31" t="s">
        <v>251</v>
      </c>
      <c r="L19" s="215">
        <v>0.4</v>
      </c>
      <c r="M19" s="27" t="s">
        <v>166</v>
      </c>
      <c r="N19" s="31" t="s">
        <v>772</v>
      </c>
      <c r="O19" s="27">
        <v>106487</v>
      </c>
      <c r="P19" s="32">
        <v>106487</v>
      </c>
      <c r="Q19" s="27">
        <v>100024</v>
      </c>
      <c r="R19" s="32"/>
      <c r="S19" s="32"/>
      <c r="T19" s="152">
        <f t="shared" ref="T19:T24" si="5">SUM(Q19:R19)</f>
        <v>100024</v>
      </c>
      <c r="U19" s="152">
        <f t="shared" si="2"/>
        <v>100024</v>
      </c>
      <c r="V19" s="153">
        <f t="shared" ref="V19:V24" si="6">(T19/P19)*L19</f>
        <v>0.37572285818926254</v>
      </c>
      <c r="W19" s="153">
        <f t="shared" ref="W19:W24" si="7">T19/P19</f>
        <v>0.9393071454731563</v>
      </c>
      <c r="X19" s="150">
        <f t="shared" si="3"/>
        <v>0.37572285818926254</v>
      </c>
      <c r="Y19" s="150">
        <f t="shared" si="4"/>
        <v>0.9393071454731563</v>
      </c>
      <c r="Z19" s="27">
        <v>106487</v>
      </c>
      <c r="AA19" s="27">
        <v>106487</v>
      </c>
      <c r="AB19" s="27">
        <v>106487</v>
      </c>
    </row>
    <row r="20" spans="1:28" ht="69.95" customHeight="1" x14ac:dyDescent="0.25">
      <c r="A20" s="27" t="s">
        <v>201</v>
      </c>
      <c r="B20" s="39" t="s">
        <v>403</v>
      </c>
      <c r="C20" s="27" t="s">
        <v>202</v>
      </c>
      <c r="D20" s="27" t="s">
        <v>203</v>
      </c>
      <c r="E20" s="31" t="s">
        <v>394</v>
      </c>
      <c r="F20" s="82" t="s">
        <v>236</v>
      </c>
      <c r="G20" s="41" t="s">
        <v>266</v>
      </c>
      <c r="H20" s="31" t="s">
        <v>239</v>
      </c>
      <c r="I20" s="27" t="s">
        <v>213</v>
      </c>
      <c r="J20" s="31" t="s">
        <v>244</v>
      </c>
      <c r="K20" s="31" t="s">
        <v>252</v>
      </c>
      <c r="L20" s="214">
        <v>0.3</v>
      </c>
      <c r="M20" s="27" t="s">
        <v>166</v>
      </c>
      <c r="N20" s="31" t="s">
        <v>773</v>
      </c>
      <c r="O20" s="27">
        <v>5500</v>
      </c>
      <c r="P20" s="32">
        <v>5500</v>
      </c>
      <c r="Q20" s="27">
        <v>1820</v>
      </c>
      <c r="R20" s="32"/>
      <c r="S20" s="32"/>
      <c r="T20" s="152">
        <f t="shared" si="5"/>
        <v>1820</v>
      </c>
      <c r="U20" s="152">
        <f t="shared" si="2"/>
        <v>1820</v>
      </c>
      <c r="V20" s="153">
        <f t="shared" si="6"/>
        <v>9.9272727272727276E-2</v>
      </c>
      <c r="W20" s="153">
        <f t="shared" si="7"/>
        <v>0.33090909090909093</v>
      </c>
      <c r="X20" s="150">
        <f t="shared" si="3"/>
        <v>9.9272727272727276E-2</v>
      </c>
      <c r="Y20" s="150">
        <f t="shared" si="4"/>
        <v>0.33090909090909093</v>
      </c>
      <c r="Z20" s="27">
        <v>5500</v>
      </c>
      <c r="AA20" s="27">
        <v>5500</v>
      </c>
      <c r="AB20" s="27">
        <v>5500</v>
      </c>
    </row>
    <row r="21" spans="1:28" s="1" customFormat="1" ht="69.95" customHeight="1" x14ac:dyDescent="0.25">
      <c r="A21" s="27" t="s">
        <v>201</v>
      </c>
      <c r="B21" s="39" t="s">
        <v>403</v>
      </c>
      <c r="C21" s="27" t="s">
        <v>202</v>
      </c>
      <c r="D21" s="27" t="s">
        <v>203</v>
      </c>
      <c r="E21" s="31" t="s">
        <v>394</v>
      </c>
      <c r="F21" s="31" t="s">
        <v>236</v>
      </c>
      <c r="G21" s="41" t="s">
        <v>275</v>
      </c>
      <c r="H21" s="31" t="s">
        <v>240</v>
      </c>
      <c r="I21" s="27" t="s">
        <v>213</v>
      </c>
      <c r="J21" s="31" t="s">
        <v>245</v>
      </c>
      <c r="K21" s="31" t="s">
        <v>253</v>
      </c>
      <c r="L21" s="215">
        <v>0.05</v>
      </c>
      <c r="M21" s="27" t="s">
        <v>166</v>
      </c>
      <c r="N21" s="31" t="s">
        <v>774</v>
      </c>
      <c r="O21" s="27">
        <v>10000</v>
      </c>
      <c r="P21" s="32">
        <v>10000</v>
      </c>
      <c r="Q21" s="27">
        <v>9822</v>
      </c>
      <c r="R21" s="32"/>
      <c r="S21" s="32"/>
      <c r="T21" s="152">
        <f t="shared" si="5"/>
        <v>9822</v>
      </c>
      <c r="U21" s="152">
        <f t="shared" si="2"/>
        <v>9822</v>
      </c>
      <c r="V21" s="153">
        <f t="shared" si="6"/>
        <v>4.9110000000000001E-2</v>
      </c>
      <c r="W21" s="153">
        <f t="shared" si="7"/>
        <v>0.98219999999999996</v>
      </c>
      <c r="X21" s="150">
        <f t="shared" si="3"/>
        <v>4.9110000000000001E-2</v>
      </c>
      <c r="Y21" s="150">
        <f t="shared" si="4"/>
        <v>0.98219999999999996</v>
      </c>
      <c r="Z21" s="27">
        <v>10000</v>
      </c>
      <c r="AA21" s="27">
        <v>10000</v>
      </c>
      <c r="AB21" s="27">
        <v>10000</v>
      </c>
    </row>
    <row r="22" spans="1:28" ht="69.95" customHeight="1" x14ac:dyDescent="0.25">
      <c r="A22" s="27" t="s">
        <v>201</v>
      </c>
      <c r="B22" s="39" t="s">
        <v>403</v>
      </c>
      <c r="C22" s="27" t="s">
        <v>202</v>
      </c>
      <c r="D22" s="27" t="s">
        <v>203</v>
      </c>
      <c r="E22" s="31" t="s">
        <v>394</v>
      </c>
      <c r="F22" s="82" t="s">
        <v>236</v>
      </c>
      <c r="G22" s="41" t="s">
        <v>295</v>
      </c>
      <c r="H22" s="31" t="s">
        <v>241</v>
      </c>
      <c r="I22" s="27" t="s">
        <v>213</v>
      </c>
      <c r="J22" s="31" t="s">
        <v>246</v>
      </c>
      <c r="K22" s="31" t="s">
        <v>254</v>
      </c>
      <c r="L22" s="214">
        <v>0.15</v>
      </c>
      <c r="M22" s="27" t="s">
        <v>166</v>
      </c>
      <c r="N22" s="31" t="s">
        <v>775</v>
      </c>
      <c r="O22" s="27">
        <v>45</v>
      </c>
      <c r="P22" s="32">
        <v>10</v>
      </c>
      <c r="Q22" s="27">
        <v>10</v>
      </c>
      <c r="R22" s="32"/>
      <c r="S22" s="32"/>
      <c r="T22" s="152">
        <f t="shared" si="5"/>
        <v>10</v>
      </c>
      <c r="U22" s="152">
        <f t="shared" si="2"/>
        <v>10</v>
      </c>
      <c r="V22" s="153">
        <f t="shared" si="6"/>
        <v>0.15</v>
      </c>
      <c r="W22" s="153">
        <f t="shared" si="7"/>
        <v>1</v>
      </c>
      <c r="X22" s="150">
        <f t="shared" si="3"/>
        <v>3.3333333333333333E-2</v>
      </c>
      <c r="Y22" s="150">
        <f t="shared" si="4"/>
        <v>0.22222222222222221</v>
      </c>
      <c r="Z22" s="27">
        <v>15</v>
      </c>
      <c r="AA22" s="27">
        <v>15</v>
      </c>
      <c r="AB22" s="27">
        <v>5</v>
      </c>
    </row>
    <row r="23" spans="1:28" s="1" customFormat="1" ht="69.95" customHeight="1" x14ac:dyDescent="0.25">
      <c r="A23" s="27" t="s">
        <v>201</v>
      </c>
      <c r="B23" s="39" t="s">
        <v>403</v>
      </c>
      <c r="C23" s="27" t="s">
        <v>202</v>
      </c>
      <c r="D23" s="27" t="s">
        <v>203</v>
      </c>
      <c r="E23" s="31" t="s">
        <v>394</v>
      </c>
      <c r="F23" s="31" t="s">
        <v>236</v>
      </c>
      <c r="G23" s="41" t="s">
        <v>306</v>
      </c>
      <c r="H23" s="31" t="s">
        <v>242</v>
      </c>
      <c r="I23" s="27" t="s">
        <v>213</v>
      </c>
      <c r="J23" s="31" t="s">
        <v>247</v>
      </c>
      <c r="K23" s="31" t="s">
        <v>247</v>
      </c>
      <c r="L23" s="215"/>
      <c r="M23" s="27" t="s">
        <v>166</v>
      </c>
      <c r="N23" s="31" t="s">
        <v>776</v>
      </c>
      <c r="O23" s="27">
        <v>107</v>
      </c>
      <c r="P23" s="32">
        <v>107</v>
      </c>
      <c r="Q23" s="27">
        <v>107</v>
      </c>
      <c r="R23" s="32"/>
      <c r="S23" s="32"/>
      <c r="T23" s="152">
        <f t="shared" si="5"/>
        <v>107</v>
      </c>
      <c r="U23" s="152">
        <f t="shared" si="2"/>
        <v>107</v>
      </c>
      <c r="V23" s="153">
        <f t="shared" si="6"/>
        <v>0</v>
      </c>
      <c r="W23" s="153">
        <f t="shared" si="7"/>
        <v>1</v>
      </c>
      <c r="X23" s="150">
        <f t="shared" si="3"/>
        <v>0</v>
      </c>
      <c r="Y23" s="150">
        <f t="shared" si="4"/>
        <v>1</v>
      </c>
      <c r="Z23" s="27">
        <v>107</v>
      </c>
      <c r="AA23" s="27">
        <v>107</v>
      </c>
      <c r="AB23" s="27">
        <v>107</v>
      </c>
    </row>
    <row r="24" spans="1:28" s="1" customFormat="1" ht="69.95" customHeight="1" x14ac:dyDescent="0.25">
      <c r="A24" s="27" t="s">
        <v>201</v>
      </c>
      <c r="B24" s="39" t="s">
        <v>403</v>
      </c>
      <c r="C24" s="27" t="s">
        <v>202</v>
      </c>
      <c r="D24" s="27" t="s">
        <v>203</v>
      </c>
      <c r="E24" s="31" t="s">
        <v>394</v>
      </c>
      <c r="F24" s="31" t="s">
        <v>236</v>
      </c>
      <c r="G24" s="41" t="s">
        <v>321</v>
      </c>
      <c r="H24" s="31" t="s">
        <v>242</v>
      </c>
      <c r="I24" s="27" t="s">
        <v>213</v>
      </c>
      <c r="J24" s="31" t="s">
        <v>248</v>
      </c>
      <c r="K24" s="31" t="s">
        <v>248</v>
      </c>
      <c r="L24" s="215"/>
      <c r="M24" s="27" t="s">
        <v>166</v>
      </c>
      <c r="N24" s="31" t="s">
        <v>777</v>
      </c>
      <c r="O24" s="27">
        <v>5914</v>
      </c>
      <c r="P24" s="32">
        <v>5914</v>
      </c>
      <c r="Q24" s="27">
        <v>5914</v>
      </c>
      <c r="R24" s="32"/>
      <c r="S24" s="32"/>
      <c r="T24" s="151">
        <f t="shared" si="5"/>
        <v>5914</v>
      </c>
      <c r="U24" s="151">
        <f t="shared" si="2"/>
        <v>5914</v>
      </c>
      <c r="V24" s="153">
        <f t="shared" si="6"/>
        <v>0</v>
      </c>
      <c r="W24" s="153">
        <f t="shared" si="7"/>
        <v>1</v>
      </c>
      <c r="X24" s="150">
        <f t="shared" si="3"/>
        <v>0</v>
      </c>
      <c r="Y24" s="150">
        <f t="shared" si="4"/>
        <v>1</v>
      </c>
      <c r="Z24" s="27">
        <v>5914</v>
      </c>
      <c r="AA24" s="27">
        <v>5914</v>
      </c>
      <c r="AB24" s="27">
        <v>5914</v>
      </c>
    </row>
    <row r="25" spans="1:28" s="1" customFormat="1" ht="69.95" customHeight="1" x14ac:dyDescent="0.25">
      <c r="A25" s="256"/>
      <c r="B25" s="257"/>
      <c r="C25" s="257"/>
      <c r="D25" s="257"/>
      <c r="E25" s="258"/>
      <c r="F25" s="253" t="s">
        <v>1280</v>
      </c>
      <c r="G25" s="254"/>
      <c r="H25" s="254"/>
      <c r="I25" s="254"/>
      <c r="J25" s="254"/>
      <c r="K25" s="254"/>
      <c r="L25" s="254"/>
      <c r="M25" s="254"/>
      <c r="N25" s="254"/>
      <c r="O25" s="254"/>
      <c r="P25" s="254"/>
      <c r="Q25" s="254"/>
      <c r="R25" s="254"/>
      <c r="S25" s="254"/>
      <c r="T25" s="254"/>
      <c r="U25" s="255"/>
      <c r="V25" s="211">
        <f>SUM(V19:V22)</f>
        <v>0.67410558546198984</v>
      </c>
      <c r="W25" s="212">
        <f>AVERAGE(W18:W22)</f>
        <v>0.81310405909556183</v>
      </c>
      <c r="X25" s="213">
        <f>SUM(X19:X22)</f>
        <v>0.55743891879532315</v>
      </c>
      <c r="Y25" s="213">
        <f>AVERAGE(Y18:Y22)</f>
        <v>0.4949276917208939</v>
      </c>
      <c r="Z25" s="27"/>
      <c r="AA25" s="27"/>
      <c r="AB25" s="27"/>
    </row>
    <row r="26" spans="1:28" ht="69.95" customHeight="1" x14ac:dyDescent="0.25">
      <c r="A26" s="27" t="s">
        <v>201</v>
      </c>
      <c r="B26" s="39" t="s">
        <v>403</v>
      </c>
      <c r="C26" s="27" t="s">
        <v>202</v>
      </c>
      <c r="D26" s="27" t="s">
        <v>203</v>
      </c>
      <c r="E26" s="31" t="s">
        <v>396</v>
      </c>
      <c r="F26" s="91" t="s">
        <v>257</v>
      </c>
      <c r="G26" s="41" t="s">
        <v>256</v>
      </c>
      <c r="H26" s="31" t="s">
        <v>258</v>
      </c>
      <c r="I26" s="27" t="s">
        <v>213</v>
      </c>
      <c r="J26" s="31" t="s">
        <v>261</v>
      </c>
      <c r="K26" s="31" t="s">
        <v>255</v>
      </c>
      <c r="L26" s="214">
        <v>0.3</v>
      </c>
      <c r="M26" s="27" t="s">
        <v>166</v>
      </c>
      <c r="N26" s="31" t="s">
        <v>778</v>
      </c>
      <c r="O26" s="28">
        <v>72</v>
      </c>
      <c r="P26" s="35">
        <v>48</v>
      </c>
      <c r="Q26" s="27">
        <v>48</v>
      </c>
      <c r="R26" s="35"/>
      <c r="S26" s="35"/>
      <c r="T26" s="151">
        <f t="shared" ref="T26:T32" si="8">SUM(Q26:R26)</f>
        <v>48</v>
      </c>
      <c r="U26" s="151">
        <f t="shared" si="2"/>
        <v>48</v>
      </c>
      <c r="V26" s="153">
        <f>(T26/P26)*L26</f>
        <v>0.3</v>
      </c>
      <c r="W26" s="153">
        <f>T26/P26</f>
        <v>1</v>
      </c>
      <c r="X26" s="150">
        <f t="shared" ref="X26:X32" si="9">(U26/O26)*L26</f>
        <v>0.19999999999999998</v>
      </c>
      <c r="Y26" s="150">
        <f t="shared" ref="Y26:Y32" si="10">U26/O26</f>
        <v>0.66666666666666663</v>
      </c>
      <c r="Z26" s="36">
        <v>8</v>
      </c>
      <c r="AA26" s="36">
        <v>8</v>
      </c>
      <c r="AB26" s="36">
        <v>8</v>
      </c>
    </row>
    <row r="27" spans="1:28" ht="69.95" customHeight="1" x14ac:dyDescent="0.25">
      <c r="A27" s="27" t="s">
        <v>201</v>
      </c>
      <c r="B27" s="39" t="s">
        <v>403</v>
      </c>
      <c r="C27" s="27" t="s">
        <v>202</v>
      </c>
      <c r="D27" s="27" t="s">
        <v>203</v>
      </c>
      <c r="E27" s="31" t="s">
        <v>396</v>
      </c>
      <c r="F27" s="91" t="s">
        <v>257</v>
      </c>
      <c r="G27" s="41" t="s">
        <v>266</v>
      </c>
      <c r="H27" s="31" t="s">
        <v>259</v>
      </c>
      <c r="I27" s="27" t="s">
        <v>213</v>
      </c>
      <c r="J27" s="31" t="s">
        <v>262</v>
      </c>
      <c r="K27" s="31" t="s">
        <v>264</v>
      </c>
      <c r="L27" s="214">
        <v>0.15</v>
      </c>
      <c r="M27" s="27" t="s">
        <v>166</v>
      </c>
      <c r="N27" s="31" t="s">
        <v>779</v>
      </c>
      <c r="O27" s="28">
        <v>4</v>
      </c>
      <c r="P27" s="35">
        <v>2</v>
      </c>
      <c r="Q27" s="27">
        <v>2</v>
      </c>
      <c r="R27" s="35"/>
      <c r="S27" s="35"/>
      <c r="T27" s="151">
        <f t="shared" si="8"/>
        <v>2</v>
      </c>
      <c r="U27" s="151">
        <f t="shared" si="2"/>
        <v>2</v>
      </c>
      <c r="V27" s="153">
        <f>(T27/P27)*L27</f>
        <v>0.15</v>
      </c>
      <c r="W27" s="153">
        <f>T27/P27</f>
        <v>1</v>
      </c>
      <c r="X27" s="150">
        <f t="shared" si="9"/>
        <v>7.4999999999999997E-2</v>
      </c>
      <c r="Y27" s="150">
        <f t="shared" si="10"/>
        <v>0.5</v>
      </c>
      <c r="Z27" s="36">
        <v>1</v>
      </c>
      <c r="AA27" s="36">
        <v>1</v>
      </c>
      <c r="AB27" s="36">
        <v>0</v>
      </c>
    </row>
    <row r="28" spans="1:28" ht="69.95" customHeight="1" x14ac:dyDescent="0.25">
      <c r="A28" s="27" t="s">
        <v>201</v>
      </c>
      <c r="B28" s="39" t="s">
        <v>403</v>
      </c>
      <c r="C28" s="27" t="s">
        <v>202</v>
      </c>
      <c r="D28" s="27" t="s">
        <v>203</v>
      </c>
      <c r="E28" s="31" t="s">
        <v>396</v>
      </c>
      <c r="F28" s="91" t="s">
        <v>257</v>
      </c>
      <c r="G28" s="41" t="s">
        <v>275</v>
      </c>
      <c r="H28" s="31" t="s">
        <v>260</v>
      </c>
      <c r="I28" s="27" t="s">
        <v>213</v>
      </c>
      <c r="J28" s="31" t="s">
        <v>263</v>
      </c>
      <c r="K28" s="31" t="s">
        <v>265</v>
      </c>
      <c r="L28" s="214">
        <v>0.1</v>
      </c>
      <c r="M28" s="27" t="s">
        <v>166</v>
      </c>
      <c r="N28" s="31" t="s">
        <v>780</v>
      </c>
      <c r="O28" s="28">
        <v>50</v>
      </c>
      <c r="P28" s="35">
        <v>12</v>
      </c>
      <c r="Q28" s="27">
        <v>12</v>
      </c>
      <c r="R28" s="35"/>
      <c r="S28" s="35"/>
      <c r="T28" s="151">
        <f t="shared" si="8"/>
        <v>12</v>
      </c>
      <c r="U28" s="151">
        <f t="shared" si="2"/>
        <v>12</v>
      </c>
      <c r="V28" s="153">
        <f>(T28/P28)*L28</f>
        <v>0.1</v>
      </c>
      <c r="W28" s="153">
        <f>T28/P28</f>
        <v>1</v>
      </c>
      <c r="X28" s="150">
        <f t="shared" si="9"/>
        <v>2.4E-2</v>
      </c>
      <c r="Y28" s="150">
        <f t="shared" si="10"/>
        <v>0.24</v>
      </c>
      <c r="Z28" s="36">
        <v>12</v>
      </c>
      <c r="AA28" s="36">
        <v>13</v>
      </c>
      <c r="AB28" s="36">
        <v>13</v>
      </c>
    </row>
    <row r="29" spans="1:28" s="1" customFormat="1" ht="69.95" customHeight="1" x14ac:dyDescent="0.25">
      <c r="A29" s="27" t="s">
        <v>201</v>
      </c>
      <c r="B29" s="39" t="s">
        <v>403</v>
      </c>
      <c r="C29" s="27" t="s">
        <v>202</v>
      </c>
      <c r="D29" s="27" t="s">
        <v>203</v>
      </c>
      <c r="E29" s="31" t="s">
        <v>397</v>
      </c>
      <c r="F29" s="91" t="s">
        <v>257</v>
      </c>
      <c r="G29" s="41" t="s">
        <v>295</v>
      </c>
      <c r="H29" s="31" t="s">
        <v>268</v>
      </c>
      <c r="I29" s="27" t="s">
        <v>213</v>
      </c>
      <c r="J29" s="31" t="s">
        <v>271</v>
      </c>
      <c r="K29" s="31" t="s">
        <v>272</v>
      </c>
      <c r="L29" s="215">
        <v>0.15</v>
      </c>
      <c r="M29" s="27" t="s">
        <v>166</v>
      </c>
      <c r="N29" s="31" t="s">
        <v>728</v>
      </c>
      <c r="O29" s="28">
        <v>27</v>
      </c>
      <c r="P29" s="35">
        <f>22+2</f>
        <v>24</v>
      </c>
      <c r="Q29" s="27">
        <v>20</v>
      </c>
      <c r="R29" s="35"/>
      <c r="S29" s="35"/>
      <c r="T29" s="151">
        <f t="shared" si="8"/>
        <v>20</v>
      </c>
      <c r="U29" s="151">
        <f t="shared" si="2"/>
        <v>20</v>
      </c>
      <c r="V29" s="158">
        <v>0.15</v>
      </c>
      <c r="W29" s="153">
        <v>1</v>
      </c>
      <c r="X29" s="150">
        <f t="shared" si="9"/>
        <v>0.1111111111111111</v>
      </c>
      <c r="Y29" s="150">
        <f t="shared" si="10"/>
        <v>0.7407407407407407</v>
      </c>
      <c r="Z29" s="36">
        <f>1+P29</f>
        <v>25</v>
      </c>
      <c r="AA29" s="36">
        <f>1+Z29</f>
        <v>26</v>
      </c>
      <c r="AB29" s="36">
        <f>1+AA29</f>
        <v>27</v>
      </c>
    </row>
    <row r="30" spans="1:28" ht="69.95" customHeight="1" x14ac:dyDescent="0.25">
      <c r="A30" s="27" t="s">
        <v>201</v>
      </c>
      <c r="B30" s="39" t="s">
        <v>403</v>
      </c>
      <c r="C30" s="27" t="s">
        <v>202</v>
      </c>
      <c r="D30" s="27" t="s">
        <v>203</v>
      </c>
      <c r="E30" s="31" t="s">
        <v>397</v>
      </c>
      <c r="F30" s="91" t="s">
        <v>257</v>
      </c>
      <c r="G30" s="41" t="s">
        <v>306</v>
      </c>
      <c r="H30" s="31" t="s">
        <v>269</v>
      </c>
      <c r="I30" s="27" t="s">
        <v>213</v>
      </c>
      <c r="J30" s="31">
        <v>0</v>
      </c>
      <c r="K30" s="31" t="s">
        <v>273</v>
      </c>
      <c r="L30" s="214">
        <v>0.15</v>
      </c>
      <c r="M30" s="27" t="s">
        <v>166</v>
      </c>
      <c r="N30" s="31" t="s">
        <v>781</v>
      </c>
      <c r="O30" s="28">
        <v>3690</v>
      </c>
      <c r="P30" s="35">
        <v>922</v>
      </c>
      <c r="Q30" s="27">
        <v>717</v>
      </c>
      <c r="R30" s="35"/>
      <c r="S30" s="35"/>
      <c r="T30" s="151">
        <f t="shared" si="8"/>
        <v>717</v>
      </c>
      <c r="U30" s="151">
        <f t="shared" si="2"/>
        <v>717</v>
      </c>
      <c r="V30" s="153">
        <f>(T30/P30)*L30</f>
        <v>0.11664859002169196</v>
      </c>
      <c r="W30" s="153">
        <f>T30/P30</f>
        <v>0.77765726681127978</v>
      </c>
      <c r="X30" s="150">
        <f t="shared" si="9"/>
        <v>2.9146341463414632E-2</v>
      </c>
      <c r="Y30" s="150">
        <f t="shared" si="10"/>
        <v>0.19430894308943089</v>
      </c>
      <c r="Z30" s="36">
        <v>1127</v>
      </c>
      <c r="AA30" s="36">
        <v>920</v>
      </c>
      <c r="AB30" s="36">
        <v>723</v>
      </c>
    </row>
    <row r="31" spans="1:28" ht="69.95" customHeight="1" x14ac:dyDescent="0.25">
      <c r="A31" s="27" t="s">
        <v>201</v>
      </c>
      <c r="B31" s="39" t="s">
        <v>403</v>
      </c>
      <c r="C31" s="27" t="s">
        <v>202</v>
      </c>
      <c r="D31" s="27" t="s">
        <v>203</v>
      </c>
      <c r="E31" s="31" t="s">
        <v>397</v>
      </c>
      <c r="F31" s="91" t="s">
        <v>257</v>
      </c>
      <c r="G31" s="41" t="s">
        <v>321</v>
      </c>
      <c r="H31" s="31" t="s">
        <v>270</v>
      </c>
      <c r="I31" s="27" t="s">
        <v>213</v>
      </c>
      <c r="J31" s="31" t="s">
        <v>395</v>
      </c>
      <c r="K31" s="31" t="s">
        <v>274</v>
      </c>
      <c r="L31" s="214">
        <v>0.1</v>
      </c>
      <c r="M31" s="27" t="s">
        <v>166</v>
      </c>
      <c r="N31" s="31" t="s">
        <v>782</v>
      </c>
      <c r="O31" s="28">
        <v>4000</v>
      </c>
      <c r="P31" s="35">
        <v>1000</v>
      </c>
      <c r="Q31" s="27">
        <v>0</v>
      </c>
      <c r="R31" s="35"/>
      <c r="S31" s="35"/>
      <c r="T31" s="151">
        <f t="shared" si="8"/>
        <v>0</v>
      </c>
      <c r="U31" s="151">
        <f t="shared" si="2"/>
        <v>0</v>
      </c>
      <c r="V31" s="153">
        <f>(T31/P31)*L31</f>
        <v>0</v>
      </c>
      <c r="W31" s="153">
        <f>T31/P31</f>
        <v>0</v>
      </c>
      <c r="X31" s="150">
        <f t="shared" si="9"/>
        <v>0</v>
      </c>
      <c r="Y31" s="150">
        <f t="shared" si="10"/>
        <v>0</v>
      </c>
      <c r="Z31" s="36">
        <v>1000</v>
      </c>
      <c r="AA31" s="36">
        <v>1000</v>
      </c>
      <c r="AB31" s="36">
        <v>1000</v>
      </c>
    </row>
    <row r="32" spans="1:28" ht="69.95" customHeight="1" x14ac:dyDescent="0.25">
      <c r="A32" s="27" t="s">
        <v>201</v>
      </c>
      <c r="B32" s="39" t="s">
        <v>403</v>
      </c>
      <c r="C32" s="27" t="s">
        <v>202</v>
      </c>
      <c r="D32" s="27" t="s">
        <v>203</v>
      </c>
      <c r="E32" s="31" t="s">
        <v>398</v>
      </c>
      <c r="F32" s="91" t="s">
        <v>257</v>
      </c>
      <c r="G32" s="41" t="s">
        <v>327</v>
      </c>
      <c r="H32" s="31" t="s">
        <v>277</v>
      </c>
      <c r="I32" s="27" t="s">
        <v>213</v>
      </c>
      <c r="J32" s="31" t="s">
        <v>278</v>
      </c>
      <c r="K32" s="31" t="s">
        <v>279</v>
      </c>
      <c r="L32" s="214">
        <v>0.05</v>
      </c>
      <c r="M32" s="27" t="s">
        <v>166</v>
      </c>
      <c r="N32" s="31" t="s">
        <v>783</v>
      </c>
      <c r="O32" s="28">
        <v>8400</v>
      </c>
      <c r="P32" s="35">
        <v>400</v>
      </c>
      <c r="Q32" s="27">
        <v>400</v>
      </c>
      <c r="R32" s="35"/>
      <c r="S32" s="35"/>
      <c r="T32" s="151">
        <f t="shared" si="8"/>
        <v>400</v>
      </c>
      <c r="U32" s="151">
        <f t="shared" si="2"/>
        <v>400</v>
      </c>
      <c r="V32" s="153">
        <f>(T32/P32)*L32</f>
        <v>0.05</v>
      </c>
      <c r="W32" s="153">
        <f>T32/P32</f>
        <v>1</v>
      </c>
      <c r="X32" s="150">
        <f t="shared" si="9"/>
        <v>2.3809523809523812E-3</v>
      </c>
      <c r="Y32" s="150">
        <f t="shared" si="10"/>
        <v>4.7619047619047616E-2</v>
      </c>
      <c r="Z32" s="36">
        <v>2700</v>
      </c>
      <c r="AA32" s="36">
        <v>2700</v>
      </c>
      <c r="AB32" s="36">
        <v>2600</v>
      </c>
    </row>
    <row r="33" spans="1:28" ht="69.95" customHeight="1" x14ac:dyDescent="0.25">
      <c r="A33" s="256"/>
      <c r="B33" s="257"/>
      <c r="C33" s="257"/>
      <c r="D33" s="257"/>
      <c r="E33" s="258"/>
      <c r="F33" s="263" t="s">
        <v>1282</v>
      </c>
      <c r="G33" s="264"/>
      <c r="H33" s="264"/>
      <c r="I33" s="264"/>
      <c r="J33" s="264"/>
      <c r="K33" s="264"/>
      <c r="L33" s="264"/>
      <c r="M33" s="264"/>
      <c r="N33" s="264"/>
      <c r="O33" s="264"/>
      <c r="P33" s="264"/>
      <c r="Q33" s="264"/>
      <c r="R33" s="264"/>
      <c r="S33" s="264"/>
      <c r="T33" s="264"/>
      <c r="U33" s="265"/>
      <c r="V33" s="211">
        <f>SUM(V26:V32)</f>
        <v>0.86664859002169192</v>
      </c>
      <c r="W33" s="212">
        <f>AVERAGE(W26:W32)</f>
        <v>0.82537960954446865</v>
      </c>
      <c r="X33" s="213">
        <f>SUM(X26:X32)</f>
        <v>0.44163840495547813</v>
      </c>
      <c r="Y33" s="213">
        <f>AVERAGE(Y26:Y32)</f>
        <v>0.34133362830226938</v>
      </c>
      <c r="Z33" s="36"/>
      <c r="AA33" s="36"/>
      <c r="AB33" s="36"/>
    </row>
    <row r="34" spans="1:28" ht="69.95" customHeight="1" x14ac:dyDescent="0.25">
      <c r="A34" s="27" t="s">
        <v>201</v>
      </c>
      <c r="B34" s="39" t="s">
        <v>403</v>
      </c>
      <c r="C34" s="27" t="s">
        <v>202</v>
      </c>
      <c r="D34" s="27" t="s">
        <v>203</v>
      </c>
      <c r="E34" s="31" t="s">
        <v>396</v>
      </c>
      <c r="F34" s="92" t="s">
        <v>267</v>
      </c>
      <c r="G34" s="41" t="s">
        <v>266</v>
      </c>
      <c r="H34" s="30" t="s">
        <v>538</v>
      </c>
      <c r="I34" s="27" t="s">
        <v>213</v>
      </c>
      <c r="J34" s="31" t="s">
        <v>541</v>
      </c>
      <c r="K34" s="31" t="s">
        <v>546</v>
      </c>
      <c r="L34" s="214">
        <v>0.25</v>
      </c>
      <c r="M34" s="27" t="s">
        <v>166</v>
      </c>
      <c r="N34" s="31" t="s">
        <v>784</v>
      </c>
      <c r="O34" s="28">
        <v>59</v>
      </c>
      <c r="P34" s="35">
        <v>10</v>
      </c>
      <c r="Q34" s="27">
        <v>0</v>
      </c>
      <c r="R34" s="35"/>
      <c r="S34" s="35">
        <v>0</v>
      </c>
      <c r="T34" s="151">
        <f>SUM(Q34:R34)+S34</f>
        <v>0</v>
      </c>
      <c r="U34" s="151">
        <f t="shared" si="2"/>
        <v>0</v>
      </c>
      <c r="V34" s="153">
        <v>0.25</v>
      </c>
      <c r="W34" s="153">
        <v>1</v>
      </c>
      <c r="X34" s="150">
        <f>(U34/O34)*L34</f>
        <v>0</v>
      </c>
      <c r="Y34" s="150">
        <f>U34/O34</f>
        <v>0</v>
      </c>
      <c r="Z34" s="36">
        <v>20</v>
      </c>
      <c r="AA34" s="36">
        <v>20</v>
      </c>
      <c r="AB34" s="36">
        <v>9</v>
      </c>
    </row>
    <row r="35" spans="1:28" ht="69.95" customHeight="1" x14ac:dyDescent="0.25">
      <c r="A35" s="27" t="s">
        <v>201</v>
      </c>
      <c r="B35" s="39" t="s">
        <v>403</v>
      </c>
      <c r="C35" s="27" t="s">
        <v>202</v>
      </c>
      <c r="D35" s="27" t="s">
        <v>203</v>
      </c>
      <c r="E35" s="31" t="s">
        <v>396</v>
      </c>
      <c r="F35" s="92" t="s">
        <v>267</v>
      </c>
      <c r="G35" s="41" t="s">
        <v>275</v>
      </c>
      <c r="H35" s="30" t="s">
        <v>539</v>
      </c>
      <c r="I35" s="27" t="s">
        <v>213</v>
      </c>
      <c r="J35" s="31" t="s">
        <v>542</v>
      </c>
      <c r="K35" s="31" t="s">
        <v>544</v>
      </c>
      <c r="L35" s="214">
        <v>0.2</v>
      </c>
      <c r="M35" s="27" t="s">
        <v>166</v>
      </c>
      <c r="N35" s="31" t="s">
        <v>784</v>
      </c>
      <c r="O35" s="28">
        <v>59</v>
      </c>
      <c r="P35" s="35">
        <v>7</v>
      </c>
      <c r="Q35" s="27">
        <v>7</v>
      </c>
      <c r="R35" s="35"/>
      <c r="S35" s="35">
        <v>0</v>
      </c>
      <c r="T35" s="151">
        <f>SUM(Q35:R35)+S35</f>
        <v>7</v>
      </c>
      <c r="U35" s="151">
        <f t="shared" si="2"/>
        <v>7</v>
      </c>
      <c r="V35" s="153">
        <f>(T35/P35)*L35</f>
        <v>0.2</v>
      </c>
      <c r="W35" s="153">
        <f>T35/P35</f>
        <v>1</v>
      </c>
      <c r="X35" s="150">
        <f>(U35/O35)*L35</f>
        <v>2.3728813559322035E-2</v>
      </c>
      <c r="Y35" s="150">
        <f>U35/O35</f>
        <v>0.11864406779661017</v>
      </c>
      <c r="Z35" s="36">
        <v>15</v>
      </c>
      <c r="AA35" s="36">
        <v>15</v>
      </c>
      <c r="AB35" s="36">
        <v>11</v>
      </c>
    </row>
    <row r="36" spans="1:28" ht="69.95" customHeight="1" x14ac:dyDescent="0.25">
      <c r="A36" s="27" t="s">
        <v>201</v>
      </c>
      <c r="B36" s="39" t="s">
        <v>403</v>
      </c>
      <c r="C36" s="27" t="s">
        <v>202</v>
      </c>
      <c r="D36" s="27" t="s">
        <v>203</v>
      </c>
      <c r="E36" s="31" t="s">
        <v>396</v>
      </c>
      <c r="F36" s="92" t="s">
        <v>267</v>
      </c>
      <c r="G36" s="41" t="s">
        <v>295</v>
      </c>
      <c r="H36" s="31" t="s">
        <v>540</v>
      </c>
      <c r="I36" s="27" t="s">
        <v>213</v>
      </c>
      <c r="J36" s="31" t="s">
        <v>543</v>
      </c>
      <c r="K36" s="31" t="s">
        <v>545</v>
      </c>
      <c r="L36" s="214">
        <v>0.2</v>
      </c>
      <c r="M36" s="27" t="s">
        <v>166</v>
      </c>
      <c r="N36" s="31" t="s">
        <v>785</v>
      </c>
      <c r="O36" s="28">
        <v>107</v>
      </c>
      <c r="P36" s="35">
        <v>25</v>
      </c>
      <c r="Q36" s="27">
        <v>10</v>
      </c>
      <c r="R36" s="35"/>
      <c r="S36" s="35">
        <v>0</v>
      </c>
      <c r="T36" s="151">
        <f>SUM(Q36:R36)+S36</f>
        <v>10</v>
      </c>
      <c r="U36" s="151">
        <f t="shared" si="2"/>
        <v>10</v>
      </c>
      <c r="V36" s="153">
        <v>0.2</v>
      </c>
      <c r="W36" s="153">
        <v>1</v>
      </c>
      <c r="X36" s="150">
        <f>(U36/O36)*L36</f>
        <v>1.8691588785046728E-2</v>
      </c>
      <c r="Y36" s="150">
        <f>U36/O36</f>
        <v>9.3457943925233641E-2</v>
      </c>
      <c r="Z36" s="36">
        <v>30</v>
      </c>
      <c r="AA36" s="36">
        <v>27</v>
      </c>
      <c r="AB36" s="36">
        <v>25</v>
      </c>
    </row>
    <row r="37" spans="1:28" ht="69.95" customHeight="1" x14ac:dyDescent="0.25">
      <c r="A37" s="27" t="s">
        <v>201</v>
      </c>
      <c r="B37" s="39" t="s">
        <v>403</v>
      </c>
      <c r="C37" s="27" t="s">
        <v>202</v>
      </c>
      <c r="D37" s="27" t="s">
        <v>203</v>
      </c>
      <c r="E37" s="31" t="s">
        <v>396</v>
      </c>
      <c r="F37" s="92" t="s">
        <v>267</v>
      </c>
      <c r="G37" s="41" t="s">
        <v>306</v>
      </c>
      <c r="H37" s="31" t="s">
        <v>280</v>
      </c>
      <c r="I37" s="27" t="s">
        <v>213</v>
      </c>
      <c r="J37" s="31" t="s">
        <v>281</v>
      </c>
      <c r="K37" s="31" t="s">
        <v>282</v>
      </c>
      <c r="L37" s="214">
        <v>0.35</v>
      </c>
      <c r="M37" s="27" t="s">
        <v>166</v>
      </c>
      <c r="N37" s="31" t="s">
        <v>734</v>
      </c>
      <c r="O37" s="28">
        <v>107</v>
      </c>
      <c r="P37" s="34">
        <v>25</v>
      </c>
      <c r="Q37" s="27">
        <v>10</v>
      </c>
      <c r="R37" s="34"/>
      <c r="S37" s="34">
        <v>0</v>
      </c>
      <c r="T37" s="151">
        <f>SUM(Q37:R37)+S37</f>
        <v>10</v>
      </c>
      <c r="U37" s="151">
        <f t="shared" si="2"/>
        <v>10</v>
      </c>
      <c r="V37" s="153">
        <f>(T37/P37)*L37</f>
        <v>0.13999999999999999</v>
      </c>
      <c r="W37" s="153">
        <f>T37/P37</f>
        <v>0.4</v>
      </c>
      <c r="X37" s="150">
        <f>(U37/O37)*L37</f>
        <v>3.2710280373831772E-2</v>
      </c>
      <c r="Y37" s="150">
        <f>U37/O37</f>
        <v>9.3457943925233641E-2</v>
      </c>
      <c r="Z37" s="31">
        <v>30</v>
      </c>
      <c r="AA37" s="31">
        <v>27</v>
      </c>
      <c r="AB37" s="31">
        <v>25</v>
      </c>
    </row>
    <row r="38" spans="1:28" ht="69.95" customHeight="1" x14ac:dyDescent="0.25">
      <c r="A38" s="256"/>
      <c r="B38" s="257"/>
      <c r="C38" s="257"/>
      <c r="D38" s="257"/>
      <c r="E38" s="258"/>
      <c r="F38" s="263" t="s">
        <v>1283</v>
      </c>
      <c r="G38" s="264"/>
      <c r="H38" s="264"/>
      <c r="I38" s="264"/>
      <c r="J38" s="264"/>
      <c r="K38" s="264"/>
      <c r="L38" s="264"/>
      <c r="M38" s="264"/>
      <c r="N38" s="264"/>
      <c r="O38" s="264"/>
      <c r="P38" s="264"/>
      <c r="Q38" s="264"/>
      <c r="R38" s="264"/>
      <c r="S38" s="264"/>
      <c r="T38" s="264"/>
      <c r="U38" s="265"/>
      <c r="V38" s="211">
        <f>SUM(V34:V37)</f>
        <v>0.79</v>
      </c>
      <c r="W38" s="212">
        <f>AVERAGE(W34:W37)</f>
        <v>0.85</v>
      </c>
      <c r="X38" s="213">
        <f>SUM(X34:X37)</f>
        <v>7.5130682718200531E-2</v>
      </c>
      <c r="Y38" s="213">
        <f>AVERAGE(Y34:Y37)</f>
        <v>7.638998891176936E-2</v>
      </c>
      <c r="Z38" s="31"/>
      <c r="AA38" s="31"/>
      <c r="AB38" s="31"/>
    </row>
    <row r="39" spans="1:28" ht="69.95" customHeight="1" x14ac:dyDescent="0.25">
      <c r="A39" s="27" t="s">
        <v>201</v>
      </c>
      <c r="B39" s="39" t="s">
        <v>403</v>
      </c>
      <c r="C39" s="27" t="s">
        <v>202</v>
      </c>
      <c r="D39" s="27" t="s">
        <v>203</v>
      </c>
      <c r="E39" s="31" t="s">
        <v>396</v>
      </c>
      <c r="F39" s="83" t="s">
        <v>276</v>
      </c>
      <c r="G39" s="41" t="s">
        <v>275</v>
      </c>
      <c r="H39" s="31" t="s">
        <v>283</v>
      </c>
      <c r="I39" s="27" t="s">
        <v>213</v>
      </c>
      <c r="J39" s="31" t="s">
        <v>287</v>
      </c>
      <c r="K39" s="31" t="s">
        <v>291</v>
      </c>
      <c r="L39" s="214">
        <v>0.2</v>
      </c>
      <c r="M39" s="27" t="s">
        <v>166</v>
      </c>
      <c r="N39" s="31" t="s">
        <v>786</v>
      </c>
      <c r="O39" s="28">
        <v>13</v>
      </c>
      <c r="P39" s="34">
        <v>4</v>
      </c>
      <c r="Q39" s="27">
        <v>2</v>
      </c>
      <c r="R39" s="34"/>
      <c r="S39" s="34"/>
      <c r="T39" s="151">
        <f>SUM(Q39:R39)</f>
        <v>2</v>
      </c>
      <c r="U39" s="151">
        <f t="shared" si="2"/>
        <v>2</v>
      </c>
      <c r="V39" s="153">
        <f>(T39/P39)*L39</f>
        <v>0.1</v>
      </c>
      <c r="W39" s="153">
        <f>T39/P39</f>
        <v>0.5</v>
      </c>
      <c r="X39" s="150">
        <f>(U39/O39)*L39</f>
        <v>3.0769230769230771E-2</v>
      </c>
      <c r="Y39" s="150">
        <f>U39/O39</f>
        <v>0.15384615384615385</v>
      </c>
      <c r="Z39" s="31">
        <v>3</v>
      </c>
      <c r="AA39" s="31">
        <v>3</v>
      </c>
      <c r="AB39" s="31">
        <v>3</v>
      </c>
    </row>
    <row r="40" spans="1:28" ht="69.95" customHeight="1" x14ac:dyDescent="0.25">
      <c r="A40" s="27" t="s">
        <v>201</v>
      </c>
      <c r="B40" s="39" t="s">
        <v>403</v>
      </c>
      <c r="C40" s="27" t="s">
        <v>202</v>
      </c>
      <c r="D40" s="27" t="s">
        <v>203</v>
      </c>
      <c r="E40" s="31" t="s">
        <v>396</v>
      </c>
      <c r="F40" s="83" t="s">
        <v>276</v>
      </c>
      <c r="G40" s="41" t="s">
        <v>295</v>
      </c>
      <c r="H40" s="31" t="s">
        <v>284</v>
      </c>
      <c r="I40" s="27" t="s">
        <v>213</v>
      </c>
      <c r="J40" s="31" t="s">
        <v>288</v>
      </c>
      <c r="K40" s="31" t="s">
        <v>292</v>
      </c>
      <c r="L40" s="214">
        <v>0.4</v>
      </c>
      <c r="M40" s="27" t="s">
        <v>166</v>
      </c>
      <c r="N40" s="31" t="s">
        <v>787</v>
      </c>
      <c r="O40" s="28">
        <v>6</v>
      </c>
      <c r="P40" s="359">
        <v>6</v>
      </c>
      <c r="Q40" s="360">
        <v>1</v>
      </c>
      <c r="R40" s="359"/>
      <c r="S40" s="359"/>
      <c r="T40" s="361">
        <f>SUM(Q40:R40)</f>
        <v>1</v>
      </c>
      <c r="U40" s="361">
        <f t="shared" si="2"/>
        <v>1</v>
      </c>
      <c r="V40" s="158">
        <f>(T40/P40)*L40</f>
        <v>6.6666666666666666E-2</v>
      </c>
      <c r="W40" s="158">
        <f>T40/P40</f>
        <v>0.16666666666666666</v>
      </c>
      <c r="X40" s="362">
        <f>(U40/O40)*L40</f>
        <v>6.6666666666666666E-2</v>
      </c>
      <c r="Y40" s="362">
        <f>U40/O40</f>
        <v>0.16666666666666666</v>
      </c>
      <c r="Z40" s="43">
        <v>2</v>
      </c>
      <c r="AA40" s="43">
        <v>2</v>
      </c>
      <c r="AB40" s="43">
        <v>2</v>
      </c>
    </row>
    <row r="41" spans="1:28" ht="69.95" customHeight="1" x14ac:dyDescent="0.25">
      <c r="A41" s="27" t="s">
        <v>201</v>
      </c>
      <c r="B41" s="39" t="s">
        <v>403</v>
      </c>
      <c r="C41" s="27" t="s">
        <v>202</v>
      </c>
      <c r="D41" s="27" t="s">
        <v>203</v>
      </c>
      <c r="E41" s="31" t="s">
        <v>396</v>
      </c>
      <c r="F41" s="83" t="s">
        <v>276</v>
      </c>
      <c r="G41" s="41" t="s">
        <v>306</v>
      </c>
      <c r="H41" s="31" t="s">
        <v>285</v>
      </c>
      <c r="I41" s="27" t="s">
        <v>213</v>
      </c>
      <c r="J41" s="31" t="s">
        <v>289</v>
      </c>
      <c r="K41" s="31" t="s">
        <v>293</v>
      </c>
      <c r="L41" s="214">
        <v>0.2</v>
      </c>
      <c r="M41" s="27" t="s">
        <v>166</v>
      </c>
      <c r="N41" s="31" t="s">
        <v>788</v>
      </c>
      <c r="O41" s="28">
        <v>55</v>
      </c>
      <c r="P41" s="34">
        <v>12</v>
      </c>
      <c r="Q41" s="27">
        <v>0</v>
      </c>
      <c r="R41" s="34"/>
      <c r="S41" s="34"/>
      <c r="T41" s="151">
        <f>SUM(Q41:R41)</f>
        <v>0</v>
      </c>
      <c r="U41" s="151">
        <f t="shared" si="2"/>
        <v>0</v>
      </c>
      <c r="V41" s="153">
        <f>(T41/P41)*L41</f>
        <v>0</v>
      </c>
      <c r="W41" s="153">
        <f>T41/P41</f>
        <v>0</v>
      </c>
      <c r="X41" s="150">
        <f>(U41/O41)*L41</f>
        <v>0</v>
      </c>
      <c r="Y41" s="150">
        <f>U41/O41</f>
        <v>0</v>
      </c>
      <c r="Z41" s="31">
        <v>15</v>
      </c>
      <c r="AA41" s="31">
        <v>14</v>
      </c>
      <c r="AB41" s="31">
        <v>14</v>
      </c>
    </row>
    <row r="42" spans="1:28" ht="69.95" customHeight="1" x14ac:dyDescent="0.25">
      <c r="A42" s="27" t="s">
        <v>201</v>
      </c>
      <c r="B42" s="39" t="s">
        <v>403</v>
      </c>
      <c r="C42" s="27" t="s">
        <v>202</v>
      </c>
      <c r="D42" s="27" t="s">
        <v>203</v>
      </c>
      <c r="E42" s="31" t="s">
        <v>396</v>
      </c>
      <c r="F42" s="83" t="s">
        <v>276</v>
      </c>
      <c r="G42" s="41" t="s">
        <v>321</v>
      </c>
      <c r="H42" s="31" t="s">
        <v>286</v>
      </c>
      <c r="I42" s="27" t="s">
        <v>213</v>
      </c>
      <c r="J42" s="31" t="s">
        <v>290</v>
      </c>
      <c r="K42" s="31" t="s">
        <v>294</v>
      </c>
      <c r="L42" s="214">
        <v>0.2</v>
      </c>
      <c r="M42" s="27" t="s">
        <v>166</v>
      </c>
      <c r="N42" s="31" t="s">
        <v>789</v>
      </c>
      <c r="O42" s="28">
        <v>600</v>
      </c>
      <c r="P42" s="34">
        <v>150</v>
      </c>
      <c r="Q42" s="27">
        <v>0</v>
      </c>
      <c r="R42" s="34"/>
      <c r="S42" s="34"/>
      <c r="T42" s="151">
        <f>SUM(Q42:R42)</f>
        <v>0</v>
      </c>
      <c r="U42" s="151">
        <f t="shared" si="2"/>
        <v>0</v>
      </c>
      <c r="V42" s="153">
        <f>(T42/P42)*L42</f>
        <v>0</v>
      </c>
      <c r="W42" s="153">
        <f>T42/P42</f>
        <v>0</v>
      </c>
      <c r="X42" s="150">
        <f>(U42/O42)*L42</f>
        <v>0</v>
      </c>
      <c r="Y42" s="150">
        <f>U42/O42</f>
        <v>0</v>
      </c>
      <c r="Z42" s="31">
        <v>150</v>
      </c>
      <c r="AA42" s="31">
        <v>150</v>
      </c>
      <c r="AB42" s="31">
        <v>150</v>
      </c>
    </row>
    <row r="43" spans="1:28" ht="69.95" customHeight="1" x14ac:dyDescent="0.25">
      <c r="A43" s="256"/>
      <c r="B43" s="257"/>
      <c r="C43" s="257"/>
      <c r="D43" s="257"/>
      <c r="E43" s="258"/>
      <c r="F43" s="253" t="s">
        <v>1284</v>
      </c>
      <c r="G43" s="254"/>
      <c r="H43" s="254"/>
      <c r="I43" s="254"/>
      <c r="J43" s="254"/>
      <c r="K43" s="254"/>
      <c r="L43" s="254"/>
      <c r="M43" s="254"/>
      <c r="N43" s="254"/>
      <c r="O43" s="254"/>
      <c r="P43" s="254"/>
      <c r="Q43" s="254"/>
      <c r="R43" s="254"/>
      <c r="S43" s="254"/>
      <c r="T43" s="254"/>
      <c r="U43" s="255"/>
      <c r="V43" s="211">
        <f>SUM(V39:V42)</f>
        <v>0.16666666666666669</v>
      </c>
      <c r="W43" s="212">
        <f>AVERAGE(W39:W42)</f>
        <v>0.16666666666666666</v>
      </c>
      <c r="X43" s="213">
        <f>SUM(X39:X42)</f>
        <v>9.7435897435897437E-2</v>
      </c>
      <c r="Y43" s="213">
        <f>AVERAGE(Y39:Y42)</f>
        <v>8.0128205128205121E-2</v>
      </c>
      <c r="Z43" s="31"/>
      <c r="AA43" s="31"/>
      <c r="AB43" s="31"/>
    </row>
    <row r="44" spans="1:28" ht="69.95" customHeight="1" x14ac:dyDescent="0.25">
      <c r="A44" s="27" t="s">
        <v>201</v>
      </c>
      <c r="B44" s="39" t="s">
        <v>403</v>
      </c>
      <c r="C44" s="27" t="s">
        <v>202</v>
      </c>
      <c r="D44" s="27" t="s">
        <v>203</v>
      </c>
      <c r="E44" s="31" t="s">
        <v>399</v>
      </c>
      <c r="F44" s="80" t="s">
        <v>296</v>
      </c>
      <c r="G44" s="41" t="s">
        <v>295</v>
      </c>
      <c r="H44" s="31" t="s">
        <v>297</v>
      </c>
      <c r="I44" s="31" t="s">
        <v>300</v>
      </c>
      <c r="J44" s="31" t="s">
        <v>301</v>
      </c>
      <c r="K44" s="31" t="s">
        <v>303</v>
      </c>
      <c r="L44" s="214">
        <v>0.4</v>
      </c>
      <c r="M44" s="27" t="s">
        <v>166</v>
      </c>
      <c r="N44" s="31" t="s">
        <v>790</v>
      </c>
      <c r="O44" s="28">
        <v>600</v>
      </c>
      <c r="P44" s="34">
        <v>150</v>
      </c>
      <c r="Q44" s="27">
        <v>0</v>
      </c>
      <c r="R44" s="34"/>
      <c r="S44" s="34">
        <v>0</v>
      </c>
      <c r="T44" s="152">
        <f>SUM(Q44:R44)</f>
        <v>0</v>
      </c>
      <c r="U44" s="152">
        <f t="shared" si="2"/>
        <v>0</v>
      </c>
      <c r="V44" s="153">
        <f>(T44/P44)*L44</f>
        <v>0</v>
      </c>
      <c r="W44" s="153">
        <f>T44/P44</f>
        <v>0</v>
      </c>
      <c r="X44" s="150">
        <f>(U44/O44)*L44</f>
        <v>0</v>
      </c>
      <c r="Y44" s="150">
        <f>U44/O44</f>
        <v>0</v>
      </c>
      <c r="Z44" s="31">
        <v>150</v>
      </c>
      <c r="AA44" s="31">
        <v>150</v>
      </c>
      <c r="AB44" s="31">
        <v>150</v>
      </c>
    </row>
    <row r="45" spans="1:28" ht="69.95" customHeight="1" x14ac:dyDescent="0.25">
      <c r="A45" s="27" t="s">
        <v>201</v>
      </c>
      <c r="B45" s="39" t="s">
        <v>403</v>
      </c>
      <c r="C45" s="27" t="s">
        <v>202</v>
      </c>
      <c r="D45" s="27" t="s">
        <v>203</v>
      </c>
      <c r="E45" s="31" t="s">
        <v>400</v>
      </c>
      <c r="F45" s="80" t="s">
        <v>296</v>
      </c>
      <c r="G45" s="41" t="s">
        <v>306</v>
      </c>
      <c r="H45" s="31" t="s">
        <v>298</v>
      </c>
      <c r="I45" s="31" t="s">
        <v>300</v>
      </c>
      <c r="J45" s="31" t="s">
        <v>290</v>
      </c>
      <c r="K45" s="31" t="s">
        <v>304</v>
      </c>
      <c r="L45" s="214">
        <v>0.4</v>
      </c>
      <c r="M45" s="27" t="s">
        <v>166</v>
      </c>
      <c r="N45" s="31" t="s">
        <v>791</v>
      </c>
      <c r="O45" s="28">
        <v>78200</v>
      </c>
      <c r="P45" s="34">
        <v>19550</v>
      </c>
      <c r="Q45" s="27">
        <v>2031</v>
      </c>
      <c r="R45" s="34"/>
      <c r="S45" s="34">
        <v>0</v>
      </c>
      <c r="T45" s="152">
        <f>SUM(Q45:R45)</f>
        <v>2031</v>
      </c>
      <c r="U45" s="152">
        <f t="shared" si="2"/>
        <v>2031</v>
      </c>
      <c r="V45" s="153">
        <f>(T45/P45)*L45</f>
        <v>4.1554987212276212E-2</v>
      </c>
      <c r="W45" s="153">
        <f>T45/P45</f>
        <v>0.10388746803069053</v>
      </c>
      <c r="X45" s="150">
        <f>(U45/O45)*L45</f>
        <v>1.0388746803069053E-2</v>
      </c>
      <c r="Y45" s="150">
        <f>U45/O45</f>
        <v>2.5971867007672633E-2</v>
      </c>
      <c r="Z45" s="31">
        <v>19550</v>
      </c>
      <c r="AA45" s="31">
        <v>19550</v>
      </c>
      <c r="AB45" s="31">
        <v>19550</v>
      </c>
    </row>
    <row r="46" spans="1:28" ht="69.95" customHeight="1" x14ac:dyDescent="0.25">
      <c r="A46" s="27" t="s">
        <v>201</v>
      </c>
      <c r="B46" s="39" t="s">
        <v>403</v>
      </c>
      <c r="C46" s="27" t="s">
        <v>202</v>
      </c>
      <c r="D46" s="27" t="s">
        <v>203</v>
      </c>
      <c r="E46" s="31" t="s">
        <v>401</v>
      </c>
      <c r="F46" s="80" t="s">
        <v>296</v>
      </c>
      <c r="G46" s="41" t="s">
        <v>321</v>
      </c>
      <c r="H46" s="31" t="s">
        <v>299</v>
      </c>
      <c r="I46" s="31" t="s">
        <v>300</v>
      </c>
      <c r="J46" s="31" t="s">
        <v>302</v>
      </c>
      <c r="K46" s="31" t="s">
        <v>305</v>
      </c>
      <c r="L46" s="214">
        <v>0.2</v>
      </c>
      <c r="M46" s="27" t="s">
        <v>166</v>
      </c>
      <c r="N46" s="31" t="s">
        <v>792</v>
      </c>
      <c r="O46" s="28">
        <v>62</v>
      </c>
      <c r="P46" s="359">
        <v>45</v>
      </c>
      <c r="Q46" s="27">
        <v>23</v>
      </c>
      <c r="R46" s="34"/>
      <c r="S46" s="34">
        <v>0</v>
      </c>
      <c r="T46" s="152">
        <f>SUM(Q46:R46)</f>
        <v>23</v>
      </c>
      <c r="U46" s="152">
        <f t="shared" si="2"/>
        <v>23</v>
      </c>
      <c r="V46" s="153">
        <f>(T46/P46)*L46</f>
        <v>0.10222222222222221</v>
      </c>
      <c r="W46" s="153">
        <f>T46/P46</f>
        <v>0.51111111111111107</v>
      </c>
      <c r="X46" s="150">
        <f>(U46/O46)*L46</f>
        <v>7.4193548387096783E-2</v>
      </c>
      <c r="Y46" s="150">
        <f>U46/O46</f>
        <v>0.37096774193548387</v>
      </c>
      <c r="Z46" s="43">
        <v>51</v>
      </c>
      <c r="AA46" s="43">
        <v>57</v>
      </c>
      <c r="AB46" s="43">
        <v>62</v>
      </c>
    </row>
    <row r="47" spans="1:28" ht="69.95" customHeight="1" x14ac:dyDescent="0.25">
      <c r="A47" s="256"/>
      <c r="B47" s="257"/>
      <c r="C47" s="257"/>
      <c r="D47" s="257"/>
      <c r="E47" s="258"/>
      <c r="F47" s="253" t="s">
        <v>1285</v>
      </c>
      <c r="G47" s="254"/>
      <c r="H47" s="254"/>
      <c r="I47" s="254"/>
      <c r="J47" s="254"/>
      <c r="K47" s="254"/>
      <c r="L47" s="254"/>
      <c r="M47" s="254"/>
      <c r="N47" s="254"/>
      <c r="O47" s="254"/>
      <c r="P47" s="254"/>
      <c r="Q47" s="254"/>
      <c r="R47" s="254"/>
      <c r="S47" s="254"/>
      <c r="T47" s="254"/>
      <c r="U47" s="255"/>
      <c r="V47" s="211">
        <f>SUM(V44:V46)</f>
        <v>0.14377720943449843</v>
      </c>
      <c r="W47" s="212">
        <f>AVERAGE(W44:W46)</f>
        <v>0.20499952638060051</v>
      </c>
      <c r="X47" s="213">
        <f>SUM(X44:X46)</f>
        <v>8.4582295190165829E-2</v>
      </c>
      <c r="Y47" s="213">
        <f>AVERAGE(Y44:Y46)</f>
        <v>0.13231320298105217</v>
      </c>
      <c r="Z47" s="31"/>
      <c r="AA47" s="31"/>
      <c r="AB47" s="31"/>
    </row>
    <row r="48" spans="1:28" ht="69.95" customHeight="1" x14ac:dyDescent="0.25">
      <c r="A48" s="27" t="s">
        <v>201</v>
      </c>
      <c r="B48" s="39" t="s">
        <v>403</v>
      </c>
      <c r="C48" s="27" t="s">
        <v>202</v>
      </c>
      <c r="D48" s="27" t="s">
        <v>203</v>
      </c>
      <c r="E48" s="31" t="s">
        <v>394</v>
      </c>
      <c r="F48" s="93" t="s">
        <v>307</v>
      </c>
      <c r="G48" s="41" t="s">
        <v>306</v>
      </c>
      <c r="H48" s="31" t="s">
        <v>308</v>
      </c>
      <c r="I48" s="31" t="s">
        <v>213</v>
      </c>
      <c r="J48" s="31" t="s">
        <v>315</v>
      </c>
      <c r="K48" s="31" t="s">
        <v>316</v>
      </c>
      <c r="L48" s="214">
        <v>0.1</v>
      </c>
      <c r="M48" s="27" t="s">
        <v>166</v>
      </c>
      <c r="N48" s="31" t="s">
        <v>793</v>
      </c>
      <c r="O48" s="28">
        <v>87</v>
      </c>
      <c r="P48" s="32">
        <v>22</v>
      </c>
      <c r="Q48" s="27">
        <v>0</v>
      </c>
      <c r="R48" s="32"/>
      <c r="S48" s="32"/>
      <c r="T48" s="151">
        <f>SUM(Q48:R48)</f>
        <v>0</v>
      </c>
      <c r="U48" s="151">
        <f t="shared" si="2"/>
        <v>0</v>
      </c>
      <c r="V48" s="153">
        <f>(T48/P48)*L48</f>
        <v>0</v>
      </c>
      <c r="W48" s="153">
        <f>T48/P48</f>
        <v>0</v>
      </c>
      <c r="X48" s="150">
        <f>(U48/O48)*L48</f>
        <v>0</v>
      </c>
      <c r="Y48" s="150">
        <f>U48/O48</f>
        <v>0</v>
      </c>
      <c r="Z48" s="27">
        <v>23</v>
      </c>
      <c r="AA48" s="27">
        <v>22</v>
      </c>
      <c r="AB48" s="27">
        <v>20</v>
      </c>
    </row>
    <row r="49" spans="1:28" ht="69.95" customHeight="1" x14ac:dyDescent="0.25">
      <c r="A49" s="27" t="s">
        <v>201</v>
      </c>
      <c r="B49" s="39" t="s">
        <v>403</v>
      </c>
      <c r="C49" s="27" t="s">
        <v>202</v>
      </c>
      <c r="D49" s="27" t="s">
        <v>203</v>
      </c>
      <c r="E49" s="31" t="s">
        <v>394</v>
      </c>
      <c r="F49" s="93" t="s">
        <v>307</v>
      </c>
      <c r="G49" s="41" t="s">
        <v>321</v>
      </c>
      <c r="H49" s="31" t="s">
        <v>309</v>
      </c>
      <c r="I49" s="31" t="s">
        <v>213</v>
      </c>
      <c r="J49" s="31" t="s">
        <v>313</v>
      </c>
      <c r="K49" s="31" t="s">
        <v>317</v>
      </c>
      <c r="L49" s="214">
        <v>0.05</v>
      </c>
      <c r="M49" s="27" t="s">
        <v>165</v>
      </c>
      <c r="N49" s="31" t="s">
        <v>794</v>
      </c>
      <c r="O49" s="28">
        <v>86</v>
      </c>
      <c r="P49" s="220">
        <v>22</v>
      </c>
      <c r="Q49" s="27">
        <v>0</v>
      </c>
      <c r="R49" s="32"/>
      <c r="S49" s="32"/>
      <c r="T49" s="151">
        <f>SUM(Q49:R49)</f>
        <v>0</v>
      </c>
      <c r="U49" s="151">
        <f t="shared" si="2"/>
        <v>0</v>
      </c>
      <c r="V49" s="153" t="s">
        <v>226</v>
      </c>
      <c r="W49" s="153" t="s">
        <v>226</v>
      </c>
      <c r="X49" s="150">
        <f>(U49/O49)*L49</f>
        <v>0</v>
      </c>
      <c r="Y49" s="150">
        <f>U49/O49</f>
        <v>0</v>
      </c>
      <c r="Z49" s="27">
        <v>22</v>
      </c>
      <c r="AA49" s="27">
        <v>22</v>
      </c>
      <c r="AB49" s="27">
        <v>20</v>
      </c>
    </row>
    <row r="50" spans="1:28" ht="69.95" customHeight="1" x14ac:dyDescent="0.25">
      <c r="A50" s="27" t="s">
        <v>201</v>
      </c>
      <c r="B50" s="39" t="s">
        <v>403</v>
      </c>
      <c r="C50" s="27" t="s">
        <v>202</v>
      </c>
      <c r="D50" s="27" t="s">
        <v>203</v>
      </c>
      <c r="E50" s="31" t="s">
        <v>394</v>
      </c>
      <c r="F50" s="93" t="s">
        <v>307</v>
      </c>
      <c r="G50" s="41" t="s">
        <v>327</v>
      </c>
      <c r="H50" s="31" t="s">
        <v>310</v>
      </c>
      <c r="I50" s="31" t="s">
        <v>213</v>
      </c>
      <c r="J50" s="31" t="s">
        <v>263</v>
      </c>
      <c r="K50" s="31" t="s">
        <v>318</v>
      </c>
      <c r="L50" s="214">
        <v>0.05</v>
      </c>
      <c r="M50" s="27" t="s">
        <v>166</v>
      </c>
      <c r="N50" s="31" t="s">
        <v>793</v>
      </c>
      <c r="O50" s="28">
        <v>1</v>
      </c>
      <c r="P50" s="363">
        <v>0.25</v>
      </c>
      <c r="Q50" s="27">
        <v>0</v>
      </c>
      <c r="R50" s="37"/>
      <c r="S50" s="37"/>
      <c r="T50" s="151">
        <f>SUM(Q50:R50)</f>
        <v>0</v>
      </c>
      <c r="U50" s="151">
        <f t="shared" si="2"/>
        <v>0</v>
      </c>
      <c r="V50" s="153" t="s">
        <v>226</v>
      </c>
      <c r="W50" s="153" t="s">
        <v>226</v>
      </c>
      <c r="X50" s="150">
        <f>(U50/O50)*L50</f>
        <v>0</v>
      </c>
      <c r="Y50" s="150">
        <f>U50/O50</f>
        <v>0</v>
      </c>
      <c r="Z50" s="37">
        <v>0.25</v>
      </c>
      <c r="AA50" s="37">
        <v>0.25</v>
      </c>
      <c r="AB50" s="37">
        <v>0.25</v>
      </c>
    </row>
    <row r="51" spans="1:28" ht="69.95" customHeight="1" x14ac:dyDescent="0.25">
      <c r="A51" s="27" t="s">
        <v>201</v>
      </c>
      <c r="B51" s="39" t="s">
        <v>403</v>
      </c>
      <c r="C51" s="27" t="s">
        <v>202</v>
      </c>
      <c r="D51" s="27" t="s">
        <v>203</v>
      </c>
      <c r="E51" s="31" t="s">
        <v>394</v>
      </c>
      <c r="F51" s="93" t="s">
        <v>307</v>
      </c>
      <c r="G51" s="41" t="s">
        <v>337</v>
      </c>
      <c r="H51" s="31" t="s">
        <v>311</v>
      </c>
      <c r="I51" s="31" t="s">
        <v>213</v>
      </c>
      <c r="J51" s="31" t="s">
        <v>263</v>
      </c>
      <c r="K51" s="31" t="s">
        <v>319</v>
      </c>
      <c r="L51" s="214">
        <v>0.4</v>
      </c>
      <c r="M51" s="27" t="s">
        <v>166</v>
      </c>
      <c r="N51" s="31" t="s">
        <v>795</v>
      </c>
      <c r="O51" s="28">
        <v>4</v>
      </c>
      <c r="P51" s="32">
        <v>1</v>
      </c>
      <c r="Q51" s="27">
        <v>0</v>
      </c>
      <c r="R51" s="32"/>
      <c r="S51" s="32"/>
      <c r="T51" s="151">
        <f>SUM(Q51:R51)</f>
        <v>0</v>
      </c>
      <c r="U51" s="151">
        <f t="shared" si="2"/>
        <v>0</v>
      </c>
      <c r="V51" s="153">
        <f>(T51/P51)*L51</f>
        <v>0</v>
      </c>
      <c r="W51" s="153">
        <f>T51/P51</f>
        <v>0</v>
      </c>
      <c r="X51" s="150">
        <f>(U51/O51)*L51</f>
        <v>0</v>
      </c>
      <c r="Y51" s="150">
        <f>U51/O51</f>
        <v>0</v>
      </c>
      <c r="Z51" s="27">
        <v>1</v>
      </c>
      <c r="AA51" s="27">
        <v>1</v>
      </c>
      <c r="AB51" s="27">
        <v>1</v>
      </c>
    </row>
    <row r="52" spans="1:28" ht="69.95" customHeight="1" x14ac:dyDescent="0.25">
      <c r="A52" s="27" t="s">
        <v>201</v>
      </c>
      <c r="B52" s="39" t="s">
        <v>403</v>
      </c>
      <c r="C52" s="27" t="s">
        <v>202</v>
      </c>
      <c r="D52" s="27" t="s">
        <v>203</v>
      </c>
      <c r="E52" s="31" t="s">
        <v>394</v>
      </c>
      <c r="F52" s="93" t="s">
        <v>307</v>
      </c>
      <c r="G52" s="41" t="s">
        <v>348</v>
      </c>
      <c r="H52" s="31" t="s">
        <v>312</v>
      </c>
      <c r="I52" s="31" t="s">
        <v>213</v>
      </c>
      <c r="J52" s="31" t="s">
        <v>314</v>
      </c>
      <c r="K52" s="31" t="s">
        <v>320</v>
      </c>
      <c r="L52" s="214">
        <v>0.4</v>
      </c>
      <c r="M52" s="27" t="s">
        <v>166</v>
      </c>
      <c r="N52" s="31" t="s">
        <v>796</v>
      </c>
      <c r="O52" s="28">
        <v>39</v>
      </c>
      <c r="P52" s="220">
        <v>30</v>
      </c>
      <c r="Q52" s="27">
        <v>0</v>
      </c>
      <c r="R52" s="32"/>
      <c r="S52" s="32"/>
      <c r="T52" s="151">
        <f>SUM(Q52:R52)</f>
        <v>0</v>
      </c>
      <c r="U52" s="151">
        <f t="shared" si="2"/>
        <v>0</v>
      </c>
      <c r="V52" s="153">
        <f>(T52/P52)*L52</f>
        <v>0</v>
      </c>
      <c r="W52" s="153">
        <f>T52/P52</f>
        <v>0</v>
      </c>
      <c r="X52" s="150">
        <f>(U52/O52)*L52</f>
        <v>0</v>
      </c>
      <c r="Y52" s="150">
        <f>U52/O52</f>
        <v>0</v>
      </c>
      <c r="Z52" s="360">
        <v>33</v>
      </c>
      <c r="AA52" s="360">
        <v>36</v>
      </c>
      <c r="AB52" s="360">
        <v>39</v>
      </c>
    </row>
    <row r="53" spans="1:28" ht="69.95" customHeight="1" x14ac:dyDescent="0.25">
      <c r="A53" s="256"/>
      <c r="B53" s="257"/>
      <c r="C53" s="257"/>
      <c r="D53" s="257"/>
      <c r="E53" s="258"/>
      <c r="F53" s="263" t="s">
        <v>1286</v>
      </c>
      <c r="G53" s="264"/>
      <c r="H53" s="264"/>
      <c r="I53" s="264"/>
      <c r="J53" s="264"/>
      <c r="K53" s="264"/>
      <c r="L53" s="264"/>
      <c r="M53" s="264"/>
      <c r="N53" s="264"/>
      <c r="O53" s="264"/>
      <c r="P53" s="264"/>
      <c r="Q53" s="264"/>
      <c r="R53" s="264"/>
      <c r="S53" s="264"/>
      <c r="T53" s="264"/>
      <c r="U53" s="265"/>
      <c r="V53" s="211">
        <f>SUM(V48:V52)</f>
        <v>0</v>
      </c>
      <c r="W53" s="212">
        <f>AVERAGE(W48:W52)</f>
        <v>0</v>
      </c>
      <c r="X53" s="213">
        <f>SUM(X48:X52)</f>
        <v>0</v>
      </c>
      <c r="Y53" s="213">
        <f>AVERAGE(Y48:Y52)</f>
        <v>0</v>
      </c>
      <c r="Z53" s="27"/>
      <c r="AA53" s="27"/>
      <c r="AB53" s="27"/>
    </row>
    <row r="54" spans="1:28" ht="69.95" customHeight="1" x14ac:dyDescent="0.25">
      <c r="A54" s="27" t="s">
        <v>201</v>
      </c>
      <c r="B54" s="39" t="s">
        <v>403</v>
      </c>
      <c r="C54" s="27" t="s">
        <v>202</v>
      </c>
      <c r="D54" s="27" t="s">
        <v>203</v>
      </c>
      <c r="E54" s="31" t="s">
        <v>393</v>
      </c>
      <c r="F54" s="94" t="s">
        <v>322</v>
      </c>
      <c r="G54" s="41" t="s">
        <v>321</v>
      </c>
      <c r="H54" s="31" t="s">
        <v>323</v>
      </c>
      <c r="I54" s="31" t="s">
        <v>213</v>
      </c>
      <c r="J54" s="27" t="s">
        <v>290</v>
      </c>
      <c r="K54" s="31" t="s">
        <v>325</v>
      </c>
      <c r="L54" s="214">
        <v>0.5</v>
      </c>
      <c r="M54" s="27" t="s">
        <v>166</v>
      </c>
      <c r="N54" s="31" t="s">
        <v>797</v>
      </c>
      <c r="O54" s="28">
        <v>15</v>
      </c>
      <c r="P54" s="32" t="s">
        <v>226</v>
      </c>
      <c r="Q54" s="27" t="s">
        <v>226</v>
      </c>
      <c r="R54" s="32"/>
      <c r="S54" s="32"/>
      <c r="T54" s="151">
        <f>SUM(Q54:R54)</f>
        <v>0</v>
      </c>
      <c r="U54" s="151">
        <f t="shared" si="2"/>
        <v>0</v>
      </c>
      <c r="V54" s="153" t="s">
        <v>226</v>
      </c>
      <c r="W54" s="153" t="s">
        <v>226</v>
      </c>
      <c r="X54" s="150">
        <f>(U54/O54)*L54</f>
        <v>0</v>
      </c>
      <c r="Y54" s="150">
        <f>U54/O54</f>
        <v>0</v>
      </c>
      <c r="Z54" s="27">
        <v>5</v>
      </c>
      <c r="AA54" s="27">
        <v>5</v>
      </c>
      <c r="AB54" s="27">
        <v>5</v>
      </c>
    </row>
    <row r="55" spans="1:28" ht="69.95" customHeight="1" x14ac:dyDescent="0.25">
      <c r="A55" s="27" t="s">
        <v>201</v>
      </c>
      <c r="B55" s="39" t="s">
        <v>403</v>
      </c>
      <c r="C55" s="27" t="s">
        <v>202</v>
      </c>
      <c r="D55" s="27" t="s">
        <v>203</v>
      </c>
      <c r="E55" s="31" t="s">
        <v>393</v>
      </c>
      <c r="F55" s="94" t="s">
        <v>322</v>
      </c>
      <c r="G55" s="41" t="s">
        <v>327</v>
      </c>
      <c r="H55" s="31" t="s">
        <v>324</v>
      </c>
      <c r="I55" s="31" t="s">
        <v>213</v>
      </c>
      <c r="J55" s="27" t="s">
        <v>290</v>
      </c>
      <c r="K55" s="31" t="s">
        <v>326</v>
      </c>
      <c r="L55" s="214">
        <v>0.5</v>
      </c>
      <c r="M55" s="27" t="s">
        <v>166</v>
      </c>
      <c r="N55" s="31" t="s">
        <v>798</v>
      </c>
      <c r="O55" s="28">
        <v>15</v>
      </c>
      <c r="P55" s="32" t="s">
        <v>226</v>
      </c>
      <c r="Q55" s="27" t="s">
        <v>226</v>
      </c>
      <c r="R55" s="32"/>
      <c r="S55" s="32"/>
      <c r="T55" s="151">
        <f>SUM(Q55:R55)</f>
        <v>0</v>
      </c>
      <c r="U55" s="151">
        <f t="shared" si="2"/>
        <v>0</v>
      </c>
      <c r="V55" s="153" t="s">
        <v>226</v>
      </c>
      <c r="W55" s="153" t="s">
        <v>226</v>
      </c>
      <c r="X55" s="150">
        <f>(U55/O55)*L55</f>
        <v>0</v>
      </c>
      <c r="Y55" s="150">
        <f>U55/O55</f>
        <v>0</v>
      </c>
      <c r="Z55" s="27">
        <v>5</v>
      </c>
      <c r="AA55" s="27">
        <v>5</v>
      </c>
      <c r="AB55" s="27">
        <v>5</v>
      </c>
    </row>
    <row r="56" spans="1:28" ht="69.95" customHeight="1" x14ac:dyDescent="0.25">
      <c r="A56" s="256"/>
      <c r="B56" s="257"/>
      <c r="C56" s="257"/>
      <c r="D56" s="257"/>
      <c r="E56" s="258"/>
      <c r="F56" s="263" t="s">
        <v>1287</v>
      </c>
      <c r="G56" s="264"/>
      <c r="H56" s="264"/>
      <c r="I56" s="264"/>
      <c r="J56" s="264"/>
      <c r="K56" s="264"/>
      <c r="L56" s="264"/>
      <c r="M56" s="264"/>
      <c r="N56" s="264"/>
      <c r="O56" s="264"/>
      <c r="P56" s="264"/>
      <c r="Q56" s="264"/>
      <c r="R56" s="264"/>
      <c r="S56" s="264"/>
      <c r="T56" s="264"/>
      <c r="U56" s="265"/>
      <c r="V56" s="213" t="s">
        <v>226</v>
      </c>
      <c r="W56" s="213" t="s">
        <v>226</v>
      </c>
      <c r="X56" s="213">
        <f>SUM(X54:X55)</f>
        <v>0</v>
      </c>
      <c r="Y56" s="213">
        <f>AVERAGE(Y54:Y55)</f>
        <v>0</v>
      </c>
      <c r="Z56" s="27"/>
      <c r="AA56" s="27"/>
      <c r="AB56" s="27"/>
    </row>
    <row r="57" spans="1:28" ht="69.95" customHeight="1" x14ac:dyDescent="0.25">
      <c r="A57" s="27" t="s">
        <v>201</v>
      </c>
      <c r="B57" s="39" t="s">
        <v>403</v>
      </c>
      <c r="C57" s="27" t="s">
        <v>202</v>
      </c>
      <c r="D57" s="27" t="s">
        <v>203</v>
      </c>
      <c r="E57" s="31" t="s">
        <v>394</v>
      </c>
      <c r="F57" s="68" t="s">
        <v>328</v>
      </c>
      <c r="G57" s="41" t="s">
        <v>327</v>
      </c>
      <c r="H57" s="31" t="s">
        <v>329</v>
      </c>
      <c r="I57" s="31" t="s">
        <v>213</v>
      </c>
      <c r="J57" s="31" t="s">
        <v>332</v>
      </c>
      <c r="K57" s="31" t="s">
        <v>334</v>
      </c>
      <c r="L57" s="214">
        <v>0.5</v>
      </c>
      <c r="M57" s="27" t="s">
        <v>166</v>
      </c>
      <c r="N57" s="31" t="s">
        <v>799</v>
      </c>
      <c r="O57" s="28">
        <v>2000</v>
      </c>
      <c r="P57" s="32">
        <v>250</v>
      </c>
      <c r="Q57" s="27">
        <v>90</v>
      </c>
      <c r="R57" s="32"/>
      <c r="S57" s="32">
        <v>0</v>
      </c>
      <c r="T57" s="151">
        <f>SUM(Q57:R57)+S57</f>
        <v>90</v>
      </c>
      <c r="U57" s="151">
        <f t="shared" si="2"/>
        <v>90</v>
      </c>
      <c r="V57" s="153">
        <f>(T57/P57)*L57</f>
        <v>0.18</v>
      </c>
      <c r="W57" s="153">
        <f>T57/P57</f>
        <v>0.36</v>
      </c>
      <c r="X57" s="150">
        <f>(U57/O57)*L57</f>
        <v>2.2499999999999999E-2</v>
      </c>
      <c r="Y57" s="150">
        <f>U57/O57</f>
        <v>4.4999999999999998E-2</v>
      </c>
      <c r="Z57" s="27">
        <v>250</v>
      </c>
      <c r="AA57" s="27">
        <v>250</v>
      </c>
      <c r="AB57" s="27">
        <v>250</v>
      </c>
    </row>
    <row r="58" spans="1:28" ht="69.95" customHeight="1" x14ac:dyDescent="0.25">
      <c r="A58" s="27" t="s">
        <v>201</v>
      </c>
      <c r="B58" s="39" t="s">
        <v>403</v>
      </c>
      <c r="C58" s="27" t="s">
        <v>202</v>
      </c>
      <c r="D58" s="27" t="s">
        <v>203</v>
      </c>
      <c r="E58" s="31" t="s">
        <v>394</v>
      </c>
      <c r="F58" s="68" t="s">
        <v>328</v>
      </c>
      <c r="G58" s="41" t="s">
        <v>337</v>
      </c>
      <c r="H58" s="31" t="s">
        <v>330</v>
      </c>
      <c r="I58" s="31" t="s">
        <v>213</v>
      </c>
      <c r="J58" s="31" t="s">
        <v>263</v>
      </c>
      <c r="K58" s="31" t="s">
        <v>335</v>
      </c>
      <c r="L58" s="214">
        <v>0.35</v>
      </c>
      <c r="M58" s="27" t="s">
        <v>166</v>
      </c>
      <c r="N58" s="31" t="s">
        <v>800</v>
      </c>
      <c r="O58" s="28">
        <v>107</v>
      </c>
      <c r="P58" s="32">
        <v>25</v>
      </c>
      <c r="Q58" s="27">
        <v>40</v>
      </c>
      <c r="R58" s="32"/>
      <c r="S58" s="32">
        <v>0</v>
      </c>
      <c r="T58" s="151">
        <f>SUM(Q58:R58)+S58</f>
        <v>40</v>
      </c>
      <c r="U58" s="151">
        <f t="shared" si="2"/>
        <v>40</v>
      </c>
      <c r="V58" s="153">
        <v>0.35</v>
      </c>
      <c r="W58" s="153">
        <v>1</v>
      </c>
      <c r="X58" s="150">
        <f>(U58/O58)*L58</f>
        <v>0.13084112149532709</v>
      </c>
      <c r="Y58" s="150">
        <f>U58/O58</f>
        <v>0.37383177570093457</v>
      </c>
      <c r="Z58" s="27">
        <v>30</v>
      </c>
      <c r="AA58" s="27">
        <v>27</v>
      </c>
      <c r="AB58" s="27">
        <v>25</v>
      </c>
    </row>
    <row r="59" spans="1:28" ht="69.95" customHeight="1" x14ac:dyDescent="0.25">
      <c r="A59" s="27" t="s">
        <v>201</v>
      </c>
      <c r="B59" s="39" t="s">
        <v>403</v>
      </c>
      <c r="C59" s="27" t="s">
        <v>202</v>
      </c>
      <c r="D59" s="27" t="s">
        <v>203</v>
      </c>
      <c r="E59" s="31" t="s">
        <v>394</v>
      </c>
      <c r="F59" s="68" t="s">
        <v>328</v>
      </c>
      <c r="G59" s="41" t="s">
        <v>348</v>
      </c>
      <c r="H59" s="31" t="s">
        <v>331</v>
      </c>
      <c r="I59" s="31" t="s">
        <v>213</v>
      </c>
      <c r="J59" s="31" t="s">
        <v>333</v>
      </c>
      <c r="K59" s="31" t="s">
        <v>336</v>
      </c>
      <c r="L59" s="214">
        <v>0.15</v>
      </c>
      <c r="M59" s="27" t="s">
        <v>166</v>
      </c>
      <c r="N59" s="31" t="s">
        <v>744</v>
      </c>
      <c r="O59" s="28">
        <v>4</v>
      </c>
      <c r="P59" s="32">
        <v>1</v>
      </c>
      <c r="Q59" s="27">
        <v>0</v>
      </c>
      <c r="R59" s="32"/>
      <c r="S59" s="32"/>
      <c r="T59" s="151">
        <f>SUM(Q59:R59)+S59</f>
        <v>0</v>
      </c>
      <c r="U59" s="151">
        <f t="shared" si="2"/>
        <v>0</v>
      </c>
      <c r="V59" s="153">
        <f>(T59/P59)*L59</f>
        <v>0</v>
      </c>
      <c r="W59" s="153">
        <f>T59/P59</f>
        <v>0</v>
      </c>
      <c r="X59" s="150">
        <f>(U59/O59)*L59</f>
        <v>0</v>
      </c>
      <c r="Y59" s="150">
        <f>U59/O59</f>
        <v>0</v>
      </c>
      <c r="Z59" s="27">
        <v>1</v>
      </c>
      <c r="AA59" s="27">
        <v>1</v>
      </c>
      <c r="AB59" s="27">
        <v>1</v>
      </c>
    </row>
    <row r="60" spans="1:28" ht="69.95" customHeight="1" x14ac:dyDescent="0.25">
      <c r="A60" s="256"/>
      <c r="B60" s="257"/>
      <c r="C60" s="257"/>
      <c r="D60" s="257"/>
      <c r="E60" s="258"/>
      <c r="F60" s="253" t="s">
        <v>1288</v>
      </c>
      <c r="G60" s="254"/>
      <c r="H60" s="254"/>
      <c r="I60" s="254"/>
      <c r="J60" s="254"/>
      <c r="K60" s="254"/>
      <c r="L60" s="254"/>
      <c r="M60" s="254"/>
      <c r="N60" s="254"/>
      <c r="O60" s="254"/>
      <c r="P60" s="254"/>
      <c r="Q60" s="254"/>
      <c r="R60" s="254"/>
      <c r="S60" s="254"/>
      <c r="T60" s="254"/>
      <c r="U60" s="255"/>
      <c r="V60" s="213">
        <f>SUM(V57:V59)</f>
        <v>0.53</v>
      </c>
      <c r="W60" s="213">
        <f>AVERAGE(W57:W59)</f>
        <v>0.45333333333333331</v>
      </c>
      <c r="X60" s="213">
        <f>SUM(X57:X59)</f>
        <v>0.15334112149532708</v>
      </c>
      <c r="Y60" s="213">
        <f>AVERAGE(Y57:Y59)</f>
        <v>0.13961059190031153</v>
      </c>
      <c r="Z60" s="27"/>
      <c r="AA60" s="27"/>
      <c r="AB60" s="27"/>
    </row>
    <row r="61" spans="1:28" ht="69.95" customHeight="1" x14ac:dyDescent="0.25">
      <c r="A61" s="27" t="s">
        <v>201</v>
      </c>
      <c r="B61" s="39" t="s">
        <v>403</v>
      </c>
      <c r="C61" s="27" t="s">
        <v>202</v>
      </c>
      <c r="D61" s="27" t="s">
        <v>203</v>
      </c>
      <c r="E61" s="31" t="s">
        <v>394</v>
      </c>
      <c r="F61" s="61" t="s">
        <v>338</v>
      </c>
      <c r="G61" s="41" t="s">
        <v>337</v>
      </c>
      <c r="H61" s="31" t="s">
        <v>339</v>
      </c>
      <c r="I61" s="31" t="s">
        <v>213</v>
      </c>
      <c r="J61" s="31" t="s">
        <v>342</v>
      </c>
      <c r="K61" s="31" t="s">
        <v>345</v>
      </c>
      <c r="L61" s="214">
        <v>0.5</v>
      </c>
      <c r="M61" s="27" t="s">
        <v>166</v>
      </c>
      <c r="N61" s="31" t="s">
        <v>741</v>
      </c>
      <c r="O61" s="28">
        <v>107</v>
      </c>
      <c r="P61" s="220">
        <v>65</v>
      </c>
      <c r="Q61" s="27">
        <v>3</v>
      </c>
      <c r="R61" s="32"/>
      <c r="S61" s="32"/>
      <c r="T61" s="151">
        <f>SUM(Q61:R61)</f>
        <v>3</v>
      </c>
      <c r="U61" s="151">
        <f t="shared" si="2"/>
        <v>3</v>
      </c>
      <c r="V61" s="153">
        <f>(T61/P61)*L61</f>
        <v>2.3076923076923078E-2</v>
      </c>
      <c r="W61" s="153">
        <f>T61/P61</f>
        <v>4.6153846153846156E-2</v>
      </c>
      <c r="X61" s="150">
        <f>(U61/O61)*L61</f>
        <v>1.4018691588785047E-2</v>
      </c>
      <c r="Y61" s="150">
        <f>U61/O61</f>
        <v>2.8037383177570093E-2</v>
      </c>
      <c r="Z61" s="360">
        <f>+P61+14</f>
        <v>79</v>
      </c>
      <c r="AA61" s="360">
        <f>+Z61+14</f>
        <v>93</v>
      </c>
      <c r="AB61" s="360">
        <f>+AA61+14</f>
        <v>107</v>
      </c>
    </row>
    <row r="62" spans="1:28" ht="69.95" customHeight="1" x14ac:dyDescent="0.25">
      <c r="A62" s="27" t="s">
        <v>201</v>
      </c>
      <c r="B62" s="39" t="s">
        <v>403</v>
      </c>
      <c r="C62" s="27" t="s">
        <v>202</v>
      </c>
      <c r="D62" s="27" t="s">
        <v>203</v>
      </c>
      <c r="E62" s="31" t="s">
        <v>394</v>
      </c>
      <c r="F62" s="61" t="s">
        <v>338</v>
      </c>
      <c r="G62" s="41" t="s">
        <v>348</v>
      </c>
      <c r="H62" s="31" t="s">
        <v>340</v>
      </c>
      <c r="I62" s="31" t="s">
        <v>213</v>
      </c>
      <c r="J62" s="31" t="s">
        <v>343</v>
      </c>
      <c r="K62" s="31" t="s">
        <v>346</v>
      </c>
      <c r="L62" s="214">
        <v>0.1</v>
      </c>
      <c r="M62" s="27" t="s">
        <v>165</v>
      </c>
      <c r="N62" s="31" t="s">
        <v>801</v>
      </c>
      <c r="O62" s="28">
        <v>1</v>
      </c>
      <c r="P62" s="37" t="s">
        <v>226</v>
      </c>
      <c r="Q62" s="27">
        <v>0</v>
      </c>
      <c r="R62" s="37"/>
      <c r="S62" s="37"/>
      <c r="T62" s="151">
        <f>SUM(Q62:R62)</f>
        <v>0</v>
      </c>
      <c r="U62" s="151">
        <f t="shared" si="2"/>
        <v>0</v>
      </c>
      <c r="V62" s="153" t="s">
        <v>226</v>
      </c>
      <c r="W62" s="153" t="s">
        <v>226</v>
      </c>
      <c r="X62" s="150">
        <f>(U62/O62)*L62</f>
        <v>0</v>
      </c>
      <c r="Y62" s="150">
        <f>U62/O62</f>
        <v>0</v>
      </c>
      <c r="Z62" s="363">
        <v>0.25</v>
      </c>
      <c r="AA62" s="363">
        <f>+Z62+25%</f>
        <v>0.5</v>
      </c>
      <c r="AB62" s="363">
        <f>+AA62+50%</f>
        <v>1</v>
      </c>
    </row>
    <row r="63" spans="1:28" ht="69.95" customHeight="1" x14ac:dyDescent="0.25">
      <c r="A63" s="27" t="s">
        <v>201</v>
      </c>
      <c r="B63" s="39" t="s">
        <v>403</v>
      </c>
      <c r="C63" s="27" t="s">
        <v>202</v>
      </c>
      <c r="D63" s="27" t="s">
        <v>203</v>
      </c>
      <c r="E63" s="31" t="s">
        <v>206</v>
      </c>
      <c r="F63" s="61" t="s">
        <v>338</v>
      </c>
      <c r="G63" s="41" t="s">
        <v>369</v>
      </c>
      <c r="H63" s="31" t="s">
        <v>341</v>
      </c>
      <c r="I63" s="31" t="s">
        <v>213</v>
      </c>
      <c r="J63" s="31" t="s">
        <v>344</v>
      </c>
      <c r="K63" s="31" t="s">
        <v>347</v>
      </c>
      <c r="L63" s="214">
        <v>0.4</v>
      </c>
      <c r="M63" s="27" t="s">
        <v>166</v>
      </c>
      <c r="N63" s="31" t="s">
        <v>802</v>
      </c>
      <c r="O63" s="28">
        <v>40</v>
      </c>
      <c r="P63" s="32">
        <v>10</v>
      </c>
      <c r="Q63" s="27">
        <v>3</v>
      </c>
      <c r="R63" s="27"/>
      <c r="S63" s="27"/>
      <c r="T63" s="151">
        <f>SUM(Q63:R63)</f>
        <v>3</v>
      </c>
      <c r="U63" s="151">
        <f t="shared" si="2"/>
        <v>3</v>
      </c>
      <c r="V63" s="153">
        <f>(T63/P63)*L63</f>
        <v>0.12</v>
      </c>
      <c r="W63" s="153">
        <f>T63/P63</f>
        <v>0.3</v>
      </c>
      <c r="X63" s="150">
        <f>(U63/O63)*L63</f>
        <v>0.03</v>
      </c>
      <c r="Y63" s="150">
        <f>U63/O63</f>
        <v>7.4999999999999997E-2</v>
      </c>
      <c r="Z63" s="27">
        <v>10</v>
      </c>
      <c r="AA63" s="27">
        <v>10</v>
      </c>
      <c r="AB63" s="27">
        <v>10</v>
      </c>
    </row>
    <row r="64" spans="1:28" ht="69.95" customHeight="1" x14ac:dyDescent="0.25">
      <c r="A64" s="256"/>
      <c r="B64" s="257"/>
      <c r="C64" s="257"/>
      <c r="D64" s="257"/>
      <c r="E64" s="258"/>
      <c r="F64" s="253" t="s">
        <v>1289</v>
      </c>
      <c r="G64" s="254"/>
      <c r="H64" s="254"/>
      <c r="I64" s="254"/>
      <c r="J64" s="254"/>
      <c r="K64" s="254"/>
      <c r="L64" s="254"/>
      <c r="M64" s="254"/>
      <c r="N64" s="254"/>
      <c r="O64" s="254"/>
      <c r="P64" s="254"/>
      <c r="Q64" s="254"/>
      <c r="R64" s="254"/>
      <c r="S64" s="254"/>
      <c r="T64" s="254"/>
      <c r="U64" s="255"/>
      <c r="V64" s="213">
        <f>SUM(V61:V63)</f>
        <v>0.14307692307692307</v>
      </c>
      <c r="W64" s="213">
        <f>AVERAGE(W61:W63)</f>
        <v>0.17307692307692307</v>
      </c>
      <c r="X64" s="213">
        <f>SUM(X61:X63)</f>
        <v>4.4018691588785047E-2</v>
      </c>
      <c r="Y64" s="213">
        <f>AVERAGE(Y61:Y63)</f>
        <v>3.4345794392523367E-2</v>
      </c>
      <c r="Z64" s="27"/>
      <c r="AA64" s="27"/>
      <c r="AB64" s="27"/>
    </row>
    <row r="65" spans="1:28" ht="69.95" customHeight="1" x14ac:dyDescent="0.25">
      <c r="A65" s="27" t="s">
        <v>201</v>
      </c>
      <c r="B65" s="39" t="s">
        <v>403</v>
      </c>
      <c r="C65" s="27" t="s">
        <v>202</v>
      </c>
      <c r="D65" s="27" t="s">
        <v>203</v>
      </c>
      <c r="E65" s="31" t="s">
        <v>402</v>
      </c>
      <c r="F65" s="75" t="s">
        <v>349</v>
      </c>
      <c r="G65" s="40" t="s">
        <v>348</v>
      </c>
      <c r="H65" s="31" t="s">
        <v>350</v>
      </c>
      <c r="I65" s="31" t="s">
        <v>213</v>
      </c>
      <c r="J65" s="31" t="s">
        <v>360</v>
      </c>
      <c r="K65" s="31" t="s">
        <v>362</v>
      </c>
      <c r="L65" s="214">
        <v>0.5</v>
      </c>
      <c r="M65" s="27" t="s">
        <v>166</v>
      </c>
      <c r="N65" s="31" t="s">
        <v>803</v>
      </c>
      <c r="O65" s="28">
        <v>9000</v>
      </c>
      <c r="P65" s="32">
        <v>1200</v>
      </c>
      <c r="Q65" s="27">
        <v>518</v>
      </c>
      <c r="R65" s="27"/>
      <c r="S65" s="27"/>
      <c r="T65" s="151">
        <f t="shared" ref="T65:T71" si="11">SUM(Q65:R65)</f>
        <v>518</v>
      </c>
      <c r="U65" s="151">
        <f t="shared" si="2"/>
        <v>518</v>
      </c>
      <c r="V65" s="153">
        <f>(T65/P65)*L65</f>
        <v>0.21583333333333332</v>
      </c>
      <c r="W65" s="153">
        <f>T65/P65</f>
        <v>0.43166666666666664</v>
      </c>
      <c r="X65" s="150">
        <f t="shared" ref="X65:X71" si="12">(U65/O65)*L65</f>
        <v>2.8777777777777777E-2</v>
      </c>
      <c r="Y65" s="150">
        <f t="shared" ref="Y65:Y71" si="13">U65/O65</f>
        <v>5.7555555555555554E-2</v>
      </c>
      <c r="Z65" s="27">
        <v>2600</v>
      </c>
      <c r="AA65" s="27">
        <v>2600</v>
      </c>
      <c r="AB65" s="27">
        <v>2600</v>
      </c>
    </row>
    <row r="66" spans="1:28" ht="69.95" customHeight="1" x14ac:dyDescent="0.25">
      <c r="A66" s="27" t="s">
        <v>201</v>
      </c>
      <c r="B66" s="39" t="s">
        <v>403</v>
      </c>
      <c r="C66" s="27" t="s">
        <v>202</v>
      </c>
      <c r="D66" s="27" t="s">
        <v>203</v>
      </c>
      <c r="E66" s="31" t="s">
        <v>396</v>
      </c>
      <c r="F66" s="75" t="s">
        <v>349</v>
      </c>
      <c r="G66" s="40" t="s">
        <v>369</v>
      </c>
      <c r="H66" s="31" t="s">
        <v>351</v>
      </c>
      <c r="I66" s="31" t="s">
        <v>213</v>
      </c>
      <c r="J66" s="31" t="s">
        <v>361</v>
      </c>
      <c r="K66" s="31" t="s">
        <v>363</v>
      </c>
      <c r="L66" s="214">
        <v>0.1</v>
      </c>
      <c r="M66" s="27" t="s">
        <v>166</v>
      </c>
      <c r="N66" s="31" t="s">
        <v>804</v>
      </c>
      <c r="O66" s="28">
        <v>544</v>
      </c>
      <c r="P66" s="32">
        <v>100</v>
      </c>
      <c r="Q66" s="27">
        <v>0</v>
      </c>
      <c r="R66" s="27"/>
      <c r="S66" s="27"/>
      <c r="T66" s="151">
        <f t="shared" si="11"/>
        <v>0</v>
      </c>
      <c r="U66" s="151">
        <f t="shared" si="2"/>
        <v>0</v>
      </c>
      <c r="V66" s="153">
        <f>(T66/P66)*L66</f>
        <v>0</v>
      </c>
      <c r="W66" s="153">
        <f>T66/P66</f>
        <v>0</v>
      </c>
      <c r="X66" s="150">
        <f t="shared" si="12"/>
        <v>0</v>
      </c>
      <c r="Y66" s="150">
        <f t="shared" si="13"/>
        <v>0</v>
      </c>
      <c r="Z66" s="27">
        <v>148</v>
      </c>
      <c r="AA66" s="27">
        <v>148</v>
      </c>
      <c r="AB66" s="27">
        <v>148</v>
      </c>
    </row>
    <row r="67" spans="1:28" ht="69.95" customHeight="1" x14ac:dyDescent="0.25">
      <c r="A67" s="27" t="s">
        <v>201</v>
      </c>
      <c r="B67" s="39" t="s">
        <v>403</v>
      </c>
      <c r="C67" s="27" t="s">
        <v>202</v>
      </c>
      <c r="D67" s="27" t="s">
        <v>203</v>
      </c>
      <c r="E67" s="31" t="s">
        <v>396</v>
      </c>
      <c r="F67" s="75" t="s">
        <v>349</v>
      </c>
      <c r="G67" s="40" t="s">
        <v>382</v>
      </c>
      <c r="H67" s="31" t="s">
        <v>352</v>
      </c>
      <c r="I67" s="31" t="s">
        <v>213</v>
      </c>
      <c r="J67" s="31" t="s">
        <v>357</v>
      </c>
      <c r="K67" s="31" t="s">
        <v>364</v>
      </c>
      <c r="L67" s="214">
        <v>0.1</v>
      </c>
      <c r="M67" s="27" t="s">
        <v>166</v>
      </c>
      <c r="N67" s="31" t="s">
        <v>805</v>
      </c>
      <c r="O67" s="28">
        <v>12000</v>
      </c>
      <c r="P67" s="32">
        <v>2400</v>
      </c>
      <c r="Q67" s="27" t="s">
        <v>916</v>
      </c>
      <c r="R67" s="27"/>
      <c r="S67" s="27"/>
      <c r="T67" s="151">
        <f t="shared" si="11"/>
        <v>0</v>
      </c>
      <c r="U67" s="151">
        <f t="shared" si="2"/>
        <v>0</v>
      </c>
      <c r="V67" s="153">
        <f>(T67/P67)*L67</f>
        <v>0</v>
      </c>
      <c r="W67" s="153">
        <f>T67/P67</f>
        <v>0</v>
      </c>
      <c r="X67" s="150">
        <f t="shared" si="12"/>
        <v>0</v>
      </c>
      <c r="Y67" s="150">
        <f t="shared" si="13"/>
        <v>0</v>
      </c>
      <c r="Z67" s="27">
        <v>3100</v>
      </c>
      <c r="AA67" s="27">
        <v>3100</v>
      </c>
      <c r="AB67" s="27">
        <v>3100</v>
      </c>
    </row>
    <row r="68" spans="1:28" ht="69.95" customHeight="1" x14ac:dyDescent="0.25">
      <c r="A68" s="27" t="s">
        <v>201</v>
      </c>
      <c r="B68" s="31" t="s">
        <v>403</v>
      </c>
      <c r="C68" s="27" t="s">
        <v>202</v>
      </c>
      <c r="D68" s="27" t="s">
        <v>203</v>
      </c>
      <c r="E68" s="31" t="s">
        <v>396</v>
      </c>
      <c r="F68" s="75" t="s">
        <v>349</v>
      </c>
      <c r="G68" s="40" t="s">
        <v>404</v>
      </c>
      <c r="H68" s="31" t="s">
        <v>353</v>
      </c>
      <c r="I68" s="31" t="s">
        <v>213</v>
      </c>
      <c r="J68" s="31" t="s">
        <v>358</v>
      </c>
      <c r="K68" s="31" t="s">
        <v>365</v>
      </c>
      <c r="L68" s="214">
        <v>0.1</v>
      </c>
      <c r="M68" s="27" t="s">
        <v>166</v>
      </c>
      <c r="N68" s="31" t="s">
        <v>806</v>
      </c>
      <c r="O68" s="28">
        <v>25</v>
      </c>
      <c r="P68" s="32">
        <v>4</v>
      </c>
      <c r="Q68" s="27">
        <v>0</v>
      </c>
      <c r="R68" s="27"/>
      <c r="S68" s="27"/>
      <c r="T68" s="151">
        <f t="shared" si="11"/>
        <v>0</v>
      </c>
      <c r="U68" s="151">
        <f t="shared" si="2"/>
        <v>0</v>
      </c>
      <c r="V68" s="153">
        <f>(T68/P68)*L68</f>
        <v>0</v>
      </c>
      <c r="W68" s="153">
        <f>T68/P68</f>
        <v>0</v>
      </c>
      <c r="X68" s="150">
        <f t="shared" si="12"/>
        <v>0</v>
      </c>
      <c r="Y68" s="150">
        <f t="shared" si="13"/>
        <v>0</v>
      </c>
      <c r="Z68" s="27">
        <v>6</v>
      </c>
      <c r="AA68" s="27">
        <v>6</v>
      </c>
      <c r="AB68" s="27">
        <v>6</v>
      </c>
    </row>
    <row r="69" spans="1:28" ht="69.95" customHeight="1" x14ac:dyDescent="0.25">
      <c r="A69" s="27" t="s">
        <v>201</v>
      </c>
      <c r="B69" s="31" t="s">
        <v>403</v>
      </c>
      <c r="C69" s="27" t="s">
        <v>202</v>
      </c>
      <c r="D69" s="27" t="s">
        <v>203</v>
      </c>
      <c r="E69" s="31" t="s">
        <v>396</v>
      </c>
      <c r="F69" s="75" t="s">
        <v>349</v>
      </c>
      <c r="G69" s="40" t="s">
        <v>405</v>
      </c>
      <c r="H69" s="31" t="s">
        <v>354</v>
      </c>
      <c r="I69" s="31" t="s">
        <v>213</v>
      </c>
      <c r="J69" s="31" t="s">
        <v>263</v>
      </c>
      <c r="K69" s="31" t="s">
        <v>366</v>
      </c>
      <c r="L69" s="214">
        <v>0.05</v>
      </c>
      <c r="M69" s="27" t="s">
        <v>166</v>
      </c>
      <c r="N69" s="31" t="s">
        <v>807</v>
      </c>
      <c r="O69" s="28">
        <v>5</v>
      </c>
      <c r="P69" s="32" t="s">
        <v>226</v>
      </c>
      <c r="Q69" s="27" t="s">
        <v>226</v>
      </c>
      <c r="R69" s="27"/>
      <c r="S69" s="27"/>
      <c r="T69" s="151">
        <f t="shared" si="11"/>
        <v>0</v>
      </c>
      <c r="U69" s="151">
        <f t="shared" si="2"/>
        <v>0</v>
      </c>
      <c r="V69" s="153" t="s">
        <v>226</v>
      </c>
      <c r="W69" s="153" t="s">
        <v>226</v>
      </c>
      <c r="X69" s="150">
        <f t="shared" si="12"/>
        <v>0</v>
      </c>
      <c r="Y69" s="150">
        <f t="shared" si="13"/>
        <v>0</v>
      </c>
      <c r="Z69" s="27">
        <v>1</v>
      </c>
      <c r="AA69" s="27">
        <v>2</v>
      </c>
      <c r="AB69" s="27">
        <v>2</v>
      </c>
    </row>
    <row r="70" spans="1:28" ht="69.95" customHeight="1" x14ac:dyDescent="0.25">
      <c r="A70" s="27" t="s">
        <v>201</v>
      </c>
      <c r="B70" s="31" t="s">
        <v>403</v>
      </c>
      <c r="C70" s="27" t="s">
        <v>202</v>
      </c>
      <c r="D70" s="27" t="s">
        <v>203</v>
      </c>
      <c r="E70" s="31" t="s">
        <v>396</v>
      </c>
      <c r="F70" s="75" t="s">
        <v>349</v>
      </c>
      <c r="G70" s="40" t="s">
        <v>406</v>
      </c>
      <c r="H70" s="31" t="s">
        <v>355</v>
      </c>
      <c r="I70" s="31" t="s">
        <v>213</v>
      </c>
      <c r="J70" s="31" t="s">
        <v>359</v>
      </c>
      <c r="K70" s="31" t="s">
        <v>367</v>
      </c>
      <c r="L70" s="214">
        <v>0.1</v>
      </c>
      <c r="M70" s="27" t="s">
        <v>166</v>
      </c>
      <c r="N70" s="31" t="s">
        <v>808</v>
      </c>
      <c r="O70" s="28">
        <v>500</v>
      </c>
      <c r="P70" s="32">
        <v>100</v>
      </c>
      <c r="Q70" s="27">
        <v>0</v>
      </c>
      <c r="R70" s="27"/>
      <c r="S70" s="27"/>
      <c r="T70" s="151">
        <f t="shared" si="11"/>
        <v>0</v>
      </c>
      <c r="U70" s="151">
        <f t="shared" si="2"/>
        <v>0</v>
      </c>
      <c r="V70" s="153">
        <f>(T70/P70)*L70</f>
        <v>0</v>
      </c>
      <c r="W70" s="153">
        <f>T70/P70</f>
        <v>0</v>
      </c>
      <c r="X70" s="150">
        <f t="shared" si="12"/>
        <v>0</v>
      </c>
      <c r="Y70" s="150">
        <f t="shared" si="13"/>
        <v>0</v>
      </c>
      <c r="Z70" s="27">
        <v>125</v>
      </c>
      <c r="AA70" s="27">
        <v>125</v>
      </c>
      <c r="AB70" s="27">
        <v>125</v>
      </c>
    </row>
    <row r="71" spans="1:28" ht="69.95" customHeight="1" x14ac:dyDescent="0.25">
      <c r="A71" s="27" t="s">
        <v>201</v>
      </c>
      <c r="B71" s="39" t="s">
        <v>403</v>
      </c>
      <c r="C71" s="27" t="s">
        <v>202</v>
      </c>
      <c r="D71" s="27" t="s">
        <v>203</v>
      </c>
      <c r="E71" s="31" t="s">
        <v>396</v>
      </c>
      <c r="F71" s="75" t="s">
        <v>349</v>
      </c>
      <c r="G71" s="40" t="s">
        <v>407</v>
      </c>
      <c r="H71" s="31" t="s">
        <v>356</v>
      </c>
      <c r="I71" s="31" t="s">
        <v>213</v>
      </c>
      <c r="J71" s="31" t="s">
        <v>290</v>
      </c>
      <c r="K71" s="31" t="s">
        <v>368</v>
      </c>
      <c r="L71" s="214">
        <v>0.05</v>
      </c>
      <c r="M71" s="27" t="s">
        <v>166</v>
      </c>
      <c r="N71" s="31" t="s">
        <v>809</v>
      </c>
      <c r="O71" s="28">
        <v>200</v>
      </c>
      <c r="P71" s="32" t="s">
        <v>226</v>
      </c>
      <c r="Q71" s="27" t="s">
        <v>226</v>
      </c>
      <c r="R71" s="27"/>
      <c r="S71" s="27"/>
      <c r="T71" s="151">
        <f t="shared" si="11"/>
        <v>0</v>
      </c>
      <c r="U71" s="151">
        <f t="shared" si="2"/>
        <v>0</v>
      </c>
      <c r="V71" s="153" t="s">
        <v>226</v>
      </c>
      <c r="W71" s="153" t="s">
        <v>226</v>
      </c>
      <c r="X71" s="150">
        <f t="shared" si="12"/>
        <v>0</v>
      </c>
      <c r="Y71" s="150">
        <f t="shared" si="13"/>
        <v>0</v>
      </c>
      <c r="Z71" s="27">
        <v>70</v>
      </c>
      <c r="AA71" s="27">
        <v>70</v>
      </c>
      <c r="AB71" s="27">
        <v>60</v>
      </c>
    </row>
    <row r="72" spans="1:28" ht="69.95" customHeight="1" x14ac:dyDescent="0.25">
      <c r="A72" s="256"/>
      <c r="B72" s="257"/>
      <c r="C72" s="257"/>
      <c r="D72" s="257"/>
      <c r="E72" s="258"/>
      <c r="F72" s="253" t="s">
        <v>1290</v>
      </c>
      <c r="G72" s="254"/>
      <c r="H72" s="254"/>
      <c r="I72" s="254"/>
      <c r="J72" s="254"/>
      <c r="K72" s="254"/>
      <c r="L72" s="254"/>
      <c r="M72" s="254"/>
      <c r="N72" s="254"/>
      <c r="O72" s="254"/>
      <c r="P72" s="254"/>
      <c r="Q72" s="254"/>
      <c r="R72" s="254"/>
      <c r="S72" s="254"/>
      <c r="T72" s="254"/>
      <c r="U72" s="255"/>
      <c r="V72" s="213">
        <f>SUM(V65:V71)</f>
        <v>0.21583333333333332</v>
      </c>
      <c r="W72" s="213">
        <f>AVERAGE(W65:W71)</f>
        <v>8.6333333333333331E-2</v>
      </c>
      <c r="X72" s="213">
        <f>SUM(X65:X71)</f>
        <v>2.8777777777777777E-2</v>
      </c>
      <c r="Y72" s="213">
        <f>AVERAGE(Y65:Y71)</f>
        <v>8.2222222222222228E-3</v>
      </c>
      <c r="Z72" s="27"/>
      <c r="AA72" s="27"/>
      <c r="AB72" s="27"/>
    </row>
    <row r="73" spans="1:28" ht="69.95" customHeight="1" x14ac:dyDescent="0.25">
      <c r="A73" s="27" t="s">
        <v>201</v>
      </c>
      <c r="B73" s="39" t="s">
        <v>403</v>
      </c>
      <c r="C73" s="27" t="s">
        <v>202</v>
      </c>
      <c r="D73" s="27" t="s">
        <v>203</v>
      </c>
      <c r="E73" s="31" t="s">
        <v>394</v>
      </c>
      <c r="F73" s="84" t="s">
        <v>370</v>
      </c>
      <c r="G73" s="41" t="s">
        <v>369</v>
      </c>
      <c r="H73" s="31" t="s">
        <v>371</v>
      </c>
      <c r="I73" s="31" t="s">
        <v>213</v>
      </c>
      <c r="J73" s="31" t="s">
        <v>375</v>
      </c>
      <c r="K73" s="31" t="s">
        <v>378</v>
      </c>
      <c r="L73" s="214">
        <v>0.05</v>
      </c>
      <c r="M73" s="27" t="s">
        <v>166</v>
      </c>
      <c r="N73" s="31" t="s">
        <v>756</v>
      </c>
      <c r="O73" s="28">
        <v>19</v>
      </c>
      <c r="P73" s="32">
        <v>1</v>
      </c>
      <c r="Q73" s="27">
        <v>2E-3</v>
      </c>
      <c r="R73" s="27"/>
      <c r="S73" s="27"/>
      <c r="T73" s="217">
        <f>SUM(Q73:R73)</f>
        <v>2E-3</v>
      </c>
      <c r="U73" s="151">
        <f t="shared" si="2"/>
        <v>2E-3</v>
      </c>
      <c r="V73" s="153">
        <f>(T73/P73)*L73</f>
        <v>1E-4</v>
      </c>
      <c r="W73" s="153">
        <f>T73/P73</f>
        <v>2E-3</v>
      </c>
      <c r="X73" s="150">
        <f>(U73/O73)*L73</f>
        <v>5.2631578947368431E-6</v>
      </c>
      <c r="Y73" s="150">
        <f>U73/O73</f>
        <v>1.0526315789473685E-4</v>
      </c>
      <c r="Z73" s="27">
        <v>8</v>
      </c>
      <c r="AA73" s="27">
        <v>8</v>
      </c>
      <c r="AB73" s="27">
        <v>2</v>
      </c>
    </row>
    <row r="74" spans="1:28" ht="99.75" customHeight="1" x14ac:dyDescent="0.25">
      <c r="A74" s="27" t="s">
        <v>201</v>
      </c>
      <c r="B74" s="39" t="s">
        <v>403</v>
      </c>
      <c r="C74" s="27" t="s">
        <v>202</v>
      </c>
      <c r="D74" s="27" t="s">
        <v>203</v>
      </c>
      <c r="E74" s="31" t="s">
        <v>394</v>
      </c>
      <c r="F74" s="84" t="s">
        <v>370</v>
      </c>
      <c r="G74" s="41" t="s">
        <v>382</v>
      </c>
      <c r="H74" s="31" t="s">
        <v>372</v>
      </c>
      <c r="I74" s="31" t="s">
        <v>213</v>
      </c>
      <c r="J74" s="31" t="s">
        <v>376</v>
      </c>
      <c r="K74" s="31" t="s">
        <v>379</v>
      </c>
      <c r="L74" s="214">
        <v>0.2</v>
      </c>
      <c r="M74" s="27" t="s">
        <v>166</v>
      </c>
      <c r="N74" s="31" t="s">
        <v>810</v>
      </c>
      <c r="O74" s="28">
        <v>1</v>
      </c>
      <c r="P74" s="218">
        <v>0.25</v>
      </c>
      <c r="Q74" s="27">
        <v>0.02</v>
      </c>
      <c r="R74" s="37"/>
      <c r="S74" s="37"/>
      <c r="T74" s="151">
        <f>SUM(Q74:R74)</f>
        <v>0.02</v>
      </c>
      <c r="U74" s="151">
        <f t="shared" si="2"/>
        <v>0.02</v>
      </c>
      <c r="V74" s="153">
        <f>(T74/P74)*L74</f>
        <v>1.6E-2</v>
      </c>
      <c r="W74" s="153">
        <f>T74/P74</f>
        <v>0.08</v>
      </c>
      <c r="X74" s="150">
        <f>(U74/O74)*L74</f>
        <v>4.0000000000000001E-3</v>
      </c>
      <c r="Y74" s="150">
        <f>U74/O74</f>
        <v>0.02</v>
      </c>
      <c r="Z74" s="37">
        <v>0.25</v>
      </c>
      <c r="AA74" s="37">
        <v>0.25</v>
      </c>
      <c r="AB74" s="37">
        <v>0.25</v>
      </c>
    </row>
    <row r="75" spans="1:28" ht="129.75" customHeight="1" x14ac:dyDescent="0.25">
      <c r="A75" s="27" t="s">
        <v>201</v>
      </c>
      <c r="B75" s="39" t="s">
        <v>403</v>
      </c>
      <c r="C75" s="27" t="s">
        <v>202</v>
      </c>
      <c r="D75" s="27" t="s">
        <v>203</v>
      </c>
      <c r="E75" s="31" t="s">
        <v>394</v>
      </c>
      <c r="F75" s="84" t="s">
        <v>370</v>
      </c>
      <c r="G75" s="41" t="s">
        <v>404</v>
      </c>
      <c r="H75" s="31" t="s">
        <v>373</v>
      </c>
      <c r="I75" s="31" t="s">
        <v>213</v>
      </c>
      <c r="J75" s="31" t="s">
        <v>343</v>
      </c>
      <c r="K75" s="31" t="s">
        <v>380</v>
      </c>
      <c r="L75" s="365">
        <v>0.6</v>
      </c>
      <c r="M75" s="27" t="s">
        <v>166</v>
      </c>
      <c r="N75" s="31" t="s">
        <v>811</v>
      </c>
      <c r="O75" s="28">
        <v>1</v>
      </c>
      <c r="P75" s="363" t="s">
        <v>226</v>
      </c>
      <c r="Q75" s="364">
        <v>0</v>
      </c>
      <c r="R75" s="363"/>
      <c r="S75" s="363"/>
      <c r="T75" s="361">
        <f>SUM(Q75:R75)</f>
        <v>0</v>
      </c>
      <c r="U75" s="361">
        <f t="shared" si="2"/>
        <v>0</v>
      </c>
      <c r="V75" s="158" t="s">
        <v>226</v>
      </c>
      <c r="W75" s="158" t="s">
        <v>226</v>
      </c>
      <c r="X75" s="362">
        <f>(U75/O75)*L75</f>
        <v>0</v>
      </c>
      <c r="Y75" s="362">
        <f>U75/O75</f>
        <v>0</v>
      </c>
      <c r="Z75" s="363">
        <v>0.25</v>
      </c>
      <c r="AA75" s="363">
        <f>+Z75+25%</f>
        <v>0.5</v>
      </c>
      <c r="AB75" s="363">
        <f>+AA75+50%</f>
        <v>1</v>
      </c>
    </row>
    <row r="76" spans="1:28" ht="69.95" customHeight="1" x14ac:dyDescent="0.25">
      <c r="A76" s="27" t="s">
        <v>201</v>
      </c>
      <c r="B76" s="39" t="s">
        <v>403</v>
      </c>
      <c r="C76" s="27" t="s">
        <v>202</v>
      </c>
      <c r="D76" s="27" t="s">
        <v>203</v>
      </c>
      <c r="E76" s="31" t="s">
        <v>394</v>
      </c>
      <c r="F76" s="84" t="s">
        <v>370</v>
      </c>
      <c r="G76" s="41" t="s">
        <v>405</v>
      </c>
      <c r="H76" s="31" t="s">
        <v>374</v>
      </c>
      <c r="I76" s="31" t="s">
        <v>213</v>
      </c>
      <c r="J76" s="31" t="s">
        <v>377</v>
      </c>
      <c r="K76" s="31" t="s">
        <v>381</v>
      </c>
      <c r="L76" s="365">
        <v>0.15</v>
      </c>
      <c r="M76" s="27" t="s">
        <v>166</v>
      </c>
      <c r="N76" s="31" t="s">
        <v>812</v>
      </c>
      <c r="O76" s="28">
        <v>1</v>
      </c>
      <c r="P76" s="37">
        <v>0.25</v>
      </c>
      <c r="Q76" s="27">
        <v>0.15</v>
      </c>
      <c r="R76" s="37"/>
      <c r="S76" s="37"/>
      <c r="T76" s="151">
        <f>SUM(Q76:R76)</f>
        <v>0.15</v>
      </c>
      <c r="U76" s="151">
        <f t="shared" si="2"/>
        <v>0.15</v>
      </c>
      <c r="V76" s="153">
        <f>(T76/P76)*L76</f>
        <v>0.09</v>
      </c>
      <c r="W76" s="153">
        <f>T76/P76</f>
        <v>0.6</v>
      </c>
      <c r="X76" s="150">
        <f>(U76/O76)*L76</f>
        <v>2.2499999999999999E-2</v>
      </c>
      <c r="Y76" s="150">
        <f>U76/O76</f>
        <v>0.15</v>
      </c>
      <c r="Z76" s="37">
        <v>0.25</v>
      </c>
      <c r="AA76" s="37">
        <v>0.25</v>
      </c>
      <c r="AB76" s="37">
        <v>0.25</v>
      </c>
    </row>
    <row r="77" spans="1:28" ht="69.95" customHeight="1" x14ac:dyDescent="0.25">
      <c r="A77" s="256"/>
      <c r="B77" s="257"/>
      <c r="C77" s="257"/>
      <c r="D77" s="257"/>
      <c r="E77" s="258"/>
      <c r="F77" s="253" t="s">
        <v>1291</v>
      </c>
      <c r="G77" s="254"/>
      <c r="H77" s="254"/>
      <c r="I77" s="254"/>
      <c r="J77" s="254"/>
      <c r="K77" s="254"/>
      <c r="L77" s="254"/>
      <c r="M77" s="254"/>
      <c r="N77" s="254"/>
      <c r="O77" s="254"/>
      <c r="P77" s="254"/>
      <c r="Q77" s="254"/>
      <c r="R77" s="254"/>
      <c r="S77" s="254"/>
      <c r="T77" s="254"/>
      <c r="U77" s="255"/>
      <c r="V77" s="213">
        <f>SUM(V73:V76)</f>
        <v>0.1061</v>
      </c>
      <c r="W77" s="213">
        <f>AVERAGE(W73:W76)</f>
        <v>0.2273333333333333</v>
      </c>
      <c r="X77" s="213">
        <f>SUM(X73:X76)</f>
        <v>2.6505263157894737E-2</v>
      </c>
      <c r="Y77" s="213">
        <f>AVERAGE(Y73:Y76)</f>
        <v>4.2526315789473683E-2</v>
      </c>
      <c r="Z77" s="37"/>
      <c r="AA77" s="37"/>
      <c r="AB77" s="37"/>
    </row>
    <row r="78" spans="1:28" ht="69.95" customHeight="1" x14ac:dyDescent="0.25">
      <c r="A78" s="27" t="s">
        <v>201</v>
      </c>
      <c r="B78" s="39" t="s">
        <v>403</v>
      </c>
      <c r="C78" s="27" t="s">
        <v>202</v>
      </c>
      <c r="D78" s="27" t="s">
        <v>203</v>
      </c>
      <c r="E78" s="31" t="s">
        <v>393</v>
      </c>
      <c r="F78" s="79" t="s">
        <v>383</v>
      </c>
      <c r="G78" s="41" t="s">
        <v>382</v>
      </c>
      <c r="H78" s="31" t="s">
        <v>384</v>
      </c>
      <c r="I78" s="31" t="s">
        <v>213</v>
      </c>
      <c r="J78" s="31" t="s">
        <v>388</v>
      </c>
      <c r="K78" s="31" t="s">
        <v>390</v>
      </c>
      <c r="L78" s="214">
        <v>0.5</v>
      </c>
      <c r="M78" s="27" t="s">
        <v>166</v>
      </c>
      <c r="N78" s="31" t="s">
        <v>813</v>
      </c>
      <c r="O78" s="28">
        <v>150</v>
      </c>
      <c r="P78" s="34">
        <v>40</v>
      </c>
      <c r="Q78" s="149">
        <v>49</v>
      </c>
      <c r="R78" s="31"/>
      <c r="S78" s="31">
        <v>0</v>
      </c>
      <c r="T78" s="151">
        <f>SUM(Q78:R78)+S78</f>
        <v>49</v>
      </c>
      <c r="U78" s="151">
        <f t="shared" si="2"/>
        <v>49</v>
      </c>
      <c r="V78" s="153">
        <v>0.5</v>
      </c>
      <c r="W78" s="153">
        <v>1</v>
      </c>
      <c r="X78" s="150">
        <f>(U78/O78)*L78</f>
        <v>0.16333333333333333</v>
      </c>
      <c r="Y78" s="150">
        <f>U78/O78</f>
        <v>0.32666666666666666</v>
      </c>
      <c r="Z78" s="31">
        <v>37</v>
      </c>
      <c r="AA78" s="31">
        <v>37</v>
      </c>
      <c r="AB78" s="31">
        <v>36</v>
      </c>
    </row>
    <row r="79" spans="1:28" ht="69.95" customHeight="1" x14ac:dyDescent="0.25">
      <c r="A79" s="27" t="s">
        <v>201</v>
      </c>
      <c r="B79" s="39" t="s">
        <v>403</v>
      </c>
      <c r="C79" s="27" t="s">
        <v>202</v>
      </c>
      <c r="D79" s="27" t="s">
        <v>203</v>
      </c>
      <c r="E79" s="31" t="s">
        <v>393</v>
      </c>
      <c r="F79" s="79" t="s">
        <v>383</v>
      </c>
      <c r="G79" s="41" t="s">
        <v>404</v>
      </c>
      <c r="H79" s="31" t="s">
        <v>385</v>
      </c>
      <c r="I79" s="31" t="s">
        <v>213</v>
      </c>
      <c r="J79" s="31" t="s">
        <v>389</v>
      </c>
      <c r="K79" s="31" t="s">
        <v>391</v>
      </c>
      <c r="L79" s="214">
        <v>0.4</v>
      </c>
      <c r="M79" s="27" t="s">
        <v>166</v>
      </c>
      <c r="N79" s="31" t="s">
        <v>745</v>
      </c>
      <c r="O79" s="28">
        <v>8</v>
      </c>
      <c r="P79" s="34">
        <v>2</v>
      </c>
      <c r="Q79" s="149" t="s">
        <v>226</v>
      </c>
      <c r="R79" s="31"/>
      <c r="S79" s="31">
        <v>0</v>
      </c>
      <c r="T79" s="151">
        <f>SUM(Q79:R79)+S79</f>
        <v>0</v>
      </c>
      <c r="U79" s="151">
        <f t="shared" si="2"/>
        <v>0</v>
      </c>
      <c r="V79" s="153">
        <f>(T79/P79)*L79</f>
        <v>0</v>
      </c>
      <c r="W79" s="153">
        <f>T79/P79</f>
        <v>0</v>
      </c>
      <c r="X79" s="150">
        <f>(U79/O79)*L79</f>
        <v>0</v>
      </c>
      <c r="Y79" s="150">
        <f>U79/O79</f>
        <v>0</v>
      </c>
      <c r="Z79" s="31">
        <v>2</v>
      </c>
      <c r="AA79" s="31">
        <v>2</v>
      </c>
      <c r="AB79" s="31">
        <v>2</v>
      </c>
    </row>
    <row r="80" spans="1:28" ht="69.95" customHeight="1" x14ac:dyDescent="0.25">
      <c r="A80" s="27" t="s">
        <v>201</v>
      </c>
      <c r="B80" s="39" t="s">
        <v>403</v>
      </c>
      <c r="C80" s="27" t="s">
        <v>202</v>
      </c>
      <c r="D80" s="27" t="s">
        <v>203</v>
      </c>
      <c r="E80" s="43" t="s">
        <v>393</v>
      </c>
      <c r="F80" s="79" t="s">
        <v>383</v>
      </c>
      <c r="G80" s="41" t="s">
        <v>405</v>
      </c>
      <c r="H80" s="31" t="s">
        <v>386</v>
      </c>
      <c r="I80" s="31" t="s">
        <v>213</v>
      </c>
      <c r="J80" s="31" t="s">
        <v>387</v>
      </c>
      <c r="K80" s="31" t="s">
        <v>392</v>
      </c>
      <c r="L80" s="214">
        <v>0.1</v>
      </c>
      <c r="M80" s="27" t="s">
        <v>166</v>
      </c>
      <c r="N80" s="31" t="s">
        <v>814</v>
      </c>
      <c r="O80" s="28">
        <v>85</v>
      </c>
      <c r="P80" s="34">
        <v>24</v>
      </c>
      <c r="Q80" s="149" t="s">
        <v>226</v>
      </c>
      <c r="R80" s="31"/>
      <c r="S80" s="31">
        <v>0</v>
      </c>
      <c r="T80" s="151">
        <f>SUM(Q80:R80)+S80</f>
        <v>0</v>
      </c>
      <c r="U80" s="151">
        <f t="shared" si="2"/>
        <v>0</v>
      </c>
      <c r="V80" s="153">
        <v>0</v>
      </c>
      <c r="W80" s="153">
        <v>1</v>
      </c>
      <c r="X80" s="150">
        <f>(U80/O80)*L80</f>
        <v>0</v>
      </c>
      <c r="Y80" s="150">
        <f>U80/O80</f>
        <v>0</v>
      </c>
      <c r="Z80" s="31">
        <v>21</v>
      </c>
      <c r="AA80" s="31">
        <v>20</v>
      </c>
      <c r="AB80" s="31">
        <v>20</v>
      </c>
    </row>
    <row r="81" spans="1:28" ht="69.95" customHeight="1" x14ac:dyDescent="0.25">
      <c r="A81" s="27"/>
      <c r="B81" s="259"/>
      <c r="C81" s="260"/>
      <c r="D81" s="260"/>
      <c r="E81" s="261"/>
      <c r="F81" s="253" t="s">
        <v>1292</v>
      </c>
      <c r="G81" s="254"/>
      <c r="H81" s="254"/>
      <c r="I81" s="254"/>
      <c r="J81" s="254"/>
      <c r="K81" s="254"/>
      <c r="L81" s="254"/>
      <c r="M81" s="254"/>
      <c r="N81" s="254"/>
      <c r="O81" s="254"/>
      <c r="P81" s="254"/>
      <c r="Q81" s="254"/>
      <c r="R81" s="254"/>
      <c r="S81" s="254"/>
      <c r="T81" s="254"/>
      <c r="U81" s="255"/>
      <c r="V81" s="213">
        <f>SUM(V78:V80)</f>
        <v>0.5</v>
      </c>
      <c r="W81" s="213">
        <f>AVERAGE(W78:W80)</f>
        <v>0.66666666666666663</v>
      </c>
      <c r="X81" s="213">
        <f>SUM(X78:X80)</f>
        <v>0.16333333333333333</v>
      </c>
      <c r="Y81" s="213">
        <f>AVERAGE(Y78:Y80)</f>
        <v>0.10888888888888888</v>
      </c>
      <c r="Z81" s="31"/>
      <c r="AA81" s="31"/>
      <c r="AB81" s="31"/>
    </row>
    <row r="82" spans="1:28" ht="69.95" customHeight="1" x14ac:dyDescent="0.25">
      <c r="A82" s="31" t="s">
        <v>425</v>
      </c>
      <c r="B82" s="39" t="s">
        <v>426</v>
      </c>
      <c r="C82" s="57" t="s">
        <v>419</v>
      </c>
      <c r="D82" s="27" t="s">
        <v>203</v>
      </c>
      <c r="E82" s="31" t="s">
        <v>420</v>
      </c>
      <c r="F82" s="29" t="s">
        <v>417</v>
      </c>
      <c r="G82" s="41" t="s">
        <v>422</v>
      </c>
      <c r="H82" s="31" t="s">
        <v>408</v>
      </c>
      <c r="I82" s="31" t="s">
        <v>213</v>
      </c>
      <c r="J82" s="31" t="s">
        <v>411</v>
      </c>
      <c r="K82" s="31" t="s">
        <v>414</v>
      </c>
      <c r="L82" s="214">
        <v>0.33329999999999999</v>
      </c>
      <c r="M82" s="27" t="s">
        <v>166</v>
      </c>
      <c r="N82" s="31" t="s">
        <v>764</v>
      </c>
      <c r="O82" s="27">
        <v>396</v>
      </c>
      <c r="P82" s="32" t="s">
        <v>226</v>
      </c>
      <c r="Q82" s="27" t="s">
        <v>226</v>
      </c>
      <c r="R82" s="27"/>
      <c r="S82" s="27"/>
      <c r="T82" s="151">
        <f>SUM(Q82:R82)</f>
        <v>0</v>
      </c>
      <c r="U82" s="151">
        <f t="shared" si="2"/>
        <v>0</v>
      </c>
      <c r="V82" s="153" t="s">
        <v>226</v>
      </c>
      <c r="W82" s="153" t="s">
        <v>226</v>
      </c>
      <c r="X82" s="150">
        <f>(U82/O82)*L82</f>
        <v>0</v>
      </c>
      <c r="Y82" s="150">
        <f>U82/O82</f>
        <v>0</v>
      </c>
      <c r="Z82" s="27">
        <v>132</v>
      </c>
      <c r="AA82" s="27">
        <v>132</v>
      </c>
      <c r="AB82" s="27">
        <v>132</v>
      </c>
    </row>
    <row r="83" spans="1:28" ht="69.95" customHeight="1" x14ac:dyDescent="0.25">
      <c r="A83" s="31" t="s">
        <v>425</v>
      </c>
      <c r="B83" s="39" t="s">
        <v>426</v>
      </c>
      <c r="C83" s="57" t="s">
        <v>419</v>
      </c>
      <c r="D83" s="27" t="s">
        <v>203</v>
      </c>
      <c r="E83" s="31" t="s">
        <v>421</v>
      </c>
      <c r="F83" s="29" t="s">
        <v>418</v>
      </c>
      <c r="G83" s="41" t="s">
        <v>423</v>
      </c>
      <c r="H83" s="31" t="s">
        <v>409</v>
      </c>
      <c r="I83" s="31" t="s">
        <v>213</v>
      </c>
      <c r="J83" s="31" t="s">
        <v>412</v>
      </c>
      <c r="K83" s="31" t="s">
        <v>415</v>
      </c>
      <c r="L83" s="214">
        <v>0.33329999999999999</v>
      </c>
      <c r="M83" s="27" t="s">
        <v>166</v>
      </c>
      <c r="N83" s="31" t="s">
        <v>764</v>
      </c>
      <c r="O83" s="27">
        <v>60</v>
      </c>
      <c r="P83" s="32" t="s">
        <v>226</v>
      </c>
      <c r="Q83" s="27" t="s">
        <v>226</v>
      </c>
      <c r="R83" s="27"/>
      <c r="S83" s="27"/>
      <c r="T83" s="151">
        <f>SUM(Q83:R83)</f>
        <v>0</v>
      </c>
      <c r="U83" s="151">
        <f t="shared" si="2"/>
        <v>0</v>
      </c>
      <c r="V83" s="153" t="s">
        <v>226</v>
      </c>
      <c r="W83" s="153" t="s">
        <v>226</v>
      </c>
      <c r="X83" s="150">
        <f>(U83/O83)*L83</f>
        <v>0</v>
      </c>
      <c r="Y83" s="150">
        <f>U83/O83</f>
        <v>0</v>
      </c>
      <c r="Z83" s="27">
        <v>20</v>
      </c>
      <c r="AA83" s="27">
        <v>20</v>
      </c>
      <c r="AB83" s="27">
        <v>20</v>
      </c>
    </row>
    <row r="84" spans="1:28" ht="69.95" customHeight="1" x14ac:dyDescent="0.25">
      <c r="A84" s="31" t="s">
        <v>425</v>
      </c>
      <c r="B84" s="39" t="s">
        <v>426</v>
      </c>
      <c r="C84" s="57" t="s">
        <v>419</v>
      </c>
      <c r="D84" s="27" t="s">
        <v>203</v>
      </c>
      <c r="E84" s="31" t="s">
        <v>420</v>
      </c>
      <c r="F84" s="159" t="s">
        <v>417</v>
      </c>
      <c r="G84" s="160" t="s">
        <v>424</v>
      </c>
      <c r="H84" s="161" t="s">
        <v>410</v>
      </c>
      <c r="I84" s="161" t="s">
        <v>213</v>
      </c>
      <c r="J84" s="161" t="s">
        <v>413</v>
      </c>
      <c r="K84" s="161" t="s">
        <v>416</v>
      </c>
      <c r="L84" s="216">
        <v>0.33329999999999999</v>
      </c>
      <c r="M84" s="162" t="s">
        <v>166</v>
      </c>
      <c r="N84" s="161" t="s">
        <v>765</v>
      </c>
      <c r="O84" s="162">
        <v>1</v>
      </c>
      <c r="P84" s="163" t="s">
        <v>226</v>
      </c>
      <c r="Q84" s="162" t="s">
        <v>226</v>
      </c>
      <c r="R84" s="164"/>
      <c r="S84" s="164"/>
      <c r="T84" s="165">
        <f>SUM(Q84:R84)</f>
        <v>0</v>
      </c>
      <c r="U84" s="165">
        <f t="shared" si="2"/>
        <v>0</v>
      </c>
      <c r="V84" s="153" t="s">
        <v>226</v>
      </c>
      <c r="W84" s="153" t="s">
        <v>226</v>
      </c>
      <c r="X84" s="150">
        <f>(U84/O84)*L84</f>
        <v>0</v>
      </c>
      <c r="Y84" s="150">
        <f>U84/O84</f>
        <v>0</v>
      </c>
      <c r="Z84" s="42">
        <v>0.25</v>
      </c>
      <c r="AA84" s="42">
        <v>0.35</v>
      </c>
      <c r="AB84" s="42">
        <v>0.4</v>
      </c>
    </row>
    <row r="85" spans="1:28" ht="69.95" customHeight="1" x14ac:dyDescent="0.25">
      <c r="A85" s="251"/>
      <c r="B85" s="251"/>
      <c r="C85" s="251"/>
      <c r="D85" s="251"/>
      <c r="E85" s="251"/>
      <c r="F85" s="262" t="s">
        <v>1293</v>
      </c>
      <c r="G85" s="262"/>
      <c r="H85" s="262"/>
      <c r="I85" s="262"/>
      <c r="J85" s="262"/>
      <c r="K85" s="262"/>
      <c r="L85" s="262"/>
      <c r="M85" s="262"/>
      <c r="N85" s="262"/>
      <c r="O85" s="262"/>
      <c r="P85" s="262"/>
      <c r="Q85" s="262"/>
      <c r="R85" s="262"/>
      <c r="S85" s="262"/>
      <c r="T85" s="262"/>
      <c r="U85" s="262"/>
      <c r="V85" s="213" t="s">
        <v>226</v>
      </c>
      <c r="W85" s="213" t="s">
        <v>226</v>
      </c>
      <c r="X85" s="213">
        <f>SUM(X82:X84)</f>
        <v>0</v>
      </c>
      <c r="Y85" s="213">
        <f>AVERAGE(Y82:Y84)</f>
        <v>0</v>
      </c>
      <c r="Z85" s="251"/>
      <c r="AA85" s="251"/>
      <c r="AB85" s="251"/>
    </row>
    <row r="86" spans="1:28" ht="31.5" customHeight="1" x14ac:dyDescent="0.25">
      <c r="V86" s="208" t="s">
        <v>1338</v>
      </c>
      <c r="W86" s="52" t="s">
        <v>1339</v>
      </c>
      <c r="X86" s="44" t="s">
        <v>1336</v>
      </c>
      <c r="Y86" s="52" t="s">
        <v>1337</v>
      </c>
    </row>
    <row r="87" spans="1:28" ht="69.95" customHeight="1" x14ac:dyDescent="0.25">
      <c r="F87" s="252" t="s">
        <v>1342</v>
      </c>
      <c r="G87" s="252"/>
      <c r="H87" s="252"/>
      <c r="I87" s="252"/>
      <c r="J87" s="252"/>
      <c r="K87" s="252"/>
      <c r="L87" s="252"/>
      <c r="M87" s="252"/>
      <c r="N87" s="252"/>
      <c r="O87" s="252"/>
      <c r="P87" s="252"/>
      <c r="Q87" s="252"/>
      <c r="R87" s="252"/>
      <c r="S87" s="252"/>
      <c r="T87" s="252"/>
      <c r="U87" s="252"/>
      <c r="V87" s="166">
        <f>(V81+V77+V72+V64+V60+V53+V47+V43+V38+V33+V25+V17+V14)/13</f>
        <v>0.37633724164064897</v>
      </c>
      <c r="W87" s="166">
        <f>(W81+W77+W72+W64+W60+W53+W47+W43+W38+W33+W25+W17+W14)/13</f>
        <v>0.39699837446904268</v>
      </c>
      <c r="X87" s="209">
        <f>(X81+X77+X72+X64+X60+X56+X53+X47+X43+X38+X33+X25+X17+X14+X85)/15</f>
        <v>0.13986805052511697</v>
      </c>
      <c r="Y87" s="209">
        <f>(Y81+Y77+Y72+Y64+Y60+Y56+Y53+Y47+Y43+Y38+Y33+Y25+Y17+Y14+Y85)/15</f>
        <v>0.12194284963488826</v>
      </c>
    </row>
    <row r="88" spans="1:28" ht="69.95" customHeight="1" x14ac:dyDescent="0.25"/>
    <row r="89" spans="1:28" ht="69.95" customHeight="1" x14ac:dyDescent="0.25"/>
    <row r="90" spans="1:28" ht="69.95" customHeight="1" x14ac:dyDescent="0.25"/>
    <row r="91" spans="1:28" ht="69.95" customHeight="1" x14ac:dyDescent="0.25"/>
    <row r="92" spans="1:28" ht="69.95" customHeight="1" x14ac:dyDescent="0.25"/>
    <row r="93" spans="1:28" ht="69.95" customHeight="1" x14ac:dyDescent="0.25"/>
    <row r="94" spans="1:28" ht="69.95" customHeight="1" x14ac:dyDescent="0.25"/>
    <row r="95" spans="1:28" ht="69.95" customHeight="1" x14ac:dyDescent="0.25"/>
    <row r="96" spans="1:28" ht="69.95" customHeight="1" x14ac:dyDescent="0.25"/>
    <row r="97" ht="69.95" customHeight="1" x14ac:dyDescent="0.25"/>
    <row r="98" ht="69.95" customHeight="1" x14ac:dyDescent="0.25"/>
    <row r="99" ht="69.95" customHeight="1" x14ac:dyDescent="0.25"/>
    <row r="100" ht="69.95" customHeight="1" x14ac:dyDescent="0.25"/>
    <row r="101" ht="69.95" customHeight="1" x14ac:dyDescent="0.25"/>
  </sheetData>
  <mergeCells count="39">
    <mergeCell ref="A5:B5"/>
    <mergeCell ref="C5:AA5"/>
    <mergeCell ref="A1:B4"/>
    <mergeCell ref="C1:AA1"/>
    <mergeCell ref="C2:AA2"/>
    <mergeCell ref="C3:AA3"/>
    <mergeCell ref="C4:AA4"/>
    <mergeCell ref="A6:AB6"/>
    <mergeCell ref="F14:U14"/>
    <mergeCell ref="A25:E25"/>
    <mergeCell ref="A17:E17"/>
    <mergeCell ref="F17:U17"/>
    <mergeCell ref="A33:E33"/>
    <mergeCell ref="F33:U33"/>
    <mergeCell ref="A38:E38"/>
    <mergeCell ref="F38:U38"/>
    <mergeCell ref="A43:E43"/>
    <mergeCell ref="F43:U43"/>
    <mergeCell ref="F47:U47"/>
    <mergeCell ref="A53:E53"/>
    <mergeCell ref="F53:U53"/>
    <mergeCell ref="A56:E56"/>
    <mergeCell ref="F56:U56"/>
    <mergeCell ref="Z85:AB85"/>
    <mergeCell ref="F87:U87"/>
    <mergeCell ref="F25:U25"/>
    <mergeCell ref="A77:E77"/>
    <mergeCell ref="F77:U77"/>
    <mergeCell ref="B81:E81"/>
    <mergeCell ref="F81:U81"/>
    <mergeCell ref="A85:E85"/>
    <mergeCell ref="F85:U85"/>
    <mergeCell ref="A60:E60"/>
    <mergeCell ref="F60:U60"/>
    <mergeCell ref="A64:E64"/>
    <mergeCell ref="F64:U64"/>
    <mergeCell ref="A72:E72"/>
    <mergeCell ref="F72:U72"/>
    <mergeCell ref="A47:E47"/>
  </mergeCells>
  <dataValidations disablePrompts="1" count="2">
    <dataValidation type="list" allowBlank="1" showInputMessage="1" showErrorMessage="1" sqref="M8:M13 M61 M57:M59 M54:M55 M48:M52 M44:M46 M39:M42 M34:M37 M26:M32 M15:M16 M18:M24" xr:uid="{00000000-0002-0000-0100-000000000000}">
      <formula1>$AD$11:$AD$12</formula1>
    </dataValidation>
    <dataValidation type="list" allowBlank="1" showInputMessage="1" showErrorMessage="1" sqref="M62:M63 M82:M84 M78:M80 M73:M76 M65:M71" xr:uid="{00000000-0002-0000-0100-000001000000}">
      <formula1>$V$11:$V$12</formula1>
    </dataValidation>
  </dataValidations>
  <pageMargins left="0.7" right="0.7" top="0.75" bottom="0.75" header="0.3" footer="0.3"/>
  <pageSetup paperSize="9" scale="87" fitToWidth="7" fitToHeight="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Y234"/>
  <sheetViews>
    <sheetView topLeftCell="A9" zoomScale="64" zoomScaleNormal="64" workbookViewId="0">
      <pane ySplit="3" topLeftCell="A217" activePane="bottomLeft" state="frozen"/>
      <selection activeCell="A9" sqref="A9"/>
      <selection pane="bottomLeft" activeCell="F219" sqref="F219"/>
    </sheetView>
  </sheetViews>
  <sheetFormatPr baseColWidth="10" defaultRowHeight="15" x14ac:dyDescent="0.25"/>
  <cols>
    <col min="1" max="1" width="18.7109375" customWidth="1"/>
    <col min="2" max="2" width="16.28515625" style="1" customWidth="1"/>
    <col min="3" max="3" width="15.7109375" customWidth="1"/>
    <col min="4" max="4" width="20.28515625" customWidth="1"/>
    <col min="5" max="5" width="22.5703125" customWidth="1"/>
    <col min="6" max="6" width="19.5703125" customWidth="1"/>
    <col min="7" max="7" width="26.42578125" customWidth="1"/>
    <col min="8" max="8" width="30.5703125" customWidth="1"/>
    <col min="9" max="9" width="19.42578125" customWidth="1"/>
    <col min="10" max="10" width="17.140625" style="102" customWidth="1"/>
    <col min="11" max="11" width="33.85546875" customWidth="1"/>
    <col min="12" max="12" width="21.140625" customWidth="1"/>
    <col min="13" max="13" width="17.7109375" customWidth="1"/>
    <col min="14" max="14" width="20" customWidth="1"/>
    <col min="15" max="15" width="26.28515625" customWidth="1"/>
    <col min="16" max="16" width="26.28515625" hidden="1" customWidth="1"/>
    <col min="17" max="17" width="22.42578125" customWidth="1"/>
    <col min="18" max="18" width="26.28515625" customWidth="1"/>
    <col min="19" max="19" width="17.140625" style="146" customWidth="1"/>
    <col min="20" max="20" width="18.42578125" style="146" customWidth="1"/>
    <col min="21" max="21" width="17.85546875" customWidth="1"/>
    <col min="22" max="22" width="19.85546875" customWidth="1"/>
    <col min="23" max="23" width="24.42578125" customWidth="1"/>
    <col min="24" max="24" width="18.28515625" customWidth="1"/>
    <col min="25" max="25" width="27.28515625" customWidth="1"/>
    <col min="26" max="26" width="28.42578125" customWidth="1"/>
    <col min="27" max="27" width="19.42578125" customWidth="1"/>
    <col min="28" max="28" width="33" customWidth="1"/>
    <col min="29" max="29" width="23.7109375" customWidth="1"/>
    <col min="30" max="30" width="19.85546875" customWidth="1"/>
    <col min="31" max="31" width="17" customWidth="1"/>
    <col min="32" max="32" width="17.7109375" customWidth="1"/>
    <col min="33" max="33" width="22.42578125" customWidth="1"/>
    <col min="34" max="34" width="22.85546875" customWidth="1"/>
    <col min="35" max="35" width="22" customWidth="1"/>
    <col min="36" max="36" width="19.42578125" customWidth="1"/>
    <col min="37" max="37" width="34.42578125" customWidth="1"/>
    <col min="38" max="38" width="29.42578125" customWidth="1"/>
    <col min="39" max="39" width="31.42578125" hidden="1" customWidth="1"/>
    <col min="40" max="40" width="28.85546875" customWidth="1"/>
    <col min="41" max="41" width="61.140625" customWidth="1"/>
    <col min="48" max="48" width="56.85546875" hidden="1" customWidth="1"/>
  </cols>
  <sheetData>
    <row r="1" spans="1:48" ht="14.25" hidden="1" customHeight="1" x14ac:dyDescent="0.25">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0"/>
      <c r="AM1" s="20"/>
      <c r="AN1" s="20"/>
    </row>
    <row r="2" spans="1:48" ht="14.25" hidden="1" customHeight="1" x14ac:dyDescent="0.25">
      <c r="A2" s="295"/>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0"/>
      <c r="AM2" s="20"/>
      <c r="AN2" s="20"/>
    </row>
    <row r="3" spans="1:48" hidden="1" x14ac:dyDescent="0.25">
      <c r="A3" s="296"/>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0"/>
      <c r="AM3" s="20"/>
      <c r="AN3" s="20"/>
    </row>
    <row r="4" spans="1:48" s="1" customFormat="1" ht="21.75" hidden="1" customHeight="1" x14ac:dyDescent="0.25">
      <c r="A4" s="273" t="s">
        <v>0</v>
      </c>
      <c r="B4" s="273"/>
      <c r="C4" s="297" t="s">
        <v>1</v>
      </c>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
      <c r="AM4" s="2"/>
      <c r="AN4" s="2"/>
      <c r="AO4" s="131" t="s">
        <v>198</v>
      </c>
    </row>
    <row r="5" spans="1:48" s="1" customFormat="1" ht="23.25" hidden="1" customHeight="1" x14ac:dyDescent="0.25">
      <c r="A5" s="273"/>
      <c r="B5" s="273"/>
      <c r="C5" s="297" t="s">
        <v>2</v>
      </c>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
      <c r="AM5" s="2"/>
      <c r="AN5" s="2"/>
      <c r="AO5" s="131" t="s">
        <v>3</v>
      </c>
    </row>
    <row r="6" spans="1:48" s="1" customFormat="1" ht="21" hidden="1" customHeight="1" x14ac:dyDescent="0.25">
      <c r="A6" s="273"/>
      <c r="B6" s="273"/>
      <c r="C6" s="297" t="s">
        <v>4</v>
      </c>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
      <c r="AM6" s="2"/>
      <c r="AN6" s="2"/>
      <c r="AO6" s="131" t="s">
        <v>197</v>
      </c>
    </row>
    <row r="7" spans="1:48" s="1" customFormat="1" ht="21" hidden="1" customHeight="1" x14ac:dyDescent="0.25">
      <c r="A7" s="273"/>
      <c r="B7" s="273"/>
      <c r="C7" s="297" t="s">
        <v>136</v>
      </c>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
      <c r="AM7" s="2"/>
      <c r="AN7" s="2"/>
      <c r="AO7" s="131" t="s">
        <v>200</v>
      </c>
    </row>
    <row r="8" spans="1:48" s="1" customFormat="1" ht="26.25" hidden="1" x14ac:dyDescent="0.25">
      <c r="A8" s="305" t="s">
        <v>5</v>
      </c>
      <c r="B8" s="305"/>
      <c r="C8" s="298" t="s">
        <v>431</v>
      </c>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c r="AJ8" s="299"/>
      <c r="AK8" s="300"/>
      <c r="AL8" s="185"/>
      <c r="AM8" s="185"/>
      <c r="AN8" s="185"/>
      <c r="AO8" s="38"/>
    </row>
    <row r="9" spans="1:48" ht="18" x14ac:dyDescent="0.25">
      <c r="A9" s="301" t="s">
        <v>147</v>
      </c>
      <c r="B9" s="301"/>
      <c r="C9" s="301"/>
      <c r="D9" s="301"/>
      <c r="E9" s="301"/>
      <c r="F9" s="301"/>
      <c r="G9" s="301"/>
      <c r="H9" s="301"/>
      <c r="I9" s="301"/>
      <c r="J9" s="301"/>
      <c r="K9" s="301"/>
      <c r="L9" s="301"/>
      <c r="M9" s="301"/>
      <c r="N9" s="301"/>
      <c r="O9" s="301"/>
      <c r="P9" s="301"/>
      <c r="Q9" s="301"/>
      <c r="R9" s="301"/>
      <c r="S9" s="301"/>
      <c r="T9" s="301"/>
      <c r="U9" s="301"/>
      <c r="V9" s="301"/>
      <c r="W9" s="301"/>
      <c r="X9" s="301"/>
      <c r="Y9" s="301"/>
      <c r="Z9" s="302"/>
      <c r="AA9" s="306" t="s">
        <v>74</v>
      </c>
      <c r="AB9" s="307"/>
      <c r="AC9" s="307"/>
      <c r="AD9" s="307"/>
      <c r="AE9" s="307"/>
      <c r="AF9" s="307"/>
      <c r="AG9" s="310" t="s">
        <v>6</v>
      </c>
      <c r="AH9" s="310"/>
      <c r="AI9" s="310"/>
      <c r="AJ9" s="310"/>
      <c r="AK9" s="266"/>
      <c r="AL9" s="186"/>
      <c r="AM9" s="186"/>
      <c r="AN9" s="186"/>
      <c r="AO9" s="293"/>
    </row>
    <row r="10" spans="1:48" ht="18" x14ac:dyDescent="0.25">
      <c r="A10" s="303"/>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4"/>
      <c r="AA10" s="308"/>
      <c r="AB10" s="309"/>
      <c r="AC10" s="309"/>
      <c r="AD10" s="309"/>
      <c r="AE10" s="309"/>
      <c r="AF10" s="309"/>
      <c r="AG10" s="310"/>
      <c r="AH10" s="310"/>
      <c r="AI10" s="310"/>
      <c r="AJ10" s="310"/>
      <c r="AK10" s="266"/>
      <c r="AL10" s="187"/>
      <c r="AM10" s="187"/>
      <c r="AN10" s="187"/>
      <c r="AO10" s="294"/>
    </row>
    <row r="11" spans="1:48" s="20" customFormat="1" ht="80.099999999999994" customHeight="1" x14ac:dyDescent="0.25">
      <c r="A11" s="15" t="s">
        <v>77</v>
      </c>
      <c r="B11" s="15" t="s">
        <v>7</v>
      </c>
      <c r="C11" s="15" t="s">
        <v>169</v>
      </c>
      <c r="D11" s="125" t="s">
        <v>128</v>
      </c>
      <c r="E11" s="2" t="s">
        <v>10</v>
      </c>
      <c r="F11" s="15" t="s">
        <v>11</v>
      </c>
      <c r="G11" s="2" t="s">
        <v>126</v>
      </c>
      <c r="H11" s="2" t="s">
        <v>173</v>
      </c>
      <c r="I11" s="125" t="s">
        <v>127</v>
      </c>
      <c r="J11" s="2" t="s">
        <v>178</v>
      </c>
      <c r="K11" s="126" t="s">
        <v>167</v>
      </c>
      <c r="L11" s="16" t="s">
        <v>188</v>
      </c>
      <c r="M11" s="16" t="s">
        <v>12</v>
      </c>
      <c r="N11" s="15" t="s">
        <v>171</v>
      </c>
      <c r="O11" s="169" t="s">
        <v>1343</v>
      </c>
      <c r="P11" s="169" t="s">
        <v>1294</v>
      </c>
      <c r="Q11" s="169" t="s">
        <v>1330</v>
      </c>
      <c r="R11" s="170" t="s">
        <v>1344</v>
      </c>
      <c r="S11" s="167" t="s">
        <v>129</v>
      </c>
      <c r="T11" s="167" t="s">
        <v>130</v>
      </c>
      <c r="U11" s="15" t="s">
        <v>16</v>
      </c>
      <c r="V11" s="15" t="s">
        <v>17</v>
      </c>
      <c r="W11" s="15" t="s">
        <v>142</v>
      </c>
      <c r="X11" s="15" t="s">
        <v>36</v>
      </c>
      <c r="Y11" s="15" t="s">
        <v>82</v>
      </c>
      <c r="Z11" s="15" t="s">
        <v>83</v>
      </c>
      <c r="AA11" s="2" t="s">
        <v>22</v>
      </c>
      <c r="AB11" s="2" t="s">
        <v>132</v>
      </c>
      <c r="AC11" s="2" t="s">
        <v>183</v>
      </c>
      <c r="AD11" s="2" t="s">
        <v>23</v>
      </c>
      <c r="AE11" s="2" t="s">
        <v>24</v>
      </c>
      <c r="AF11" s="2" t="s">
        <v>25</v>
      </c>
      <c r="AG11" s="15" t="s">
        <v>19</v>
      </c>
      <c r="AH11" s="15" t="s">
        <v>131</v>
      </c>
      <c r="AI11" s="192" t="s">
        <v>1325</v>
      </c>
      <c r="AJ11" s="15" t="s">
        <v>18</v>
      </c>
      <c r="AK11" s="15" t="s">
        <v>20</v>
      </c>
      <c r="AL11" s="190" t="s">
        <v>1326</v>
      </c>
      <c r="AM11" s="190" t="s">
        <v>1327</v>
      </c>
      <c r="AN11" s="191" t="s">
        <v>1328</v>
      </c>
      <c r="AO11" s="168" t="s">
        <v>903</v>
      </c>
    </row>
    <row r="12" spans="1:48" ht="80.099999999999994" customHeight="1" x14ac:dyDescent="0.25">
      <c r="A12" s="44" t="s">
        <v>393</v>
      </c>
      <c r="B12" s="31" t="s">
        <v>204</v>
      </c>
      <c r="C12" s="44" t="s">
        <v>205</v>
      </c>
      <c r="D12" s="44" t="s">
        <v>220</v>
      </c>
      <c r="E12" s="48" t="s">
        <v>427</v>
      </c>
      <c r="F12" s="50">
        <v>2024130010243</v>
      </c>
      <c r="G12" s="44" t="s">
        <v>428</v>
      </c>
      <c r="H12" s="51" t="s">
        <v>664</v>
      </c>
      <c r="I12" s="44" t="s">
        <v>815</v>
      </c>
      <c r="J12" s="101">
        <v>0.1</v>
      </c>
      <c r="K12" s="53" t="s">
        <v>816</v>
      </c>
      <c r="L12" s="52" t="s">
        <v>189</v>
      </c>
      <c r="M12" s="44" t="s">
        <v>711</v>
      </c>
      <c r="N12" s="117">
        <v>0.25</v>
      </c>
      <c r="O12" s="117">
        <v>0.05</v>
      </c>
      <c r="P12" s="117"/>
      <c r="Q12" s="178">
        <v>0.37569999999999998</v>
      </c>
      <c r="R12" s="178">
        <f>O12/N12</f>
        <v>0.2</v>
      </c>
      <c r="S12" s="127">
        <v>45470</v>
      </c>
      <c r="T12" s="127">
        <v>45657</v>
      </c>
      <c r="U12" s="52">
        <f>+T12-S12</f>
        <v>187</v>
      </c>
      <c r="V12" s="52" t="s">
        <v>904</v>
      </c>
      <c r="W12" s="44" t="s">
        <v>911</v>
      </c>
      <c r="X12" s="44" t="s">
        <v>432</v>
      </c>
      <c r="Y12" s="52"/>
      <c r="Z12" s="52"/>
      <c r="AA12" s="52" t="s">
        <v>914</v>
      </c>
      <c r="AB12" s="52" t="s">
        <v>915</v>
      </c>
      <c r="AC12" s="52">
        <v>1</v>
      </c>
      <c r="AD12" s="52"/>
      <c r="AE12" s="52" t="s">
        <v>41</v>
      </c>
      <c r="AF12" s="52" t="s">
        <v>916</v>
      </c>
      <c r="AG12" s="52" t="s">
        <v>916</v>
      </c>
      <c r="AH12" s="52" t="s">
        <v>916</v>
      </c>
      <c r="AI12" s="335">
        <v>22847348991.589996</v>
      </c>
      <c r="AJ12" s="52" t="s">
        <v>916</v>
      </c>
      <c r="AK12" s="52" t="s">
        <v>917</v>
      </c>
      <c r="AL12" s="335">
        <v>912930788.46000004</v>
      </c>
      <c r="AM12" s="52"/>
      <c r="AN12" s="338">
        <f>AL12/AI12</f>
        <v>3.9957843196427104E-2</v>
      </c>
      <c r="AO12" s="58" t="s">
        <v>926</v>
      </c>
      <c r="AV12" t="s">
        <v>189</v>
      </c>
    </row>
    <row r="13" spans="1:48" ht="80.099999999999994" customHeight="1" x14ac:dyDescent="0.25">
      <c r="A13" s="44" t="s">
        <v>393</v>
      </c>
      <c r="B13" s="31" t="s">
        <v>204</v>
      </c>
      <c r="C13" s="44" t="s">
        <v>227</v>
      </c>
      <c r="D13" s="44" t="s">
        <v>221</v>
      </c>
      <c r="E13" s="48" t="s">
        <v>427</v>
      </c>
      <c r="F13" s="50">
        <v>2024130010243</v>
      </c>
      <c r="G13" s="44" t="s">
        <v>428</v>
      </c>
      <c r="H13" s="51" t="s">
        <v>665</v>
      </c>
      <c r="I13" s="44" t="s">
        <v>817</v>
      </c>
      <c r="J13" s="101">
        <v>0.6</v>
      </c>
      <c r="K13" s="53" t="s">
        <v>818</v>
      </c>
      <c r="L13" s="52" t="s">
        <v>189</v>
      </c>
      <c r="M13" s="44" t="s">
        <v>712</v>
      </c>
      <c r="N13" s="44">
        <v>10</v>
      </c>
      <c r="O13" s="44">
        <v>0.2</v>
      </c>
      <c r="P13" s="44"/>
      <c r="Q13" s="178">
        <v>0.37569999999999998</v>
      </c>
      <c r="R13" s="178">
        <f>O13/N13</f>
        <v>0.02</v>
      </c>
      <c r="S13" s="127">
        <v>45470</v>
      </c>
      <c r="T13" s="127">
        <v>45657</v>
      </c>
      <c r="U13" s="52">
        <v>187</v>
      </c>
      <c r="V13" s="52" t="s">
        <v>905</v>
      </c>
      <c r="W13" s="44" t="s">
        <v>911</v>
      </c>
      <c r="X13" s="44" t="s">
        <v>432</v>
      </c>
      <c r="Y13" s="52"/>
      <c r="Z13" s="52"/>
      <c r="AA13" s="52" t="s">
        <v>914</v>
      </c>
      <c r="AB13" s="44" t="s">
        <v>918</v>
      </c>
      <c r="AC13" s="52">
        <v>1</v>
      </c>
      <c r="AD13" s="52"/>
      <c r="AE13" s="52" t="s">
        <v>41</v>
      </c>
      <c r="AF13" s="52" t="s">
        <v>916</v>
      </c>
      <c r="AG13" s="52" t="s">
        <v>916</v>
      </c>
      <c r="AH13" s="52"/>
      <c r="AI13" s="336"/>
      <c r="AJ13" s="52"/>
      <c r="AK13" s="52" t="s">
        <v>917</v>
      </c>
      <c r="AL13" s="336"/>
      <c r="AM13" s="52"/>
      <c r="AN13" s="339"/>
      <c r="AO13" s="46"/>
      <c r="AV13" t="s">
        <v>185</v>
      </c>
    </row>
    <row r="14" spans="1:48" ht="80.099999999999994" customHeight="1" x14ac:dyDescent="0.25">
      <c r="A14" s="44" t="s">
        <v>393</v>
      </c>
      <c r="B14" s="31" t="s">
        <v>204</v>
      </c>
      <c r="C14" s="44" t="s">
        <v>235</v>
      </c>
      <c r="D14" s="44" t="s">
        <v>222</v>
      </c>
      <c r="E14" s="48" t="s">
        <v>427</v>
      </c>
      <c r="F14" s="50">
        <v>2024130010243</v>
      </c>
      <c r="G14" s="44" t="s">
        <v>428</v>
      </c>
      <c r="H14" s="51" t="s">
        <v>657</v>
      </c>
      <c r="I14" s="44" t="s">
        <v>817</v>
      </c>
      <c r="J14" s="101">
        <v>0.6</v>
      </c>
      <c r="K14" s="53" t="s">
        <v>819</v>
      </c>
      <c r="L14" s="52" t="s">
        <v>189</v>
      </c>
      <c r="M14" s="44" t="s">
        <v>713</v>
      </c>
      <c r="N14" s="44">
        <v>0</v>
      </c>
      <c r="O14" s="44">
        <v>0.15</v>
      </c>
      <c r="P14" s="44"/>
      <c r="Q14" s="178">
        <v>0.37569999999999998</v>
      </c>
      <c r="R14" s="178" t="s">
        <v>226</v>
      </c>
      <c r="S14" s="127">
        <v>45470</v>
      </c>
      <c r="T14" s="127">
        <v>45657</v>
      </c>
      <c r="U14" s="52">
        <v>187</v>
      </c>
      <c r="V14" s="52" t="s">
        <v>906</v>
      </c>
      <c r="W14" s="44" t="s">
        <v>912</v>
      </c>
      <c r="X14" s="44" t="s">
        <v>432</v>
      </c>
      <c r="Y14" s="52"/>
      <c r="Z14" s="52"/>
      <c r="AA14" s="52" t="s">
        <v>914</v>
      </c>
      <c r="AB14" s="44" t="s">
        <v>919</v>
      </c>
      <c r="AC14" s="52">
        <v>1</v>
      </c>
      <c r="AD14" s="52"/>
      <c r="AE14" s="44" t="s">
        <v>43</v>
      </c>
      <c r="AF14" s="127">
        <v>45516</v>
      </c>
      <c r="AG14" s="52" t="s">
        <v>916</v>
      </c>
      <c r="AH14" s="52" t="s">
        <v>916</v>
      </c>
      <c r="AI14" s="336"/>
      <c r="AJ14" s="52" t="s">
        <v>916</v>
      </c>
      <c r="AK14" s="52" t="s">
        <v>917</v>
      </c>
      <c r="AL14" s="336"/>
      <c r="AM14" s="52"/>
      <c r="AN14" s="339"/>
      <c r="AO14" s="58" t="s">
        <v>927</v>
      </c>
      <c r="AV14" t="s">
        <v>193</v>
      </c>
    </row>
    <row r="15" spans="1:48" ht="80.099999999999994" customHeight="1" x14ac:dyDescent="0.25">
      <c r="A15" s="44" t="s">
        <v>393</v>
      </c>
      <c r="B15" s="31" t="s">
        <v>204</v>
      </c>
      <c r="C15" s="44" t="s">
        <v>256</v>
      </c>
      <c r="D15" s="44" t="s">
        <v>223</v>
      </c>
      <c r="E15" s="48" t="s">
        <v>427</v>
      </c>
      <c r="F15" s="50">
        <v>2024130010243</v>
      </c>
      <c r="G15" s="44" t="s">
        <v>428</v>
      </c>
      <c r="H15" s="51" t="s">
        <v>666</v>
      </c>
      <c r="I15" s="44" t="s">
        <v>817</v>
      </c>
      <c r="J15" s="101">
        <v>0.6</v>
      </c>
      <c r="K15" s="53" t="s">
        <v>820</v>
      </c>
      <c r="L15" s="52" t="s">
        <v>189</v>
      </c>
      <c r="M15" s="31" t="s">
        <v>714</v>
      </c>
      <c r="N15" s="44">
        <v>1</v>
      </c>
      <c r="O15" s="44">
        <v>0.1</v>
      </c>
      <c r="P15" s="44"/>
      <c r="Q15" s="178">
        <v>0.37569999999999998</v>
      </c>
      <c r="R15" s="178">
        <f>O15/N15</f>
        <v>0.1</v>
      </c>
      <c r="S15" s="141">
        <v>45470</v>
      </c>
      <c r="T15" s="127">
        <v>45657</v>
      </c>
      <c r="U15" s="52">
        <v>187</v>
      </c>
      <c r="V15" s="52" t="s">
        <v>907</v>
      </c>
      <c r="W15" s="44" t="s">
        <v>913</v>
      </c>
      <c r="X15" s="44" t="s">
        <v>432</v>
      </c>
      <c r="Y15" s="52"/>
      <c r="Z15" s="52"/>
      <c r="AA15" s="52" t="s">
        <v>914</v>
      </c>
      <c r="AB15" s="44" t="s">
        <v>920</v>
      </c>
      <c r="AC15" s="52">
        <v>1</v>
      </c>
      <c r="AD15" s="52" t="s">
        <v>42</v>
      </c>
      <c r="AE15" s="52" t="s">
        <v>41</v>
      </c>
      <c r="AF15" s="127">
        <v>45292</v>
      </c>
      <c r="AG15" s="132">
        <v>20544738072.150002</v>
      </c>
      <c r="AH15" s="132">
        <v>20544738072.150002</v>
      </c>
      <c r="AI15" s="336"/>
      <c r="AJ15" s="52" t="s">
        <v>921</v>
      </c>
      <c r="AK15" s="52" t="s">
        <v>917</v>
      </c>
      <c r="AL15" s="336"/>
      <c r="AM15" s="52"/>
      <c r="AN15" s="339"/>
      <c r="AO15" s="58" t="s">
        <v>928</v>
      </c>
      <c r="AV15" t="s">
        <v>186</v>
      </c>
    </row>
    <row r="16" spans="1:48" ht="80.099999999999994" customHeight="1" x14ac:dyDescent="0.25">
      <c r="A16" s="44" t="s">
        <v>393</v>
      </c>
      <c r="B16" s="31" t="s">
        <v>204</v>
      </c>
      <c r="C16" s="44" t="s">
        <v>266</v>
      </c>
      <c r="D16" s="44" t="s">
        <v>224</v>
      </c>
      <c r="E16" s="48" t="s">
        <v>427</v>
      </c>
      <c r="F16" s="50">
        <v>2024130010243</v>
      </c>
      <c r="G16" s="44" t="s">
        <v>428</v>
      </c>
      <c r="H16" s="97" t="s">
        <v>667</v>
      </c>
      <c r="I16" s="44" t="s">
        <v>821</v>
      </c>
      <c r="J16" s="101">
        <v>0.3</v>
      </c>
      <c r="K16" s="53" t="s">
        <v>429</v>
      </c>
      <c r="L16" s="52" t="s">
        <v>189</v>
      </c>
      <c r="M16" s="31" t="s">
        <v>714</v>
      </c>
      <c r="N16" s="53">
        <v>10</v>
      </c>
      <c r="O16" s="53">
        <v>0.15</v>
      </c>
      <c r="P16" s="53"/>
      <c r="Q16" s="178">
        <v>0.37569999999999998</v>
      </c>
      <c r="R16" s="178">
        <f>O16/N16</f>
        <v>1.4999999999999999E-2</v>
      </c>
      <c r="S16" s="141">
        <v>45470</v>
      </c>
      <c r="T16" s="141">
        <v>45657</v>
      </c>
      <c r="U16" s="52">
        <v>187</v>
      </c>
      <c r="V16" s="52" t="s">
        <v>908</v>
      </c>
      <c r="W16" s="44" t="s">
        <v>911</v>
      </c>
      <c r="X16" s="44" t="s">
        <v>432</v>
      </c>
      <c r="Y16" s="52"/>
      <c r="Z16" s="52"/>
      <c r="AA16" s="52" t="s">
        <v>914</v>
      </c>
      <c r="AB16" s="44" t="s">
        <v>922</v>
      </c>
      <c r="AC16" s="132">
        <v>20544738071.150002</v>
      </c>
      <c r="AD16" s="52"/>
      <c r="AE16" s="52"/>
      <c r="AF16" s="52"/>
      <c r="AG16" s="52"/>
      <c r="AH16" s="52"/>
      <c r="AI16" s="336"/>
      <c r="AJ16" s="52"/>
      <c r="AK16" s="52" t="s">
        <v>917</v>
      </c>
      <c r="AL16" s="336"/>
      <c r="AM16" s="52"/>
      <c r="AN16" s="339"/>
      <c r="AO16" s="46"/>
      <c r="AV16" t="s">
        <v>187</v>
      </c>
    </row>
    <row r="17" spans="1:48" ht="80.099999999999994" customHeight="1" x14ac:dyDescent="0.25">
      <c r="A17" s="44" t="s">
        <v>393</v>
      </c>
      <c r="B17" s="31" t="s">
        <v>204</v>
      </c>
      <c r="C17" s="44" t="s">
        <v>266</v>
      </c>
      <c r="D17" s="44" t="s">
        <v>224</v>
      </c>
      <c r="E17" s="48" t="s">
        <v>427</v>
      </c>
      <c r="F17" s="50">
        <v>2024130010243</v>
      </c>
      <c r="G17" s="44" t="s">
        <v>428</v>
      </c>
      <c r="H17" s="51" t="s">
        <v>668</v>
      </c>
      <c r="I17" s="44" t="s">
        <v>821</v>
      </c>
      <c r="J17" s="101">
        <v>0.3</v>
      </c>
      <c r="K17" s="53" t="s">
        <v>824</v>
      </c>
      <c r="L17" s="52" t="s">
        <v>189</v>
      </c>
      <c r="M17" s="31" t="s">
        <v>714</v>
      </c>
      <c r="N17" s="53">
        <v>0</v>
      </c>
      <c r="O17" s="53">
        <v>0</v>
      </c>
      <c r="P17" s="53"/>
      <c r="Q17" s="178">
        <v>0.37569999999999998</v>
      </c>
      <c r="R17" s="178" t="s">
        <v>226</v>
      </c>
      <c r="S17" s="127">
        <v>45470</v>
      </c>
      <c r="T17" s="141">
        <v>45657</v>
      </c>
      <c r="U17" s="52">
        <v>187</v>
      </c>
      <c r="V17" s="52" t="s">
        <v>904</v>
      </c>
      <c r="W17" s="44" t="s">
        <v>911</v>
      </c>
      <c r="X17" s="44" t="s">
        <v>432</v>
      </c>
      <c r="Y17" s="52"/>
      <c r="Z17" s="52"/>
      <c r="AA17" s="52" t="s">
        <v>914</v>
      </c>
      <c r="AB17" s="52" t="s">
        <v>923</v>
      </c>
      <c r="AC17" s="52">
        <v>1</v>
      </c>
      <c r="AD17" s="52"/>
      <c r="AE17" s="52"/>
      <c r="AF17" s="52"/>
      <c r="AG17" s="52"/>
      <c r="AH17" s="52"/>
      <c r="AI17" s="336"/>
      <c r="AJ17" s="52"/>
      <c r="AK17" s="52" t="s">
        <v>917</v>
      </c>
      <c r="AL17" s="336"/>
      <c r="AM17" s="52"/>
      <c r="AN17" s="339"/>
      <c r="AO17" s="46"/>
    </row>
    <row r="18" spans="1:48" ht="80.099999999999994" customHeight="1" x14ac:dyDescent="0.25">
      <c r="A18" s="44" t="s">
        <v>393</v>
      </c>
      <c r="B18" s="31" t="s">
        <v>204</v>
      </c>
      <c r="C18" s="44" t="s">
        <v>266</v>
      </c>
      <c r="D18" s="44" t="s">
        <v>224</v>
      </c>
      <c r="E18" s="48" t="s">
        <v>427</v>
      </c>
      <c r="F18" s="50">
        <v>2024130010243</v>
      </c>
      <c r="G18" s="44" t="s">
        <v>428</v>
      </c>
      <c r="H18" s="51" t="s">
        <v>665</v>
      </c>
      <c r="I18" s="44" t="s">
        <v>817</v>
      </c>
      <c r="J18" s="101">
        <v>0.6</v>
      </c>
      <c r="K18" s="53" t="s">
        <v>822</v>
      </c>
      <c r="L18" s="52" t="s">
        <v>189</v>
      </c>
      <c r="M18" s="31" t="s">
        <v>714</v>
      </c>
      <c r="N18" s="53">
        <v>0</v>
      </c>
      <c r="O18" s="53">
        <v>0</v>
      </c>
      <c r="P18" s="53"/>
      <c r="Q18" s="178">
        <v>0.37569999999999998</v>
      </c>
      <c r="R18" s="178" t="s">
        <v>226</v>
      </c>
      <c r="S18" s="127">
        <v>45470</v>
      </c>
      <c r="T18" s="141">
        <v>45657</v>
      </c>
      <c r="U18" s="52">
        <v>187</v>
      </c>
      <c r="V18" s="52" t="s">
        <v>909</v>
      </c>
      <c r="W18" s="44"/>
      <c r="X18" s="44" t="s">
        <v>432</v>
      </c>
      <c r="Y18" s="52"/>
      <c r="Z18" s="52"/>
      <c r="AA18" s="52" t="s">
        <v>914</v>
      </c>
      <c r="AB18" s="44" t="s">
        <v>924</v>
      </c>
      <c r="AC18" s="52">
        <v>1</v>
      </c>
      <c r="AD18" s="52"/>
      <c r="AE18" s="52"/>
      <c r="AF18" s="52"/>
      <c r="AG18" s="52"/>
      <c r="AH18" s="52"/>
      <c r="AI18" s="336"/>
      <c r="AJ18" s="52"/>
      <c r="AK18" s="52" t="s">
        <v>917</v>
      </c>
      <c r="AL18" s="336"/>
      <c r="AM18" s="52"/>
      <c r="AN18" s="339"/>
      <c r="AO18" s="46"/>
    </row>
    <row r="19" spans="1:48" ht="80.099999999999994" customHeight="1" x14ac:dyDescent="0.25">
      <c r="A19" s="44" t="s">
        <v>393</v>
      </c>
      <c r="B19" s="31" t="s">
        <v>204</v>
      </c>
      <c r="C19" s="44" t="s">
        <v>275</v>
      </c>
      <c r="D19" s="44" t="s">
        <v>225</v>
      </c>
      <c r="E19" s="48" t="s">
        <v>427</v>
      </c>
      <c r="F19" s="50">
        <v>2024130010243</v>
      </c>
      <c r="G19" s="44" t="s">
        <v>428</v>
      </c>
      <c r="H19" s="51" t="s">
        <v>657</v>
      </c>
      <c r="I19" s="44" t="s">
        <v>821</v>
      </c>
      <c r="J19" s="101">
        <v>0.3</v>
      </c>
      <c r="K19" s="44" t="s">
        <v>823</v>
      </c>
      <c r="L19" s="52" t="s">
        <v>189</v>
      </c>
      <c r="M19" s="31" t="s">
        <v>715</v>
      </c>
      <c r="N19" s="44">
        <v>40</v>
      </c>
      <c r="O19" s="44">
        <v>0.14799999999999999</v>
      </c>
      <c r="P19" s="44"/>
      <c r="Q19" s="178">
        <v>0.37569999999999998</v>
      </c>
      <c r="R19" s="178">
        <f>O19/N19</f>
        <v>3.6999999999999997E-3</v>
      </c>
      <c r="S19" s="127">
        <v>45470</v>
      </c>
      <c r="T19" s="127">
        <v>45657</v>
      </c>
      <c r="U19" s="52">
        <v>187</v>
      </c>
      <c r="V19" s="52" t="s">
        <v>910</v>
      </c>
      <c r="W19" s="44"/>
      <c r="X19" s="44" t="s">
        <v>432</v>
      </c>
      <c r="Y19" s="52"/>
      <c r="Z19" s="52"/>
      <c r="AA19" s="52" t="s">
        <v>914</v>
      </c>
      <c r="AB19" s="52" t="s">
        <v>925</v>
      </c>
      <c r="AC19" s="52">
        <v>1</v>
      </c>
      <c r="AD19" s="52"/>
      <c r="AE19" s="52"/>
      <c r="AF19" s="52"/>
      <c r="AG19" s="52"/>
      <c r="AH19" s="52"/>
      <c r="AI19" s="336"/>
      <c r="AJ19" s="52"/>
      <c r="AK19" s="52" t="s">
        <v>917</v>
      </c>
      <c r="AL19" s="336"/>
      <c r="AM19" s="52"/>
      <c r="AN19" s="339"/>
      <c r="AO19" s="58" t="s">
        <v>929</v>
      </c>
      <c r="AV19" t="s">
        <v>190</v>
      </c>
    </row>
    <row r="20" spans="1:48" ht="80.099999999999994" customHeight="1" x14ac:dyDescent="0.25">
      <c r="A20" s="44" t="s">
        <v>393</v>
      </c>
      <c r="B20" s="31" t="s">
        <v>204</v>
      </c>
      <c r="C20" s="44" t="s">
        <v>275</v>
      </c>
      <c r="D20" s="44" t="s">
        <v>225</v>
      </c>
      <c r="E20" s="48" t="s">
        <v>427</v>
      </c>
      <c r="F20" s="50">
        <v>2024130010243</v>
      </c>
      <c r="G20" s="44" t="s">
        <v>428</v>
      </c>
      <c r="H20" s="51" t="s">
        <v>668</v>
      </c>
      <c r="I20" s="44" t="s">
        <v>815</v>
      </c>
      <c r="J20" s="101">
        <v>0.1</v>
      </c>
      <c r="K20" s="44" t="s">
        <v>430</v>
      </c>
      <c r="L20" s="52" t="s">
        <v>189</v>
      </c>
      <c r="M20" s="31" t="s">
        <v>715</v>
      </c>
      <c r="N20" s="44">
        <v>4</v>
      </c>
      <c r="O20" s="44">
        <v>0</v>
      </c>
      <c r="P20" s="44"/>
      <c r="Q20" s="178">
        <v>0.37569999999999998</v>
      </c>
      <c r="R20" s="178">
        <f>O20/N20</f>
        <v>0</v>
      </c>
      <c r="S20" s="127">
        <v>45470</v>
      </c>
      <c r="T20" s="127">
        <v>45657</v>
      </c>
      <c r="U20" s="52">
        <v>187</v>
      </c>
      <c r="V20" s="52" t="s">
        <v>904</v>
      </c>
      <c r="W20" s="44" t="s">
        <v>911</v>
      </c>
      <c r="X20" s="44" t="s">
        <v>432</v>
      </c>
      <c r="Y20" s="52"/>
      <c r="Z20" s="52"/>
      <c r="AA20" s="52" t="s">
        <v>914</v>
      </c>
      <c r="AB20" s="52" t="s">
        <v>923</v>
      </c>
      <c r="AC20" s="52">
        <v>1</v>
      </c>
      <c r="AD20" s="52"/>
      <c r="AE20" s="52"/>
      <c r="AF20" s="52" t="s">
        <v>916</v>
      </c>
      <c r="AG20" s="52"/>
      <c r="AH20" s="52"/>
      <c r="AI20" s="337"/>
      <c r="AJ20" s="52" t="s">
        <v>916</v>
      </c>
      <c r="AK20" s="52" t="s">
        <v>917</v>
      </c>
      <c r="AL20" s="337"/>
      <c r="AM20" s="52"/>
      <c r="AN20" s="340"/>
      <c r="AO20" s="46"/>
    </row>
    <row r="21" spans="1:48" ht="80.099999999999994" customHeight="1" x14ac:dyDescent="0.25">
      <c r="A21" s="275"/>
      <c r="B21" s="276"/>
      <c r="C21" s="276"/>
      <c r="D21" s="277"/>
      <c r="E21" s="281" t="s">
        <v>1295</v>
      </c>
      <c r="F21" s="282"/>
      <c r="G21" s="282"/>
      <c r="H21" s="282"/>
      <c r="I21" s="282"/>
      <c r="J21" s="282"/>
      <c r="K21" s="282"/>
      <c r="L21" s="282"/>
      <c r="M21" s="282"/>
      <c r="N21" s="282"/>
      <c r="O21" s="283"/>
      <c r="P21" s="44"/>
      <c r="Q21" s="179">
        <v>0.37569999999999998</v>
      </c>
      <c r="R21" s="171">
        <f>AVERAGE(R12:R20)+Q20</f>
        <v>0.43214999999999998</v>
      </c>
      <c r="S21" s="127"/>
      <c r="T21" s="127"/>
      <c r="U21" s="52"/>
      <c r="V21" s="52"/>
      <c r="W21" s="44"/>
      <c r="X21" s="44"/>
      <c r="Y21" s="52"/>
      <c r="Z21" s="52"/>
      <c r="AA21" s="52"/>
      <c r="AB21" s="52"/>
      <c r="AC21" s="52"/>
      <c r="AD21" s="52"/>
      <c r="AE21" s="52"/>
      <c r="AF21" s="52"/>
      <c r="AG21" s="344"/>
      <c r="AH21" s="345"/>
      <c r="AI21" s="345"/>
      <c r="AJ21" s="345"/>
      <c r="AK21" s="345"/>
      <c r="AL21" s="345"/>
      <c r="AM21" s="345"/>
      <c r="AN21" s="346"/>
      <c r="AO21" s="46"/>
    </row>
    <row r="22" spans="1:48" ht="80.099999999999994" customHeight="1" x14ac:dyDescent="0.25">
      <c r="A22" s="44" t="s">
        <v>206</v>
      </c>
      <c r="B22" s="31" t="s">
        <v>228</v>
      </c>
      <c r="C22" s="44" t="s">
        <v>227</v>
      </c>
      <c r="D22" s="44" t="s">
        <v>233</v>
      </c>
      <c r="E22" s="56" t="s">
        <v>433</v>
      </c>
      <c r="F22" s="50">
        <v>2024130010242</v>
      </c>
      <c r="G22" s="44" t="s">
        <v>434</v>
      </c>
      <c r="H22" s="46" t="s">
        <v>658</v>
      </c>
      <c r="I22" s="44" t="s">
        <v>825</v>
      </c>
      <c r="J22" s="101">
        <v>0.5</v>
      </c>
      <c r="K22" s="31" t="s">
        <v>826</v>
      </c>
      <c r="L22" s="52" t="s">
        <v>189</v>
      </c>
      <c r="M22" s="44" t="s">
        <v>716</v>
      </c>
      <c r="N22" s="44">
        <v>15</v>
      </c>
      <c r="O22" s="44">
        <v>1</v>
      </c>
      <c r="P22" s="44"/>
      <c r="Q22" s="197">
        <v>0.38500000000000001</v>
      </c>
      <c r="R22" s="178">
        <f t="shared" ref="R22:R31" si="0">O22/N22</f>
        <v>6.6666666666666666E-2</v>
      </c>
      <c r="S22" s="127">
        <v>45292</v>
      </c>
      <c r="T22" s="127">
        <v>45627</v>
      </c>
      <c r="U22" s="52">
        <f t="shared" ref="U22:U31" si="1">+T22-S22</f>
        <v>335</v>
      </c>
      <c r="V22" s="52">
        <v>14200</v>
      </c>
      <c r="W22" s="52" t="s">
        <v>930</v>
      </c>
      <c r="X22" s="44" t="s">
        <v>453</v>
      </c>
      <c r="Y22" s="44" t="s">
        <v>931</v>
      </c>
      <c r="Z22" s="44" t="s">
        <v>932</v>
      </c>
      <c r="AA22" s="44" t="s">
        <v>914</v>
      </c>
      <c r="AB22" s="44" t="s">
        <v>933</v>
      </c>
      <c r="AC22" s="133">
        <v>40300000</v>
      </c>
      <c r="AD22" s="44" t="s">
        <v>64</v>
      </c>
      <c r="AE22" s="44" t="s">
        <v>41</v>
      </c>
      <c r="AF22" s="137">
        <v>45292</v>
      </c>
      <c r="AG22" s="133">
        <v>160000000</v>
      </c>
      <c r="AH22" s="133">
        <v>40300000</v>
      </c>
      <c r="AI22" s="335">
        <v>160000000</v>
      </c>
      <c r="AJ22" s="44" t="s">
        <v>934</v>
      </c>
      <c r="AK22" s="43" t="s">
        <v>935</v>
      </c>
      <c r="AL22" s="335">
        <v>0</v>
      </c>
      <c r="AM22" s="44"/>
      <c r="AN22" s="317">
        <f>AL22/AI22</f>
        <v>0</v>
      </c>
      <c r="AO22" s="44" t="s">
        <v>936</v>
      </c>
      <c r="AV22" t="s">
        <v>191</v>
      </c>
    </row>
    <row r="23" spans="1:48" ht="80.099999999999994" customHeight="1" x14ac:dyDescent="0.25">
      <c r="A23" s="44" t="s">
        <v>206</v>
      </c>
      <c r="B23" s="31" t="s">
        <v>228</v>
      </c>
      <c r="C23" s="44" t="s">
        <v>227</v>
      </c>
      <c r="D23" s="44" t="s">
        <v>233</v>
      </c>
      <c r="E23" s="56" t="s">
        <v>433</v>
      </c>
      <c r="F23" s="50">
        <v>2024130010242</v>
      </c>
      <c r="G23" s="44" t="s">
        <v>434</v>
      </c>
      <c r="H23" s="46" t="s">
        <v>669</v>
      </c>
      <c r="I23" s="44" t="s">
        <v>825</v>
      </c>
      <c r="J23" s="101">
        <v>0.5</v>
      </c>
      <c r="K23" s="31" t="s">
        <v>827</v>
      </c>
      <c r="L23" s="52" t="s">
        <v>189</v>
      </c>
      <c r="M23" s="44" t="s">
        <v>716</v>
      </c>
      <c r="N23" s="43">
        <v>15</v>
      </c>
      <c r="O23" s="44">
        <v>1</v>
      </c>
      <c r="P23" s="44"/>
      <c r="Q23" s="197">
        <v>0.38500000000000001</v>
      </c>
      <c r="R23" s="178">
        <f t="shared" si="0"/>
        <v>6.6666666666666666E-2</v>
      </c>
      <c r="S23" s="127">
        <v>45352</v>
      </c>
      <c r="T23" s="127">
        <v>45627</v>
      </c>
      <c r="U23" s="52">
        <f t="shared" si="1"/>
        <v>275</v>
      </c>
      <c r="V23" s="52" t="s">
        <v>916</v>
      </c>
      <c r="W23" s="52" t="s">
        <v>930</v>
      </c>
      <c r="X23" s="44" t="s">
        <v>453</v>
      </c>
      <c r="Y23" s="44" t="s">
        <v>931</v>
      </c>
      <c r="Z23" s="44" t="s">
        <v>932</v>
      </c>
      <c r="AA23" s="44" t="s">
        <v>937</v>
      </c>
      <c r="AB23" s="44" t="s">
        <v>916</v>
      </c>
      <c r="AC23" s="44" t="s">
        <v>916</v>
      </c>
      <c r="AD23" s="44" t="s">
        <v>916</v>
      </c>
      <c r="AE23" s="44" t="s">
        <v>916</v>
      </c>
      <c r="AF23" s="44" t="s">
        <v>916</v>
      </c>
      <c r="AG23" s="44">
        <v>0</v>
      </c>
      <c r="AH23" s="44">
        <v>0</v>
      </c>
      <c r="AI23" s="336"/>
      <c r="AJ23" s="44" t="s">
        <v>916</v>
      </c>
      <c r="AK23" s="44" t="s">
        <v>916</v>
      </c>
      <c r="AL23" s="336"/>
      <c r="AM23" s="44"/>
      <c r="AN23" s="318"/>
      <c r="AO23" s="44" t="s">
        <v>938</v>
      </c>
    </row>
    <row r="24" spans="1:48" ht="80.099999999999994" customHeight="1" x14ac:dyDescent="0.25">
      <c r="A24" s="44" t="s">
        <v>206</v>
      </c>
      <c r="B24" s="31" t="s">
        <v>228</v>
      </c>
      <c r="C24" s="44" t="s">
        <v>227</v>
      </c>
      <c r="D24" s="44" t="s">
        <v>233</v>
      </c>
      <c r="E24" s="56" t="s">
        <v>433</v>
      </c>
      <c r="F24" s="50">
        <v>2024130010242</v>
      </c>
      <c r="G24" s="44" t="s">
        <v>434</v>
      </c>
      <c r="H24" s="46" t="s">
        <v>670</v>
      </c>
      <c r="I24" s="44" t="s">
        <v>825</v>
      </c>
      <c r="J24" s="101">
        <v>0.5</v>
      </c>
      <c r="K24" s="31" t="s">
        <v>435</v>
      </c>
      <c r="L24" s="52" t="s">
        <v>189</v>
      </c>
      <c r="M24" s="44" t="s">
        <v>716</v>
      </c>
      <c r="N24" s="43">
        <v>15</v>
      </c>
      <c r="O24" s="44">
        <v>0</v>
      </c>
      <c r="P24" s="44"/>
      <c r="Q24" s="197">
        <v>0.38500000000000001</v>
      </c>
      <c r="R24" s="178">
        <f t="shared" si="0"/>
        <v>0</v>
      </c>
      <c r="S24" s="127">
        <v>45536</v>
      </c>
      <c r="T24" s="127">
        <v>45566</v>
      </c>
      <c r="U24" s="52">
        <f t="shared" si="1"/>
        <v>30</v>
      </c>
      <c r="V24" s="52" t="s">
        <v>916</v>
      </c>
      <c r="W24" s="52" t="s">
        <v>930</v>
      </c>
      <c r="X24" s="44" t="s">
        <v>453</v>
      </c>
      <c r="Y24" s="44" t="s">
        <v>939</v>
      </c>
      <c r="Z24" s="44" t="s">
        <v>932</v>
      </c>
      <c r="AA24" s="44" t="s">
        <v>937</v>
      </c>
      <c r="AB24" s="44" t="s">
        <v>916</v>
      </c>
      <c r="AC24" s="44" t="s">
        <v>916</v>
      </c>
      <c r="AD24" s="44" t="s">
        <v>916</v>
      </c>
      <c r="AE24" s="44" t="s">
        <v>916</v>
      </c>
      <c r="AF24" s="44" t="s">
        <v>916</v>
      </c>
      <c r="AG24" s="44">
        <v>0</v>
      </c>
      <c r="AH24" s="44">
        <v>0</v>
      </c>
      <c r="AI24" s="336"/>
      <c r="AJ24" s="44" t="s">
        <v>916</v>
      </c>
      <c r="AK24" s="44" t="s">
        <v>916</v>
      </c>
      <c r="AL24" s="336"/>
      <c r="AM24" s="44"/>
      <c r="AN24" s="318"/>
      <c r="AO24" s="44" t="s">
        <v>940</v>
      </c>
    </row>
    <row r="25" spans="1:48" ht="80.099999999999994" customHeight="1" x14ac:dyDescent="0.25">
      <c r="A25" s="44" t="s">
        <v>206</v>
      </c>
      <c r="B25" s="31" t="s">
        <v>228</v>
      </c>
      <c r="C25" s="44" t="s">
        <v>227</v>
      </c>
      <c r="D25" s="44" t="s">
        <v>233</v>
      </c>
      <c r="E25" s="56" t="s">
        <v>433</v>
      </c>
      <c r="F25" s="50">
        <v>2024130010242</v>
      </c>
      <c r="G25" s="44" t="s">
        <v>434</v>
      </c>
      <c r="H25" s="46" t="s">
        <v>658</v>
      </c>
      <c r="I25" s="44" t="s">
        <v>825</v>
      </c>
      <c r="J25" s="101">
        <v>0.5</v>
      </c>
      <c r="K25" s="31" t="s">
        <v>436</v>
      </c>
      <c r="L25" s="52" t="s">
        <v>189</v>
      </c>
      <c r="M25" s="44" t="s">
        <v>716</v>
      </c>
      <c r="N25" s="43">
        <v>15</v>
      </c>
      <c r="O25" s="44">
        <v>1</v>
      </c>
      <c r="P25" s="44"/>
      <c r="Q25" s="197">
        <v>0.38500000000000001</v>
      </c>
      <c r="R25" s="178">
        <f t="shared" si="0"/>
        <v>6.6666666666666666E-2</v>
      </c>
      <c r="S25" s="127">
        <v>45383</v>
      </c>
      <c r="T25" s="127">
        <v>45627</v>
      </c>
      <c r="U25" s="52">
        <f t="shared" si="1"/>
        <v>244</v>
      </c>
      <c r="V25" s="52">
        <v>3200</v>
      </c>
      <c r="W25" s="52" t="s">
        <v>930</v>
      </c>
      <c r="X25" s="44" t="s">
        <v>453</v>
      </c>
      <c r="Y25" s="44" t="s">
        <v>941</v>
      </c>
      <c r="Z25" s="44" t="s">
        <v>942</v>
      </c>
      <c r="AA25" s="44" t="s">
        <v>937</v>
      </c>
      <c r="AB25" s="44" t="s">
        <v>916</v>
      </c>
      <c r="AC25" s="44" t="s">
        <v>916</v>
      </c>
      <c r="AD25" s="44" t="s">
        <v>916</v>
      </c>
      <c r="AE25" s="44" t="s">
        <v>916</v>
      </c>
      <c r="AF25" s="44" t="s">
        <v>916</v>
      </c>
      <c r="AG25" s="44">
        <v>0</v>
      </c>
      <c r="AH25" s="44">
        <v>0</v>
      </c>
      <c r="AI25" s="336"/>
      <c r="AJ25" s="44" t="s">
        <v>916</v>
      </c>
      <c r="AK25" s="44" t="s">
        <v>916</v>
      </c>
      <c r="AL25" s="336"/>
      <c r="AM25" s="44"/>
      <c r="AN25" s="318"/>
      <c r="AO25" s="44" t="s">
        <v>943</v>
      </c>
    </row>
    <row r="26" spans="1:48" ht="80.099999999999994" customHeight="1" x14ac:dyDescent="0.25">
      <c r="A26" s="44" t="s">
        <v>206</v>
      </c>
      <c r="B26" s="31" t="s">
        <v>228</v>
      </c>
      <c r="C26" s="44" t="s">
        <v>227</v>
      </c>
      <c r="D26" s="44" t="s">
        <v>233</v>
      </c>
      <c r="E26" s="56" t="s">
        <v>433</v>
      </c>
      <c r="F26" s="50">
        <v>2024130010242</v>
      </c>
      <c r="G26" s="44" t="s">
        <v>434</v>
      </c>
      <c r="H26" s="46" t="s">
        <v>670</v>
      </c>
      <c r="I26" s="44" t="s">
        <v>828</v>
      </c>
      <c r="J26" s="101">
        <v>0.5</v>
      </c>
      <c r="K26" s="31" t="s">
        <v>437</v>
      </c>
      <c r="L26" s="52" t="s">
        <v>189</v>
      </c>
      <c r="M26" s="44" t="s">
        <v>716</v>
      </c>
      <c r="N26" s="43">
        <v>15</v>
      </c>
      <c r="O26" s="44">
        <v>1</v>
      </c>
      <c r="P26" s="44"/>
      <c r="Q26" s="197">
        <v>0.38500000000000001</v>
      </c>
      <c r="R26" s="178">
        <f t="shared" si="0"/>
        <v>6.6666666666666666E-2</v>
      </c>
      <c r="S26" s="127">
        <v>45292</v>
      </c>
      <c r="T26" s="127">
        <v>45627</v>
      </c>
      <c r="U26" s="52">
        <f t="shared" si="1"/>
        <v>335</v>
      </c>
      <c r="V26" s="52" t="s">
        <v>916</v>
      </c>
      <c r="W26" s="52" t="s">
        <v>930</v>
      </c>
      <c r="X26" s="44" t="s">
        <v>453</v>
      </c>
      <c r="Y26" s="44" t="s">
        <v>931</v>
      </c>
      <c r="Z26" s="44" t="s">
        <v>932</v>
      </c>
      <c r="AA26" s="44" t="s">
        <v>937</v>
      </c>
      <c r="AB26" s="44" t="s">
        <v>916</v>
      </c>
      <c r="AC26" s="44" t="s">
        <v>916</v>
      </c>
      <c r="AD26" s="44" t="s">
        <v>916</v>
      </c>
      <c r="AE26" s="44" t="s">
        <v>916</v>
      </c>
      <c r="AF26" s="44" t="s">
        <v>916</v>
      </c>
      <c r="AG26" s="44">
        <v>0</v>
      </c>
      <c r="AH26" s="44">
        <v>0</v>
      </c>
      <c r="AI26" s="336"/>
      <c r="AJ26" s="44" t="s">
        <v>916</v>
      </c>
      <c r="AK26" s="44" t="s">
        <v>916</v>
      </c>
      <c r="AL26" s="336"/>
      <c r="AM26" s="44"/>
      <c r="AN26" s="318"/>
      <c r="AO26" s="44" t="s">
        <v>944</v>
      </c>
    </row>
    <row r="27" spans="1:48" ht="80.099999999999994" customHeight="1" x14ac:dyDescent="0.25">
      <c r="A27" s="44" t="s">
        <v>206</v>
      </c>
      <c r="B27" s="31" t="s">
        <v>228</v>
      </c>
      <c r="C27" s="44" t="s">
        <v>235</v>
      </c>
      <c r="D27" s="44" t="s">
        <v>234</v>
      </c>
      <c r="E27" s="56" t="s">
        <v>433</v>
      </c>
      <c r="F27" s="50">
        <v>2024130010242</v>
      </c>
      <c r="G27" s="44" t="s">
        <v>434</v>
      </c>
      <c r="H27" s="46" t="s">
        <v>658</v>
      </c>
      <c r="I27" s="44" t="s">
        <v>828</v>
      </c>
      <c r="J27" s="101">
        <v>0.5</v>
      </c>
      <c r="K27" s="29" t="s">
        <v>438</v>
      </c>
      <c r="L27" s="52" t="s">
        <v>189</v>
      </c>
      <c r="M27" s="31" t="s">
        <v>717</v>
      </c>
      <c r="N27" s="44">
        <v>30</v>
      </c>
      <c r="O27" s="44">
        <v>0.66</v>
      </c>
      <c r="P27" s="44"/>
      <c r="Q27" s="197">
        <v>0.38500000000000001</v>
      </c>
      <c r="R27" s="178">
        <f t="shared" si="0"/>
        <v>2.2000000000000002E-2</v>
      </c>
      <c r="S27" s="127">
        <v>45292</v>
      </c>
      <c r="T27" s="127">
        <v>45627</v>
      </c>
      <c r="U27" s="52">
        <f t="shared" si="1"/>
        <v>335</v>
      </c>
      <c r="V27" s="52">
        <v>14200</v>
      </c>
      <c r="W27" s="52" t="s">
        <v>930</v>
      </c>
      <c r="X27" s="44" t="s">
        <v>453</v>
      </c>
      <c r="Y27" s="44" t="s">
        <v>931</v>
      </c>
      <c r="Z27" s="44" t="s">
        <v>932</v>
      </c>
      <c r="AA27" s="44" t="s">
        <v>937</v>
      </c>
      <c r="AB27" s="44" t="s">
        <v>916</v>
      </c>
      <c r="AC27" s="44" t="s">
        <v>916</v>
      </c>
      <c r="AD27" s="44" t="s">
        <v>916</v>
      </c>
      <c r="AE27" s="44" t="s">
        <v>916</v>
      </c>
      <c r="AF27" s="44" t="s">
        <v>916</v>
      </c>
      <c r="AG27" s="44">
        <v>0</v>
      </c>
      <c r="AH27" s="44">
        <v>0</v>
      </c>
      <c r="AI27" s="336"/>
      <c r="AJ27" s="44" t="s">
        <v>916</v>
      </c>
      <c r="AK27" s="44" t="s">
        <v>916</v>
      </c>
      <c r="AL27" s="336"/>
      <c r="AM27" s="44"/>
      <c r="AN27" s="318"/>
      <c r="AO27" s="44" t="s">
        <v>945</v>
      </c>
    </row>
    <row r="28" spans="1:48" ht="80.099999999999994" customHeight="1" x14ac:dyDescent="0.25">
      <c r="A28" s="44" t="s">
        <v>206</v>
      </c>
      <c r="B28" s="31" t="s">
        <v>228</v>
      </c>
      <c r="C28" s="44" t="s">
        <v>235</v>
      </c>
      <c r="D28" s="44" t="s">
        <v>234</v>
      </c>
      <c r="E28" s="56" t="s">
        <v>433</v>
      </c>
      <c r="F28" s="50">
        <v>2024130010242</v>
      </c>
      <c r="G28" s="44" t="s">
        <v>434</v>
      </c>
      <c r="H28" s="46" t="s">
        <v>670</v>
      </c>
      <c r="I28" s="44" t="s">
        <v>828</v>
      </c>
      <c r="J28" s="101">
        <v>0.5</v>
      </c>
      <c r="K28" s="29" t="s">
        <v>439</v>
      </c>
      <c r="L28" s="52" t="s">
        <v>189</v>
      </c>
      <c r="M28" s="31" t="s">
        <v>717</v>
      </c>
      <c r="N28" s="44">
        <v>30</v>
      </c>
      <c r="O28" s="44">
        <v>0.33</v>
      </c>
      <c r="P28" s="44"/>
      <c r="Q28" s="197">
        <v>0.38500000000000001</v>
      </c>
      <c r="R28" s="178">
        <f t="shared" si="0"/>
        <v>1.1000000000000001E-2</v>
      </c>
      <c r="S28" s="127">
        <v>45170</v>
      </c>
      <c r="T28" s="127">
        <v>45352</v>
      </c>
      <c r="U28" s="52">
        <f t="shared" si="1"/>
        <v>182</v>
      </c>
      <c r="V28" s="52" t="s">
        <v>916</v>
      </c>
      <c r="W28" s="52" t="s">
        <v>930</v>
      </c>
      <c r="X28" s="44" t="s">
        <v>453</v>
      </c>
      <c r="Y28" s="44" t="s">
        <v>931</v>
      </c>
      <c r="Z28" s="44" t="s">
        <v>932</v>
      </c>
      <c r="AA28" s="44" t="s">
        <v>937</v>
      </c>
      <c r="AB28" s="44" t="s">
        <v>916</v>
      </c>
      <c r="AC28" s="44" t="s">
        <v>916</v>
      </c>
      <c r="AD28" s="44" t="s">
        <v>916</v>
      </c>
      <c r="AE28" s="44" t="s">
        <v>916</v>
      </c>
      <c r="AF28" s="44" t="s">
        <v>916</v>
      </c>
      <c r="AG28" s="44">
        <v>0</v>
      </c>
      <c r="AH28" s="44">
        <v>0</v>
      </c>
      <c r="AI28" s="336"/>
      <c r="AJ28" s="44" t="s">
        <v>916</v>
      </c>
      <c r="AK28" s="44" t="s">
        <v>916</v>
      </c>
      <c r="AL28" s="336"/>
      <c r="AM28" s="44"/>
      <c r="AN28" s="318"/>
      <c r="AO28" s="44" t="s">
        <v>946</v>
      </c>
    </row>
    <row r="29" spans="1:48" ht="80.099999999999994" customHeight="1" x14ac:dyDescent="0.25">
      <c r="A29" s="44" t="s">
        <v>206</v>
      </c>
      <c r="B29" s="31" t="s">
        <v>228</v>
      </c>
      <c r="C29" s="44" t="s">
        <v>235</v>
      </c>
      <c r="D29" s="44" t="s">
        <v>234</v>
      </c>
      <c r="E29" s="56" t="s">
        <v>433</v>
      </c>
      <c r="F29" s="50">
        <v>2024130010242</v>
      </c>
      <c r="G29" s="44" t="s">
        <v>434</v>
      </c>
      <c r="H29" s="46" t="s">
        <v>659</v>
      </c>
      <c r="I29" s="44" t="s">
        <v>828</v>
      </c>
      <c r="J29" s="101">
        <v>0.5</v>
      </c>
      <c r="K29" s="29" t="s">
        <v>440</v>
      </c>
      <c r="L29" s="52" t="s">
        <v>189</v>
      </c>
      <c r="M29" s="31" t="s">
        <v>717</v>
      </c>
      <c r="N29" s="44">
        <v>30</v>
      </c>
      <c r="O29" s="44">
        <v>1</v>
      </c>
      <c r="P29" s="44"/>
      <c r="Q29" s="197">
        <v>0.38500000000000001</v>
      </c>
      <c r="R29" s="178">
        <f t="shared" si="0"/>
        <v>3.3333333333333333E-2</v>
      </c>
      <c r="S29" s="127">
        <v>45536</v>
      </c>
      <c r="T29" s="127">
        <v>45597</v>
      </c>
      <c r="U29" s="52">
        <f t="shared" si="1"/>
        <v>61</v>
      </c>
      <c r="V29" s="52" t="s">
        <v>916</v>
      </c>
      <c r="W29" s="52" t="s">
        <v>930</v>
      </c>
      <c r="X29" s="44" t="s">
        <v>453</v>
      </c>
      <c r="Y29" s="44" t="s">
        <v>931</v>
      </c>
      <c r="Z29" s="44" t="s">
        <v>932</v>
      </c>
      <c r="AA29" s="44" t="s">
        <v>937</v>
      </c>
      <c r="AB29" s="44" t="s">
        <v>916</v>
      </c>
      <c r="AC29" s="44" t="s">
        <v>916</v>
      </c>
      <c r="AD29" s="44" t="s">
        <v>916</v>
      </c>
      <c r="AE29" s="44" t="s">
        <v>916</v>
      </c>
      <c r="AF29" s="44" t="s">
        <v>916</v>
      </c>
      <c r="AG29" s="44">
        <v>0</v>
      </c>
      <c r="AH29" s="44">
        <v>0</v>
      </c>
      <c r="AI29" s="336"/>
      <c r="AJ29" s="44" t="s">
        <v>916</v>
      </c>
      <c r="AK29" s="44" t="s">
        <v>916</v>
      </c>
      <c r="AL29" s="336"/>
      <c r="AM29" s="44"/>
      <c r="AN29" s="318"/>
      <c r="AO29" s="44" t="s">
        <v>947</v>
      </c>
    </row>
    <row r="30" spans="1:48" ht="80.099999999999994" customHeight="1" x14ac:dyDescent="0.25">
      <c r="A30" s="44" t="s">
        <v>206</v>
      </c>
      <c r="B30" s="31" t="s">
        <v>228</v>
      </c>
      <c r="C30" s="44" t="s">
        <v>235</v>
      </c>
      <c r="D30" s="44" t="s">
        <v>234</v>
      </c>
      <c r="E30" s="56" t="s">
        <v>433</v>
      </c>
      <c r="F30" s="50">
        <v>2024130010242</v>
      </c>
      <c r="G30" s="44" t="s">
        <v>434</v>
      </c>
      <c r="H30" s="46" t="s">
        <v>658</v>
      </c>
      <c r="I30" s="44" t="s">
        <v>828</v>
      </c>
      <c r="J30" s="101">
        <v>0.5</v>
      </c>
      <c r="K30" s="29" t="s">
        <v>441</v>
      </c>
      <c r="L30" s="52" t="s">
        <v>189</v>
      </c>
      <c r="M30" s="31" t="s">
        <v>717</v>
      </c>
      <c r="N30" s="44">
        <v>30</v>
      </c>
      <c r="O30" s="44">
        <v>0</v>
      </c>
      <c r="P30" s="44"/>
      <c r="Q30" s="197">
        <v>0.38500000000000001</v>
      </c>
      <c r="R30" s="178">
        <f t="shared" si="0"/>
        <v>0</v>
      </c>
      <c r="S30" s="127">
        <v>45536</v>
      </c>
      <c r="T30" s="127">
        <v>45627</v>
      </c>
      <c r="U30" s="52">
        <f t="shared" si="1"/>
        <v>91</v>
      </c>
      <c r="V30" s="52" t="s">
        <v>916</v>
      </c>
      <c r="W30" s="52" t="s">
        <v>930</v>
      </c>
      <c r="X30" s="44" t="s">
        <v>453</v>
      </c>
      <c r="Y30" s="44" t="s">
        <v>948</v>
      </c>
      <c r="Z30" s="44" t="s">
        <v>949</v>
      </c>
      <c r="AA30" s="44" t="s">
        <v>914</v>
      </c>
      <c r="AB30" s="44" t="s">
        <v>933</v>
      </c>
      <c r="AC30" s="44">
        <v>0</v>
      </c>
      <c r="AD30" s="44" t="s">
        <v>64</v>
      </c>
      <c r="AE30" s="44" t="s">
        <v>51</v>
      </c>
      <c r="AF30" s="44">
        <v>45292</v>
      </c>
      <c r="AG30" s="44">
        <v>0</v>
      </c>
      <c r="AH30" s="44">
        <v>0</v>
      </c>
      <c r="AI30" s="336"/>
      <c r="AJ30" s="44" t="s">
        <v>950</v>
      </c>
      <c r="AK30" s="44" t="s">
        <v>950</v>
      </c>
      <c r="AL30" s="336"/>
      <c r="AM30" s="44"/>
      <c r="AN30" s="318"/>
      <c r="AO30" s="44" t="s">
        <v>951</v>
      </c>
      <c r="AV30" t="s">
        <v>192</v>
      </c>
    </row>
    <row r="31" spans="1:48" ht="80.099999999999994" customHeight="1" x14ac:dyDescent="0.25">
      <c r="A31" s="44" t="s">
        <v>206</v>
      </c>
      <c r="B31" s="31" t="s">
        <v>228</v>
      </c>
      <c r="C31" s="44" t="s">
        <v>235</v>
      </c>
      <c r="D31" s="44" t="s">
        <v>234</v>
      </c>
      <c r="E31" s="56" t="s">
        <v>433</v>
      </c>
      <c r="F31" s="50">
        <v>2024130010242</v>
      </c>
      <c r="G31" s="44" t="s">
        <v>434</v>
      </c>
      <c r="H31" s="46" t="s">
        <v>658</v>
      </c>
      <c r="I31" s="44" t="s">
        <v>828</v>
      </c>
      <c r="J31" s="101">
        <v>0.5</v>
      </c>
      <c r="K31" s="29" t="s">
        <v>442</v>
      </c>
      <c r="L31" s="52" t="s">
        <v>189</v>
      </c>
      <c r="M31" s="31" t="s">
        <v>717</v>
      </c>
      <c r="N31" s="44">
        <v>30</v>
      </c>
      <c r="O31" s="44">
        <v>0</v>
      </c>
      <c r="P31" s="44"/>
      <c r="Q31" s="197">
        <v>0.38500000000000001</v>
      </c>
      <c r="R31" s="178">
        <f t="shared" si="0"/>
        <v>0</v>
      </c>
      <c r="S31" s="127">
        <v>45536</v>
      </c>
      <c r="T31" s="127">
        <v>45627</v>
      </c>
      <c r="U31" s="52">
        <f t="shared" si="1"/>
        <v>91</v>
      </c>
      <c r="V31" s="52" t="s">
        <v>916</v>
      </c>
      <c r="W31" s="52" t="s">
        <v>930</v>
      </c>
      <c r="X31" s="44" t="s">
        <v>453</v>
      </c>
      <c r="Y31" s="44" t="s">
        <v>948</v>
      </c>
      <c r="Z31" s="44" t="s">
        <v>949</v>
      </c>
      <c r="AA31" s="44" t="s">
        <v>937</v>
      </c>
      <c r="AB31" s="44" t="s">
        <v>916</v>
      </c>
      <c r="AC31" s="44" t="s">
        <v>916</v>
      </c>
      <c r="AD31" s="44" t="s">
        <v>916</v>
      </c>
      <c r="AE31" s="44" t="s">
        <v>916</v>
      </c>
      <c r="AF31" s="44" t="s">
        <v>916</v>
      </c>
      <c r="AG31" s="44">
        <v>0</v>
      </c>
      <c r="AH31" s="44">
        <v>0</v>
      </c>
      <c r="AI31" s="337"/>
      <c r="AJ31" s="44" t="s">
        <v>916</v>
      </c>
      <c r="AK31" s="44" t="s">
        <v>916</v>
      </c>
      <c r="AL31" s="337"/>
      <c r="AM31" s="44"/>
      <c r="AN31" s="319"/>
      <c r="AO31" s="44" t="s">
        <v>951</v>
      </c>
    </row>
    <row r="32" spans="1:48" ht="80.099999999999994" customHeight="1" x14ac:dyDescent="0.25">
      <c r="A32" s="275"/>
      <c r="B32" s="276"/>
      <c r="C32" s="276"/>
      <c r="D32" s="277"/>
      <c r="E32" s="281" t="s">
        <v>1296</v>
      </c>
      <c r="F32" s="282"/>
      <c r="G32" s="282"/>
      <c r="H32" s="282"/>
      <c r="I32" s="282"/>
      <c r="J32" s="282"/>
      <c r="K32" s="282"/>
      <c r="L32" s="282"/>
      <c r="M32" s="282"/>
      <c r="N32" s="282"/>
      <c r="O32" s="283"/>
      <c r="P32" s="44"/>
      <c r="Q32" s="203">
        <v>0.38500000000000001</v>
      </c>
      <c r="R32" s="171">
        <f>AVERAGE(R22:R31)+Q31</f>
        <v>0.41830000000000001</v>
      </c>
      <c r="S32" s="127"/>
      <c r="T32" s="127"/>
      <c r="U32" s="52"/>
      <c r="V32" s="52"/>
      <c r="W32" s="52"/>
      <c r="X32" s="44"/>
      <c r="Y32" s="44"/>
      <c r="Z32" s="44"/>
      <c r="AA32" s="44"/>
      <c r="AB32" s="44"/>
      <c r="AC32" s="44"/>
      <c r="AD32" s="44"/>
      <c r="AE32" s="44"/>
      <c r="AF32" s="44"/>
      <c r="AG32" s="275"/>
      <c r="AH32" s="276"/>
      <c r="AI32" s="276"/>
      <c r="AJ32" s="276"/>
      <c r="AK32" s="276"/>
      <c r="AL32" s="276"/>
      <c r="AM32" s="276"/>
      <c r="AN32" s="277"/>
      <c r="AO32" s="44"/>
    </row>
    <row r="33" spans="1:41" ht="80.099999999999994" customHeight="1" x14ac:dyDescent="0.25">
      <c r="A33" s="44" t="s">
        <v>394</v>
      </c>
      <c r="B33" s="31" t="s">
        <v>236</v>
      </c>
      <c r="C33" s="44" t="s">
        <v>235</v>
      </c>
      <c r="D33" s="44" t="s">
        <v>250</v>
      </c>
      <c r="E33" s="78" t="s">
        <v>443</v>
      </c>
      <c r="F33" s="50">
        <v>2024130010252</v>
      </c>
      <c r="G33" s="44" t="s">
        <v>444</v>
      </c>
      <c r="H33" s="44" t="s">
        <v>445</v>
      </c>
      <c r="I33" s="44" t="s">
        <v>829</v>
      </c>
      <c r="J33" s="101">
        <v>1</v>
      </c>
      <c r="K33" s="49" t="s">
        <v>446</v>
      </c>
      <c r="L33" s="52" t="s">
        <v>189</v>
      </c>
      <c r="M33" s="31" t="s">
        <v>718</v>
      </c>
      <c r="N33" s="44">
        <v>1</v>
      </c>
      <c r="O33" s="44">
        <v>0.5</v>
      </c>
      <c r="P33" s="44"/>
      <c r="Q33" s="198">
        <v>0.91300000000000003</v>
      </c>
      <c r="R33" s="178">
        <f t="shared" ref="R33:R39" si="2">O33/N33</f>
        <v>0.5</v>
      </c>
      <c r="S33" s="127">
        <v>45293</v>
      </c>
      <c r="T33" s="127">
        <v>45652</v>
      </c>
      <c r="U33" s="52">
        <f t="shared" ref="U33:U38" si="3">+T33-S33</f>
        <v>359</v>
      </c>
      <c r="V33" s="52" t="s">
        <v>950</v>
      </c>
      <c r="W33" s="52" t="s">
        <v>930</v>
      </c>
      <c r="X33" s="44" t="s">
        <v>454</v>
      </c>
      <c r="Y33" s="44" t="s">
        <v>952</v>
      </c>
      <c r="Z33" s="44" t="s">
        <v>953</v>
      </c>
      <c r="AA33" s="44" t="s">
        <v>914</v>
      </c>
      <c r="AB33" s="44" t="s">
        <v>954</v>
      </c>
      <c r="AC33" s="133">
        <v>45386000</v>
      </c>
      <c r="AD33" s="44" t="s">
        <v>64</v>
      </c>
      <c r="AE33" s="44" t="s">
        <v>41</v>
      </c>
      <c r="AF33" s="137">
        <v>45311</v>
      </c>
      <c r="AG33" s="133">
        <v>45386000</v>
      </c>
      <c r="AH33" s="133">
        <v>45386000</v>
      </c>
      <c r="AI33" s="311">
        <v>94287058296</v>
      </c>
      <c r="AJ33" s="44" t="s">
        <v>955</v>
      </c>
      <c r="AK33" s="44" t="s">
        <v>956</v>
      </c>
      <c r="AL33" s="311">
        <v>36269459724</v>
      </c>
      <c r="AM33" s="44"/>
      <c r="AN33" s="317">
        <f>AL33/AI33</f>
        <v>0.38467060463523534</v>
      </c>
      <c r="AO33" s="44" t="s">
        <v>957</v>
      </c>
    </row>
    <row r="34" spans="1:41" ht="80.099999999999994" customHeight="1" x14ac:dyDescent="0.25">
      <c r="A34" s="44" t="s">
        <v>394</v>
      </c>
      <c r="B34" s="31" t="s">
        <v>236</v>
      </c>
      <c r="C34" s="44" t="s">
        <v>235</v>
      </c>
      <c r="D34" s="44" t="s">
        <v>250</v>
      </c>
      <c r="E34" s="78" t="s">
        <v>443</v>
      </c>
      <c r="F34" s="50">
        <v>2024130010252</v>
      </c>
      <c r="G34" s="44" t="s">
        <v>444</v>
      </c>
      <c r="H34" s="44" t="s">
        <v>445</v>
      </c>
      <c r="I34" s="44" t="s">
        <v>829</v>
      </c>
      <c r="J34" s="101">
        <v>1</v>
      </c>
      <c r="K34" s="49" t="s">
        <v>447</v>
      </c>
      <c r="L34" s="52" t="s">
        <v>189</v>
      </c>
      <c r="M34" s="31" t="s">
        <v>718</v>
      </c>
      <c r="N34" s="44">
        <v>1</v>
      </c>
      <c r="O34" s="44">
        <v>0.25</v>
      </c>
      <c r="P34" s="44"/>
      <c r="Q34" s="198">
        <v>0.91300000000000003</v>
      </c>
      <c r="R34" s="178">
        <f t="shared" si="2"/>
        <v>0.25</v>
      </c>
      <c r="S34" s="127">
        <v>45306</v>
      </c>
      <c r="T34" s="127">
        <v>45596</v>
      </c>
      <c r="U34" s="52">
        <f t="shared" si="3"/>
        <v>290</v>
      </c>
      <c r="V34" s="52" t="s">
        <v>950</v>
      </c>
      <c r="W34" s="52" t="s">
        <v>930</v>
      </c>
      <c r="X34" s="44" t="s">
        <v>454</v>
      </c>
      <c r="Y34" s="44" t="s">
        <v>958</v>
      </c>
      <c r="Z34" s="44" t="s">
        <v>959</v>
      </c>
      <c r="AA34" s="44" t="s">
        <v>914</v>
      </c>
      <c r="AB34" s="44" t="s">
        <v>954</v>
      </c>
      <c r="AC34" s="133">
        <v>45386000</v>
      </c>
      <c r="AD34" s="44" t="s">
        <v>64</v>
      </c>
      <c r="AE34" s="44" t="s">
        <v>41</v>
      </c>
      <c r="AF34" s="137">
        <v>45311</v>
      </c>
      <c r="AG34" s="133">
        <v>45386000</v>
      </c>
      <c r="AH34" s="133">
        <v>45386000</v>
      </c>
      <c r="AI34" s="312"/>
      <c r="AJ34" s="44" t="s">
        <v>955</v>
      </c>
      <c r="AK34" s="44" t="s">
        <v>956</v>
      </c>
      <c r="AL34" s="312"/>
      <c r="AM34" s="44"/>
      <c r="AN34" s="318"/>
      <c r="AO34" s="44" t="s">
        <v>960</v>
      </c>
    </row>
    <row r="35" spans="1:41" ht="80.099999999999994" customHeight="1" x14ac:dyDescent="0.25">
      <c r="A35" s="44" t="s">
        <v>394</v>
      </c>
      <c r="B35" s="31" t="s">
        <v>236</v>
      </c>
      <c r="C35" s="44" t="s">
        <v>235</v>
      </c>
      <c r="D35" s="44" t="s">
        <v>250</v>
      </c>
      <c r="E35" s="78" t="s">
        <v>443</v>
      </c>
      <c r="F35" s="50">
        <v>2024130010252</v>
      </c>
      <c r="G35" s="44" t="s">
        <v>444</v>
      </c>
      <c r="H35" s="44" t="s">
        <v>445</v>
      </c>
      <c r="I35" s="44" t="s">
        <v>829</v>
      </c>
      <c r="J35" s="101">
        <v>1</v>
      </c>
      <c r="K35" s="49" t="s">
        <v>448</v>
      </c>
      <c r="L35" s="52" t="s">
        <v>189</v>
      </c>
      <c r="M35" s="31" t="s">
        <v>718</v>
      </c>
      <c r="N35" s="44">
        <v>1</v>
      </c>
      <c r="O35" s="44">
        <v>0.25</v>
      </c>
      <c r="P35" s="44"/>
      <c r="Q35" s="198">
        <v>0.91300000000000003</v>
      </c>
      <c r="R35" s="178">
        <f t="shared" si="2"/>
        <v>0.25</v>
      </c>
      <c r="S35" s="127">
        <v>45306</v>
      </c>
      <c r="T35" s="127">
        <v>45656</v>
      </c>
      <c r="U35" s="52">
        <f t="shared" si="3"/>
        <v>350</v>
      </c>
      <c r="V35" s="52" t="s">
        <v>950</v>
      </c>
      <c r="W35" s="52" t="s">
        <v>930</v>
      </c>
      <c r="X35" s="44" t="s">
        <v>454</v>
      </c>
      <c r="Y35" s="44" t="s">
        <v>961</v>
      </c>
      <c r="Z35" s="44" t="s">
        <v>962</v>
      </c>
      <c r="AA35" s="44" t="s">
        <v>914</v>
      </c>
      <c r="AB35" s="44" t="s">
        <v>954</v>
      </c>
      <c r="AC35" s="133">
        <v>45386000</v>
      </c>
      <c r="AD35" s="44" t="s">
        <v>64</v>
      </c>
      <c r="AE35" s="44" t="s">
        <v>41</v>
      </c>
      <c r="AF35" s="137">
        <v>45311</v>
      </c>
      <c r="AG35" s="133">
        <v>83450000</v>
      </c>
      <c r="AH35" s="133">
        <v>83450000</v>
      </c>
      <c r="AI35" s="312"/>
      <c r="AJ35" s="44" t="s">
        <v>955</v>
      </c>
      <c r="AK35" s="44" t="s">
        <v>956</v>
      </c>
      <c r="AL35" s="312"/>
      <c r="AM35" s="44"/>
      <c r="AN35" s="318"/>
      <c r="AO35" s="44" t="s">
        <v>963</v>
      </c>
    </row>
    <row r="36" spans="1:41" s="1" customFormat="1" ht="80.099999999999994" customHeight="1" x14ac:dyDescent="0.25">
      <c r="A36" s="31" t="s">
        <v>394</v>
      </c>
      <c r="B36" s="31" t="s">
        <v>236</v>
      </c>
      <c r="C36" s="31" t="s">
        <v>235</v>
      </c>
      <c r="D36" s="31" t="s">
        <v>250</v>
      </c>
      <c r="E36" s="78" t="s">
        <v>443</v>
      </c>
      <c r="F36" s="114">
        <v>2024130010252</v>
      </c>
      <c r="G36" s="31" t="s">
        <v>444</v>
      </c>
      <c r="H36" s="31" t="s">
        <v>445</v>
      </c>
      <c r="I36" s="31" t="s">
        <v>829</v>
      </c>
      <c r="J36" s="33">
        <v>1</v>
      </c>
      <c r="K36" s="201" t="s">
        <v>449</v>
      </c>
      <c r="L36" s="27" t="s">
        <v>189</v>
      </c>
      <c r="M36" s="31" t="s">
        <v>718</v>
      </c>
      <c r="N36" s="31">
        <v>45792</v>
      </c>
      <c r="O36" s="43">
        <v>44418</v>
      </c>
      <c r="P36" s="31"/>
      <c r="Q36" s="199">
        <v>0.91300000000000003</v>
      </c>
      <c r="R36" s="202">
        <f t="shared" si="2"/>
        <v>0.96999475890985321</v>
      </c>
      <c r="S36" s="142">
        <v>45306</v>
      </c>
      <c r="T36" s="142">
        <v>45656</v>
      </c>
      <c r="U36" s="27">
        <f t="shared" si="3"/>
        <v>350</v>
      </c>
      <c r="V36" s="27">
        <f>+N36</f>
        <v>45792</v>
      </c>
      <c r="W36" s="27" t="s">
        <v>930</v>
      </c>
      <c r="X36" s="31" t="s">
        <v>454</v>
      </c>
      <c r="Y36" s="31" t="s">
        <v>964</v>
      </c>
      <c r="Z36" s="31" t="s">
        <v>965</v>
      </c>
      <c r="AA36" s="31" t="s">
        <v>914</v>
      </c>
      <c r="AB36" s="31" t="s">
        <v>966</v>
      </c>
      <c r="AC36" s="134">
        <v>87434791669</v>
      </c>
      <c r="AD36" s="31" t="s">
        <v>64</v>
      </c>
      <c r="AE36" s="31" t="s">
        <v>49</v>
      </c>
      <c r="AF36" s="138">
        <v>45311</v>
      </c>
      <c r="AG36" s="134">
        <v>87434791669</v>
      </c>
      <c r="AH36" s="134">
        <v>94287058296</v>
      </c>
      <c r="AI36" s="312"/>
      <c r="AJ36" s="31" t="s">
        <v>967</v>
      </c>
      <c r="AK36" s="31" t="s">
        <v>956</v>
      </c>
      <c r="AL36" s="312"/>
      <c r="AM36" s="31"/>
      <c r="AN36" s="318"/>
      <c r="AO36" s="31" t="s">
        <v>968</v>
      </c>
    </row>
    <row r="37" spans="1:41" ht="80.099999999999994" customHeight="1" x14ac:dyDescent="0.25">
      <c r="A37" s="44" t="s">
        <v>394</v>
      </c>
      <c r="B37" s="31" t="s">
        <v>236</v>
      </c>
      <c r="C37" s="44" t="s">
        <v>235</v>
      </c>
      <c r="D37" s="44" t="s">
        <v>250</v>
      </c>
      <c r="E37" s="78" t="s">
        <v>443</v>
      </c>
      <c r="F37" s="50">
        <v>2024130010252</v>
      </c>
      <c r="G37" s="44" t="s">
        <v>444</v>
      </c>
      <c r="H37" s="44" t="s">
        <v>445</v>
      </c>
      <c r="I37" s="44" t="s">
        <v>829</v>
      </c>
      <c r="J37" s="101">
        <v>1</v>
      </c>
      <c r="K37" s="49" t="s">
        <v>450</v>
      </c>
      <c r="L37" s="52" t="s">
        <v>189</v>
      </c>
      <c r="M37" s="31" t="s">
        <v>718</v>
      </c>
      <c r="N37" s="44">
        <v>1</v>
      </c>
      <c r="O37" s="44">
        <v>1</v>
      </c>
      <c r="P37" s="44"/>
      <c r="Q37" s="198">
        <v>0.91300000000000003</v>
      </c>
      <c r="R37" s="178">
        <f t="shared" si="2"/>
        <v>1</v>
      </c>
      <c r="S37" s="127">
        <v>45323</v>
      </c>
      <c r="T37" s="127">
        <v>45688</v>
      </c>
      <c r="U37" s="52">
        <f t="shared" si="3"/>
        <v>365</v>
      </c>
      <c r="V37" s="52">
        <v>184000</v>
      </c>
      <c r="W37" s="52" t="s">
        <v>930</v>
      </c>
      <c r="X37" s="44" t="s">
        <v>454</v>
      </c>
      <c r="Y37" s="44" t="s">
        <v>969</v>
      </c>
      <c r="Z37" s="44" t="s">
        <v>965</v>
      </c>
      <c r="AA37" s="44" t="s">
        <v>914</v>
      </c>
      <c r="AB37" s="44" t="s">
        <v>970</v>
      </c>
      <c r="AC37" s="133">
        <v>0</v>
      </c>
      <c r="AD37" s="44" t="s">
        <v>42</v>
      </c>
      <c r="AE37" s="44" t="s">
        <v>41</v>
      </c>
      <c r="AF37" s="137">
        <v>45336</v>
      </c>
      <c r="AG37" s="44">
        <v>0</v>
      </c>
      <c r="AH37" s="44">
        <v>0</v>
      </c>
      <c r="AI37" s="312"/>
      <c r="AJ37" s="44" t="s">
        <v>950</v>
      </c>
      <c r="AK37" s="44" t="s">
        <v>950</v>
      </c>
      <c r="AL37" s="312"/>
      <c r="AM37" s="44"/>
      <c r="AN37" s="318"/>
      <c r="AO37" s="44" t="s">
        <v>971</v>
      </c>
    </row>
    <row r="38" spans="1:41" ht="80.099999999999994" customHeight="1" x14ac:dyDescent="0.25">
      <c r="A38" s="44" t="s">
        <v>394</v>
      </c>
      <c r="B38" s="31" t="s">
        <v>236</v>
      </c>
      <c r="C38" s="44" t="s">
        <v>235</v>
      </c>
      <c r="D38" s="44" t="s">
        <v>250</v>
      </c>
      <c r="E38" s="78" t="s">
        <v>443</v>
      </c>
      <c r="F38" s="50">
        <v>2024130010252</v>
      </c>
      <c r="G38" s="44" t="s">
        <v>444</v>
      </c>
      <c r="H38" s="44" t="s">
        <v>445</v>
      </c>
      <c r="I38" s="44" t="s">
        <v>829</v>
      </c>
      <c r="J38" s="101">
        <v>1</v>
      </c>
      <c r="K38" s="49" t="s">
        <v>451</v>
      </c>
      <c r="L38" s="52" t="s">
        <v>189</v>
      </c>
      <c r="M38" s="31" t="s">
        <v>718</v>
      </c>
      <c r="N38" s="44">
        <v>3</v>
      </c>
      <c r="O38" s="44">
        <v>0.5</v>
      </c>
      <c r="P38" s="44"/>
      <c r="Q38" s="198">
        <v>0.91300000000000003</v>
      </c>
      <c r="R38" s="178">
        <f t="shared" si="2"/>
        <v>0.16666666666666666</v>
      </c>
      <c r="S38" s="127">
        <v>45337</v>
      </c>
      <c r="T38" s="127">
        <v>45656</v>
      </c>
      <c r="U38" s="52">
        <f t="shared" si="3"/>
        <v>319</v>
      </c>
      <c r="V38" s="52" t="s">
        <v>950</v>
      </c>
      <c r="W38" s="52" t="s">
        <v>930</v>
      </c>
      <c r="X38" s="44" t="s">
        <v>454</v>
      </c>
      <c r="Y38" s="44" t="s">
        <v>972</v>
      </c>
      <c r="Z38" s="44" t="s">
        <v>973</v>
      </c>
      <c r="AA38" s="44" t="s">
        <v>914</v>
      </c>
      <c r="AB38" s="44" t="s">
        <v>954</v>
      </c>
      <c r="AC38" s="133">
        <v>880139704</v>
      </c>
      <c r="AD38" s="44" t="s">
        <v>64</v>
      </c>
      <c r="AE38" s="44" t="s">
        <v>41</v>
      </c>
      <c r="AF38" s="137">
        <v>45336</v>
      </c>
      <c r="AG38" s="133">
        <v>880139704</v>
      </c>
      <c r="AH38" s="133">
        <v>880139704</v>
      </c>
      <c r="AI38" s="312"/>
      <c r="AJ38" s="44" t="s">
        <v>955</v>
      </c>
      <c r="AK38" s="44" t="s">
        <v>956</v>
      </c>
      <c r="AL38" s="312"/>
      <c r="AM38" s="44"/>
      <c r="AN38" s="318"/>
      <c r="AO38" s="44" t="s">
        <v>974</v>
      </c>
    </row>
    <row r="39" spans="1:41" ht="80.099999999999994" customHeight="1" x14ac:dyDescent="0.25">
      <c r="A39" s="44" t="s">
        <v>394</v>
      </c>
      <c r="B39" s="31" t="s">
        <v>236</v>
      </c>
      <c r="C39" s="44" t="s">
        <v>235</v>
      </c>
      <c r="D39" s="44" t="s">
        <v>250</v>
      </c>
      <c r="E39" s="78" t="s">
        <v>443</v>
      </c>
      <c r="F39" s="50">
        <v>2024130010252</v>
      </c>
      <c r="G39" s="44" t="s">
        <v>444</v>
      </c>
      <c r="H39" s="44" t="s">
        <v>445</v>
      </c>
      <c r="I39" s="44" t="s">
        <v>829</v>
      </c>
      <c r="J39" s="101">
        <v>1</v>
      </c>
      <c r="K39" s="49" t="s">
        <v>452</v>
      </c>
      <c r="L39" s="52" t="s">
        <v>189</v>
      </c>
      <c r="M39" s="31" t="s">
        <v>718</v>
      </c>
      <c r="N39" s="44">
        <v>1</v>
      </c>
      <c r="O39" s="44">
        <v>0</v>
      </c>
      <c r="P39" s="44"/>
      <c r="Q39" s="198">
        <v>0.91300000000000003</v>
      </c>
      <c r="R39" s="178">
        <f t="shared" si="2"/>
        <v>0</v>
      </c>
      <c r="S39" s="127" t="s">
        <v>950</v>
      </c>
      <c r="T39" s="127" t="s">
        <v>950</v>
      </c>
      <c r="U39" s="52" t="s">
        <v>950</v>
      </c>
      <c r="V39" s="52" t="s">
        <v>950</v>
      </c>
      <c r="W39" s="52" t="s">
        <v>950</v>
      </c>
      <c r="X39" s="44" t="s">
        <v>454</v>
      </c>
      <c r="Y39" s="44" t="s">
        <v>972</v>
      </c>
      <c r="Z39" s="44" t="s">
        <v>973</v>
      </c>
      <c r="AA39" s="44" t="s">
        <v>937</v>
      </c>
      <c r="AB39" s="44" t="s">
        <v>950</v>
      </c>
      <c r="AC39" s="133" t="s">
        <v>950</v>
      </c>
      <c r="AD39" s="44" t="s">
        <v>950</v>
      </c>
      <c r="AE39" s="44" t="s">
        <v>950</v>
      </c>
      <c r="AF39" s="44" t="s">
        <v>950</v>
      </c>
      <c r="AG39" s="44" t="s">
        <v>950</v>
      </c>
      <c r="AH39" s="44" t="s">
        <v>950</v>
      </c>
      <c r="AI39" s="313"/>
      <c r="AJ39" s="44" t="s">
        <v>950</v>
      </c>
      <c r="AK39" s="44" t="s">
        <v>950</v>
      </c>
      <c r="AL39" s="313"/>
      <c r="AM39" s="44"/>
      <c r="AN39" s="319"/>
      <c r="AO39" s="44" t="s">
        <v>975</v>
      </c>
    </row>
    <row r="40" spans="1:41" ht="80.099999999999994" customHeight="1" x14ac:dyDescent="0.25">
      <c r="A40" s="275"/>
      <c r="B40" s="276"/>
      <c r="C40" s="276"/>
      <c r="D40" s="277"/>
      <c r="E40" s="281" t="s">
        <v>1297</v>
      </c>
      <c r="F40" s="282"/>
      <c r="G40" s="282"/>
      <c r="H40" s="282"/>
      <c r="I40" s="282"/>
      <c r="J40" s="282"/>
      <c r="K40" s="282"/>
      <c r="L40" s="282"/>
      <c r="M40" s="282"/>
      <c r="N40" s="282"/>
      <c r="O40" s="283"/>
      <c r="P40" s="44"/>
      <c r="Q40" s="204">
        <v>0.91300000000000003</v>
      </c>
      <c r="R40" s="171">
        <v>1</v>
      </c>
      <c r="S40" s="127"/>
      <c r="T40" s="127"/>
      <c r="U40" s="52"/>
      <c r="V40" s="52"/>
      <c r="W40" s="52"/>
      <c r="X40" s="44"/>
      <c r="Y40" s="44"/>
      <c r="Z40" s="44"/>
      <c r="AA40" s="44"/>
      <c r="AB40" s="44"/>
      <c r="AC40" s="133"/>
      <c r="AD40" s="44"/>
      <c r="AE40" s="44"/>
      <c r="AF40" s="44"/>
      <c r="AG40" s="275"/>
      <c r="AH40" s="276"/>
      <c r="AI40" s="276"/>
      <c r="AJ40" s="276"/>
      <c r="AK40" s="276"/>
      <c r="AL40" s="276"/>
      <c r="AM40" s="276"/>
      <c r="AN40" s="277"/>
      <c r="AO40" s="44"/>
    </row>
    <row r="41" spans="1:41" ht="80.099999999999994" customHeight="1" x14ac:dyDescent="0.25">
      <c r="A41" s="44" t="s">
        <v>394</v>
      </c>
      <c r="B41" s="31" t="s">
        <v>236</v>
      </c>
      <c r="C41" s="44" t="s">
        <v>256</v>
      </c>
      <c r="D41" s="44" t="s">
        <v>251</v>
      </c>
      <c r="E41" s="57" t="s">
        <v>455</v>
      </c>
      <c r="F41" s="50">
        <v>2024130010256</v>
      </c>
      <c r="G41" s="44" t="s">
        <v>661</v>
      </c>
      <c r="H41" s="44" t="s">
        <v>660</v>
      </c>
      <c r="I41" s="44" t="s">
        <v>830</v>
      </c>
      <c r="J41" s="101">
        <v>1</v>
      </c>
      <c r="K41" s="58" t="s">
        <v>456</v>
      </c>
      <c r="L41" s="52" t="s">
        <v>189</v>
      </c>
      <c r="M41" s="31" t="s">
        <v>719</v>
      </c>
      <c r="N41" s="44">
        <v>1</v>
      </c>
      <c r="O41" s="44">
        <v>1</v>
      </c>
      <c r="P41" s="44"/>
      <c r="Q41" s="198">
        <v>0.64</v>
      </c>
      <c r="R41" s="182">
        <f>O41/N41</f>
        <v>1</v>
      </c>
      <c r="S41" s="127">
        <v>45293</v>
      </c>
      <c r="T41" s="127">
        <v>45618</v>
      </c>
      <c r="U41" s="52">
        <f>+T41-S41</f>
        <v>325</v>
      </c>
      <c r="V41" s="52" t="s">
        <v>950</v>
      </c>
      <c r="W41" s="52" t="s">
        <v>930</v>
      </c>
      <c r="X41" s="44" t="s">
        <v>454</v>
      </c>
      <c r="Y41" s="44" t="s">
        <v>976</v>
      </c>
      <c r="Z41" s="44" t="s">
        <v>977</v>
      </c>
      <c r="AA41" s="44" t="s">
        <v>914</v>
      </c>
      <c r="AB41" s="44" t="s">
        <v>978</v>
      </c>
      <c r="AC41" s="44">
        <v>0</v>
      </c>
      <c r="AD41" s="44" t="s">
        <v>64</v>
      </c>
      <c r="AE41" s="44" t="s">
        <v>41</v>
      </c>
      <c r="AF41" s="137">
        <v>45323</v>
      </c>
      <c r="AG41" s="44">
        <v>0</v>
      </c>
      <c r="AH41" s="44">
        <v>0</v>
      </c>
      <c r="AI41" s="311">
        <v>92799632760</v>
      </c>
      <c r="AJ41" s="44" t="s">
        <v>916</v>
      </c>
      <c r="AK41" s="44" t="s">
        <v>916</v>
      </c>
      <c r="AL41" s="311">
        <v>48585951152.010002</v>
      </c>
      <c r="AM41" s="44"/>
      <c r="AN41" s="317">
        <f>AL41/AI41</f>
        <v>0.52355757999241037</v>
      </c>
      <c r="AO41" s="44" t="s">
        <v>979</v>
      </c>
    </row>
    <row r="42" spans="1:41" ht="80.099999999999994" customHeight="1" x14ac:dyDescent="0.25">
      <c r="A42" s="44" t="s">
        <v>394</v>
      </c>
      <c r="B42" s="31" t="s">
        <v>236</v>
      </c>
      <c r="C42" s="44" t="s">
        <v>256</v>
      </c>
      <c r="D42" s="44" t="s">
        <v>251</v>
      </c>
      <c r="E42" s="57" t="s">
        <v>455</v>
      </c>
      <c r="F42" s="50">
        <v>2024130010256</v>
      </c>
      <c r="G42" s="44" t="s">
        <v>661</v>
      </c>
      <c r="H42" s="44" t="s">
        <v>671</v>
      </c>
      <c r="I42" s="44" t="s">
        <v>830</v>
      </c>
      <c r="J42" s="101">
        <v>1</v>
      </c>
      <c r="K42" s="59" t="s">
        <v>457</v>
      </c>
      <c r="L42" s="52" t="s">
        <v>189</v>
      </c>
      <c r="M42" s="31" t="s">
        <v>719</v>
      </c>
      <c r="N42" s="44">
        <v>1</v>
      </c>
      <c r="O42" s="44">
        <v>0.8</v>
      </c>
      <c r="P42" s="44"/>
      <c r="Q42" s="198">
        <v>0.64</v>
      </c>
      <c r="R42" s="182">
        <f>O42/N42</f>
        <v>0.8</v>
      </c>
      <c r="S42" s="127">
        <v>45378</v>
      </c>
      <c r="T42" s="127">
        <v>45618</v>
      </c>
      <c r="U42" s="52">
        <f>+T42-S42</f>
        <v>240</v>
      </c>
      <c r="V42" s="52" t="s">
        <v>950</v>
      </c>
      <c r="W42" s="52" t="s">
        <v>930</v>
      </c>
      <c r="X42" s="44" t="s">
        <v>454</v>
      </c>
      <c r="Y42" s="44" t="s">
        <v>976</v>
      </c>
      <c r="Z42" s="44" t="s">
        <v>977</v>
      </c>
      <c r="AA42" s="44" t="s">
        <v>914</v>
      </c>
      <c r="AB42" s="44" t="s">
        <v>978</v>
      </c>
      <c r="AC42" s="133">
        <v>383265000</v>
      </c>
      <c r="AD42" s="44" t="s">
        <v>64</v>
      </c>
      <c r="AE42" s="44" t="s">
        <v>41</v>
      </c>
      <c r="AF42" s="137">
        <v>45505</v>
      </c>
      <c r="AG42" s="133">
        <v>383265000</v>
      </c>
      <c r="AH42" s="133">
        <v>383265000</v>
      </c>
      <c r="AI42" s="312"/>
      <c r="AJ42" s="44" t="s">
        <v>41</v>
      </c>
      <c r="AK42" s="44" t="s">
        <v>980</v>
      </c>
      <c r="AL42" s="312"/>
      <c r="AM42" s="44"/>
      <c r="AN42" s="318"/>
      <c r="AO42" s="44" t="s">
        <v>981</v>
      </c>
    </row>
    <row r="43" spans="1:41" ht="80.099999999999994" customHeight="1" x14ac:dyDescent="0.25">
      <c r="A43" s="44" t="s">
        <v>394</v>
      </c>
      <c r="B43" s="31" t="s">
        <v>236</v>
      </c>
      <c r="C43" s="44" t="s">
        <v>256</v>
      </c>
      <c r="D43" s="44" t="s">
        <v>251</v>
      </c>
      <c r="E43" s="57" t="s">
        <v>455</v>
      </c>
      <c r="F43" s="50">
        <v>2024130010256</v>
      </c>
      <c r="G43" s="44" t="s">
        <v>661</v>
      </c>
      <c r="H43" s="44" t="s">
        <v>671</v>
      </c>
      <c r="I43" s="44" t="s">
        <v>830</v>
      </c>
      <c r="J43" s="101">
        <v>1</v>
      </c>
      <c r="K43" s="58" t="s">
        <v>458</v>
      </c>
      <c r="L43" s="52" t="s">
        <v>189</v>
      </c>
      <c r="M43" s="31" t="s">
        <v>719</v>
      </c>
      <c r="N43" s="44">
        <v>6</v>
      </c>
      <c r="O43" s="44">
        <v>0.9</v>
      </c>
      <c r="P43" s="44"/>
      <c r="Q43" s="198">
        <v>0.64</v>
      </c>
      <c r="R43" s="182">
        <f>O43/N43</f>
        <v>0.15</v>
      </c>
      <c r="S43" s="127">
        <v>45378</v>
      </c>
      <c r="T43" s="127">
        <v>45618</v>
      </c>
      <c r="U43" s="52">
        <f>+T43-S43</f>
        <v>240</v>
      </c>
      <c r="V43" s="52" t="s">
        <v>950</v>
      </c>
      <c r="W43" s="52" t="s">
        <v>930</v>
      </c>
      <c r="X43" s="44" t="s">
        <v>454</v>
      </c>
      <c r="Y43" s="44" t="s">
        <v>982</v>
      </c>
      <c r="Z43" s="44" t="s">
        <v>983</v>
      </c>
      <c r="AA43" s="44" t="s">
        <v>937</v>
      </c>
      <c r="AB43" s="44" t="s">
        <v>916</v>
      </c>
      <c r="AC43" s="133" t="s">
        <v>916</v>
      </c>
      <c r="AD43" s="44" t="s">
        <v>916</v>
      </c>
      <c r="AE43" s="44" t="s">
        <v>41</v>
      </c>
      <c r="AF43" s="44" t="s">
        <v>916</v>
      </c>
      <c r="AG43" s="44">
        <v>0</v>
      </c>
      <c r="AH43" s="44">
        <v>0</v>
      </c>
      <c r="AI43" s="312"/>
      <c r="AJ43" s="44" t="s">
        <v>916</v>
      </c>
      <c r="AK43" s="44" t="s">
        <v>916</v>
      </c>
      <c r="AL43" s="312"/>
      <c r="AM43" s="44"/>
      <c r="AN43" s="318"/>
      <c r="AO43" s="44" t="s">
        <v>984</v>
      </c>
    </row>
    <row r="44" spans="1:41" s="1" customFormat="1" ht="80.099999999999994" customHeight="1" x14ac:dyDescent="0.25">
      <c r="A44" s="31" t="s">
        <v>394</v>
      </c>
      <c r="B44" s="31" t="s">
        <v>236</v>
      </c>
      <c r="C44" s="31" t="s">
        <v>256</v>
      </c>
      <c r="D44" s="31" t="s">
        <v>251</v>
      </c>
      <c r="E44" s="57" t="s">
        <v>455</v>
      </c>
      <c r="F44" s="114">
        <v>2024130010256</v>
      </c>
      <c r="G44" s="31" t="s">
        <v>661</v>
      </c>
      <c r="H44" s="31" t="s">
        <v>672</v>
      </c>
      <c r="I44" s="31" t="s">
        <v>830</v>
      </c>
      <c r="J44" s="33">
        <v>1</v>
      </c>
      <c r="K44" s="140" t="s">
        <v>459</v>
      </c>
      <c r="L44" s="27" t="s">
        <v>189</v>
      </c>
      <c r="M44" s="31" t="s">
        <v>719</v>
      </c>
      <c r="N44" s="31">
        <v>106487</v>
      </c>
      <c r="O44" s="43">
        <v>77445</v>
      </c>
      <c r="P44" s="31"/>
      <c r="Q44" s="199">
        <v>0.64</v>
      </c>
      <c r="R44" s="200">
        <f>O44/N44</f>
        <v>0.72727187356203105</v>
      </c>
      <c r="S44" s="142">
        <v>45320</v>
      </c>
      <c r="T44" s="142">
        <v>45618</v>
      </c>
      <c r="U44" s="27">
        <f>+T44-S44</f>
        <v>298</v>
      </c>
      <c r="V44" s="27">
        <v>106487</v>
      </c>
      <c r="W44" s="27" t="s">
        <v>930</v>
      </c>
      <c r="X44" s="31" t="s">
        <v>454</v>
      </c>
      <c r="Y44" s="31" t="s">
        <v>985</v>
      </c>
      <c r="Z44" s="31" t="s">
        <v>977</v>
      </c>
      <c r="AA44" s="31" t="s">
        <v>914</v>
      </c>
      <c r="AB44" s="31" t="s">
        <v>986</v>
      </c>
      <c r="AC44" s="134">
        <v>25495357046.200001</v>
      </c>
      <c r="AD44" s="31" t="s">
        <v>42</v>
      </c>
      <c r="AE44" s="31" t="s">
        <v>41</v>
      </c>
      <c r="AF44" s="138">
        <v>45536</v>
      </c>
      <c r="AG44" s="134">
        <v>10008682834.15</v>
      </c>
      <c r="AH44" s="134">
        <v>25495357046.200001</v>
      </c>
      <c r="AI44" s="312"/>
      <c r="AJ44" s="31" t="s">
        <v>987</v>
      </c>
      <c r="AK44" s="31" t="s">
        <v>988</v>
      </c>
      <c r="AL44" s="312"/>
      <c r="AM44" s="31"/>
      <c r="AN44" s="318"/>
      <c r="AO44" s="31" t="s">
        <v>989</v>
      </c>
    </row>
    <row r="45" spans="1:41" ht="80.099999999999994" customHeight="1" x14ac:dyDescent="0.25">
      <c r="A45" s="44" t="s">
        <v>394</v>
      </c>
      <c r="B45" s="31" t="s">
        <v>236</v>
      </c>
      <c r="C45" s="44" t="s">
        <v>256</v>
      </c>
      <c r="D45" s="44" t="s">
        <v>251</v>
      </c>
      <c r="E45" s="57" t="s">
        <v>455</v>
      </c>
      <c r="F45" s="50">
        <v>2024130010256</v>
      </c>
      <c r="G45" s="44" t="s">
        <v>661</v>
      </c>
      <c r="H45" s="44" t="s">
        <v>663</v>
      </c>
      <c r="I45" s="31" t="s">
        <v>830</v>
      </c>
      <c r="J45" s="33">
        <v>1</v>
      </c>
      <c r="K45" s="140" t="s">
        <v>460</v>
      </c>
      <c r="L45" s="52" t="s">
        <v>189</v>
      </c>
      <c r="M45" s="31" t="s">
        <v>719</v>
      </c>
      <c r="N45" s="44">
        <v>1</v>
      </c>
      <c r="O45" s="44">
        <v>0.8</v>
      </c>
      <c r="P45" s="44"/>
      <c r="Q45" s="198">
        <v>0.64</v>
      </c>
      <c r="R45" s="182">
        <f>O45/N45</f>
        <v>0.8</v>
      </c>
      <c r="S45" s="127">
        <v>45320</v>
      </c>
      <c r="T45" s="127">
        <v>45618</v>
      </c>
      <c r="U45" s="52">
        <f>+T45-S45</f>
        <v>298</v>
      </c>
      <c r="V45" s="52" t="s">
        <v>950</v>
      </c>
      <c r="W45" s="52" t="s">
        <v>930</v>
      </c>
      <c r="X45" s="44" t="s">
        <v>454</v>
      </c>
      <c r="Y45" s="44" t="s">
        <v>976</v>
      </c>
      <c r="Z45" s="44" t="s">
        <v>977</v>
      </c>
      <c r="AA45" s="44" t="s">
        <v>914</v>
      </c>
      <c r="AB45" s="44" t="s">
        <v>978</v>
      </c>
      <c r="AC45" s="44" t="s">
        <v>916</v>
      </c>
      <c r="AD45" s="44" t="s">
        <v>916</v>
      </c>
      <c r="AE45" s="44" t="s">
        <v>41</v>
      </c>
      <c r="AF45" s="44" t="s">
        <v>916</v>
      </c>
      <c r="AG45" s="44">
        <v>0</v>
      </c>
      <c r="AH45" s="44">
        <v>0</v>
      </c>
      <c r="AI45" s="312"/>
      <c r="AJ45" s="44" t="s">
        <v>916</v>
      </c>
      <c r="AK45" s="44" t="s">
        <v>916</v>
      </c>
      <c r="AL45" s="312"/>
      <c r="AM45" s="44"/>
      <c r="AN45" s="318"/>
      <c r="AO45" s="44" t="s">
        <v>990</v>
      </c>
    </row>
    <row r="46" spans="1:41" ht="80.099999999999994" customHeight="1" x14ac:dyDescent="0.25">
      <c r="A46" s="44" t="s">
        <v>394</v>
      </c>
      <c r="B46" s="31" t="s">
        <v>236</v>
      </c>
      <c r="C46" s="44" t="s">
        <v>256</v>
      </c>
      <c r="D46" s="44" t="s">
        <v>251</v>
      </c>
      <c r="E46" s="57" t="s">
        <v>455</v>
      </c>
      <c r="F46" s="50">
        <v>2024130010256</v>
      </c>
      <c r="G46" s="44" t="s">
        <v>661</v>
      </c>
      <c r="H46" s="44" t="s">
        <v>660</v>
      </c>
      <c r="I46" s="31" t="s">
        <v>830</v>
      </c>
      <c r="J46" s="33">
        <v>1</v>
      </c>
      <c r="K46" s="140" t="s">
        <v>461</v>
      </c>
      <c r="L46" s="52" t="s">
        <v>189</v>
      </c>
      <c r="M46" s="31" t="s">
        <v>719</v>
      </c>
      <c r="N46" s="44" t="s">
        <v>950</v>
      </c>
      <c r="O46" s="44" t="s">
        <v>950</v>
      </c>
      <c r="P46" s="44"/>
      <c r="Q46" s="198">
        <v>0.64</v>
      </c>
      <c r="R46" s="182" t="s">
        <v>950</v>
      </c>
      <c r="S46" s="127" t="s">
        <v>950</v>
      </c>
      <c r="T46" s="127" t="s">
        <v>950</v>
      </c>
      <c r="U46" s="52" t="s">
        <v>950</v>
      </c>
      <c r="V46" s="52" t="s">
        <v>950</v>
      </c>
      <c r="W46" s="52" t="s">
        <v>930</v>
      </c>
      <c r="X46" s="44" t="s">
        <v>454</v>
      </c>
      <c r="Y46" s="44" t="s">
        <v>991</v>
      </c>
      <c r="Z46" s="44" t="s">
        <v>977</v>
      </c>
      <c r="AA46" s="44" t="s">
        <v>914</v>
      </c>
      <c r="AB46" s="44" t="s">
        <v>978</v>
      </c>
      <c r="AC46" s="44" t="s">
        <v>916</v>
      </c>
      <c r="AD46" s="44" t="s">
        <v>916</v>
      </c>
      <c r="AE46" s="44" t="s">
        <v>41</v>
      </c>
      <c r="AF46" s="44" t="s">
        <v>916</v>
      </c>
      <c r="AG46" s="44">
        <v>0</v>
      </c>
      <c r="AH46" s="44">
        <v>0</v>
      </c>
      <c r="AI46" s="312"/>
      <c r="AJ46" s="44" t="s">
        <v>916</v>
      </c>
      <c r="AK46" s="44" t="s">
        <v>916</v>
      </c>
      <c r="AL46" s="312"/>
      <c r="AM46" s="44"/>
      <c r="AN46" s="319"/>
      <c r="AO46" s="44" t="s">
        <v>992</v>
      </c>
    </row>
    <row r="47" spans="1:41" ht="80.099999999999994" customHeight="1" x14ac:dyDescent="0.25">
      <c r="A47" s="275"/>
      <c r="B47" s="276"/>
      <c r="C47" s="276"/>
      <c r="D47" s="277"/>
      <c r="E47" s="281" t="s">
        <v>1298</v>
      </c>
      <c r="F47" s="282"/>
      <c r="G47" s="282"/>
      <c r="H47" s="282"/>
      <c r="I47" s="282"/>
      <c r="J47" s="282"/>
      <c r="K47" s="282"/>
      <c r="L47" s="282"/>
      <c r="M47" s="282"/>
      <c r="N47" s="282"/>
      <c r="O47" s="283"/>
      <c r="P47" s="44"/>
      <c r="Q47" s="204">
        <v>0.64</v>
      </c>
      <c r="R47" s="171">
        <v>1</v>
      </c>
      <c r="S47" s="127"/>
      <c r="T47" s="127"/>
      <c r="U47" s="52"/>
      <c r="V47" s="52"/>
      <c r="W47" s="52"/>
      <c r="X47" s="44"/>
      <c r="Y47" s="44"/>
      <c r="Z47" s="44"/>
      <c r="AA47" s="44"/>
      <c r="AB47" s="44"/>
      <c r="AC47" s="44"/>
      <c r="AD47" s="44"/>
      <c r="AE47" s="44"/>
      <c r="AF47" s="44"/>
      <c r="AG47" s="275"/>
      <c r="AH47" s="276"/>
      <c r="AI47" s="276"/>
      <c r="AJ47" s="276"/>
      <c r="AK47" s="276"/>
      <c r="AL47" s="276"/>
      <c r="AM47" s="276"/>
      <c r="AN47" s="277"/>
      <c r="AO47" s="44"/>
    </row>
    <row r="48" spans="1:41" s="1" customFormat="1" ht="80.099999999999994" customHeight="1" x14ac:dyDescent="0.25">
      <c r="A48" s="31" t="s">
        <v>394</v>
      </c>
      <c r="B48" s="31" t="s">
        <v>236</v>
      </c>
      <c r="C48" s="31" t="s">
        <v>266</v>
      </c>
      <c r="D48" s="31" t="s">
        <v>252</v>
      </c>
      <c r="E48" s="55" t="s">
        <v>462</v>
      </c>
      <c r="F48" s="114">
        <v>2024130010240</v>
      </c>
      <c r="G48" s="115" t="s">
        <v>463</v>
      </c>
      <c r="H48" s="116" t="s">
        <v>673</v>
      </c>
      <c r="I48" s="31" t="s">
        <v>902</v>
      </c>
      <c r="J48" s="33">
        <v>0.3</v>
      </c>
      <c r="K48" s="113" t="s">
        <v>464</v>
      </c>
      <c r="L48" s="31" t="s">
        <v>189</v>
      </c>
      <c r="M48" s="31" t="s">
        <v>720</v>
      </c>
      <c r="N48" s="31">
        <v>5500</v>
      </c>
      <c r="O48" s="31">
        <v>1820</v>
      </c>
      <c r="P48" s="31"/>
      <c r="Q48" s="199">
        <v>0.70040000000000002</v>
      </c>
      <c r="R48" s="178">
        <f>O48/N48</f>
        <v>0.33090909090909093</v>
      </c>
      <c r="S48" s="142">
        <v>45323</v>
      </c>
      <c r="T48" s="142" t="s">
        <v>993</v>
      </c>
      <c r="U48" s="27">
        <f t="shared" ref="U48:U56" si="4">+T48-S48</f>
        <v>274</v>
      </c>
      <c r="V48" s="27">
        <v>5500</v>
      </c>
      <c r="W48" s="27" t="s">
        <v>994</v>
      </c>
      <c r="X48" s="31" t="s">
        <v>454</v>
      </c>
      <c r="Y48" s="31" t="s">
        <v>999</v>
      </c>
      <c r="Z48" s="31" t="s">
        <v>1000</v>
      </c>
      <c r="AA48" s="31" t="s">
        <v>914</v>
      </c>
      <c r="AB48" s="31" t="s">
        <v>1001</v>
      </c>
      <c r="AC48" s="134">
        <v>1214241061.1900001</v>
      </c>
      <c r="AD48" s="31" t="s">
        <v>65</v>
      </c>
      <c r="AE48" s="31" t="s">
        <v>49</v>
      </c>
      <c r="AF48" s="31" t="s">
        <v>1002</v>
      </c>
      <c r="AG48" s="134">
        <v>4240315528</v>
      </c>
      <c r="AH48" s="134">
        <v>1834512125.3499999</v>
      </c>
      <c r="AI48" s="323">
        <v>7664440528.3500004</v>
      </c>
      <c r="AJ48" s="31" t="s">
        <v>1003</v>
      </c>
      <c r="AK48" s="31" t="s">
        <v>1004</v>
      </c>
      <c r="AL48" s="323">
        <v>4795540363</v>
      </c>
      <c r="AM48" s="31"/>
      <c r="AN48" s="341">
        <f>AL48/AI48</f>
        <v>0.62568694287101256</v>
      </c>
      <c r="AO48" s="31" t="s">
        <v>1005</v>
      </c>
    </row>
    <row r="49" spans="1:41" ht="80.099999999999994" customHeight="1" x14ac:dyDescent="0.25">
      <c r="A49" s="44" t="s">
        <v>394</v>
      </c>
      <c r="B49" s="31" t="s">
        <v>236</v>
      </c>
      <c r="C49" s="44" t="s">
        <v>266</v>
      </c>
      <c r="D49" s="44" t="s">
        <v>252</v>
      </c>
      <c r="E49" s="55" t="s">
        <v>462</v>
      </c>
      <c r="F49" s="50">
        <v>2024130010240</v>
      </c>
      <c r="G49" s="60" t="s">
        <v>463</v>
      </c>
      <c r="H49" s="46" t="s">
        <v>662</v>
      </c>
      <c r="I49" s="31" t="s">
        <v>831</v>
      </c>
      <c r="J49" s="33">
        <v>0.4</v>
      </c>
      <c r="K49" s="113" t="s">
        <v>465</v>
      </c>
      <c r="L49" s="44" t="s">
        <v>189</v>
      </c>
      <c r="M49" s="44" t="s">
        <v>720</v>
      </c>
      <c r="N49" s="44">
        <v>10000</v>
      </c>
      <c r="O49" s="44">
        <v>9822</v>
      </c>
      <c r="P49" s="44"/>
      <c r="Q49" s="199">
        <v>0.70040000000000002</v>
      </c>
      <c r="R49" s="178">
        <f>O49/N49</f>
        <v>0.98219999999999996</v>
      </c>
      <c r="S49" s="127">
        <v>45323</v>
      </c>
      <c r="T49" s="127" t="s">
        <v>993</v>
      </c>
      <c r="U49" s="52">
        <f t="shared" si="4"/>
        <v>274</v>
      </c>
      <c r="V49" s="52" t="s">
        <v>950</v>
      </c>
      <c r="W49" s="52" t="s">
        <v>995</v>
      </c>
      <c r="X49" s="44" t="s">
        <v>454</v>
      </c>
      <c r="Y49" s="44" t="s">
        <v>916</v>
      </c>
      <c r="Z49" s="44" t="s">
        <v>916</v>
      </c>
      <c r="AA49" s="44" t="s">
        <v>937</v>
      </c>
      <c r="AB49" s="44" t="s">
        <v>916</v>
      </c>
      <c r="AC49" s="133" t="s">
        <v>916</v>
      </c>
      <c r="AD49" s="44" t="s">
        <v>916</v>
      </c>
      <c r="AE49" s="44" t="s">
        <v>916</v>
      </c>
      <c r="AF49" s="44" t="s">
        <v>916</v>
      </c>
      <c r="AG49" s="44">
        <v>0</v>
      </c>
      <c r="AH49" s="44">
        <v>0</v>
      </c>
      <c r="AI49" s="324"/>
      <c r="AJ49" s="44" t="s">
        <v>916</v>
      </c>
      <c r="AK49" s="44" t="s">
        <v>916</v>
      </c>
      <c r="AL49" s="324"/>
      <c r="AM49" s="44"/>
      <c r="AN49" s="342"/>
      <c r="AO49" s="44" t="s">
        <v>1006</v>
      </c>
    </row>
    <row r="50" spans="1:41" ht="80.099999999999994" customHeight="1" x14ac:dyDescent="0.25">
      <c r="A50" s="44" t="s">
        <v>394</v>
      </c>
      <c r="B50" s="31" t="s">
        <v>236</v>
      </c>
      <c r="C50" s="44" t="s">
        <v>266</v>
      </c>
      <c r="D50" s="44" t="s">
        <v>252</v>
      </c>
      <c r="E50" s="55" t="s">
        <v>462</v>
      </c>
      <c r="F50" s="50">
        <v>2024130010240</v>
      </c>
      <c r="G50" s="60" t="s">
        <v>463</v>
      </c>
      <c r="H50" s="46" t="s">
        <v>673</v>
      </c>
      <c r="I50" s="31" t="s">
        <v>831</v>
      </c>
      <c r="J50" s="33">
        <v>0.4</v>
      </c>
      <c r="K50" s="113" t="s">
        <v>466</v>
      </c>
      <c r="L50" s="44" t="s">
        <v>189</v>
      </c>
      <c r="M50" s="44" t="s">
        <v>720</v>
      </c>
      <c r="N50" s="44">
        <v>1</v>
      </c>
      <c r="O50" s="44">
        <v>1</v>
      </c>
      <c r="P50" s="44"/>
      <c r="Q50" s="199">
        <v>0.70040000000000002</v>
      </c>
      <c r="R50" s="178">
        <f>O50/N50</f>
        <v>1</v>
      </c>
      <c r="S50" s="127">
        <v>45323</v>
      </c>
      <c r="T50" s="127" t="s">
        <v>996</v>
      </c>
      <c r="U50" s="52">
        <f t="shared" si="4"/>
        <v>304</v>
      </c>
      <c r="V50" s="52">
        <v>10000</v>
      </c>
      <c r="W50" s="52" t="s">
        <v>950</v>
      </c>
      <c r="X50" s="44" t="s">
        <v>454</v>
      </c>
      <c r="Y50" s="44" t="s">
        <v>1007</v>
      </c>
      <c r="Z50" s="44" t="s">
        <v>1008</v>
      </c>
      <c r="AA50" s="44" t="s">
        <v>914</v>
      </c>
      <c r="AB50" s="44" t="s">
        <v>1009</v>
      </c>
      <c r="AC50" s="133">
        <v>82566000</v>
      </c>
      <c r="AD50" s="44" t="s">
        <v>64</v>
      </c>
      <c r="AE50" s="44" t="s">
        <v>41</v>
      </c>
      <c r="AF50" s="44" t="s">
        <v>1010</v>
      </c>
      <c r="AG50" s="133">
        <v>424125000</v>
      </c>
      <c r="AH50" s="133">
        <v>82566512</v>
      </c>
      <c r="AI50" s="324"/>
      <c r="AJ50" s="44" t="s">
        <v>934</v>
      </c>
      <c r="AK50" s="44" t="s">
        <v>1004</v>
      </c>
      <c r="AL50" s="324"/>
      <c r="AM50" s="44"/>
      <c r="AN50" s="342"/>
      <c r="AO50" s="44" t="s">
        <v>1011</v>
      </c>
    </row>
    <row r="51" spans="1:41" ht="80.099999999999994" customHeight="1" x14ac:dyDescent="0.25">
      <c r="A51" s="44" t="s">
        <v>394</v>
      </c>
      <c r="B51" s="31" t="s">
        <v>236</v>
      </c>
      <c r="C51" s="44" t="s">
        <v>275</v>
      </c>
      <c r="D51" s="44" t="s">
        <v>253</v>
      </c>
      <c r="E51" s="55" t="s">
        <v>462</v>
      </c>
      <c r="F51" s="50">
        <v>2024130010240</v>
      </c>
      <c r="G51" s="60" t="s">
        <v>463</v>
      </c>
      <c r="H51" s="46" t="s">
        <v>673</v>
      </c>
      <c r="I51" s="31" t="s">
        <v>832</v>
      </c>
      <c r="J51" s="101">
        <v>0.3</v>
      </c>
      <c r="K51" s="113" t="s">
        <v>467</v>
      </c>
      <c r="L51" s="44" t="s">
        <v>189</v>
      </c>
      <c r="M51" s="44" t="s">
        <v>721</v>
      </c>
      <c r="N51" s="44">
        <v>3</v>
      </c>
      <c r="O51" s="44">
        <v>0.66</v>
      </c>
      <c r="P51" s="44"/>
      <c r="Q51" s="199">
        <v>0.70040000000000002</v>
      </c>
      <c r="R51" s="178">
        <f>O51/N51</f>
        <v>0.22</v>
      </c>
      <c r="S51" s="127">
        <v>45444</v>
      </c>
      <c r="T51" s="127" t="s">
        <v>993</v>
      </c>
      <c r="U51" s="52">
        <f t="shared" si="4"/>
        <v>153</v>
      </c>
      <c r="V51" s="52" t="s">
        <v>950</v>
      </c>
      <c r="W51" s="52" t="s">
        <v>997</v>
      </c>
      <c r="X51" s="44" t="s">
        <v>454</v>
      </c>
      <c r="Y51" s="44" t="s">
        <v>916</v>
      </c>
      <c r="Z51" s="44" t="s">
        <v>916</v>
      </c>
      <c r="AA51" s="44" t="s">
        <v>937</v>
      </c>
      <c r="AB51" s="44" t="s">
        <v>916</v>
      </c>
      <c r="AC51" s="44" t="s">
        <v>916</v>
      </c>
      <c r="AD51" s="44" t="s">
        <v>916</v>
      </c>
      <c r="AE51" s="44" t="s">
        <v>916</v>
      </c>
      <c r="AF51" s="44" t="s">
        <v>916</v>
      </c>
      <c r="AG51" s="44">
        <v>0</v>
      </c>
      <c r="AH51" s="44">
        <v>0</v>
      </c>
      <c r="AI51" s="324"/>
      <c r="AJ51" s="44" t="s">
        <v>916</v>
      </c>
      <c r="AK51" s="44" t="s">
        <v>916</v>
      </c>
      <c r="AL51" s="324"/>
      <c r="AM51" s="44"/>
      <c r="AN51" s="342"/>
      <c r="AO51" s="44" t="s">
        <v>1012</v>
      </c>
    </row>
    <row r="52" spans="1:41" ht="80.099999999999994" customHeight="1" x14ac:dyDescent="0.25">
      <c r="A52" s="44" t="s">
        <v>394</v>
      </c>
      <c r="B52" s="31" t="s">
        <v>236</v>
      </c>
      <c r="C52" s="44" t="s">
        <v>275</v>
      </c>
      <c r="D52" s="44" t="s">
        <v>253</v>
      </c>
      <c r="E52" s="55" t="s">
        <v>462</v>
      </c>
      <c r="F52" s="50">
        <v>2024130010240</v>
      </c>
      <c r="G52" s="60" t="s">
        <v>463</v>
      </c>
      <c r="H52" s="46" t="s">
        <v>673</v>
      </c>
      <c r="I52" s="31" t="s">
        <v>832</v>
      </c>
      <c r="J52" s="101">
        <v>0.3</v>
      </c>
      <c r="K52" s="113" t="s">
        <v>468</v>
      </c>
      <c r="L52" s="44" t="s">
        <v>189</v>
      </c>
      <c r="M52" s="44" t="s">
        <v>721</v>
      </c>
      <c r="N52" s="44">
        <v>10</v>
      </c>
      <c r="O52" s="44">
        <v>1</v>
      </c>
      <c r="P52" s="44"/>
      <c r="Q52" s="199">
        <v>0.70040000000000002</v>
      </c>
      <c r="R52" s="178">
        <f>O52/N52</f>
        <v>0.1</v>
      </c>
      <c r="S52" s="127">
        <v>45474</v>
      </c>
      <c r="T52" s="127" t="s">
        <v>993</v>
      </c>
      <c r="U52" s="52">
        <f t="shared" si="4"/>
        <v>123</v>
      </c>
      <c r="V52" s="52" t="s">
        <v>950</v>
      </c>
      <c r="W52" s="52" t="s">
        <v>998</v>
      </c>
      <c r="X52" s="44" t="s">
        <v>454</v>
      </c>
      <c r="Y52" s="44" t="s">
        <v>916</v>
      </c>
      <c r="Z52" s="44" t="s">
        <v>916</v>
      </c>
      <c r="AA52" s="44" t="s">
        <v>937</v>
      </c>
      <c r="AB52" s="44" t="s">
        <v>916</v>
      </c>
      <c r="AC52" s="44" t="s">
        <v>916</v>
      </c>
      <c r="AD52" s="44" t="s">
        <v>916</v>
      </c>
      <c r="AE52" s="44" t="s">
        <v>916</v>
      </c>
      <c r="AF52" s="44" t="s">
        <v>916</v>
      </c>
      <c r="AG52" s="44">
        <v>0</v>
      </c>
      <c r="AH52" s="44">
        <v>0</v>
      </c>
      <c r="AI52" s="324"/>
      <c r="AJ52" s="44" t="s">
        <v>916</v>
      </c>
      <c r="AK52" s="44" t="s">
        <v>916</v>
      </c>
      <c r="AL52" s="324"/>
      <c r="AM52" s="44"/>
      <c r="AN52" s="342"/>
      <c r="AO52" s="44" t="s">
        <v>1013</v>
      </c>
    </row>
    <row r="53" spans="1:41" ht="80.099999999999994" customHeight="1" x14ac:dyDescent="0.25">
      <c r="A53" s="44" t="s">
        <v>394</v>
      </c>
      <c r="B53" s="31" t="s">
        <v>236</v>
      </c>
      <c r="C53" s="44" t="s">
        <v>295</v>
      </c>
      <c r="D53" s="44" t="s">
        <v>254</v>
      </c>
      <c r="E53" s="55" t="s">
        <v>462</v>
      </c>
      <c r="F53" s="50">
        <v>2024130010240</v>
      </c>
      <c r="G53" s="60" t="s">
        <v>463</v>
      </c>
      <c r="H53" s="46" t="s">
        <v>673</v>
      </c>
      <c r="I53" s="31" t="s">
        <v>832</v>
      </c>
      <c r="J53" s="101">
        <v>0.3</v>
      </c>
      <c r="K53" s="113" t="s">
        <v>469</v>
      </c>
      <c r="L53" s="44" t="s">
        <v>189</v>
      </c>
      <c r="M53" s="44" t="s">
        <v>722</v>
      </c>
      <c r="N53" s="44" t="s">
        <v>226</v>
      </c>
      <c r="O53" s="44" t="s">
        <v>916</v>
      </c>
      <c r="P53" s="44"/>
      <c r="Q53" s="199">
        <v>0.70040000000000002</v>
      </c>
      <c r="R53" s="178" t="s">
        <v>226</v>
      </c>
      <c r="S53" s="127">
        <v>45413</v>
      </c>
      <c r="T53" s="127" t="s">
        <v>993</v>
      </c>
      <c r="U53" s="52">
        <f t="shared" si="4"/>
        <v>184</v>
      </c>
      <c r="V53" s="52" t="s">
        <v>950</v>
      </c>
      <c r="W53" s="52" t="s">
        <v>950</v>
      </c>
      <c r="X53" s="44" t="s">
        <v>454</v>
      </c>
      <c r="Y53" s="44" t="s">
        <v>1014</v>
      </c>
      <c r="Z53" s="44" t="s">
        <v>1015</v>
      </c>
      <c r="AA53" s="44" t="s">
        <v>937</v>
      </c>
      <c r="AB53" s="44" t="s">
        <v>916</v>
      </c>
      <c r="AC53" s="44" t="s">
        <v>916</v>
      </c>
      <c r="AD53" s="44" t="s">
        <v>916</v>
      </c>
      <c r="AE53" s="44" t="s">
        <v>916</v>
      </c>
      <c r="AF53" s="44" t="s">
        <v>916</v>
      </c>
      <c r="AG53" s="44">
        <v>0</v>
      </c>
      <c r="AH53" s="44">
        <v>0</v>
      </c>
      <c r="AI53" s="324"/>
      <c r="AJ53" s="44" t="s">
        <v>916</v>
      </c>
      <c r="AK53" s="44" t="s">
        <v>916</v>
      </c>
      <c r="AL53" s="324"/>
      <c r="AM53" s="44"/>
      <c r="AN53" s="342"/>
      <c r="AO53" s="44" t="s">
        <v>1016</v>
      </c>
    </row>
    <row r="54" spans="1:41" ht="80.099999999999994" customHeight="1" x14ac:dyDescent="0.25">
      <c r="A54" s="44" t="s">
        <v>394</v>
      </c>
      <c r="B54" s="31" t="s">
        <v>236</v>
      </c>
      <c r="C54" s="44" t="s">
        <v>295</v>
      </c>
      <c r="D54" s="44" t="s">
        <v>254</v>
      </c>
      <c r="E54" s="55" t="s">
        <v>462</v>
      </c>
      <c r="F54" s="50">
        <v>2024130010240</v>
      </c>
      <c r="G54" s="60" t="s">
        <v>463</v>
      </c>
      <c r="H54" s="46" t="s">
        <v>662</v>
      </c>
      <c r="I54" s="31" t="s">
        <v>832</v>
      </c>
      <c r="J54" s="101">
        <v>0.3</v>
      </c>
      <c r="K54" s="113" t="s">
        <v>470</v>
      </c>
      <c r="L54" s="44" t="s">
        <v>189</v>
      </c>
      <c r="M54" s="44" t="s">
        <v>722</v>
      </c>
      <c r="N54" s="44" t="s">
        <v>226</v>
      </c>
      <c r="O54" s="44" t="s">
        <v>916</v>
      </c>
      <c r="P54" s="44"/>
      <c r="Q54" s="199">
        <v>0.70040000000000002</v>
      </c>
      <c r="R54" s="178" t="s">
        <v>226</v>
      </c>
      <c r="S54" s="127">
        <v>45536</v>
      </c>
      <c r="T54" s="127" t="s">
        <v>993</v>
      </c>
      <c r="U54" s="52">
        <f t="shared" si="4"/>
        <v>61</v>
      </c>
      <c r="V54" s="52" t="s">
        <v>950</v>
      </c>
      <c r="W54" s="52" t="s">
        <v>950</v>
      </c>
      <c r="X54" s="44" t="s">
        <v>454</v>
      </c>
      <c r="Y54" s="44" t="s">
        <v>916</v>
      </c>
      <c r="Z54" s="44" t="s">
        <v>916</v>
      </c>
      <c r="AA54" s="44" t="s">
        <v>937</v>
      </c>
      <c r="AB54" s="44" t="s">
        <v>916</v>
      </c>
      <c r="AC54" s="44" t="s">
        <v>916</v>
      </c>
      <c r="AD54" s="44" t="s">
        <v>916</v>
      </c>
      <c r="AE54" s="44" t="s">
        <v>916</v>
      </c>
      <c r="AF54" s="44" t="s">
        <v>916</v>
      </c>
      <c r="AG54" s="44">
        <v>0</v>
      </c>
      <c r="AH54" s="44">
        <v>0</v>
      </c>
      <c r="AI54" s="324"/>
      <c r="AJ54" s="44" t="s">
        <v>916</v>
      </c>
      <c r="AK54" s="44" t="s">
        <v>916</v>
      </c>
      <c r="AL54" s="324"/>
      <c r="AM54" s="44"/>
      <c r="AN54" s="342"/>
      <c r="AO54" s="44" t="s">
        <v>916</v>
      </c>
    </row>
    <row r="55" spans="1:41" ht="80.099999999999994" customHeight="1" x14ac:dyDescent="0.25">
      <c r="A55" s="44" t="s">
        <v>394</v>
      </c>
      <c r="B55" s="31" t="s">
        <v>236</v>
      </c>
      <c r="C55" s="44" t="s">
        <v>295</v>
      </c>
      <c r="D55" s="44" t="s">
        <v>254</v>
      </c>
      <c r="E55" s="55" t="s">
        <v>462</v>
      </c>
      <c r="F55" s="50">
        <v>2024130010240</v>
      </c>
      <c r="G55" s="60" t="s">
        <v>463</v>
      </c>
      <c r="H55" s="46" t="s">
        <v>674</v>
      </c>
      <c r="I55" s="31" t="s">
        <v>832</v>
      </c>
      <c r="J55" s="101">
        <v>0.3</v>
      </c>
      <c r="K55" s="113" t="s">
        <v>471</v>
      </c>
      <c r="L55" s="44" t="s">
        <v>189</v>
      </c>
      <c r="M55" s="44" t="s">
        <v>722</v>
      </c>
      <c r="N55" s="44">
        <v>2</v>
      </c>
      <c r="O55" s="44" t="s">
        <v>916</v>
      </c>
      <c r="P55" s="44"/>
      <c r="Q55" s="199">
        <v>0.70040000000000002</v>
      </c>
      <c r="R55" s="178" t="s">
        <v>916</v>
      </c>
      <c r="S55" s="127">
        <v>45536</v>
      </c>
      <c r="T55" s="127" t="s">
        <v>993</v>
      </c>
      <c r="U55" s="52">
        <f t="shared" si="4"/>
        <v>61</v>
      </c>
      <c r="V55" s="52" t="s">
        <v>950</v>
      </c>
      <c r="W55" s="52" t="s">
        <v>950</v>
      </c>
      <c r="X55" s="44" t="s">
        <v>454</v>
      </c>
      <c r="Y55" s="44" t="s">
        <v>916</v>
      </c>
      <c r="Z55" s="44" t="s">
        <v>916</v>
      </c>
      <c r="AA55" s="44" t="s">
        <v>937</v>
      </c>
      <c r="AB55" s="44" t="s">
        <v>916</v>
      </c>
      <c r="AC55" s="44" t="s">
        <v>916</v>
      </c>
      <c r="AD55" s="44" t="s">
        <v>916</v>
      </c>
      <c r="AE55" s="44" t="s">
        <v>916</v>
      </c>
      <c r="AF55" s="44" t="s">
        <v>916</v>
      </c>
      <c r="AG55" s="44">
        <v>0</v>
      </c>
      <c r="AH55" s="44">
        <v>0</v>
      </c>
      <c r="AI55" s="324"/>
      <c r="AJ55" s="44" t="s">
        <v>916</v>
      </c>
      <c r="AK55" s="44" t="s">
        <v>916</v>
      </c>
      <c r="AL55" s="324"/>
      <c r="AM55" s="44"/>
      <c r="AN55" s="342"/>
      <c r="AO55" s="44" t="s">
        <v>916</v>
      </c>
    </row>
    <row r="56" spans="1:41" ht="80.099999999999994" customHeight="1" x14ac:dyDescent="0.25">
      <c r="A56" s="44" t="s">
        <v>394</v>
      </c>
      <c r="B56" s="31" t="s">
        <v>236</v>
      </c>
      <c r="C56" s="44" t="s">
        <v>295</v>
      </c>
      <c r="D56" s="44" t="s">
        <v>254</v>
      </c>
      <c r="E56" s="55" t="s">
        <v>462</v>
      </c>
      <c r="F56" s="50">
        <v>2024130010240</v>
      </c>
      <c r="G56" s="60" t="s">
        <v>463</v>
      </c>
      <c r="H56" s="46" t="s">
        <v>674</v>
      </c>
      <c r="I56" s="31" t="s">
        <v>832</v>
      </c>
      <c r="J56" s="101">
        <v>0.3</v>
      </c>
      <c r="K56" s="113" t="s">
        <v>472</v>
      </c>
      <c r="L56" s="44" t="s">
        <v>189</v>
      </c>
      <c r="M56" s="44" t="s">
        <v>722</v>
      </c>
      <c r="N56" s="44">
        <v>10</v>
      </c>
      <c r="O56" s="44" t="s">
        <v>916</v>
      </c>
      <c r="P56" s="44"/>
      <c r="Q56" s="199">
        <v>0.70040000000000002</v>
      </c>
      <c r="R56" s="178" t="s">
        <v>916</v>
      </c>
      <c r="S56" s="127">
        <v>45536</v>
      </c>
      <c r="T56" s="127" t="s">
        <v>993</v>
      </c>
      <c r="U56" s="52">
        <f t="shared" si="4"/>
        <v>61</v>
      </c>
      <c r="V56" s="52" t="s">
        <v>950</v>
      </c>
      <c r="W56" s="52" t="s">
        <v>950</v>
      </c>
      <c r="X56" s="44" t="s">
        <v>454</v>
      </c>
      <c r="Y56" s="44" t="s">
        <v>916</v>
      </c>
      <c r="Z56" s="44" t="s">
        <v>916</v>
      </c>
      <c r="AA56" s="44" t="s">
        <v>937</v>
      </c>
      <c r="AB56" s="44" t="s">
        <v>916</v>
      </c>
      <c r="AC56" s="44" t="s">
        <v>916</v>
      </c>
      <c r="AD56" s="44" t="s">
        <v>916</v>
      </c>
      <c r="AE56" s="44" t="s">
        <v>916</v>
      </c>
      <c r="AF56" s="44" t="s">
        <v>916</v>
      </c>
      <c r="AG56" s="44" t="s">
        <v>916</v>
      </c>
      <c r="AH56" s="44" t="s">
        <v>916</v>
      </c>
      <c r="AI56" s="325"/>
      <c r="AJ56" s="44" t="s">
        <v>916</v>
      </c>
      <c r="AK56" s="44" t="s">
        <v>916</v>
      </c>
      <c r="AL56" s="325"/>
      <c r="AM56" s="44"/>
      <c r="AN56" s="343"/>
      <c r="AO56" s="44" t="s">
        <v>1017</v>
      </c>
    </row>
    <row r="57" spans="1:41" ht="80.099999999999994" customHeight="1" x14ac:dyDescent="0.25">
      <c r="A57" s="275"/>
      <c r="B57" s="276"/>
      <c r="C57" s="276"/>
      <c r="D57" s="277"/>
      <c r="E57" s="281" t="s">
        <v>1299</v>
      </c>
      <c r="F57" s="282"/>
      <c r="G57" s="282"/>
      <c r="H57" s="282"/>
      <c r="I57" s="282"/>
      <c r="J57" s="282"/>
      <c r="K57" s="282"/>
      <c r="L57" s="282"/>
      <c r="M57" s="282"/>
      <c r="N57" s="282"/>
      <c r="O57" s="283"/>
      <c r="P57" s="44"/>
      <c r="Q57" s="205">
        <v>0.70040000000000002</v>
      </c>
      <c r="R57" s="171">
        <v>1</v>
      </c>
      <c r="S57" s="127"/>
      <c r="T57" s="127"/>
      <c r="U57" s="52"/>
      <c r="V57" s="52"/>
      <c r="W57" s="52"/>
      <c r="X57" s="44"/>
      <c r="Y57" s="44"/>
      <c r="Z57" s="44"/>
      <c r="AA57" s="44"/>
      <c r="AB57" s="44"/>
      <c r="AC57" s="44"/>
      <c r="AD57" s="44"/>
      <c r="AE57" s="44"/>
      <c r="AF57" s="44"/>
      <c r="AG57" s="275"/>
      <c r="AH57" s="276"/>
      <c r="AI57" s="276"/>
      <c r="AJ57" s="276"/>
      <c r="AK57" s="276"/>
      <c r="AL57" s="276"/>
      <c r="AM57" s="276"/>
      <c r="AN57" s="277"/>
      <c r="AO57" s="44"/>
    </row>
    <row r="58" spans="1:41" ht="80.099999999999994" customHeight="1" x14ac:dyDescent="0.25">
      <c r="A58" s="44" t="s">
        <v>394</v>
      </c>
      <c r="B58" s="31" t="s">
        <v>236</v>
      </c>
      <c r="C58" s="44" t="s">
        <v>306</v>
      </c>
      <c r="D58" s="44" t="s">
        <v>247</v>
      </c>
      <c r="E58" s="84" t="s">
        <v>473</v>
      </c>
      <c r="F58" s="50">
        <v>2024130010241</v>
      </c>
      <c r="G58" s="47" t="s">
        <v>474</v>
      </c>
      <c r="H58" s="44" t="s">
        <v>475</v>
      </c>
      <c r="I58" s="44" t="s">
        <v>833</v>
      </c>
      <c r="J58" s="101">
        <v>1</v>
      </c>
      <c r="K58" s="44" t="s">
        <v>478</v>
      </c>
      <c r="L58" s="44" t="s">
        <v>189</v>
      </c>
      <c r="M58" s="44" t="s">
        <v>723</v>
      </c>
      <c r="N58" s="44">
        <v>107</v>
      </c>
      <c r="O58" s="44">
        <v>86</v>
      </c>
      <c r="P58" s="54"/>
      <c r="Q58" s="198">
        <v>0.55559999999999998</v>
      </c>
      <c r="R58" s="178">
        <f>O58/N58</f>
        <v>0.80373831775700932</v>
      </c>
      <c r="S58" s="127">
        <v>45323</v>
      </c>
      <c r="T58" s="127">
        <v>45657</v>
      </c>
      <c r="U58" s="52">
        <v>330</v>
      </c>
      <c r="V58" s="52">
        <v>107</v>
      </c>
      <c r="W58" s="52" t="s">
        <v>930</v>
      </c>
      <c r="X58" s="44" t="s">
        <v>476</v>
      </c>
      <c r="Y58" s="44" t="s">
        <v>1085</v>
      </c>
      <c r="Z58" s="44" t="s">
        <v>1086</v>
      </c>
      <c r="AA58" s="44" t="s">
        <v>914</v>
      </c>
      <c r="AB58" s="44" t="s">
        <v>1087</v>
      </c>
      <c r="AC58" s="133">
        <v>26732872846</v>
      </c>
      <c r="AD58" s="44" t="s">
        <v>1088</v>
      </c>
      <c r="AE58" s="44" t="s">
        <v>1048</v>
      </c>
      <c r="AF58" s="44">
        <v>45323</v>
      </c>
      <c r="AG58" s="133">
        <v>44855653303</v>
      </c>
      <c r="AH58" s="133">
        <v>57999293</v>
      </c>
      <c r="AI58" s="311">
        <v>93936019091.050003</v>
      </c>
      <c r="AJ58" s="44" t="s">
        <v>1048</v>
      </c>
      <c r="AK58" s="44" t="s">
        <v>1089</v>
      </c>
      <c r="AL58" s="311">
        <v>52884452786.739998</v>
      </c>
      <c r="AM58" s="44"/>
      <c r="AN58" s="317">
        <f>AL58/AI58</f>
        <v>0.56298375530988087</v>
      </c>
      <c r="AO58" s="44"/>
    </row>
    <row r="59" spans="1:41" ht="80.099999999999994" customHeight="1" x14ac:dyDescent="0.25">
      <c r="A59" s="44" t="s">
        <v>394</v>
      </c>
      <c r="B59" s="31" t="s">
        <v>236</v>
      </c>
      <c r="C59" s="44" t="s">
        <v>306</v>
      </c>
      <c r="D59" s="44" t="s">
        <v>247</v>
      </c>
      <c r="E59" s="84" t="s">
        <v>473</v>
      </c>
      <c r="F59" s="50">
        <v>2024130010241</v>
      </c>
      <c r="G59" s="47" t="s">
        <v>474</v>
      </c>
      <c r="H59" s="44" t="s">
        <v>475</v>
      </c>
      <c r="I59" s="44" t="s">
        <v>833</v>
      </c>
      <c r="J59" s="101">
        <v>1</v>
      </c>
      <c r="K59" s="44" t="s">
        <v>479</v>
      </c>
      <c r="L59" s="44" t="s">
        <v>189</v>
      </c>
      <c r="M59" s="44" t="s">
        <v>723</v>
      </c>
      <c r="N59" s="44">
        <v>107</v>
      </c>
      <c r="O59" s="44">
        <v>86</v>
      </c>
      <c r="P59" s="54"/>
      <c r="Q59" s="198">
        <v>0.55559999999999998</v>
      </c>
      <c r="R59" s="178">
        <f>O59/N59</f>
        <v>0.80373831775700932</v>
      </c>
      <c r="S59" s="127">
        <v>45323</v>
      </c>
      <c r="T59" s="127">
        <v>45657</v>
      </c>
      <c r="U59" s="52">
        <v>330</v>
      </c>
      <c r="V59" s="52">
        <v>107</v>
      </c>
      <c r="W59" s="52" t="s">
        <v>930</v>
      </c>
      <c r="X59" s="44" t="s">
        <v>476</v>
      </c>
      <c r="Y59" s="44" t="s">
        <v>1085</v>
      </c>
      <c r="Z59" s="44" t="s">
        <v>1086</v>
      </c>
      <c r="AA59" s="44" t="s">
        <v>914</v>
      </c>
      <c r="AB59" s="44" t="s">
        <v>1090</v>
      </c>
      <c r="AC59" s="133">
        <v>13936276049.540001</v>
      </c>
      <c r="AD59" s="44" t="s">
        <v>1091</v>
      </c>
      <c r="AE59" s="44" t="s">
        <v>1048</v>
      </c>
      <c r="AF59" s="44">
        <v>45323</v>
      </c>
      <c r="AG59" s="133">
        <v>19728341498.77</v>
      </c>
      <c r="AH59" s="133">
        <v>3049258202.2299995</v>
      </c>
      <c r="AI59" s="312"/>
      <c r="AJ59" s="44" t="s">
        <v>1048</v>
      </c>
      <c r="AK59" s="44" t="s">
        <v>1089</v>
      </c>
      <c r="AL59" s="312"/>
      <c r="AM59" s="44"/>
      <c r="AN59" s="318"/>
      <c r="AO59" s="44"/>
    </row>
    <row r="60" spans="1:41" ht="80.099999999999994" customHeight="1" x14ac:dyDescent="0.25">
      <c r="A60" s="44" t="s">
        <v>394</v>
      </c>
      <c r="B60" s="31" t="s">
        <v>236</v>
      </c>
      <c r="C60" s="44" t="s">
        <v>306</v>
      </c>
      <c r="D60" s="44" t="s">
        <v>247</v>
      </c>
      <c r="E60" s="84" t="s">
        <v>473</v>
      </c>
      <c r="F60" s="50">
        <v>2024130010241</v>
      </c>
      <c r="G60" s="47" t="s">
        <v>474</v>
      </c>
      <c r="H60" s="44" t="s">
        <v>475</v>
      </c>
      <c r="I60" s="44" t="s">
        <v>833</v>
      </c>
      <c r="J60" s="101">
        <v>1</v>
      </c>
      <c r="K60" s="44" t="s">
        <v>480</v>
      </c>
      <c r="L60" s="44" t="s">
        <v>189</v>
      </c>
      <c r="M60" s="44" t="s">
        <v>723</v>
      </c>
      <c r="N60" s="44">
        <v>107</v>
      </c>
      <c r="O60" s="44">
        <v>86</v>
      </c>
      <c r="P60" s="54"/>
      <c r="Q60" s="198">
        <v>0.55559999999999998</v>
      </c>
      <c r="R60" s="178">
        <f>O60/N60</f>
        <v>0.80373831775700932</v>
      </c>
      <c r="S60" s="127">
        <v>45292</v>
      </c>
      <c r="T60" s="127">
        <v>45657</v>
      </c>
      <c r="U60" s="52">
        <v>330</v>
      </c>
      <c r="V60" s="52">
        <v>107</v>
      </c>
      <c r="W60" s="52" t="s">
        <v>930</v>
      </c>
      <c r="X60" s="44" t="s">
        <v>476</v>
      </c>
      <c r="Y60" s="44" t="s">
        <v>1085</v>
      </c>
      <c r="Z60" s="44" t="s">
        <v>1086</v>
      </c>
      <c r="AA60" s="44" t="s">
        <v>937</v>
      </c>
      <c r="AB60" s="44" t="s">
        <v>1092</v>
      </c>
      <c r="AC60" s="44" t="s">
        <v>950</v>
      </c>
      <c r="AD60" s="44" t="s">
        <v>950</v>
      </c>
      <c r="AE60" s="44" t="s">
        <v>1093</v>
      </c>
      <c r="AF60" s="44">
        <v>45292</v>
      </c>
      <c r="AG60" s="133">
        <v>11556935468.049999</v>
      </c>
      <c r="AH60" s="133">
        <v>3045860440.7299995</v>
      </c>
      <c r="AI60" s="312"/>
      <c r="AJ60" s="44" t="s">
        <v>1093</v>
      </c>
      <c r="AK60" s="44" t="s">
        <v>1094</v>
      </c>
      <c r="AL60" s="312"/>
      <c r="AM60" s="44"/>
      <c r="AN60" s="318"/>
      <c r="AO60" s="44"/>
    </row>
    <row r="61" spans="1:41" ht="80.099999999999994" customHeight="1" x14ac:dyDescent="0.25">
      <c r="A61" s="44" t="s">
        <v>394</v>
      </c>
      <c r="B61" s="31" t="s">
        <v>236</v>
      </c>
      <c r="C61" s="44" t="s">
        <v>306</v>
      </c>
      <c r="D61" s="44" t="s">
        <v>247</v>
      </c>
      <c r="E61" s="84" t="s">
        <v>473</v>
      </c>
      <c r="F61" s="50">
        <v>2024130010241</v>
      </c>
      <c r="G61" s="47" t="s">
        <v>474</v>
      </c>
      <c r="H61" s="44" t="s">
        <v>475</v>
      </c>
      <c r="I61" s="44" t="s">
        <v>833</v>
      </c>
      <c r="J61" s="101">
        <v>1</v>
      </c>
      <c r="K61" s="44" t="s">
        <v>481</v>
      </c>
      <c r="L61" s="44" t="s">
        <v>189</v>
      </c>
      <c r="M61" s="44" t="s">
        <v>723</v>
      </c>
      <c r="N61" s="44">
        <v>107</v>
      </c>
      <c r="O61" s="44">
        <v>86</v>
      </c>
      <c r="P61" s="54"/>
      <c r="Q61" s="198">
        <v>0.55559999999999998</v>
      </c>
      <c r="R61" s="178">
        <f>O61/N61</f>
        <v>0.80373831775700932</v>
      </c>
      <c r="S61" s="127">
        <v>45292</v>
      </c>
      <c r="T61" s="127">
        <v>45657</v>
      </c>
      <c r="U61" s="52">
        <v>330</v>
      </c>
      <c r="V61" s="52">
        <v>107</v>
      </c>
      <c r="W61" s="52" t="s">
        <v>930</v>
      </c>
      <c r="X61" s="44" t="s">
        <v>476</v>
      </c>
      <c r="Y61" s="44" t="s">
        <v>1085</v>
      </c>
      <c r="Z61" s="44" t="s">
        <v>1086</v>
      </c>
      <c r="AA61" s="44" t="s">
        <v>937</v>
      </c>
      <c r="AB61" s="44" t="s">
        <v>1095</v>
      </c>
      <c r="AC61" s="44" t="s">
        <v>950</v>
      </c>
      <c r="AD61" s="44" t="s">
        <v>950</v>
      </c>
      <c r="AE61" s="44" t="s">
        <v>1093</v>
      </c>
      <c r="AF61" s="44">
        <v>45292</v>
      </c>
      <c r="AG61" s="133">
        <v>2062518432.75</v>
      </c>
      <c r="AH61" s="133"/>
      <c r="AI61" s="312"/>
      <c r="AJ61" s="44" t="s">
        <v>1093</v>
      </c>
      <c r="AK61" s="44" t="s">
        <v>1096</v>
      </c>
      <c r="AL61" s="312"/>
      <c r="AM61" s="44"/>
      <c r="AN61" s="318"/>
      <c r="AO61" s="44"/>
    </row>
    <row r="62" spans="1:41" ht="80.099999999999994" customHeight="1" x14ac:dyDescent="0.25">
      <c r="A62" s="44" t="s">
        <v>394</v>
      </c>
      <c r="B62" s="31" t="s">
        <v>236</v>
      </c>
      <c r="C62" s="44" t="s">
        <v>306</v>
      </c>
      <c r="D62" s="44" t="s">
        <v>247</v>
      </c>
      <c r="E62" s="84" t="s">
        <v>473</v>
      </c>
      <c r="F62" s="50">
        <v>2024130010241</v>
      </c>
      <c r="G62" s="47" t="s">
        <v>474</v>
      </c>
      <c r="H62" s="44" t="s">
        <v>475</v>
      </c>
      <c r="I62" s="44" t="s">
        <v>833</v>
      </c>
      <c r="J62" s="101">
        <v>1</v>
      </c>
      <c r="K62" s="44" t="s">
        <v>482</v>
      </c>
      <c r="L62" s="44" t="s">
        <v>189</v>
      </c>
      <c r="M62" s="44" t="s">
        <v>723</v>
      </c>
      <c r="N62" s="44">
        <v>107</v>
      </c>
      <c r="O62" s="44">
        <v>86</v>
      </c>
      <c r="P62" s="54"/>
      <c r="Q62" s="198">
        <v>0.55559999999999998</v>
      </c>
      <c r="R62" s="178">
        <f>O62/N62</f>
        <v>0.80373831775700932</v>
      </c>
      <c r="S62" s="127">
        <v>45292</v>
      </c>
      <c r="T62" s="127">
        <v>45657</v>
      </c>
      <c r="U62" s="52">
        <v>330</v>
      </c>
      <c r="V62" s="52">
        <v>107</v>
      </c>
      <c r="W62" s="52" t="s">
        <v>950</v>
      </c>
      <c r="X62" s="44" t="s">
        <v>476</v>
      </c>
      <c r="Y62" s="44" t="s">
        <v>1085</v>
      </c>
      <c r="Z62" s="44" t="s">
        <v>1086</v>
      </c>
      <c r="AA62" s="44" t="s">
        <v>914</v>
      </c>
      <c r="AB62" s="44" t="s">
        <v>1097</v>
      </c>
      <c r="AC62" s="44">
        <v>0</v>
      </c>
      <c r="AD62" s="44" t="s">
        <v>1091</v>
      </c>
      <c r="AE62" s="44" t="s">
        <v>1048</v>
      </c>
      <c r="AF62" s="44">
        <v>45292</v>
      </c>
      <c r="AG62" s="133">
        <v>42492102.229999997</v>
      </c>
      <c r="AH62" s="133">
        <v>42492102.229999997</v>
      </c>
      <c r="AI62" s="312"/>
      <c r="AJ62" s="44" t="s">
        <v>1048</v>
      </c>
      <c r="AK62" s="44" t="s">
        <v>1089</v>
      </c>
      <c r="AL62" s="312"/>
      <c r="AM62" s="44"/>
      <c r="AN62" s="318"/>
      <c r="AO62" s="44"/>
    </row>
    <row r="63" spans="1:41" ht="80.099999999999994" customHeight="1" x14ac:dyDescent="0.25">
      <c r="A63" s="44" t="s">
        <v>394</v>
      </c>
      <c r="B63" s="31" t="s">
        <v>236</v>
      </c>
      <c r="C63" s="44" t="s">
        <v>306</v>
      </c>
      <c r="D63" s="44" t="s">
        <v>247</v>
      </c>
      <c r="E63" s="84" t="s">
        <v>473</v>
      </c>
      <c r="F63" s="50">
        <v>2024130010241</v>
      </c>
      <c r="G63" s="47" t="s">
        <v>474</v>
      </c>
      <c r="H63" s="44" t="s">
        <v>475</v>
      </c>
      <c r="I63" s="44" t="s">
        <v>833</v>
      </c>
      <c r="J63" s="101">
        <v>1</v>
      </c>
      <c r="K63" s="44" t="s">
        <v>483</v>
      </c>
      <c r="L63" s="44" t="s">
        <v>189</v>
      </c>
      <c r="M63" s="44" t="s">
        <v>723</v>
      </c>
      <c r="N63" s="44">
        <v>107</v>
      </c>
      <c r="O63" s="44" t="s">
        <v>950</v>
      </c>
      <c r="P63" s="44"/>
      <c r="Q63" s="198">
        <v>0.55559999999999998</v>
      </c>
      <c r="R63" s="178" t="s">
        <v>950</v>
      </c>
      <c r="S63" s="127" t="s">
        <v>950</v>
      </c>
      <c r="T63" s="127" t="s">
        <v>950</v>
      </c>
      <c r="U63" s="52">
        <v>330</v>
      </c>
      <c r="V63" s="52">
        <v>107</v>
      </c>
      <c r="W63" s="52" t="s">
        <v>950</v>
      </c>
      <c r="X63" s="44" t="s">
        <v>476</v>
      </c>
      <c r="Y63" s="44" t="s">
        <v>1085</v>
      </c>
      <c r="Z63" s="44" t="s">
        <v>1086</v>
      </c>
      <c r="AA63" s="44" t="s">
        <v>937</v>
      </c>
      <c r="AB63" s="44" t="s">
        <v>1098</v>
      </c>
      <c r="AC63" s="44" t="s">
        <v>950</v>
      </c>
      <c r="AD63" s="44" t="s">
        <v>950</v>
      </c>
      <c r="AE63" s="44" t="s">
        <v>1048</v>
      </c>
      <c r="AF63" s="44" t="s">
        <v>950</v>
      </c>
      <c r="AG63" s="44">
        <v>0</v>
      </c>
      <c r="AH63" s="44">
        <v>0</v>
      </c>
      <c r="AI63" s="312"/>
      <c r="AJ63" s="44" t="s">
        <v>1048</v>
      </c>
      <c r="AK63" s="44" t="s">
        <v>1089</v>
      </c>
      <c r="AL63" s="312"/>
      <c r="AM63" s="44"/>
      <c r="AN63" s="318"/>
      <c r="AO63" s="44"/>
    </row>
    <row r="64" spans="1:41" ht="80.099999999999994" customHeight="1" x14ac:dyDescent="0.25">
      <c r="A64" s="44" t="s">
        <v>394</v>
      </c>
      <c r="B64" s="31" t="s">
        <v>236</v>
      </c>
      <c r="C64" s="44" t="s">
        <v>306</v>
      </c>
      <c r="D64" s="44" t="s">
        <v>247</v>
      </c>
      <c r="E64" s="84" t="s">
        <v>473</v>
      </c>
      <c r="F64" s="50">
        <v>2024130010241</v>
      </c>
      <c r="G64" s="47" t="s">
        <v>474</v>
      </c>
      <c r="H64" s="44" t="s">
        <v>475</v>
      </c>
      <c r="I64" s="44" t="s">
        <v>833</v>
      </c>
      <c r="J64" s="101">
        <v>1</v>
      </c>
      <c r="K64" s="44" t="s">
        <v>484</v>
      </c>
      <c r="L64" s="44" t="s">
        <v>189</v>
      </c>
      <c r="M64" s="44" t="s">
        <v>723</v>
      </c>
      <c r="N64" s="44">
        <v>107</v>
      </c>
      <c r="O64" s="44" t="s">
        <v>950</v>
      </c>
      <c r="P64" s="44"/>
      <c r="Q64" s="198">
        <v>0.55559999999999998</v>
      </c>
      <c r="R64" s="178" t="s">
        <v>950</v>
      </c>
      <c r="S64" s="127" t="s">
        <v>950</v>
      </c>
      <c r="T64" s="127" t="s">
        <v>950</v>
      </c>
      <c r="U64" s="52">
        <v>330</v>
      </c>
      <c r="V64" s="52">
        <v>107</v>
      </c>
      <c r="W64" s="52" t="s">
        <v>950</v>
      </c>
      <c r="X64" s="44" t="s">
        <v>476</v>
      </c>
      <c r="Y64" s="44" t="s">
        <v>1085</v>
      </c>
      <c r="Z64" s="44" t="s">
        <v>1086</v>
      </c>
      <c r="AA64" s="44" t="s">
        <v>937</v>
      </c>
      <c r="AB64" s="44" t="s">
        <v>1099</v>
      </c>
      <c r="AC64" s="44" t="s">
        <v>950</v>
      </c>
      <c r="AD64" s="44" t="s">
        <v>950</v>
      </c>
      <c r="AE64" s="44" t="s">
        <v>1048</v>
      </c>
      <c r="AF64" s="44" t="s">
        <v>950</v>
      </c>
      <c r="AG64" s="44">
        <v>0</v>
      </c>
      <c r="AH64" s="44">
        <v>0</v>
      </c>
      <c r="AI64" s="312"/>
      <c r="AJ64" s="44" t="s">
        <v>1048</v>
      </c>
      <c r="AK64" s="44" t="s">
        <v>1089</v>
      </c>
      <c r="AL64" s="312"/>
      <c r="AM64" s="44"/>
      <c r="AN64" s="318"/>
      <c r="AO64" s="44"/>
    </row>
    <row r="65" spans="1:41" ht="80.099999999999994" customHeight="1" x14ac:dyDescent="0.25">
      <c r="A65" s="44" t="s">
        <v>394</v>
      </c>
      <c r="B65" s="31" t="s">
        <v>236</v>
      </c>
      <c r="C65" s="44" t="s">
        <v>306</v>
      </c>
      <c r="D65" s="44" t="s">
        <v>247</v>
      </c>
      <c r="E65" s="84" t="s">
        <v>473</v>
      </c>
      <c r="F65" s="50">
        <v>2024130010241</v>
      </c>
      <c r="G65" s="47" t="s">
        <v>474</v>
      </c>
      <c r="H65" s="44" t="s">
        <v>475</v>
      </c>
      <c r="I65" s="44" t="s">
        <v>833</v>
      </c>
      <c r="J65" s="101">
        <v>1</v>
      </c>
      <c r="K65" s="44" t="s">
        <v>485</v>
      </c>
      <c r="L65" s="44" t="s">
        <v>189</v>
      </c>
      <c r="M65" s="44" t="s">
        <v>723</v>
      </c>
      <c r="N65" s="44">
        <v>107</v>
      </c>
      <c r="O65" s="44">
        <v>86</v>
      </c>
      <c r="P65" s="54"/>
      <c r="Q65" s="198">
        <v>0.55559999999999998</v>
      </c>
      <c r="R65" s="178">
        <f>O65/N65</f>
        <v>0.80373831775700932</v>
      </c>
      <c r="S65" s="127">
        <v>45292</v>
      </c>
      <c r="T65" s="127">
        <v>45657</v>
      </c>
      <c r="U65" s="52">
        <v>330</v>
      </c>
      <c r="V65" s="52">
        <v>107</v>
      </c>
      <c r="W65" s="52" t="s">
        <v>950</v>
      </c>
      <c r="X65" s="44" t="s">
        <v>476</v>
      </c>
      <c r="Y65" s="44" t="s">
        <v>1085</v>
      </c>
      <c r="Z65" s="44" t="s">
        <v>1086</v>
      </c>
      <c r="AA65" s="44" t="s">
        <v>914</v>
      </c>
      <c r="AB65" s="44" t="s">
        <v>1100</v>
      </c>
      <c r="AC65" s="133">
        <v>2085284122.77</v>
      </c>
      <c r="AD65" s="44" t="s">
        <v>1101</v>
      </c>
      <c r="AE65" s="44" t="s">
        <v>1093</v>
      </c>
      <c r="AF65" s="137">
        <v>45292</v>
      </c>
      <c r="AG65" s="133">
        <v>2250020109.25</v>
      </c>
      <c r="AH65" s="133">
        <v>164735986.48000002</v>
      </c>
      <c r="AI65" s="312"/>
      <c r="AJ65" s="44" t="s">
        <v>1093</v>
      </c>
      <c r="AK65" s="44" t="s">
        <v>1096</v>
      </c>
      <c r="AL65" s="312"/>
      <c r="AM65" s="44"/>
      <c r="AN65" s="318"/>
      <c r="AO65" s="44"/>
    </row>
    <row r="66" spans="1:41" ht="80.099999999999994" customHeight="1" x14ac:dyDescent="0.25">
      <c r="A66" s="44" t="s">
        <v>394</v>
      </c>
      <c r="B66" s="31" t="s">
        <v>236</v>
      </c>
      <c r="C66" s="44" t="s">
        <v>306</v>
      </c>
      <c r="D66" s="44" t="s">
        <v>247</v>
      </c>
      <c r="E66" s="84" t="s">
        <v>473</v>
      </c>
      <c r="F66" s="50">
        <v>2024130010241</v>
      </c>
      <c r="G66" s="47" t="s">
        <v>474</v>
      </c>
      <c r="H66" s="44" t="s">
        <v>475</v>
      </c>
      <c r="I66" s="31" t="s">
        <v>833</v>
      </c>
      <c r="J66" s="101">
        <v>1</v>
      </c>
      <c r="K66" s="44" t="s">
        <v>486</v>
      </c>
      <c r="L66" s="44" t="s">
        <v>189</v>
      </c>
      <c r="M66" s="44" t="s">
        <v>723</v>
      </c>
      <c r="N66" s="44">
        <v>107</v>
      </c>
      <c r="O66" s="44">
        <v>0</v>
      </c>
      <c r="P66" s="44"/>
      <c r="Q66" s="198">
        <v>0.55559999999999998</v>
      </c>
      <c r="R66" s="178">
        <f>O66/N66</f>
        <v>0</v>
      </c>
      <c r="S66" s="127" t="s">
        <v>950</v>
      </c>
      <c r="T66" s="127" t="s">
        <v>950</v>
      </c>
      <c r="U66" s="52" t="s">
        <v>950</v>
      </c>
      <c r="V66" s="52">
        <v>107</v>
      </c>
      <c r="W66" s="52" t="s">
        <v>950</v>
      </c>
      <c r="X66" s="44" t="s">
        <v>476</v>
      </c>
      <c r="Y66" s="44" t="s">
        <v>1085</v>
      </c>
      <c r="Z66" s="44" t="s">
        <v>1086</v>
      </c>
      <c r="AA66" s="44" t="s">
        <v>937</v>
      </c>
      <c r="AB66" s="44" t="s">
        <v>950</v>
      </c>
      <c r="AC66" s="44" t="s">
        <v>950</v>
      </c>
      <c r="AD66" s="44" t="s">
        <v>950</v>
      </c>
      <c r="AE66" s="44" t="s">
        <v>950</v>
      </c>
      <c r="AF66" s="44" t="s">
        <v>950</v>
      </c>
      <c r="AG66" s="44">
        <v>0</v>
      </c>
      <c r="AH66" s="44">
        <v>0</v>
      </c>
      <c r="AI66" s="312"/>
      <c r="AJ66" s="44" t="s">
        <v>950</v>
      </c>
      <c r="AK66" s="44" t="s">
        <v>950</v>
      </c>
      <c r="AL66" s="312"/>
      <c r="AM66" s="44"/>
      <c r="AN66" s="318"/>
      <c r="AO66" s="44"/>
    </row>
    <row r="67" spans="1:41" ht="80.099999999999994" customHeight="1" x14ac:dyDescent="0.25">
      <c r="A67" s="44" t="s">
        <v>394</v>
      </c>
      <c r="B67" s="31" t="s">
        <v>236</v>
      </c>
      <c r="C67" s="44" t="s">
        <v>306</v>
      </c>
      <c r="D67" s="44" t="s">
        <v>247</v>
      </c>
      <c r="E67" s="84" t="s">
        <v>473</v>
      </c>
      <c r="F67" s="50">
        <v>2024130010241</v>
      </c>
      <c r="G67" s="47" t="s">
        <v>474</v>
      </c>
      <c r="H67" s="44" t="s">
        <v>475</v>
      </c>
      <c r="I67" s="44" t="s">
        <v>833</v>
      </c>
      <c r="J67" s="101">
        <v>1</v>
      </c>
      <c r="K67" s="44" t="s">
        <v>487</v>
      </c>
      <c r="L67" s="44" t="s">
        <v>189</v>
      </c>
      <c r="M67" s="44" t="s">
        <v>723</v>
      </c>
      <c r="N67" s="44">
        <v>107</v>
      </c>
      <c r="O67" s="44" t="s">
        <v>950</v>
      </c>
      <c r="P67" s="44"/>
      <c r="Q67" s="198">
        <v>0.55559999999999998</v>
      </c>
      <c r="R67" s="178" t="s">
        <v>950</v>
      </c>
      <c r="S67" s="127" t="s">
        <v>950</v>
      </c>
      <c r="T67" s="127" t="s">
        <v>950</v>
      </c>
      <c r="U67" s="52" t="s">
        <v>950</v>
      </c>
      <c r="V67" s="52">
        <v>107</v>
      </c>
      <c r="W67" s="52" t="s">
        <v>950</v>
      </c>
      <c r="X67" s="44" t="s">
        <v>476</v>
      </c>
      <c r="Y67" s="44" t="s">
        <v>1085</v>
      </c>
      <c r="Z67" s="44" t="s">
        <v>1086</v>
      </c>
      <c r="AA67" s="44" t="s">
        <v>937</v>
      </c>
      <c r="AB67" s="44" t="s">
        <v>1102</v>
      </c>
      <c r="AC67" s="44" t="s">
        <v>950</v>
      </c>
      <c r="AD67" s="44" t="s">
        <v>950</v>
      </c>
      <c r="AE67" s="44" t="s">
        <v>49</v>
      </c>
      <c r="AF67" s="44" t="s">
        <v>950</v>
      </c>
      <c r="AG67" s="133">
        <v>9964238228</v>
      </c>
      <c r="AH67" s="133">
        <v>9964238228</v>
      </c>
      <c r="AI67" s="312"/>
      <c r="AJ67" s="44" t="s">
        <v>49</v>
      </c>
      <c r="AK67" s="44" t="s">
        <v>1103</v>
      </c>
      <c r="AL67" s="312"/>
      <c r="AM67" s="44"/>
      <c r="AN67" s="318"/>
      <c r="AO67" s="44"/>
    </row>
    <row r="68" spans="1:41" ht="80.099999999999994" customHeight="1" x14ac:dyDescent="0.25">
      <c r="A68" s="44" t="s">
        <v>394</v>
      </c>
      <c r="B68" s="31" t="s">
        <v>236</v>
      </c>
      <c r="C68" s="44" t="s">
        <v>306</v>
      </c>
      <c r="D68" s="44" t="s">
        <v>247</v>
      </c>
      <c r="E68" s="84" t="s">
        <v>473</v>
      </c>
      <c r="F68" s="50">
        <v>2024130010241</v>
      </c>
      <c r="G68" s="47" t="s">
        <v>474</v>
      </c>
      <c r="H68" s="44" t="s">
        <v>475</v>
      </c>
      <c r="I68" s="44" t="s">
        <v>833</v>
      </c>
      <c r="J68" s="101">
        <v>1</v>
      </c>
      <c r="K68" s="44" t="s">
        <v>488</v>
      </c>
      <c r="L68" s="44" t="s">
        <v>189</v>
      </c>
      <c r="M68" s="44" t="s">
        <v>723</v>
      </c>
      <c r="N68" s="44">
        <v>107</v>
      </c>
      <c r="O68" s="44">
        <v>0</v>
      </c>
      <c r="P68" s="44"/>
      <c r="Q68" s="198">
        <v>0.55559999999999998</v>
      </c>
      <c r="R68" s="178">
        <f>O68/N68</f>
        <v>0</v>
      </c>
      <c r="S68" s="127" t="s">
        <v>950</v>
      </c>
      <c r="T68" s="127" t="s">
        <v>950</v>
      </c>
      <c r="U68" s="52" t="s">
        <v>950</v>
      </c>
      <c r="V68" s="52">
        <v>107</v>
      </c>
      <c r="W68" s="52" t="s">
        <v>950</v>
      </c>
      <c r="X68" s="44" t="s">
        <v>476</v>
      </c>
      <c r="Y68" s="44" t="s">
        <v>1085</v>
      </c>
      <c r="Z68" s="44" t="s">
        <v>1086</v>
      </c>
      <c r="AA68" s="44" t="s">
        <v>914</v>
      </c>
      <c r="AB68" s="44" t="s">
        <v>1104</v>
      </c>
      <c r="AC68" s="44" t="s">
        <v>950</v>
      </c>
      <c r="AD68" s="44" t="s">
        <v>950</v>
      </c>
      <c r="AE68" s="44" t="s">
        <v>1048</v>
      </c>
      <c r="AF68" s="44" t="s">
        <v>950</v>
      </c>
      <c r="AG68" s="44">
        <v>0</v>
      </c>
      <c r="AH68" s="44">
        <v>0</v>
      </c>
      <c r="AI68" s="312"/>
      <c r="AJ68" s="44" t="s">
        <v>1048</v>
      </c>
      <c r="AK68" s="44" t="s">
        <v>1089</v>
      </c>
      <c r="AL68" s="312"/>
      <c r="AM68" s="44"/>
      <c r="AN68" s="318"/>
      <c r="AO68" s="44"/>
    </row>
    <row r="69" spans="1:41" ht="80.099999999999994" customHeight="1" x14ac:dyDescent="0.25">
      <c r="A69" s="44" t="s">
        <v>394</v>
      </c>
      <c r="B69" s="31" t="s">
        <v>236</v>
      </c>
      <c r="C69" s="44" t="s">
        <v>306</v>
      </c>
      <c r="D69" s="44" t="s">
        <v>247</v>
      </c>
      <c r="E69" s="84" t="s">
        <v>473</v>
      </c>
      <c r="F69" s="50">
        <v>2024130010241</v>
      </c>
      <c r="G69" s="47" t="s">
        <v>474</v>
      </c>
      <c r="H69" s="44" t="s">
        <v>475</v>
      </c>
      <c r="I69" s="44" t="s">
        <v>833</v>
      </c>
      <c r="J69" s="101">
        <v>1</v>
      </c>
      <c r="K69" s="44" t="s">
        <v>477</v>
      </c>
      <c r="L69" s="44" t="s">
        <v>189</v>
      </c>
      <c r="M69" s="44" t="s">
        <v>723</v>
      </c>
      <c r="N69" s="44">
        <v>107</v>
      </c>
      <c r="O69" s="44">
        <v>86</v>
      </c>
      <c r="P69" s="54"/>
      <c r="Q69" s="198">
        <v>0.55559999999999998</v>
      </c>
      <c r="R69" s="178">
        <f>O69/N69</f>
        <v>0.80373831775700932</v>
      </c>
      <c r="S69" s="127">
        <v>45292</v>
      </c>
      <c r="T69" s="127">
        <v>45657</v>
      </c>
      <c r="U69" s="52">
        <v>330</v>
      </c>
      <c r="V69" s="52">
        <v>107</v>
      </c>
      <c r="W69" s="52" t="s">
        <v>930</v>
      </c>
      <c r="X69" s="44" t="s">
        <v>476</v>
      </c>
      <c r="Y69" s="44" t="s">
        <v>1085</v>
      </c>
      <c r="Z69" s="44" t="s">
        <v>1086</v>
      </c>
      <c r="AA69" s="44" t="s">
        <v>937</v>
      </c>
      <c r="AB69" s="44" t="s">
        <v>477</v>
      </c>
      <c r="AC69" s="44" t="s">
        <v>950</v>
      </c>
      <c r="AD69" s="44" t="s">
        <v>950</v>
      </c>
      <c r="AE69" s="44" t="s">
        <v>1093</v>
      </c>
      <c r="AF69" s="137">
        <v>45292</v>
      </c>
      <c r="AG69" s="133">
        <v>310807049</v>
      </c>
      <c r="AH69" s="44">
        <v>0</v>
      </c>
      <c r="AI69" s="312"/>
      <c r="AJ69" s="44" t="s">
        <v>1093</v>
      </c>
      <c r="AK69" s="44" t="s">
        <v>1096</v>
      </c>
      <c r="AL69" s="312"/>
      <c r="AM69" s="44"/>
      <c r="AN69" s="318"/>
      <c r="AO69" s="44"/>
    </row>
    <row r="70" spans="1:41" ht="80.099999999999994" customHeight="1" x14ac:dyDescent="0.25">
      <c r="A70" s="44" t="s">
        <v>394</v>
      </c>
      <c r="B70" s="31" t="s">
        <v>236</v>
      </c>
      <c r="C70" s="44" t="s">
        <v>306</v>
      </c>
      <c r="D70" s="44" t="s">
        <v>247</v>
      </c>
      <c r="E70" s="84" t="s">
        <v>473</v>
      </c>
      <c r="F70" s="50">
        <v>2024130010241</v>
      </c>
      <c r="G70" s="47" t="s">
        <v>474</v>
      </c>
      <c r="H70" s="44" t="s">
        <v>475</v>
      </c>
      <c r="I70" s="44" t="s">
        <v>833</v>
      </c>
      <c r="J70" s="101">
        <v>1</v>
      </c>
      <c r="K70" s="44" t="s">
        <v>489</v>
      </c>
      <c r="L70" s="44" t="s">
        <v>189</v>
      </c>
      <c r="M70" s="44" t="s">
        <v>723</v>
      </c>
      <c r="N70" s="44">
        <v>107</v>
      </c>
      <c r="O70" s="44">
        <v>0</v>
      </c>
      <c r="P70" s="54"/>
      <c r="Q70" s="198">
        <v>0.55559999999999998</v>
      </c>
      <c r="R70" s="178">
        <f>O70/N70</f>
        <v>0</v>
      </c>
      <c r="S70" s="127" t="s">
        <v>950</v>
      </c>
      <c r="T70" s="127" t="s">
        <v>950</v>
      </c>
      <c r="U70" s="52" t="s">
        <v>950</v>
      </c>
      <c r="V70" s="52">
        <v>107</v>
      </c>
      <c r="W70" s="52" t="s">
        <v>950</v>
      </c>
      <c r="X70" s="44" t="s">
        <v>476</v>
      </c>
      <c r="Y70" s="44" t="s">
        <v>1085</v>
      </c>
      <c r="Z70" s="44" t="s">
        <v>1086</v>
      </c>
      <c r="AA70" s="44" t="s">
        <v>914</v>
      </c>
      <c r="AB70" s="44" t="s">
        <v>1105</v>
      </c>
      <c r="AC70" s="44" t="s">
        <v>950</v>
      </c>
      <c r="AD70" s="44" t="s">
        <v>950</v>
      </c>
      <c r="AE70" s="44" t="s">
        <v>1093</v>
      </c>
      <c r="AF70" s="44" t="s">
        <v>950</v>
      </c>
      <c r="AG70" s="44">
        <v>0</v>
      </c>
      <c r="AH70" s="44">
        <v>0</v>
      </c>
      <c r="AI70" s="313"/>
      <c r="AJ70" s="44" t="s">
        <v>1093</v>
      </c>
      <c r="AK70" s="44" t="s">
        <v>1096</v>
      </c>
      <c r="AL70" s="313"/>
      <c r="AM70" s="44"/>
      <c r="AN70" s="319"/>
      <c r="AO70" s="44"/>
    </row>
    <row r="71" spans="1:41" ht="80.099999999999994" customHeight="1" x14ac:dyDescent="0.25">
      <c r="A71" s="275"/>
      <c r="B71" s="276"/>
      <c r="C71" s="276"/>
      <c r="D71" s="277"/>
      <c r="E71" s="281" t="s">
        <v>1300</v>
      </c>
      <c r="F71" s="282"/>
      <c r="G71" s="282"/>
      <c r="H71" s="282"/>
      <c r="I71" s="282"/>
      <c r="J71" s="282"/>
      <c r="K71" s="282"/>
      <c r="L71" s="282"/>
      <c r="M71" s="282"/>
      <c r="N71" s="282"/>
      <c r="O71" s="283"/>
      <c r="P71" s="54"/>
      <c r="Q71" s="204">
        <v>0.55559999999999998</v>
      </c>
      <c r="R71" s="179">
        <v>1</v>
      </c>
      <c r="S71" s="127"/>
      <c r="T71" s="127"/>
      <c r="U71" s="52"/>
      <c r="V71" s="52"/>
      <c r="W71" s="52"/>
      <c r="X71" s="44"/>
      <c r="Y71" s="44"/>
      <c r="Z71" s="44"/>
      <c r="AA71" s="44"/>
      <c r="AB71" s="44"/>
      <c r="AC71" s="44"/>
      <c r="AD71" s="44"/>
      <c r="AE71" s="44"/>
      <c r="AF71" s="44"/>
      <c r="AG71" s="275"/>
      <c r="AH71" s="276"/>
      <c r="AI71" s="276"/>
      <c r="AJ71" s="276"/>
      <c r="AK71" s="276"/>
      <c r="AL71" s="276"/>
      <c r="AM71" s="276"/>
      <c r="AN71" s="277"/>
      <c r="AO71" s="44"/>
    </row>
    <row r="72" spans="1:41" ht="80.099999999999994" customHeight="1" x14ac:dyDescent="0.25">
      <c r="A72" s="44" t="s">
        <v>394</v>
      </c>
      <c r="B72" s="31" t="s">
        <v>236</v>
      </c>
      <c r="C72" s="44" t="s">
        <v>321</v>
      </c>
      <c r="D72" s="44" t="s">
        <v>248</v>
      </c>
      <c r="E72" s="61" t="s">
        <v>490</v>
      </c>
      <c r="F72" s="50">
        <v>2024130010238</v>
      </c>
      <c r="G72" s="44" t="s">
        <v>491</v>
      </c>
      <c r="H72" s="44" t="s">
        <v>675</v>
      </c>
      <c r="I72" s="44" t="s">
        <v>835</v>
      </c>
      <c r="J72" s="101">
        <v>1</v>
      </c>
      <c r="K72" s="58" t="s">
        <v>492</v>
      </c>
      <c r="L72" s="44" t="s">
        <v>189</v>
      </c>
      <c r="M72" s="44" t="s">
        <v>724</v>
      </c>
      <c r="N72" s="44">
        <v>5914</v>
      </c>
      <c r="O72" s="43">
        <v>2220</v>
      </c>
      <c r="P72" s="44"/>
      <c r="Q72" s="198">
        <v>0.1583</v>
      </c>
      <c r="R72" s="178">
        <f t="shared" ref="R72:R77" si="5">O72/N72</f>
        <v>0.37538045316198848</v>
      </c>
      <c r="S72" s="127">
        <v>45292</v>
      </c>
      <c r="T72" s="127">
        <v>45657</v>
      </c>
      <c r="U72" s="52">
        <v>360</v>
      </c>
      <c r="V72" s="52">
        <v>5914</v>
      </c>
      <c r="W72" s="52" t="s">
        <v>1106</v>
      </c>
      <c r="X72" s="44" t="s">
        <v>498</v>
      </c>
      <c r="Y72" s="44" t="s">
        <v>1107</v>
      </c>
      <c r="Z72" s="44" t="s">
        <v>1108</v>
      </c>
      <c r="AA72" s="44" t="s">
        <v>937</v>
      </c>
      <c r="AB72" s="44"/>
      <c r="AC72" s="44"/>
      <c r="AD72" s="44"/>
      <c r="AE72" s="44"/>
      <c r="AF72" s="44"/>
      <c r="AG72" s="133">
        <v>310170270345.79999</v>
      </c>
      <c r="AH72" s="133">
        <v>310394662605.79999</v>
      </c>
      <c r="AI72" s="311">
        <v>478219950742.29999</v>
      </c>
      <c r="AJ72" s="44" t="s">
        <v>1109</v>
      </c>
      <c r="AK72" s="44" t="s">
        <v>1110</v>
      </c>
      <c r="AL72" s="311">
        <v>282054431127.20001</v>
      </c>
      <c r="AM72" s="44"/>
      <c r="AN72" s="317">
        <f>AL72/AI72</f>
        <v>0.58980063606587518</v>
      </c>
      <c r="AO72" s="44" t="s">
        <v>1111</v>
      </c>
    </row>
    <row r="73" spans="1:41" ht="80.099999999999994" customHeight="1" x14ac:dyDescent="0.25">
      <c r="A73" s="44" t="s">
        <v>394</v>
      </c>
      <c r="B73" s="31" t="s">
        <v>236</v>
      </c>
      <c r="C73" s="44" t="s">
        <v>321</v>
      </c>
      <c r="D73" s="44" t="s">
        <v>248</v>
      </c>
      <c r="E73" s="61" t="s">
        <v>490</v>
      </c>
      <c r="F73" s="50">
        <v>2024130010238</v>
      </c>
      <c r="G73" s="44" t="s">
        <v>491</v>
      </c>
      <c r="H73" s="44" t="s">
        <v>675</v>
      </c>
      <c r="I73" s="44" t="s">
        <v>835</v>
      </c>
      <c r="J73" s="101">
        <v>1</v>
      </c>
      <c r="K73" s="49" t="s">
        <v>493</v>
      </c>
      <c r="L73" s="44" t="s">
        <v>189</v>
      </c>
      <c r="M73" s="44" t="s">
        <v>724</v>
      </c>
      <c r="N73" s="44">
        <v>5914</v>
      </c>
      <c r="O73" s="43">
        <v>52</v>
      </c>
      <c r="P73" s="44"/>
      <c r="Q73" s="198">
        <v>0.1583</v>
      </c>
      <c r="R73" s="178">
        <f t="shared" si="5"/>
        <v>8.79269529928982E-3</v>
      </c>
      <c r="S73" s="127">
        <v>45292</v>
      </c>
      <c r="T73" s="127">
        <v>45657</v>
      </c>
      <c r="U73" s="52">
        <v>360</v>
      </c>
      <c r="V73" s="52">
        <v>340</v>
      </c>
      <c r="W73" s="52" t="s">
        <v>1106</v>
      </c>
      <c r="X73" s="44" t="s">
        <v>498</v>
      </c>
      <c r="Y73" s="44" t="s">
        <v>1112</v>
      </c>
      <c r="Z73" s="44" t="s">
        <v>1113</v>
      </c>
      <c r="AA73" s="44" t="s">
        <v>914</v>
      </c>
      <c r="AB73" s="44" t="s">
        <v>1114</v>
      </c>
      <c r="AC73" s="133">
        <v>1050000000</v>
      </c>
      <c r="AD73" s="44" t="s">
        <v>54</v>
      </c>
      <c r="AE73" s="44" t="s">
        <v>49</v>
      </c>
      <c r="AF73" s="137">
        <v>45474</v>
      </c>
      <c r="AG73" s="133">
        <v>1340000000</v>
      </c>
      <c r="AH73" s="133">
        <v>1340000000</v>
      </c>
      <c r="AI73" s="312"/>
      <c r="AJ73" s="44" t="s">
        <v>1109</v>
      </c>
      <c r="AK73" s="44" t="s">
        <v>1110</v>
      </c>
      <c r="AL73" s="312"/>
      <c r="AM73" s="44"/>
      <c r="AN73" s="318"/>
      <c r="AO73" s="44" t="s">
        <v>1115</v>
      </c>
    </row>
    <row r="74" spans="1:41" ht="80.099999999999994" customHeight="1" x14ac:dyDescent="0.25">
      <c r="A74" s="44" t="s">
        <v>394</v>
      </c>
      <c r="B74" s="31" t="s">
        <v>236</v>
      </c>
      <c r="C74" s="44" t="s">
        <v>321</v>
      </c>
      <c r="D74" s="44" t="s">
        <v>248</v>
      </c>
      <c r="E74" s="61" t="s">
        <v>490</v>
      </c>
      <c r="F74" s="50">
        <v>2024130010238</v>
      </c>
      <c r="G74" s="44" t="s">
        <v>491</v>
      </c>
      <c r="H74" s="44" t="s">
        <v>675</v>
      </c>
      <c r="I74" s="44" t="s">
        <v>835</v>
      </c>
      <c r="J74" s="101">
        <v>1</v>
      </c>
      <c r="K74" s="58" t="s">
        <v>494</v>
      </c>
      <c r="L74" s="44" t="s">
        <v>189</v>
      </c>
      <c r="M74" s="44" t="s">
        <v>724</v>
      </c>
      <c r="N74" s="44">
        <v>5914</v>
      </c>
      <c r="O74" s="43">
        <v>669</v>
      </c>
      <c r="P74" s="44"/>
      <c r="Q74" s="198">
        <v>0.1583</v>
      </c>
      <c r="R74" s="178">
        <f t="shared" si="5"/>
        <v>0.11312140683124788</v>
      </c>
      <c r="S74" s="127">
        <v>45292</v>
      </c>
      <c r="T74" s="127">
        <v>45657</v>
      </c>
      <c r="U74" s="52">
        <v>360</v>
      </c>
      <c r="V74" s="52">
        <v>30</v>
      </c>
      <c r="W74" s="52" t="s">
        <v>1106</v>
      </c>
      <c r="X74" s="44" t="s">
        <v>498</v>
      </c>
      <c r="Y74" s="44" t="s">
        <v>1107</v>
      </c>
      <c r="Z74" s="44" t="s">
        <v>1108</v>
      </c>
      <c r="AA74" s="44" t="s">
        <v>937</v>
      </c>
      <c r="AB74" s="44"/>
      <c r="AC74" s="133"/>
      <c r="AD74" s="44"/>
      <c r="AE74" s="44"/>
      <c r="AF74" s="44"/>
      <c r="AG74" s="133">
        <v>50614366</v>
      </c>
      <c r="AH74" s="133">
        <v>50614366</v>
      </c>
      <c r="AI74" s="312"/>
      <c r="AJ74" s="44" t="s">
        <v>1048</v>
      </c>
      <c r="AK74" s="44" t="s">
        <v>1110</v>
      </c>
      <c r="AL74" s="312"/>
      <c r="AM74" s="44"/>
      <c r="AN74" s="318"/>
      <c r="AO74" s="44" t="s">
        <v>1116</v>
      </c>
    </row>
    <row r="75" spans="1:41" ht="80.099999999999994" customHeight="1" x14ac:dyDescent="0.25">
      <c r="A75" s="44" t="s">
        <v>394</v>
      </c>
      <c r="B75" s="31" t="s">
        <v>236</v>
      </c>
      <c r="C75" s="44" t="s">
        <v>321</v>
      </c>
      <c r="D75" s="44" t="s">
        <v>248</v>
      </c>
      <c r="E75" s="61" t="s">
        <v>490</v>
      </c>
      <c r="F75" s="50">
        <v>2024130010238</v>
      </c>
      <c r="G75" s="44" t="s">
        <v>491</v>
      </c>
      <c r="H75" s="44" t="s">
        <v>675</v>
      </c>
      <c r="I75" s="44" t="s">
        <v>835</v>
      </c>
      <c r="J75" s="101">
        <v>1</v>
      </c>
      <c r="K75" s="62" t="s">
        <v>495</v>
      </c>
      <c r="L75" s="44" t="s">
        <v>189</v>
      </c>
      <c r="M75" s="44" t="s">
        <v>724</v>
      </c>
      <c r="N75" s="44">
        <v>5914</v>
      </c>
      <c r="O75" s="44">
        <v>0</v>
      </c>
      <c r="P75" s="44"/>
      <c r="Q75" s="198">
        <v>0.1583</v>
      </c>
      <c r="R75" s="178">
        <f t="shared" si="5"/>
        <v>0</v>
      </c>
      <c r="S75" s="127">
        <v>45292</v>
      </c>
      <c r="T75" s="127">
        <v>45657</v>
      </c>
      <c r="U75" s="52">
        <v>360</v>
      </c>
      <c r="V75" s="52">
        <v>100</v>
      </c>
      <c r="W75" s="52" t="s">
        <v>1106</v>
      </c>
      <c r="X75" s="44" t="s">
        <v>498</v>
      </c>
      <c r="Y75" s="44" t="s">
        <v>1107</v>
      </c>
      <c r="Z75" s="44" t="s">
        <v>1108</v>
      </c>
      <c r="AA75" s="44" t="s">
        <v>937</v>
      </c>
      <c r="AB75" s="44"/>
      <c r="AC75" s="133"/>
      <c r="AD75" s="44"/>
      <c r="AE75" s="44"/>
      <c r="AF75" s="44"/>
      <c r="AG75" s="133">
        <v>134479202</v>
      </c>
      <c r="AH75" s="133">
        <v>134479202</v>
      </c>
      <c r="AI75" s="312"/>
      <c r="AJ75" s="44" t="s">
        <v>1048</v>
      </c>
      <c r="AK75" s="44" t="s">
        <v>1110</v>
      </c>
      <c r="AL75" s="312"/>
      <c r="AM75" s="44"/>
      <c r="AN75" s="318"/>
      <c r="AO75" s="44"/>
    </row>
    <row r="76" spans="1:41" ht="80.099999999999994" customHeight="1" x14ac:dyDescent="0.25">
      <c r="A76" s="44" t="s">
        <v>394</v>
      </c>
      <c r="B76" s="31" t="s">
        <v>236</v>
      </c>
      <c r="C76" s="44" t="s">
        <v>321</v>
      </c>
      <c r="D76" s="44" t="s">
        <v>248</v>
      </c>
      <c r="E76" s="61" t="s">
        <v>490</v>
      </c>
      <c r="F76" s="50">
        <v>2024130010238</v>
      </c>
      <c r="G76" s="44" t="s">
        <v>491</v>
      </c>
      <c r="H76" s="44" t="s">
        <v>675</v>
      </c>
      <c r="I76" s="44" t="s">
        <v>835</v>
      </c>
      <c r="J76" s="101">
        <v>1</v>
      </c>
      <c r="K76" s="63" t="s">
        <v>496</v>
      </c>
      <c r="L76" s="44" t="s">
        <v>189</v>
      </c>
      <c r="M76" s="44" t="s">
        <v>724</v>
      </c>
      <c r="N76" s="44">
        <v>5914</v>
      </c>
      <c r="O76" s="44">
        <v>0</v>
      </c>
      <c r="P76" s="44"/>
      <c r="Q76" s="198">
        <v>0.1583</v>
      </c>
      <c r="R76" s="178">
        <f t="shared" si="5"/>
        <v>0</v>
      </c>
      <c r="S76" s="127">
        <v>45292</v>
      </c>
      <c r="T76" s="127">
        <v>45657</v>
      </c>
      <c r="U76" s="52">
        <v>360</v>
      </c>
      <c r="V76" s="52">
        <v>771</v>
      </c>
      <c r="W76" s="52" t="s">
        <v>1106</v>
      </c>
      <c r="X76" s="44" t="s">
        <v>498</v>
      </c>
      <c r="Y76" s="44" t="s">
        <v>1107</v>
      </c>
      <c r="Z76" s="44" t="s">
        <v>1108</v>
      </c>
      <c r="AA76" s="44" t="s">
        <v>914</v>
      </c>
      <c r="AB76" s="44" t="s">
        <v>1117</v>
      </c>
      <c r="AC76" s="133">
        <v>130000000</v>
      </c>
      <c r="AD76" s="44" t="s">
        <v>55</v>
      </c>
      <c r="AE76" s="44" t="s">
        <v>41</v>
      </c>
      <c r="AF76" s="137">
        <v>45474</v>
      </c>
      <c r="AG76" s="133">
        <v>98000000</v>
      </c>
      <c r="AH76" s="133">
        <v>130000000</v>
      </c>
      <c r="AI76" s="312"/>
      <c r="AJ76" s="44" t="s">
        <v>1048</v>
      </c>
      <c r="AK76" s="44" t="s">
        <v>1110</v>
      </c>
      <c r="AL76" s="312"/>
      <c r="AM76" s="44"/>
      <c r="AN76" s="318"/>
      <c r="AO76" s="44" t="s">
        <v>1118</v>
      </c>
    </row>
    <row r="77" spans="1:41" ht="80.099999999999994" customHeight="1" x14ac:dyDescent="0.25">
      <c r="A77" s="44" t="s">
        <v>394</v>
      </c>
      <c r="B77" s="31" t="s">
        <v>236</v>
      </c>
      <c r="C77" s="44" t="s">
        <v>321</v>
      </c>
      <c r="D77" s="44" t="s">
        <v>248</v>
      </c>
      <c r="E77" s="61" t="s">
        <v>490</v>
      </c>
      <c r="F77" s="50">
        <v>2024130010238</v>
      </c>
      <c r="G77" s="44" t="s">
        <v>491</v>
      </c>
      <c r="H77" s="44" t="s">
        <v>675</v>
      </c>
      <c r="I77" s="44" t="s">
        <v>835</v>
      </c>
      <c r="J77" s="101">
        <v>1</v>
      </c>
      <c r="K77" s="63" t="s">
        <v>497</v>
      </c>
      <c r="L77" s="44" t="s">
        <v>189</v>
      </c>
      <c r="M77" s="44" t="s">
        <v>724</v>
      </c>
      <c r="N77" s="44">
        <v>5914</v>
      </c>
      <c r="O77" s="44">
        <v>0</v>
      </c>
      <c r="P77" s="44"/>
      <c r="Q77" s="198">
        <v>0.1583</v>
      </c>
      <c r="R77" s="178">
        <f t="shared" si="5"/>
        <v>0</v>
      </c>
      <c r="S77" s="127">
        <v>45292</v>
      </c>
      <c r="T77" s="127">
        <v>45657</v>
      </c>
      <c r="U77" s="52">
        <v>360</v>
      </c>
      <c r="V77" s="52">
        <v>70</v>
      </c>
      <c r="W77" s="52" t="s">
        <v>1106</v>
      </c>
      <c r="X77" s="44" t="s">
        <v>498</v>
      </c>
      <c r="Y77" s="44" t="s">
        <v>1107</v>
      </c>
      <c r="Z77" s="44" t="s">
        <v>1108</v>
      </c>
      <c r="AA77" s="44" t="s">
        <v>914</v>
      </c>
      <c r="AB77" s="44" t="s">
        <v>1119</v>
      </c>
      <c r="AC77" s="133">
        <v>300000000</v>
      </c>
      <c r="AD77" s="44" t="s">
        <v>65</v>
      </c>
      <c r="AE77" s="44" t="s">
        <v>41</v>
      </c>
      <c r="AF77" s="137">
        <v>45474</v>
      </c>
      <c r="AG77" s="133">
        <v>300000000</v>
      </c>
      <c r="AH77" s="133">
        <v>300000000</v>
      </c>
      <c r="AI77" s="313"/>
      <c r="AJ77" s="44" t="s">
        <v>1048</v>
      </c>
      <c r="AK77" s="44" t="s">
        <v>1110</v>
      </c>
      <c r="AL77" s="313"/>
      <c r="AM77" s="44"/>
      <c r="AN77" s="319"/>
      <c r="AO77" s="44"/>
    </row>
    <row r="78" spans="1:41" ht="80.099999999999994" customHeight="1" x14ac:dyDescent="0.25">
      <c r="A78" s="275"/>
      <c r="B78" s="276"/>
      <c r="C78" s="276"/>
      <c r="D78" s="277"/>
      <c r="E78" s="278" t="s">
        <v>1301</v>
      </c>
      <c r="F78" s="279"/>
      <c r="G78" s="279"/>
      <c r="H78" s="279"/>
      <c r="I78" s="279"/>
      <c r="J78" s="279"/>
      <c r="K78" s="279"/>
      <c r="L78" s="279"/>
      <c r="M78" s="279"/>
      <c r="N78" s="279"/>
      <c r="O78" s="280"/>
      <c r="P78" s="44"/>
      <c r="Q78" s="204">
        <v>0.1583</v>
      </c>
      <c r="R78" s="171">
        <f>AVERAGE(R72:R77)+Q77</f>
        <v>0.24118242588208771</v>
      </c>
      <c r="S78" s="127"/>
      <c r="T78" s="127"/>
      <c r="U78" s="52"/>
      <c r="V78" s="52"/>
      <c r="W78" s="52"/>
      <c r="X78" s="44"/>
      <c r="Y78" s="44"/>
      <c r="Z78" s="44"/>
      <c r="AA78" s="44"/>
      <c r="AB78" s="44"/>
      <c r="AC78" s="133"/>
      <c r="AD78" s="44"/>
      <c r="AE78" s="44"/>
      <c r="AF78" s="137"/>
      <c r="AG78" s="314"/>
      <c r="AH78" s="315"/>
      <c r="AI78" s="315"/>
      <c r="AJ78" s="315"/>
      <c r="AK78" s="315"/>
      <c r="AL78" s="315"/>
      <c r="AM78" s="315"/>
      <c r="AN78" s="316"/>
      <c r="AO78" s="44"/>
    </row>
    <row r="79" spans="1:41" ht="80.099999999999994" customHeight="1" x14ac:dyDescent="0.25">
      <c r="A79" s="44" t="s">
        <v>396</v>
      </c>
      <c r="B79" s="31" t="s">
        <v>257</v>
      </c>
      <c r="C79" s="44" t="s">
        <v>256</v>
      </c>
      <c r="D79" s="44" t="s">
        <v>255</v>
      </c>
      <c r="E79" s="85" t="s">
        <v>499</v>
      </c>
      <c r="F79" s="50">
        <v>2024130010244</v>
      </c>
      <c r="G79" s="65" t="s">
        <v>500</v>
      </c>
      <c r="H79" s="46" t="s">
        <v>676</v>
      </c>
      <c r="I79" s="44" t="s">
        <v>836</v>
      </c>
      <c r="J79" s="101">
        <v>0.3</v>
      </c>
      <c r="K79" s="29" t="s">
        <v>501</v>
      </c>
      <c r="L79" s="44" t="s">
        <v>189</v>
      </c>
      <c r="M79" s="44" t="s">
        <v>725</v>
      </c>
      <c r="N79" s="44">
        <v>6</v>
      </c>
      <c r="O79" s="44">
        <v>1</v>
      </c>
      <c r="P79" s="44"/>
      <c r="Q79" s="198">
        <v>0.33950000000000002</v>
      </c>
      <c r="R79" s="178">
        <f>O79/N79</f>
        <v>0.16666666666666666</v>
      </c>
      <c r="S79" s="127">
        <v>45323</v>
      </c>
      <c r="T79" s="127" t="s">
        <v>1018</v>
      </c>
      <c r="U79" s="52">
        <f t="shared" ref="U79:U84" si="6">+T79-S79</f>
        <v>333</v>
      </c>
      <c r="V79" s="52" t="s">
        <v>950</v>
      </c>
      <c r="W79" s="52" t="s">
        <v>930</v>
      </c>
      <c r="X79" s="44" t="s">
        <v>511</v>
      </c>
      <c r="Y79" s="44" t="s">
        <v>1019</v>
      </c>
      <c r="Z79" s="44" t="s">
        <v>1020</v>
      </c>
      <c r="AA79" s="44" t="s">
        <v>1021</v>
      </c>
      <c r="AB79" s="44" t="s">
        <v>1022</v>
      </c>
      <c r="AC79" s="133">
        <v>1134247789</v>
      </c>
      <c r="AD79" s="44" t="s">
        <v>50</v>
      </c>
      <c r="AE79" s="44" t="s">
        <v>49</v>
      </c>
      <c r="AF79" s="137">
        <v>45323</v>
      </c>
      <c r="AG79" s="133">
        <f>2327460289-100000000</f>
        <v>2227460289</v>
      </c>
      <c r="AH79" s="133">
        <v>1134247789</v>
      </c>
      <c r="AI79" s="311">
        <v>2221758923</v>
      </c>
      <c r="AJ79" s="44" t="s">
        <v>1023</v>
      </c>
      <c r="AK79" s="44" t="s">
        <v>1024</v>
      </c>
      <c r="AL79" s="311">
        <v>587522506</v>
      </c>
      <c r="AM79" s="44"/>
      <c r="AN79" s="317">
        <f>AL79/AI79</f>
        <v>0.26444025943493421</v>
      </c>
      <c r="AO79" s="44" t="s">
        <v>1025</v>
      </c>
    </row>
    <row r="80" spans="1:41" ht="80.099999999999994" customHeight="1" x14ac:dyDescent="0.25">
      <c r="A80" s="44" t="s">
        <v>396</v>
      </c>
      <c r="B80" s="31" t="s">
        <v>257</v>
      </c>
      <c r="C80" s="44" t="s">
        <v>256</v>
      </c>
      <c r="D80" s="44" t="s">
        <v>255</v>
      </c>
      <c r="E80" s="85" t="s">
        <v>499</v>
      </c>
      <c r="F80" s="50">
        <v>2024130010244</v>
      </c>
      <c r="G80" s="65" t="s">
        <v>500</v>
      </c>
      <c r="H80" s="49" t="s">
        <v>677</v>
      </c>
      <c r="I80" s="44" t="s">
        <v>836</v>
      </c>
      <c r="J80" s="101">
        <v>0.3</v>
      </c>
      <c r="K80" s="29" t="s">
        <v>502</v>
      </c>
      <c r="L80" s="44" t="s">
        <v>189</v>
      </c>
      <c r="M80" s="44" t="s">
        <v>725</v>
      </c>
      <c r="N80" s="44">
        <v>3</v>
      </c>
      <c r="O80" s="44">
        <v>0.66</v>
      </c>
      <c r="P80" s="44"/>
      <c r="Q80" s="198">
        <v>0.33950000000000002</v>
      </c>
      <c r="R80" s="178">
        <f>O80/N80</f>
        <v>0.22</v>
      </c>
      <c r="S80" s="127">
        <v>45323</v>
      </c>
      <c r="T80" s="127" t="s">
        <v>1018</v>
      </c>
      <c r="U80" s="52">
        <f t="shared" si="6"/>
        <v>333</v>
      </c>
      <c r="V80" s="52" t="s">
        <v>950</v>
      </c>
      <c r="W80" s="52" t="s">
        <v>930</v>
      </c>
      <c r="X80" s="44" t="s">
        <v>511</v>
      </c>
      <c r="Y80" s="44" t="s">
        <v>1026</v>
      </c>
      <c r="Z80" s="44" t="s">
        <v>1027</v>
      </c>
      <c r="AA80" s="44" t="s">
        <v>937</v>
      </c>
      <c r="AB80" s="44" t="s">
        <v>916</v>
      </c>
      <c r="AC80" s="44" t="s">
        <v>916</v>
      </c>
      <c r="AD80" s="44" t="s">
        <v>916</v>
      </c>
      <c r="AE80" s="44" t="s">
        <v>916</v>
      </c>
      <c r="AF80" s="44" t="s">
        <v>916</v>
      </c>
      <c r="AG80" s="44" t="s">
        <v>916</v>
      </c>
      <c r="AH80" s="44" t="s">
        <v>916</v>
      </c>
      <c r="AI80" s="312"/>
      <c r="AJ80" s="44" t="s">
        <v>916</v>
      </c>
      <c r="AK80" s="44" t="s">
        <v>916</v>
      </c>
      <c r="AL80" s="312"/>
      <c r="AM80" s="44"/>
      <c r="AN80" s="318"/>
      <c r="AO80" s="44" t="s">
        <v>1028</v>
      </c>
    </row>
    <row r="81" spans="1:41" ht="80.099999999999994" customHeight="1" x14ac:dyDescent="0.25">
      <c r="A81" s="44" t="s">
        <v>396</v>
      </c>
      <c r="B81" s="31" t="s">
        <v>257</v>
      </c>
      <c r="C81" s="44" t="s">
        <v>256</v>
      </c>
      <c r="D81" s="44" t="s">
        <v>255</v>
      </c>
      <c r="E81" s="85" t="s">
        <v>499</v>
      </c>
      <c r="F81" s="50">
        <v>2024130010244</v>
      </c>
      <c r="G81" s="65" t="s">
        <v>500</v>
      </c>
      <c r="H81" s="49" t="s">
        <v>676</v>
      </c>
      <c r="I81" s="44" t="s">
        <v>836</v>
      </c>
      <c r="J81" s="101">
        <v>0.3</v>
      </c>
      <c r="K81" s="29" t="s">
        <v>503</v>
      </c>
      <c r="L81" s="44" t="s">
        <v>189</v>
      </c>
      <c r="M81" s="44" t="s">
        <v>725</v>
      </c>
      <c r="N81" s="44" t="s">
        <v>226</v>
      </c>
      <c r="O81" s="44" t="s">
        <v>226</v>
      </c>
      <c r="P81" s="44"/>
      <c r="Q81" s="198">
        <v>0.33950000000000002</v>
      </c>
      <c r="R81" s="178" t="s">
        <v>226</v>
      </c>
      <c r="S81" s="127">
        <v>45536</v>
      </c>
      <c r="T81" s="127" t="s">
        <v>1018</v>
      </c>
      <c r="U81" s="52">
        <f t="shared" si="6"/>
        <v>120</v>
      </c>
      <c r="V81" s="52" t="s">
        <v>950</v>
      </c>
      <c r="W81" s="52" t="s">
        <v>930</v>
      </c>
      <c r="X81" s="44" t="s">
        <v>511</v>
      </c>
      <c r="Y81" s="44" t="s">
        <v>1029</v>
      </c>
      <c r="Z81" s="44" t="s">
        <v>1030</v>
      </c>
      <c r="AA81" s="44" t="s">
        <v>914</v>
      </c>
      <c r="AB81" s="44" t="s">
        <v>1031</v>
      </c>
      <c r="AC81" s="133">
        <v>100000000</v>
      </c>
      <c r="AD81" s="44" t="s">
        <v>52</v>
      </c>
      <c r="AE81" s="44" t="s">
        <v>49</v>
      </c>
      <c r="AF81" s="44">
        <v>0</v>
      </c>
      <c r="AG81" s="133">
        <v>100000000</v>
      </c>
      <c r="AH81" s="133">
        <v>100000000</v>
      </c>
      <c r="AI81" s="312"/>
      <c r="AJ81" s="44" t="s">
        <v>1032</v>
      </c>
      <c r="AK81" s="44" t="s">
        <v>1024</v>
      </c>
      <c r="AL81" s="312"/>
      <c r="AM81" s="44"/>
      <c r="AN81" s="318"/>
      <c r="AO81" s="44" t="s">
        <v>1033</v>
      </c>
    </row>
    <row r="82" spans="1:41" ht="80.099999999999994" customHeight="1" x14ac:dyDescent="0.25">
      <c r="A82" s="44" t="s">
        <v>396</v>
      </c>
      <c r="B82" s="31" t="s">
        <v>257</v>
      </c>
      <c r="C82" s="44" t="s">
        <v>266</v>
      </c>
      <c r="D82" s="44" t="s">
        <v>264</v>
      </c>
      <c r="E82" s="85" t="s">
        <v>499</v>
      </c>
      <c r="F82" s="50">
        <v>2024130010244</v>
      </c>
      <c r="G82" s="65" t="s">
        <v>500</v>
      </c>
      <c r="H82" s="49" t="s">
        <v>677</v>
      </c>
      <c r="I82" s="44" t="s">
        <v>836</v>
      </c>
      <c r="J82" s="101">
        <v>0.3</v>
      </c>
      <c r="K82" s="29" t="s">
        <v>504</v>
      </c>
      <c r="L82" s="44" t="s">
        <v>189</v>
      </c>
      <c r="M82" s="44" t="s">
        <v>726</v>
      </c>
      <c r="N82" s="44">
        <v>1</v>
      </c>
      <c r="O82" s="44">
        <v>1</v>
      </c>
      <c r="P82" s="44"/>
      <c r="Q82" s="198">
        <v>0.33950000000000002</v>
      </c>
      <c r="R82" s="178">
        <f>O82/N82</f>
        <v>1</v>
      </c>
      <c r="S82" s="127">
        <v>45383</v>
      </c>
      <c r="T82" s="127" t="s">
        <v>1018</v>
      </c>
      <c r="U82" s="52">
        <f t="shared" si="6"/>
        <v>273</v>
      </c>
      <c r="V82" s="52" t="s">
        <v>950</v>
      </c>
      <c r="W82" s="52" t="s">
        <v>930</v>
      </c>
      <c r="X82" s="44" t="s">
        <v>511</v>
      </c>
      <c r="Y82" s="44" t="s">
        <v>1034</v>
      </c>
      <c r="Z82" s="44" t="s">
        <v>1035</v>
      </c>
      <c r="AA82" s="44" t="s">
        <v>937</v>
      </c>
      <c r="AB82" s="44" t="s">
        <v>916</v>
      </c>
      <c r="AC82" s="44" t="s">
        <v>916</v>
      </c>
      <c r="AD82" s="44" t="s">
        <v>916</v>
      </c>
      <c r="AE82" s="44" t="s">
        <v>916</v>
      </c>
      <c r="AF82" s="44" t="s">
        <v>916</v>
      </c>
      <c r="AG82" s="44" t="s">
        <v>916</v>
      </c>
      <c r="AH82" s="44" t="s">
        <v>916</v>
      </c>
      <c r="AI82" s="312"/>
      <c r="AJ82" s="44" t="s">
        <v>916</v>
      </c>
      <c r="AK82" s="44" t="s">
        <v>916</v>
      </c>
      <c r="AL82" s="312"/>
      <c r="AM82" s="44"/>
      <c r="AN82" s="318"/>
      <c r="AO82" s="44" t="s">
        <v>1036</v>
      </c>
    </row>
    <row r="83" spans="1:41" ht="80.099999999999994" customHeight="1" x14ac:dyDescent="0.25">
      <c r="A83" s="44" t="s">
        <v>396</v>
      </c>
      <c r="B83" s="31" t="s">
        <v>257</v>
      </c>
      <c r="C83" s="44" t="s">
        <v>266</v>
      </c>
      <c r="D83" s="44" t="s">
        <v>264</v>
      </c>
      <c r="E83" s="85" t="s">
        <v>499</v>
      </c>
      <c r="F83" s="50">
        <v>2024130010244</v>
      </c>
      <c r="G83" s="64" t="s">
        <v>500</v>
      </c>
      <c r="H83" s="96" t="s">
        <v>677</v>
      </c>
      <c r="I83" s="44" t="s">
        <v>836</v>
      </c>
      <c r="J83" s="101">
        <v>0.3</v>
      </c>
      <c r="K83" s="29" t="s">
        <v>505</v>
      </c>
      <c r="L83" s="44" t="s">
        <v>189</v>
      </c>
      <c r="M83" s="44" t="s">
        <v>726</v>
      </c>
      <c r="N83" s="44">
        <v>1</v>
      </c>
      <c r="O83" s="44">
        <v>0</v>
      </c>
      <c r="P83" s="44"/>
      <c r="Q83" s="198">
        <v>0.33950000000000002</v>
      </c>
      <c r="R83" s="178">
        <f>O83/N83</f>
        <v>0</v>
      </c>
      <c r="S83" s="127">
        <v>45383</v>
      </c>
      <c r="T83" s="127" t="s">
        <v>1018</v>
      </c>
      <c r="U83" s="52">
        <f t="shared" si="6"/>
        <v>273</v>
      </c>
      <c r="V83" s="52" t="s">
        <v>950</v>
      </c>
      <c r="W83" s="52" t="s">
        <v>930</v>
      </c>
      <c r="X83" s="44" t="s">
        <v>511</v>
      </c>
      <c r="Y83" s="44" t="s">
        <v>1037</v>
      </c>
      <c r="Z83" s="44" t="s">
        <v>1038</v>
      </c>
      <c r="AA83" s="44" t="s">
        <v>937</v>
      </c>
      <c r="AB83" s="44" t="s">
        <v>916</v>
      </c>
      <c r="AC83" s="44" t="s">
        <v>916</v>
      </c>
      <c r="AD83" s="44" t="s">
        <v>916</v>
      </c>
      <c r="AE83" s="44" t="s">
        <v>916</v>
      </c>
      <c r="AF83" s="44" t="s">
        <v>916</v>
      </c>
      <c r="AG83" s="44" t="s">
        <v>916</v>
      </c>
      <c r="AH83" s="44" t="s">
        <v>916</v>
      </c>
      <c r="AI83" s="312"/>
      <c r="AJ83" s="44" t="s">
        <v>916</v>
      </c>
      <c r="AK83" s="44" t="s">
        <v>916</v>
      </c>
      <c r="AL83" s="312"/>
      <c r="AM83" s="44"/>
      <c r="AN83" s="318"/>
      <c r="AO83" s="44" t="s">
        <v>1039</v>
      </c>
    </row>
    <row r="84" spans="1:41" ht="80.099999999999994" customHeight="1" x14ac:dyDescent="0.25">
      <c r="A84" s="44" t="s">
        <v>396</v>
      </c>
      <c r="B84" s="31" t="s">
        <v>257</v>
      </c>
      <c r="C84" s="44" t="s">
        <v>266</v>
      </c>
      <c r="D84" s="44" t="s">
        <v>264</v>
      </c>
      <c r="E84" s="85" t="s">
        <v>499</v>
      </c>
      <c r="F84" s="50">
        <v>2024130010244</v>
      </c>
      <c r="G84" s="65" t="s">
        <v>500</v>
      </c>
      <c r="H84" s="49" t="s">
        <v>676</v>
      </c>
      <c r="I84" s="44" t="s">
        <v>837</v>
      </c>
      <c r="J84" s="101">
        <v>0.4</v>
      </c>
      <c r="K84" s="29" t="s">
        <v>506</v>
      </c>
      <c r="L84" s="44" t="s">
        <v>189</v>
      </c>
      <c r="M84" s="44" t="s">
        <v>726</v>
      </c>
      <c r="N84" s="44">
        <v>2</v>
      </c>
      <c r="O84" s="44">
        <v>1</v>
      </c>
      <c r="P84" s="44"/>
      <c r="Q84" s="198">
        <v>0.33950000000000002</v>
      </c>
      <c r="R84" s="178">
        <f>O84/N84</f>
        <v>0.5</v>
      </c>
      <c r="S84" s="127">
        <v>45352</v>
      </c>
      <c r="T84" s="127" t="s">
        <v>1018</v>
      </c>
      <c r="U84" s="52">
        <f t="shared" si="6"/>
        <v>304</v>
      </c>
      <c r="V84" s="52" t="s">
        <v>950</v>
      </c>
      <c r="W84" s="52" t="s">
        <v>930</v>
      </c>
      <c r="X84" s="44" t="s">
        <v>511</v>
      </c>
      <c r="Y84" s="44" t="s">
        <v>1037</v>
      </c>
      <c r="Z84" s="44" t="s">
        <v>1038</v>
      </c>
      <c r="AA84" s="44" t="s">
        <v>914</v>
      </c>
      <c r="AB84" s="44" t="s">
        <v>1022</v>
      </c>
      <c r="AC84" s="44">
        <v>0</v>
      </c>
      <c r="AD84" s="44" t="s">
        <v>64</v>
      </c>
      <c r="AE84" s="44" t="s">
        <v>49</v>
      </c>
      <c r="AF84" s="44" t="s">
        <v>950</v>
      </c>
      <c r="AG84" s="44">
        <v>0</v>
      </c>
      <c r="AH84" s="44" t="s">
        <v>950</v>
      </c>
      <c r="AI84" s="312"/>
      <c r="AJ84" s="44" t="s">
        <v>950</v>
      </c>
      <c r="AK84" s="44" t="s">
        <v>950</v>
      </c>
      <c r="AL84" s="312"/>
      <c r="AM84" s="44"/>
      <c r="AN84" s="318"/>
      <c r="AO84" s="44" t="s">
        <v>1040</v>
      </c>
    </row>
    <row r="85" spans="1:41" ht="80.099999999999994" customHeight="1" x14ac:dyDescent="0.25">
      <c r="A85" s="44" t="s">
        <v>396</v>
      </c>
      <c r="B85" s="31" t="s">
        <v>257</v>
      </c>
      <c r="C85" s="44" t="s">
        <v>266</v>
      </c>
      <c r="D85" s="44" t="s">
        <v>264</v>
      </c>
      <c r="E85" s="85" t="s">
        <v>499</v>
      </c>
      <c r="F85" s="50">
        <v>2024130010244</v>
      </c>
      <c r="G85" s="65" t="s">
        <v>500</v>
      </c>
      <c r="H85" s="49" t="s">
        <v>677</v>
      </c>
      <c r="I85" s="44" t="s">
        <v>829</v>
      </c>
      <c r="J85" s="101">
        <v>0.3</v>
      </c>
      <c r="K85" s="29" t="s">
        <v>507</v>
      </c>
      <c r="L85" s="44" t="s">
        <v>189</v>
      </c>
      <c r="M85" s="44" t="s">
        <v>726</v>
      </c>
      <c r="N85" s="44">
        <v>3</v>
      </c>
      <c r="O85" s="44">
        <v>0.66</v>
      </c>
      <c r="P85" s="44"/>
      <c r="Q85" s="198">
        <v>0.33950000000000002</v>
      </c>
      <c r="R85" s="178">
        <f>O85/N85</f>
        <v>0.22</v>
      </c>
      <c r="S85" s="127" t="s">
        <v>950</v>
      </c>
      <c r="T85" s="127" t="s">
        <v>950</v>
      </c>
      <c r="U85" s="52" t="s">
        <v>950</v>
      </c>
      <c r="V85" s="52">
        <v>48</v>
      </c>
      <c r="W85" s="52" t="s">
        <v>930</v>
      </c>
      <c r="X85" s="44" t="s">
        <v>511</v>
      </c>
      <c r="Y85" s="44" t="s">
        <v>1037</v>
      </c>
      <c r="Z85" s="44" t="s">
        <v>1038</v>
      </c>
      <c r="AA85" s="44" t="s">
        <v>937</v>
      </c>
      <c r="AB85" s="44" t="s">
        <v>916</v>
      </c>
      <c r="AC85" s="44" t="s">
        <v>916</v>
      </c>
      <c r="AD85" s="44" t="s">
        <v>916</v>
      </c>
      <c r="AE85" s="44" t="s">
        <v>916</v>
      </c>
      <c r="AF85" s="44" t="s">
        <v>916</v>
      </c>
      <c r="AG85" s="44" t="s">
        <v>916</v>
      </c>
      <c r="AH85" s="44" t="s">
        <v>916</v>
      </c>
      <c r="AI85" s="312"/>
      <c r="AJ85" s="44" t="s">
        <v>916</v>
      </c>
      <c r="AK85" s="44" t="s">
        <v>916</v>
      </c>
      <c r="AL85" s="312"/>
      <c r="AM85" s="44"/>
      <c r="AN85" s="318"/>
      <c r="AO85" s="44" t="s">
        <v>1041</v>
      </c>
    </row>
    <row r="86" spans="1:41" ht="80.099999999999994" customHeight="1" x14ac:dyDescent="0.25">
      <c r="A86" s="44" t="s">
        <v>396</v>
      </c>
      <c r="B86" s="31" t="s">
        <v>257</v>
      </c>
      <c r="C86" s="44" t="s">
        <v>275</v>
      </c>
      <c r="D86" s="44" t="s">
        <v>265</v>
      </c>
      <c r="E86" s="85" t="s">
        <v>499</v>
      </c>
      <c r="F86" s="50">
        <v>2024130010244</v>
      </c>
      <c r="G86" s="65" t="s">
        <v>500</v>
      </c>
      <c r="H86" s="49" t="s">
        <v>677</v>
      </c>
      <c r="I86" s="44" t="s">
        <v>829</v>
      </c>
      <c r="J86" s="101">
        <v>0.3</v>
      </c>
      <c r="K86" s="29" t="s">
        <v>508</v>
      </c>
      <c r="L86" s="44" t="s">
        <v>189</v>
      </c>
      <c r="M86" s="44" t="s">
        <v>727</v>
      </c>
      <c r="N86" s="44" t="s">
        <v>226</v>
      </c>
      <c r="O86" s="44" t="s">
        <v>226</v>
      </c>
      <c r="P86" s="44"/>
      <c r="Q86" s="198">
        <v>0.33950000000000002</v>
      </c>
      <c r="R86" s="178" t="s">
        <v>226</v>
      </c>
      <c r="S86" s="127" t="s">
        <v>950</v>
      </c>
      <c r="T86" s="127" t="s">
        <v>950</v>
      </c>
      <c r="U86" s="52" t="s">
        <v>950</v>
      </c>
      <c r="V86" s="52" t="s">
        <v>950</v>
      </c>
      <c r="W86" s="52" t="s">
        <v>930</v>
      </c>
      <c r="X86" s="44" t="s">
        <v>511</v>
      </c>
      <c r="Y86" s="44" t="s">
        <v>1037</v>
      </c>
      <c r="Z86" s="44" t="s">
        <v>1038</v>
      </c>
      <c r="AA86" s="44" t="s">
        <v>937</v>
      </c>
      <c r="AB86" s="44" t="s">
        <v>916</v>
      </c>
      <c r="AC86" s="44" t="s">
        <v>916</v>
      </c>
      <c r="AD86" s="44" t="s">
        <v>916</v>
      </c>
      <c r="AE86" s="44" t="s">
        <v>916</v>
      </c>
      <c r="AF86" s="44" t="s">
        <v>916</v>
      </c>
      <c r="AG86" s="44" t="s">
        <v>916</v>
      </c>
      <c r="AH86" s="44" t="s">
        <v>916</v>
      </c>
      <c r="AI86" s="312"/>
      <c r="AJ86" s="44" t="s">
        <v>916</v>
      </c>
      <c r="AK86" s="44" t="s">
        <v>916</v>
      </c>
      <c r="AL86" s="312"/>
      <c r="AM86" s="44"/>
      <c r="AN86" s="318"/>
      <c r="AO86" s="44" t="s">
        <v>1042</v>
      </c>
    </row>
    <row r="87" spans="1:41" ht="80.099999999999994" customHeight="1" x14ac:dyDescent="0.25">
      <c r="A87" s="44" t="s">
        <v>396</v>
      </c>
      <c r="B87" s="31" t="s">
        <v>257</v>
      </c>
      <c r="C87" s="44" t="s">
        <v>275</v>
      </c>
      <c r="D87" s="44" t="s">
        <v>265</v>
      </c>
      <c r="E87" s="85" t="s">
        <v>499</v>
      </c>
      <c r="F87" s="50">
        <v>2024130010244</v>
      </c>
      <c r="G87" s="65" t="s">
        <v>500</v>
      </c>
      <c r="H87" s="49" t="s">
        <v>676</v>
      </c>
      <c r="I87" s="44" t="s">
        <v>829</v>
      </c>
      <c r="J87" s="101">
        <v>0.3</v>
      </c>
      <c r="K87" s="29" t="s">
        <v>509</v>
      </c>
      <c r="L87" s="44" t="s">
        <v>189</v>
      </c>
      <c r="M87" s="44" t="s">
        <v>727</v>
      </c>
      <c r="N87" s="44">
        <v>12</v>
      </c>
      <c r="O87" s="44">
        <v>1</v>
      </c>
      <c r="P87" s="44"/>
      <c r="Q87" s="198">
        <v>0.33950000000000002</v>
      </c>
      <c r="R87" s="178">
        <f>O87/N87</f>
        <v>8.3333333333333329E-2</v>
      </c>
      <c r="S87" s="127" t="s">
        <v>950</v>
      </c>
      <c r="T87" s="127" t="s">
        <v>1018</v>
      </c>
      <c r="U87" s="52" t="s">
        <v>950</v>
      </c>
      <c r="V87" s="52" t="s">
        <v>950</v>
      </c>
      <c r="W87" s="52" t="s">
        <v>930</v>
      </c>
      <c r="X87" s="44" t="s">
        <v>511</v>
      </c>
      <c r="Y87" s="44" t="s">
        <v>1037</v>
      </c>
      <c r="Z87" s="44" t="s">
        <v>1038</v>
      </c>
      <c r="AA87" s="44" t="s">
        <v>937</v>
      </c>
      <c r="AB87" s="44" t="s">
        <v>916</v>
      </c>
      <c r="AC87" s="44" t="s">
        <v>916</v>
      </c>
      <c r="AD87" s="44" t="s">
        <v>916</v>
      </c>
      <c r="AE87" s="44" t="s">
        <v>916</v>
      </c>
      <c r="AF87" s="44" t="s">
        <v>916</v>
      </c>
      <c r="AG87" s="44" t="s">
        <v>916</v>
      </c>
      <c r="AH87" s="44" t="s">
        <v>916</v>
      </c>
      <c r="AI87" s="312"/>
      <c r="AJ87" s="44" t="s">
        <v>916</v>
      </c>
      <c r="AK87" s="44" t="s">
        <v>916</v>
      </c>
      <c r="AL87" s="312"/>
      <c r="AM87" s="44"/>
      <c r="AN87" s="318"/>
      <c r="AO87" s="44" t="s">
        <v>1043</v>
      </c>
    </row>
    <row r="88" spans="1:41" ht="80.099999999999994" customHeight="1" x14ac:dyDescent="0.25">
      <c r="A88" s="44" t="s">
        <v>396</v>
      </c>
      <c r="B88" s="31" t="s">
        <v>257</v>
      </c>
      <c r="C88" s="44" t="s">
        <v>275</v>
      </c>
      <c r="D88" s="44" t="s">
        <v>265</v>
      </c>
      <c r="E88" s="85" t="s">
        <v>499</v>
      </c>
      <c r="F88" s="50">
        <v>2024130010244</v>
      </c>
      <c r="G88" s="65" t="s">
        <v>500</v>
      </c>
      <c r="H88" s="49" t="s">
        <v>677</v>
      </c>
      <c r="I88" s="44" t="s">
        <v>829</v>
      </c>
      <c r="J88" s="101">
        <v>0.3</v>
      </c>
      <c r="K88" s="29" t="s">
        <v>510</v>
      </c>
      <c r="L88" s="44" t="s">
        <v>189</v>
      </c>
      <c r="M88" s="44" t="s">
        <v>727</v>
      </c>
      <c r="N88" s="44" t="s">
        <v>226</v>
      </c>
      <c r="O88" s="44" t="s">
        <v>226</v>
      </c>
      <c r="P88" s="44"/>
      <c r="Q88" s="198">
        <v>0.33950000000000002</v>
      </c>
      <c r="R88" s="178" t="s">
        <v>226</v>
      </c>
      <c r="S88" s="127" t="s">
        <v>950</v>
      </c>
      <c r="T88" s="127" t="s">
        <v>950</v>
      </c>
      <c r="U88" s="52" t="s">
        <v>950</v>
      </c>
      <c r="V88" s="52" t="s">
        <v>950</v>
      </c>
      <c r="W88" s="52" t="s">
        <v>930</v>
      </c>
      <c r="X88" s="44" t="s">
        <v>511</v>
      </c>
      <c r="Y88" s="44" t="s">
        <v>1037</v>
      </c>
      <c r="Z88" s="44" t="s">
        <v>1038</v>
      </c>
      <c r="AA88" s="44" t="s">
        <v>937</v>
      </c>
      <c r="AB88" s="44" t="s">
        <v>916</v>
      </c>
      <c r="AC88" s="44" t="s">
        <v>916</v>
      </c>
      <c r="AD88" s="44" t="s">
        <v>916</v>
      </c>
      <c r="AE88" s="44" t="s">
        <v>916</v>
      </c>
      <c r="AF88" s="44" t="s">
        <v>916</v>
      </c>
      <c r="AG88" s="44" t="s">
        <v>916</v>
      </c>
      <c r="AH88" s="44" t="s">
        <v>916</v>
      </c>
      <c r="AI88" s="313"/>
      <c r="AJ88" s="44" t="s">
        <v>916</v>
      </c>
      <c r="AK88" s="44" t="s">
        <v>916</v>
      </c>
      <c r="AL88" s="313"/>
      <c r="AM88" s="44"/>
      <c r="AN88" s="319"/>
      <c r="AO88" s="44" t="s">
        <v>1042</v>
      </c>
    </row>
    <row r="89" spans="1:41" ht="80.099999999999994" customHeight="1" x14ac:dyDescent="0.25">
      <c r="A89" s="275"/>
      <c r="B89" s="276"/>
      <c r="C89" s="276"/>
      <c r="D89" s="277"/>
      <c r="E89" s="281" t="s">
        <v>1302</v>
      </c>
      <c r="F89" s="282"/>
      <c r="G89" s="282"/>
      <c r="H89" s="282"/>
      <c r="I89" s="282"/>
      <c r="J89" s="282"/>
      <c r="K89" s="282"/>
      <c r="L89" s="282"/>
      <c r="M89" s="282"/>
      <c r="N89" s="282"/>
      <c r="O89" s="283"/>
      <c r="P89" s="44"/>
      <c r="Q89" s="204">
        <v>0.33950000000000002</v>
      </c>
      <c r="R89" s="171">
        <f>AVERAGE(R79:R88)+Q88</f>
        <v>0.65235714285714286</v>
      </c>
      <c r="S89" s="127"/>
      <c r="T89" s="127"/>
      <c r="U89" s="52"/>
      <c r="V89" s="52"/>
      <c r="W89" s="52"/>
      <c r="X89" s="44"/>
      <c r="Y89" s="44"/>
      <c r="Z89" s="44"/>
      <c r="AA89" s="44"/>
      <c r="AB89" s="44"/>
      <c r="AC89" s="44"/>
      <c r="AD89" s="44"/>
      <c r="AE89" s="44"/>
      <c r="AF89" s="44"/>
      <c r="AG89" s="275"/>
      <c r="AH89" s="276"/>
      <c r="AI89" s="276"/>
      <c r="AJ89" s="276"/>
      <c r="AK89" s="276"/>
      <c r="AL89" s="276"/>
      <c r="AM89" s="276"/>
      <c r="AN89" s="277"/>
      <c r="AO89" s="44"/>
    </row>
    <row r="90" spans="1:41" ht="80.099999999999994" customHeight="1" x14ac:dyDescent="0.25">
      <c r="A90" s="44" t="s">
        <v>397</v>
      </c>
      <c r="B90" s="31" t="s">
        <v>257</v>
      </c>
      <c r="C90" s="44" t="s">
        <v>295</v>
      </c>
      <c r="D90" s="44" t="s">
        <v>272</v>
      </c>
      <c r="E90" s="66" t="s">
        <v>512</v>
      </c>
      <c r="F90" s="50">
        <v>2024130010239</v>
      </c>
      <c r="G90" s="44" t="s">
        <v>513</v>
      </c>
      <c r="H90" s="46" t="s">
        <v>678</v>
      </c>
      <c r="I90" s="44" t="s">
        <v>838</v>
      </c>
      <c r="J90" s="101">
        <v>0.1</v>
      </c>
      <c r="K90" s="67" t="s">
        <v>514</v>
      </c>
      <c r="L90" s="44" t="s">
        <v>189</v>
      </c>
      <c r="M90" s="44" t="s">
        <v>728</v>
      </c>
      <c r="N90" s="44">
        <v>20</v>
      </c>
      <c r="O90" s="44">
        <v>1</v>
      </c>
      <c r="P90" s="44"/>
      <c r="Q90" s="198">
        <v>0.1426</v>
      </c>
      <c r="R90" s="178">
        <f>O90/N90</f>
        <v>0.05</v>
      </c>
      <c r="S90" s="127">
        <v>37500</v>
      </c>
      <c r="T90" s="127" t="s">
        <v>1018</v>
      </c>
      <c r="U90" s="52">
        <f>+T90-S90</f>
        <v>8156</v>
      </c>
      <c r="V90" s="52" t="s">
        <v>916</v>
      </c>
      <c r="W90" s="52" t="s">
        <v>930</v>
      </c>
      <c r="X90" s="44" t="s">
        <v>523</v>
      </c>
      <c r="Y90" s="44" t="s">
        <v>1045</v>
      </c>
      <c r="Z90" s="44" t="s">
        <v>1046</v>
      </c>
      <c r="AA90" s="44" t="s">
        <v>914</v>
      </c>
      <c r="AB90" s="44" t="s">
        <v>1047</v>
      </c>
      <c r="AC90" s="133">
        <v>37433250</v>
      </c>
      <c r="AD90" s="44" t="s">
        <v>64</v>
      </c>
      <c r="AE90" s="44" t="s">
        <v>41</v>
      </c>
      <c r="AF90" s="137">
        <v>45292</v>
      </c>
      <c r="AG90" s="44">
        <v>37433250</v>
      </c>
      <c r="AH90" s="133">
        <v>19000000</v>
      </c>
      <c r="AI90" s="311">
        <v>1538331627</v>
      </c>
      <c r="AJ90" s="44" t="s">
        <v>1048</v>
      </c>
      <c r="AK90" s="44" t="s">
        <v>1049</v>
      </c>
      <c r="AL90" s="311">
        <v>390586217</v>
      </c>
      <c r="AM90" s="44"/>
      <c r="AN90" s="317">
        <f>AL90/AI90</f>
        <v>0.25390248119757342</v>
      </c>
      <c r="AO90" s="44" t="s">
        <v>1050</v>
      </c>
    </row>
    <row r="91" spans="1:41" ht="80.099999999999994" customHeight="1" x14ac:dyDescent="0.25">
      <c r="A91" s="44" t="s">
        <v>397</v>
      </c>
      <c r="B91" s="31" t="s">
        <v>257</v>
      </c>
      <c r="C91" s="44" t="s">
        <v>295</v>
      </c>
      <c r="D91" s="44" t="s">
        <v>272</v>
      </c>
      <c r="E91" s="66" t="s">
        <v>512</v>
      </c>
      <c r="F91" s="50">
        <v>2024130010239</v>
      </c>
      <c r="G91" s="44" t="s">
        <v>513</v>
      </c>
      <c r="H91" s="46" t="s">
        <v>678</v>
      </c>
      <c r="I91" s="44" t="s">
        <v>838</v>
      </c>
      <c r="J91" s="101">
        <v>0.1</v>
      </c>
      <c r="K91" s="67" t="s">
        <v>515</v>
      </c>
      <c r="L91" s="44" t="s">
        <v>189</v>
      </c>
      <c r="M91" s="44" t="s">
        <v>728</v>
      </c>
      <c r="N91" s="44">
        <v>20</v>
      </c>
      <c r="O91" s="44">
        <v>1</v>
      </c>
      <c r="P91" s="44"/>
      <c r="Q91" s="198">
        <v>0.1426</v>
      </c>
      <c r="R91" s="178">
        <f>O91/N91</f>
        <v>0.05</v>
      </c>
      <c r="S91" s="127">
        <v>37500</v>
      </c>
      <c r="T91" s="127" t="s">
        <v>1018</v>
      </c>
      <c r="U91" s="52">
        <f>+T91-S91</f>
        <v>8156</v>
      </c>
      <c r="V91" s="52" t="s">
        <v>916</v>
      </c>
      <c r="W91" s="52" t="s">
        <v>930</v>
      </c>
      <c r="X91" s="44" t="s">
        <v>523</v>
      </c>
      <c r="Y91" s="44" t="s">
        <v>1045</v>
      </c>
      <c r="Z91" s="44" t="s">
        <v>1046</v>
      </c>
      <c r="AA91" s="44" t="s">
        <v>914</v>
      </c>
      <c r="AB91" s="44" t="s">
        <v>1047</v>
      </c>
      <c r="AC91" s="133">
        <v>37433250</v>
      </c>
      <c r="AD91" s="44" t="s">
        <v>64</v>
      </c>
      <c r="AE91" s="44" t="s">
        <v>41</v>
      </c>
      <c r="AF91" s="137">
        <v>45292</v>
      </c>
      <c r="AG91" s="44">
        <v>37433250</v>
      </c>
      <c r="AH91" s="133">
        <v>19000000</v>
      </c>
      <c r="AI91" s="312"/>
      <c r="AJ91" s="44" t="s">
        <v>1048</v>
      </c>
      <c r="AK91" s="44" t="s">
        <v>1049</v>
      </c>
      <c r="AL91" s="312"/>
      <c r="AM91" s="44"/>
      <c r="AN91" s="318"/>
      <c r="AO91" s="44" t="s">
        <v>1050</v>
      </c>
    </row>
    <row r="92" spans="1:41" ht="80.099999999999994" customHeight="1" x14ac:dyDescent="0.25">
      <c r="A92" s="44" t="s">
        <v>397</v>
      </c>
      <c r="B92" s="31" t="s">
        <v>257</v>
      </c>
      <c r="C92" s="44" t="s">
        <v>295</v>
      </c>
      <c r="D92" s="44" t="s">
        <v>272</v>
      </c>
      <c r="E92" s="66" t="s">
        <v>512</v>
      </c>
      <c r="F92" s="50">
        <v>2024130010239</v>
      </c>
      <c r="G92" s="44" t="s">
        <v>513</v>
      </c>
      <c r="H92" s="49" t="s">
        <v>679</v>
      </c>
      <c r="I92" s="44" t="s">
        <v>838</v>
      </c>
      <c r="J92" s="101">
        <v>0.1</v>
      </c>
      <c r="K92" s="67" t="s">
        <v>516</v>
      </c>
      <c r="L92" s="44" t="s">
        <v>189</v>
      </c>
      <c r="M92" s="44" t="s">
        <v>728</v>
      </c>
      <c r="N92" s="44">
        <v>20</v>
      </c>
      <c r="O92" s="44">
        <v>0.1</v>
      </c>
      <c r="P92" s="44"/>
      <c r="Q92" s="198">
        <v>0.1426</v>
      </c>
      <c r="R92" s="178">
        <f>O92/N92</f>
        <v>5.0000000000000001E-3</v>
      </c>
      <c r="S92" s="127">
        <v>40210</v>
      </c>
      <c r="T92" s="127" t="s">
        <v>1044</v>
      </c>
      <c r="U92" s="52">
        <f>+T92-S92</f>
        <v>5385</v>
      </c>
      <c r="V92" s="52" t="s">
        <v>916</v>
      </c>
      <c r="W92" s="52" t="s">
        <v>930</v>
      </c>
      <c r="X92" s="44" t="s">
        <v>523</v>
      </c>
      <c r="Y92" s="44" t="s">
        <v>1051</v>
      </c>
      <c r="Z92" s="44" t="s">
        <v>1052</v>
      </c>
      <c r="AA92" s="44" t="s">
        <v>914</v>
      </c>
      <c r="AB92" s="44" t="s">
        <v>1047</v>
      </c>
      <c r="AC92" s="44">
        <v>0</v>
      </c>
      <c r="AD92" s="44" t="s">
        <v>64</v>
      </c>
      <c r="AE92" s="44" t="s">
        <v>41</v>
      </c>
      <c r="AF92" s="137">
        <v>45292</v>
      </c>
      <c r="AG92" s="44">
        <v>0</v>
      </c>
      <c r="AH92" s="133">
        <v>38000000</v>
      </c>
      <c r="AI92" s="312"/>
      <c r="AJ92" s="44" t="s">
        <v>1048</v>
      </c>
      <c r="AK92" s="44" t="s">
        <v>1049</v>
      </c>
      <c r="AL92" s="312"/>
      <c r="AM92" s="44"/>
      <c r="AN92" s="318"/>
      <c r="AO92" s="44" t="s">
        <v>1053</v>
      </c>
    </row>
    <row r="93" spans="1:41" ht="80.099999999999994" customHeight="1" x14ac:dyDescent="0.25">
      <c r="A93" s="44" t="s">
        <v>397</v>
      </c>
      <c r="B93" s="31" t="s">
        <v>257</v>
      </c>
      <c r="C93" s="44" t="s">
        <v>306</v>
      </c>
      <c r="D93" s="44" t="s">
        <v>273</v>
      </c>
      <c r="E93" s="66" t="s">
        <v>512</v>
      </c>
      <c r="F93" s="50">
        <v>2024130010239</v>
      </c>
      <c r="G93" s="44" t="s">
        <v>513</v>
      </c>
      <c r="H93" s="49" t="s">
        <v>680</v>
      </c>
      <c r="I93" s="44" t="s">
        <v>838</v>
      </c>
      <c r="J93" s="101">
        <v>0.1</v>
      </c>
      <c r="K93" s="67" t="s">
        <v>517</v>
      </c>
      <c r="L93" s="44" t="s">
        <v>189</v>
      </c>
      <c r="M93" s="44" t="s">
        <v>729</v>
      </c>
      <c r="N93" s="44">
        <v>1000</v>
      </c>
      <c r="O93" s="44" t="s">
        <v>950</v>
      </c>
      <c r="P93" s="44"/>
      <c r="Q93" s="198">
        <v>0.1426</v>
      </c>
      <c r="R93" s="178" t="s">
        <v>950</v>
      </c>
      <c r="S93" s="127" t="s">
        <v>950</v>
      </c>
      <c r="T93" s="127" t="s">
        <v>950</v>
      </c>
      <c r="U93" s="52" t="s">
        <v>950</v>
      </c>
      <c r="V93" s="52" t="s">
        <v>950</v>
      </c>
      <c r="W93" s="52" t="s">
        <v>950</v>
      </c>
      <c r="X93" s="44" t="s">
        <v>523</v>
      </c>
      <c r="Y93" s="44" t="s">
        <v>1054</v>
      </c>
      <c r="Z93" s="44" t="s">
        <v>1055</v>
      </c>
      <c r="AA93" s="44" t="s">
        <v>914</v>
      </c>
      <c r="AB93" s="44" t="s">
        <v>1047</v>
      </c>
      <c r="AC93" s="44" t="s">
        <v>950</v>
      </c>
      <c r="AD93" s="44" t="s">
        <v>64</v>
      </c>
      <c r="AE93" s="44" t="s">
        <v>41</v>
      </c>
      <c r="AF93" s="137">
        <v>45292</v>
      </c>
      <c r="AG93" s="44" t="s">
        <v>950</v>
      </c>
      <c r="AH93" s="133">
        <v>9000000</v>
      </c>
      <c r="AI93" s="312"/>
      <c r="AJ93" s="44" t="s">
        <v>1048</v>
      </c>
      <c r="AK93" s="44" t="s">
        <v>1049</v>
      </c>
      <c r="AL93" s="312"/>
      <c r="AM93" s="44"/>
      <c r="AN93" s="318"/>
      <c r="AO93" s="44" t="s">
        <v>1056</v>
      </c>
    </row>
    <row r="94" spans="1:41" ht="80.099999999999994" customHeight="1" x14ac:dyDescent="0.25">
      <c r="A94" s="44" t="s">
        <v>397</v>
      </c>
      <c r="B94" s="31" t="s">
        <v>257</v>
      </c>
      <c r="C94" s="44" t="s">
        <v>306</v>
      </c>
      <c r="D94" s="44" t="s">
        <v>273</v>
      </c>
      <c r="E94" s="66" t="s">
        <v>512</v>
      </c>
      <c r="F94" s="50">
        <v>2024130010239</v>
      </c>
      <c r="G94" s="44" t="s">
        <v>513</v>
      </c>
      <c r="H94" s="49" t="s">
        <v>680</v>
      </c>
      <c r="I94" s="44" t="s">
        <v>833</v>
      </c>
      <c r="J94" s="101">
        <v>0.1</v>
      </c>
      <c r="K94" s="67" t="s">
        <v>518</v>
      </c>
      <c r="L94" s="44" t="s">
        <v>189</v>
      </c>
      <c r="M94" s="44" t="s">
        <v>729</v>
      </c>
      <c r="N94" s="44">
        <v>1000</v>
      </c>
      <c r="O94" s="44">
        <v>0</v>
      </c>
      <c r="P94" s="44"/>
      <c r="Q94" s="198">
        <v>0.1426</v>
      </c>
      <c r="R94" s="178">
        <f>O94/N94</f>
        <v>0</v>
      </c>
      <c r="S94" s="127" t="s">
        <v>916</v>
      </c>
      <c r="T94" s="127" t="s">
        <v>916</v>
      </c>
      <c r="U94" s="52" t="s">
        <v>950</v>
      </c>
      <c r="V94" s="52">
        <v>27</v>
      </c>
      <c r="W94" s="52" t="s">
        <v>930</v>
      </c>
      <c r="X94" s="44" t="s">
        <v>523</v>
      </c>
      <c r="Y94" s="44" t="s">
        <v>1054</v>
      </c>
      <c r="Z94" s="44" t="s">
        <v>1055</v>
      </c>
      <c r="AA94" s="44" t="s">
        <v>914</v>
      </c>
      <c r="AB94" s="44" t="s">
        <v>1047</v>
      </c>
      <c r="AC94" s="44">
        <v>0</v>
      </c>
      <c r="AD94" s="44" t="s">
        <v>64</v>
      </c>
      <c r="AE94" s="44" t="s">
        <v>41</v>
      </c>
      <c r="AF94" s="137">
        <v>45292</v>
      </c>
      <c r="AG94" s="44">
        <v>0</v>
      </c>
      <c r="AH94" s="44">
        <v>0</v>
      </c>
      <c r="AI94" s="312"/>
      <c r="AJ94" s="44" t="s">
        <v>1048</v>
      </c>
      <c r="AK94" s="44" t="s">
        <v>1049</v>
      </c>
      <c r="AL94" s="312"/>
      <c r="AM94" s="44"/>
      <c r="AN94" s="318"/>
      <c r="AO94" s="44" t="s">
        <v>1057</v>
      </c>
    </row>
    <row r="95" spans="1:41" ht="80.099999999999994" customHeight="1" x14ac:dyDescent="0.25">
      <c r="A95" s="44" t="s">
        <v>397</v>
      </c>
      <c r="B95" s="31" t="s">
        <v>257</v>
      </c>
      <c r="C95" s="44" t="s">
        <v>306</v>
      </c>
      <c r="D95" s="44" t="s">
        <v>273</v>
      </c>
      <c r="E95" s="66" t="s">
        <v>512</v>
      </c>
      <c r="F95" s="50">
        <v>2024130010239</v>
      </c>
      <c r="G95" s="44" t="s">
        <v>513</v>
      </c>
      <c r="H95" s="49" t="s">
        <v>680</v>
      </c>
      <c r="I95" s="44" t="s">
        <v>833</v>
      </c>
      <c r="J95" s="101">
        <v>0.1</v>
      </c>
      <c r="K95" s="67" t="s">
        <v>519</v>
      </c>
      <c r="L95" s="44" t="s">
        <v>189</v>
      </c>
      <c r="M95" s="44" t="s">
        <v>729</v>
      </c>
      <c r="N95" s="44">
        <v>1000</v>
      </c>
      <c r="O95" s="44">
        <v>1</v>
      </c>
      <c r="P95" s="44"/>
      <c r="Q95" s="198">
        <v>0.1426</v>
      </c>
      <c r="R95" s="178">
        <f>O95/N95</f>
        <v>1E-3</v>
      </c>
      <c r="S95" s="127">
        <v>45323</v>
      </c>
      <c r="T95" s="127">
        <v>45597</v>
      </c>
      <c r="U95" s="52">
        <f>+T95-S95</f>
        <v>274</v>
      </c>
      <c r="V95" s="52">
        <v>922</v>
      </c>
      <c r="W95" s="52" t="s">
        <v>930</v>
      </c>
      <c r="X95" s="44" t="s">
        <v>523</v>
      </c>
      <c r="Y95" s="44" t="s">
        <v>1058</v>
      </c>
      <c r="Z95" s="44" t="s">
        <v>1055</v>
      </c>
      <c r="AA95" s="44" t="s">
        <v>914</v>
      </c>
      <c r="AB95" s="44" t="s">
        <v>1047</v>
      </c>
      <c r="AC95" s="133">
        <v>1250899064</v>
      </c>
      <c r="AD95" s="44" t="s">
        <v>64</v>
      </c>
      <c r="AE95" s="44" t="s">
        <v>41</v>
      </c>
      <c r="AF95" s="137">
        <v>45292</v>
      </c>
      <c r="AG95" s="133">
        <v>1250899064</v>
      </c>
      <c r="AH95" s="133">
        <v>1143235610</v>
      </c>
      <c r="AI95" s="312"/>
      <c r="AJ95" s="44" t="s">
        <v>1048</v>
      </c>
      <c r="AK95" s="44" t="s">
        <v>1049</v>
      </c>
      <c r="AL95" s="312"/>
      <c r="AM95" s="44"/>
      <c r="AN95" s="318"/>
      <c r="AO95" s="44" t="s">
        <v>1059</v>
      </c>
    </row>
    <row r="96" spans="1:41" ht="80.099999999999994" customHeight="1" x14ac:dyDescent="0.25">
      <c r="A96" s="44" t="s">
        <v>397</v>
      </c>
      <c r="B96" s="31" t="s">
        <v>257</v>
      </c>
      <c r="C96" s="44" t="s">
        <v>321</v>
      </c>
      <c r="D96" s="44" t="s">
        <v>274</v>
      </c>
      <c r="E96" s="66" t="s">
        <v>512</v>
      </c>
      <c r="F96" s="50">
        <v>2024130010239</v>
      </c>
      <c r="G96" s="44" t="s">
        <v>513</v>
      </c>
      <c r="H96" s="49" t="s">
        <v>680</v>
      </c>
      <c r="I96" s="44" t="s">
        <v>839</v>
      </c>
      <c r="J96" s="101">
        <v>0.1</v>
      </c>
      <c r="K96" s="67" t="s">
        <v>520</v>
      </c>
      <c r="L96" s="44" t="s">
        <v>189</v>
      </c>
      <c r="M96" s="44" t="s">
        <v>730</v>
      </c>
      <c r="N96" s="44">
        <v>920</v>
      </c>
      <c r="O96" s="44" t="s">
        <v>916</v>
      </c>
      <c r="P96" s="44"/>
      <c r="Q96" s="198">
        <v>0.1426</v>
      </c>
      <c r="R96" s="178" t="s">
        <v>950</v>
      </c>
      <c r="S96" s="127" t="s">
        <v>916</v>
      </c>
      <c r="T96" s="127" t="s">
        <v>916</v>
      </c>
      <c r="U96" s="52" t="s">
        <v>950</v>
      </c>
      <c r="V96" s="52" t="s">
        <v>916</v>
      </c>
      <c r="W96" s="52" t="s">
        <v>916</v>
      </c>
      <c r="X96" s="44" t="s">
        <v>523</v>
      </c>
      <c r="Y96" s="44" t="s">
        <v>1060</v>
      </c>
      <c r="Z96" s="44" t="s">
        <v>1061</v>
      </c>
      <c r="AA96" s="44" t="s">
        <v>914</v>
      </c>
      <c r="AB96" s="44" t="s">
        <v>1047</v>
      </c>
      <c r="AC96" s="133">
        <v>0</v>
      </c>
      <c r="AD96" s="44" t="s">
        <v>64</v>
      </c>
      <c r="AE96" s="44" t="s">
        <v>41</v>
      </c>
      <c r="AF96" s="137">
        <v>45292</v>
      </c>
      <c r="AG96" s="133">
        <v>0</v>
      </c>
      <c r="AH96" s="133">
        <v>24570000</v>
      </c>
      <c r="AI96" s="312"/>
      <c r="AJ96" s="44" t="s">
        <v>1048</v>
      </c>
      <c r="AK96" s="44" t="s">
        <v>1049</v>
      </c>
      <c r="AL96" s="312"/>
      <c r="AM96" s="44"/>
      <c r="AN96" s="318"/>
      <c r="AO96" s="44" t="s">
        <v>1062</v>
      </c>
    </row>
    <row r="97" spans="1:41" ht="80.099999999999994" customHeight="1" x14ac:dyDescent="0.25">
      <c r="A97" s="44" t="s">
        <v>397</v>
      </c>
      <c r="B97" s="31" t="s">
        <v>257</v>
      </c>
      <c r="C97" s="44" t="s">
        <v>321</v>
      </c>
      <c r="D97" s="44" t="s">
        <v>274</v>
      </c>
      <c r="E97" s="66" t="s">
        <v>512</v>
      </c>
      <c r="F97" s="50">
        <v>2024130010239</v>
      </c>
      <c r="G97" s="44" t="s">
        <v>513</v>
      </c>
      <c r="H97" s="49" t="s">
        <v>680</v>
      </c>
      <c r="I97" s="44" t="s">
        <v>839</v>
      </c>
      <c r="J97" s="101">
        <v>0.1</v>
      </c>
      <c r="K97" s="67" t="s">
        <v>521</v>
      </c>
      <c r="L97" s="44" t="s">
        <v>189</v>
      </c>
      <c r="M97" s="44" t="s">
        <v>730</v>
      </c>
      <c r="N97" s="44">
        <v>920</v>
      </c>
      <c r="O97" s="44">
        <v>0</v>
      </c>
      <c r="P97" s="44"/>
      <c r="Q97" s="198">
        <v>0.1426</v>
      </c>
      <c r="R97" s="178">
        <f>O97/N97</f>
        <v>0</v>
      </c>
      <c r="S97" s="127">
        <v>45323</v>
      </c>
      <c r="T97" s="127">
        <v>45656</v>
      </c>
      <c r="U97" s="52">
        <f>+T97-S97</f>
        <v>333</v>
      </c>
      <c r="V97" s="52" t="s">
        <v>916</v>
      </c>
      <c r="W97" s="52" t="s">
        <v>930</v>
      </c>
      <c r="X97" s="44" t="s">
        <v>523</v>
      </c>
      <c r="Y97" s="44" t="s">
        <v>1063</v>
      </c>
      <c r="Z97" s="44" t="s">
        <v>1064</v>
      </c>
      <c r="AA97" s="44" t="s">
        <v>914</v>
      </c>
      <c r="AB97" s="44" t="s">
        <v>1047</v>
      </c>
      <c r="AC97" s="133">
        <v>74866500</v>
      </c>
      <c r="AD97" s="44" t="s">
        <v>64</v>
      </c>
      <c r="AE97" s="44" t="s">
        <v>41</v>
      </c>
      <c r="AF97" s="137">
        <v>45292</v>
      </c>
      <c r="AG97" s="133">
        <v>74866500</v>
      </c>
      <c r="AH97" s="133">
        <v>24570000</v>
      </c>
      <c r="AI97" s="312"/>
      <c r="AJ97" s="44" t="s">
        <v>1048</v>
      </c>
      <c r="AK97" s="44" t="s">
        <v>1049</v>
      </c>
      <c r="AL97" s="312"/>
      <c r="AM97" s="44"/>
      <c r="AN97" s="318"/>
      <c r="AO97" s="44" t="s">
        <v>1065</v>
      </c>
    </row>
    <row r="98" spans="1:41" ht="80.099999999999994" customHeight="1" x14ac:dyDescent="0.25">
      <c r="A98" s="44" t="s">
        <v>397</v>
      </c>
      <c r="B98" s="31" t="s">
        <v>257</v>
      </c>
      <c r="C98" s="44" t="s">
        <v>321</v>
      </c>
      <c r="D98" s="44" t="s">
        <v>274</v>
      </c>
      <c r="E98" s="66" t="s">
        <v>512</v>
      </c>
      <c r="F98" s="50">
        <v>2024130010239</v>
      </c>
      <c r="G98" s="44" t="s">
        <v>513</v>
      </c>
      <c r="H98" s="49" t="s">
        <v>680</v>
      </c>
      <c r="I98" s="44" t="s">
        <v>839</v>
      </c>
      <c r="J98" s="101">
        <v>0.1</v>
      </c>
      <c r="K98" s="67" t="s">
        <v>522</v>
      </c>
      <c r="L98" s="44" t="s">
        <v>189</v>
      </c>
      <c r="M98" s="44" t="s">
        <v>730</v>
      </c>
      <c r="N98" s="44">
        <v>920</v>
      </c>
      <c r="O98" s="44">
        <v>0</v>
      </c>
      <c r="P98" s="44"/>
      <c r="Q98" s="198">
        <v>0.1426</v>
      </c>
      <c r="R98" s="178">
        <f>O98/N98</f>
        <v>0</v>
      </c>
      <c r="S98" s="127">
        <v>45323</v>
      </c>
      <c r="T98" s="127">
        <v>45656</v>
      </c>
      <c r="U98" s="52">
        <f>+T98-S98</f>
        <v>333</v>
      </c>
      <c r="V98" s="52" t="s">
        <v>916</v>
      </c>
      <c r="W98" s="52" t="s">
        <v>930</v>
      </c>
      <c r="X98" s="44" t="s">
        <v>523</v>
      </c>
      <c r="Y98" s="44" t="s">
        <v>1045</v>
      </c>
      <c r="Z98" s="44" t="s">
        <v>1046</v>
      </c>
      <c r="AA98" s="44" t="s">
        <v>937</v>
      </c>
      <c r="AB98" s="44" t="s">
        <v>916</v>
      </c>
      <c r="AC98" s="133">
        <v>137050688</v>
      </c>
      <c r="AD98" s="44"/>
      <c r="AE98" s="44" t="s">
        <v>41</v>
      </c>
      <c r="AF98" s="44" t="s">
        <v>916</v>
      </c>
      <c r="AG98" s="133">
        <v>137050688</v>
      </c>
      <c r="AH98" s="133">
        <v>65324195</v>
      </c>
      <c r="AI98" s="312"/>
      <c r="AJ98" s="44" t="s">
        <v>1048</v>
      </c>
      <c r="AK98" s="44" t="s">
        <v>1049</v>
      </c>
      <c r="AL98" s="312"/>
      <c r="AM98" s="44"/>
      <c r="AN98" s="319"/>
      <c r="AO98" s="44" t="s">
        <v>1065</v>
      </c>
    </row>
    <row r="99" spans="1:41" ht="80.099999999999994" customHeight="1" x14ac:dyDescent="0.25">
      <c r="A99" s="275"/>
      <c r="B99" s="276"/>
      <c r="C99" s="276"/>
      <c r="D99" s="277"/>
      <c r="E99" s="281" t="s">
        <v>1303</v>
      </c>
      <c r="F99" s="282"/>
      <c r="G99" s="282"/>
      <c r="H99" s="282"/>
      <c r="I99" s="282"/>
      <c r="J99" s="282"/>
      <c r="K99" s="282"/>
      <c r="L99" s="282"/>
      <c r="M99" s="282"/>
      <c r="N99" s="282"/>
      <c r="O99" s="283"/>
      <c r="P99" s="44"/>
      <c r="Q99" s="204">
        <v>0.1426</v>
      </c>
      <c r="R99" s="171">
        <f>AVERAGE(R90:R98)+Q98</f>
        <v>0.15774285714285716</v>
      </c>
      <c r="S99" s="127"/>
      <c r="T99" s="127"/>
      <c r="U99" s="52"/>
      <c r="V99" s="52"/>
      <c r="W99" s="52"/>
      <c r="X99" s="44"/>
      <c r="Y99" s="44"/>
      <c r="Z99" s="44"/>
      <c r="AA99" s="44"/>
      <c r="AB99" s="44"/>
      <c r="AC99" s="133"/>
      <c r="AD99" s="44"/>
      <c r="AE99" s="44"/>
      <c r="AF99" s="44"/>
      <c r="AG99" s="314"/>
      <c r="AH99" s="315"/>
      <c r="AI99" s="315"/>
      <c r="AJ99" s="315"/>
      <c r="AK99" s="315"/>
      <c r="AL99" s="315"/>
      <c r="AM99" s="315"/>
      <c r="AN99" s="316"/>
      <c r="AO99" s="44"/>
    </row>
    <row r="100" spans="1:41" ht="80.099999999999994" customHeight="1" x14ac:dyDescent="0.25">
      <c r="A100" s="44" t="s">
        <v>398</v>
      </c>
      <c r="B100" s="31" t="s">
        <v>257</v>
      </c>
      <c r="C100" s="44" t="s">
        <v>327</v>
      </c>
      <c r="D100" s="44" t="s">
        <v>279</v>
      </c>
      <c r="E100" s="81" t="s">
        <v>524</v>
      </c>
      <c r="F100" s="50">
        <v>2024130010223</v>
      </c>
      <c r="G100" s="44" t="s">
        <v>525</v>
      </c>
      <c r="H100" s="44" t="s">
        <v>681</v>
      </c>
      <c r="I100" s="44" t="s">
        <v>840</v>
      </c>
      <c r="J100" s="101">
        <v>0.1</v>
      </c>
      <c r="K100" s="58" t="s">
        <v>526</v>
      </c>
      <c r="L100" s="44" t="s">
        <v>189</v>
      </c>
      <c r="M100" s="44" t="s">
        <v>731</v>
      </c>
      <c r="N100" s="44">
        <v>1</v>
      </c>
      <c r="O100" s="44">
        <v>1</v>
      </c>
      <c r="P100" s="44"/>
      <c r="Q100" s="198">
        <v>0.1333</v>
      </c>
      <c r="R100" s="178">
        <f t="shared" ref="R100:R108" si="7">O100/N100</f>
        <v>1</v>
      </c>
      <c r="S100" s="137">
        <v>45505</v>
      </c>
      <c r="T100" s="137">
        <v>45565</v>
      </c>
      <c r="U100" s="44" t="s">
        <v>1066</v>
      </c>
      <c r="V100" s="44" t="s">
        <v>1067</v>
      </c>
      <c r="W100" s="44" t="s">
        <v>1068</v>
      </c>
      <c r="X100" s="44" t="s">
        <v>523</v>
      </c>
      <c r="Y100" s="44" t="s">
        <v>1070</v>
      </c>
      <c r="Z100" s="44" t="s">
        <v>1000</v>
      </c>
      <c r="AA100" s="44" t="s">
        <v>914</v>
      </c>
      <c r="AB100" s="44" t="s">
        <v>1047</v>
      </c>
      <c r="AC100" s="133">
        <v>1338218557</v>
      </c>
      <c r="AD100" s="44" t="s">
        <v>64</v>
      </c>
      <c r="AE100" s="44" t="s">
        <v>41</v>
      </c>
      <c r="AF100" s="137">
        <v>45323</v>
      </c>
      <c r="AG100" s="133">
        <v>1238216312</v>
      </c>
      <c r="AH100" s="134">
        <v>1338218557</v>
      </c>
      <c r="AI100" s="311">
        <v>1000000000</v>
      </c>
      <c r="AJ100" s="44" t="s">
        <v>1048</v>
      </c>
      <c r="AK100" s="44" t="s">
        <v>1071</v>
      </c>
      <c r="AL100" s="311">
        <v>216387140.62</v>
      </c>
      <c r="AM100" s="44"/>
      <c r="AN100" s="317">
        <f>AL100/AI100</f>
        <v>0.21638714062</v>
      </c>
      <c r="AO100" s="44" t="s">
        <v>1072</v>
      </c>
    </row>
    <row r="101" spans="1:41" ht="80.099999999999994" customHeight="1" x14ac:dyDescent="0.25">
      <c r="A101" s="44" t="s">
        <v>398</v>
      </c>
      <c r="B101" s="31" t="s">
        <v>257</v>
      </c>
      <c r="C101" s="44" t="s">
        <v>327</v>
      </c>
      <c r="D101" s="44" t="s">
        <v>279</v>
      </c>
      <c r="E101" s="81" t="s">
        <v>524</v>
      </c>
      <c r="F101" s="50">
        <v>2024130010223</v>
      </c>
      <c r="G101" s="44" t="s">
        <v>525</v>
      </c>
      <c r="H101" s="44" t="s">
        <v>681</v>
      </c>
      <c r="I101" s="44" t="s">
        <v>840</v>
      </c>
      <c r="J101" s="101">
        <v>0.1</v>
      </c>
      <c r="K101" s="58" t="s">
        <v>841</v>
      </c>
      <c r="L101" s="44" t="s">
        <v>189</v>
      </c>
      <c r="M101" s="44" t="s">
        <v>731</v>
      </c>
      <c r="N101" s="44">
        <v>3</v>
      </c>
      <c r="O101" s="44">
        <v>0</v>
      </c>
      <c r="P101" s="44"/>
      <c r="Q101" s="198">
        <v>0.1333</v>
      </c>
      <c r="R101" s="178">
        <f t="shared" si="7"/>
        <v>0</v>
      </c>
      <c r="S101" s="137" t="s">
        <v>916</v>
      </c>
      <c r="T101" s="137" t="s">
        <v>916</v>
      </c>
      <c r="U101" s="44" t="s">
        <v>916</v>
      </c>
      <c r="V101" s="44" t="s">
        <v>916</v>
      </c>
      <c r="W101" s="44" t="s">
        <v>1068</v>
      </c>
      <c r="X101" s="44" t="s">
        <v>523</v>
      </c>
      <c r="Y101" s="44" t="s">
        <v>1073</v>
      </c>
      <c r="Z101" s="44" t="s">
        <v>1074</v>
      </c>
      <c r="AA101" s="44" t="s">
        <v>914</v>
      </c>
      <c r="AB101" s="44" t="s">
        <v>1047</v>
      </c>
      <c r="AC101" s="133">
        <v>24570000</v>
      </c>
      <c r="AD101" s="44" t="s">
        <v>64</v>
      </c>
      <c r="AE101" s="44" t="s">
        <v>41</v>
      </c>
      <c r="AF101" s="137">
        <v>45292</v>
      </c>
      <c r="AG101" s="133">
        <v>0</v>
      </c>
      <c r="AH101" s="134">
        <v>24570000</v>
      </c>
      <c r="AI101" s="312"/>
      <c r="AJ101" s="44" t="s">
        <v>1048</v>
      </c>
      <c r="AK101" s="44" t="s">
        <v>1071</v>
      </c>
      <c r="AL101" s="312"/>
      <c r="AM101" s="44"/>
      <c r="AN101" s="318"/>
      <c r="AO101" s="44" t="s">
        <v>916</v>
      </c>
    </row>
    <row r="102" spans="1:41" ht="80.099999999999994" customHeight="1" x14ac:dyDescent="0.25">
      <c r="A102" s="44" t="s">
        <v>398</v>
      </c>
      <c r="B102" s="31" t="s">
        <v>257</v>
      </c>
      <c r="C102" s="44" t="s">
        <v>327</v>
      </c>
      <c r="D102" s="44" t="s">
        <v>279</v>
      </c>
      <c r="E102" s="81" t="s">
        <v>524</v>
      </c>
      <c r="F102" s="50">
        <v>2024130010223</v>
      </c>
      <c r="G102" s="44" t="s">
        <v>525</v>
      </c>
      <c r="H102" s="44" t="s">
        <v>681</v>
      </c>
      <c r="I102" s="44" t="s">
        <v>840</v>
      </c>
      <c r="J102" s="101">
        <v>0.1</v>
      </c>
      <c r="K102" s="58" t="s">
        <v>527</v>
      </c>
      <c r="L102" s="44" t="s">
        <v>189</v>
      </c>
      <c r="M102" s="44" t="s">
        <v>731</v>
      </c>
      <c r="N102" s="44">
        <v>3</v>
      </c>
      <c r="O102" s="44">
        <v>0.66</v>
      </c>
      <c r="P102" s="44"/>
      <c r="Q102" s="198">
        <v>0.1333</v>
      </c>
      <c r="R102" s="178">
        <f t="shared" si="7"/>
        <v>0.22</v>
      </c>
      <c r="S102" s="137">
        <v>45321</v>
      </c>
      <c r="T102" s="137">
        <v>45595</v>
      </c>
      <c r="U102" s="44">
        <f t="shared" ref="U102:U108" si="8">+T102-S102</f>
        <v>274</v>
      </c>
      <c r="V102" s="44" t="s">
        <v>1067</v>
      </c>
      <c r="W102" s="44" t="s">
        <v>1068</v>
      </c>
      <c r="X102" s="44" t="s">
        <v>523</v>
      </c>
      <c r="Y102" s="44" t="s">
        <v>1075</v>
      </c>
      <c r="Z102" s="44" t="s">
        <v>1008</v>
      </c>
      <c r="AA102" s="44" t="s">
        <v>914</v>
      </c>
      <c r="AB102" s="44" t="s">
        <v>1047</v>
      </c>
      <c r="AC102" s="133">
        <v>24570000</v>
      </c>
      <c r="AD102" s="44" t="s">
        <v>64</v>
      </c>
      <c r="AE102" s="44" t="s">
        <v>41</v>
      </c>
      <c r="AF102" s="137">
        <v>45292</v>
      </c>
      <c r="AG102" s="133">
        <f>37433250*2</f>
        <v>74866500</v>
      </c>
      <c r="AH102" s="134">
        <v>24570000</v>
      </c>
      <c r="AI102" s="312"/>
      <c r="AJ102" s="44" t="s">
        <v>1048</v>
      </c>
      <c r="AK102" s="44" t="s">
        <v>1071</v>
      </c>
      <c r="AL102" s="312"/>
      <c r="AM102" s="44"/>
      <c r="AN102" s="318"/>
      <c r="AO102" s="44" t="s">
        <v>1076</v>
      </c>
    </row>
    <row r="103" spans="1:41" ht="80.099999999999994" customHeight="1" x14ac:dyDescent="0.25">
      <c r="A103" s="44" t="s">
        <v>398</v>
      </c>
      <c r="B103" s="31" t="s">
        <v>257</v>
      </c>
      <c r="C103" s="44" t="s">
        <v>327</v>
      </c>
      <c r="D103" s="44" t="s">
        <v>279</v>
      </c>
      <c r="E103" s="81" t="s">
        <v>524</v>
      </c>
      <c r="F103" s="50">
        <v>2024130010223</v>
      </c>
      <c r="G103" s="44" t="s">
        <v>525</v>
      </c>
      <c r="H103" s="44" t="s">
        <v>681</v>
      </c>
      <c r="I103" s="44" t="s">
        <v>840</v>
      </c>
      <c r="J103" s="101">
        <v>0.1</v>
      </c>
      <c r="K103" s="58" t="s">
        <v>528</v>
      </c>
      <c r="L103" s="44" t="s">
        <v>189</v>
      </c>
      <c r="M103" s="44" t="s">
        <v>731</v>
      </c>
      <c r="N103" s="44">
        <v>3</v>
      </c>
      <c r="O103" s="44">
        <v>0.66</v>
      </c>
      <c r="P103" s="44"/>
      <c r="Q103" s="198">
        <v>0.1333</v>
      </c>
      <c r="R103" s="178">
        <f t="shared" si="7"/>
        <v>0.22</v>
      </c>
      <c r="S103" s="137">
        <v>45321</v>
      </c>
      <c r="T103" s="137">
        <v>45626</v>
      </c>
      <c r="U103" s="44">
        <f t="shared" si="8"/>
        <v>305</v>
      </c>
      <c r="V103" s="44" t="s">
        <v>1067</v>
      </c>
      <c r="W103" s="44" t="s">
        <v>1068</v>
      </c>
      <c r="X103" s="44" t="s">
        <v>523</v>
      </c>
      <c r="Y103" s="44" t="s">
        <v>1075</v>
      </c>
      <c r="Z103" s="44" t="s">
        <v>1008</v>
      </c>
      <c r="AA103" s="44" t="s">
        <v>914</v>
      </c>
      <c r="AB103" s="44" t="s">
        <v>1047</v>
      </c>
      <c r="AC103" s="133">
        <v>65324195</v>
      </c>
      <c r="AD103" s="44" t="s">
        <v>64</v>
      </c>
      <c r="AE103" s="44" t="s">
        <v>41</v>
      </c>
      <c r="AF103" s="137">
        <v>45292</v>
      </c>
      <c r="AG103" s="133">
        <v>62184188</v>
      </c>
      <c r="AH103" s="134">
        <v>65324195</v>
      </c>
      <c r="AI103" s="312"/>
      <c r="AJ103" s="44" t="s">
        <v>1048</v>
      </c>
      <c r="AK103" s="44" t="s">
        <v>1071</v>
      </c>
      <c r="AL103" s="312"/>
      <c r="AM103" s="44"/>
      <c r="AN103" s="318"/>
      <c r="AO103" s="44" t="s">
        <v>1077</v>
      </c>
    </row>
    <row r="104" spans="1:41" ht="80.099999999999994" customHeight="1" x14ac:dyDescent="0.25">
      <c r="A104" s="44" t="s">
        <v>398</v>
      </c>
      <c r="B104" s="31" t="s">
        <v>257</v>
      </c>
      <c r="C104" s="44" t="s">
        <v>327</v>
      </c>
      <c r="D104" s="44" t="s">
        <v>279</v>
      </c>
      <c r="E104" s="81" t="s">
        <v>524</v>
      </c>
      <c r="F104" s="50">
        <v>2024130010223</v>
      </c>
      <c r="G104" s="44" t="s">
        <v>525</v>
      </c>
      <c r="H104" s="44" t="s">
        <v>681</v>
      </c>
      <c r="I104" s="44" t="s">
        <v>840</v>
      </c>
      <c r="J104" s="101">
        <v>0.1</v>
      </c>
      <c r="K104" s="69" t="s">
        <v>529</v>
      </c>
      <c r="L104" s="44" t="s">
        <v>189</v>
      </c>
      <c r="M104" s="44" t="s">
        <v>731</v>
      </c>
      <c r="N104" s="44">
        <v>3</v>
      </c>
      <c r="O104" s="44">
        <v>1</v>
      </c>
      <c r="P104" s="44"/>
      <c r="Q104" s="198">
        <v>0.1333</v>
      </c>
      <c r="R104" s="178">
        <f t="shared" si="7"/>
        <v>0.33333333333333331</v>
      </c>
      <c r="S104" s="137">
        <v>45321</v>
      </c>
      <c r="T104" s="137">
        <v>45565</v>
      </c>
      <c r="U104" s="44">
        <f t="shared" si="8"/>
        <v>244</v>
      </c>
      <c r="V104" s="44" t="s">
        <v>1067</v>
      </c>
      <c r="W104" s="44" t="s">
        <v>1068</v>
      </c>
      <c r="X104" s="44" t="s">
        <v>523</v>
      </c>
      <c r="Y104" s="44" t="s">
        <v>1075</v>
      </c>
      <c r="Z104" s="44" t="s">
        <v>1008</v>
      </c>
      <c r="AA104" s="44" t="s">
        <v>914</v>
      </c>
      <c r="AB104" s="44" t="s">
        <v>1078</v>
      </c>
      <c r="AC104" s="133">
        <v>60000000</v>
      </c>
      <c r="AD104" s="44" t="s">
        <v>64</v>
      </c>
      <c r="AE104" s="44" t="s">
        <v>41</v>
      </c>
      <c r="AF104" s="137">
        <v>45318</v>
      </c>
      <c r="AG104" s="133">
        <v>60000000</v>
      </c>
      <c r="AH104" s="134">
        <v>60000000</v>
      </c>
      <c r="AI104" s="312"/>
      <c r="AJ104" s="44" t="s">
        <v>934</v>
      </c>
      <c r="AK104" s="44" t="s">
        <v>1071</v>
      </c>
      <c r="AL104" s="312"/>
      <c r="AM104" s="44"/>
      <c r="AN104" s="318"/>
      <c r="AO104" s="44" t="s">
        <v>1084</v>
      </c>
    </row>
    <row r="105" spans="1:41" ht="80.099999999999994" customHeight="1" x14ac:dyDescent="0.25">
      <c r="A105" s="44" t="s">
        <v>398</v>
      </c>
      <c r="B105" s="31" t="s">
        <v>257</v>
      </c>
      <c r="C105" s="44" t="s">
        <v>327</v>
      </c>
      <c r="D105" s="44" t="s">
        <v>279</v>
      </c>
      <c r="E105" s="81" t="s">
        <v>524</v>
      </c>
      <c r="F105" s="50">
        <v>2024130010223</v>
      </c>
      <c r="G105" s="44" t="s">
        <v>525</v>
      </c>
      <c r="H105" s="44" t="s">
        <v>681</v>
      </c>
      <c r="I105" s="44" t="s">
        <v>840</v>
      </c>
      <c r="J105" s="101">
        <v>0.1</v>
      </c>
      <c r="K105" s="58" t="s">
        <v>842</v>
      </c>
      <c r="L105" s="44" t="s">
        <v>189</v>
      </c>
      <c r="M105" s="44" t="s">
        <v>731</v>
      </c>
      <c r="N105" s="44">
        <v>1</v>
      </c>
      <c r="O105" s="44">
        <v>1</v>
      </c>
      <c r="P105" s="44"/>
      <c r="Q105" s="198">
        <v>0.1333</v>
      </c>
      <c r="R105" s="178">
        <f t="shared" si="7"/>
        <v>1</v>
      </c>
      <c r="S105" s="137">
        <v>45351</v>
      </c>
      <c r="T105" s="137">
        <v>45565</v>
      </c>
      <c r="U105" s="44">
        <f t="shared" si="8"/>
        <v>214</v>
      </c>
      <c r="V105" s="44" t="s">
        <v>1069</v>
      </c>
      <c r="W105" s="44" t="s">
        <v>1068</v>
      </c>
      <c r="X105" s="44" t="s">
        <v>523</v>
      </c>
      <c r="Y105" s="44" t="s">
        <v>1075</v>
      </c>
      <c r="Z105" s="44" t="s">
        <v>1008</v>
      </c>
      <c r="AA105" s="44" t="s">
        <v>914</v>
      </c>
      <c r="AB105" s="44" t="s">
        <v>1078</v>
      </c>
      <c r="AC105" s="133">
        <v>0</v>
      </c>
      <c r="AD105" s="44" t="s">
        <v>64</v>
      </c>
      <c r="AE105" s="44" t="s">
        <v>41</v>
      </c>
      <c r="AF105" s="137">
        <v>45324</v>
      </c>
      <c r="AG105" s="44">
        <v>0</v>
      </c>
      <c r="AH105" s="31">
        <v>0</v>
      </c>
      <c r="AI105" s="312"/>
      <c r="AJ105" s="44" t="s">
        <v>934</v>
      </c>
      <c r="AK105" s="44" t="s">
        <v>1071</v>
      </c>
      <c r="AL105" s="312"/>
      <c r="AM105" s="44"/>
      <c r="AN105" s="318"/>
      <c r="AO105" s="44" t="s">
        <v>916</v>
      </c>
    </row>
    <row r="106" spans="1:41" ht="80.099999999999994" customHeight="1" x14ac:dyDescent="0.25">
      <c r="A106" s="44" t="s">
        <v>398</v>
      </c>
      <c r="B106" s="31" t="s">
        <v>257</v>
      </c>
      <c r="C106" s="44" t="s">
        <v>327</v>
      </c>
      <c r="D106" s="44" t="s">
        <v>279</v>
      </c>
      <c r="E106" s="81" t="s">
        <v>524</v>
      </c>
      <c r="F106" s="50">
        <v>2024130010223</v>
      </c>
      <c r="G106" s="44" t="s">
        <v>525</v>
      </c>
      <c r="H106" s="44" t="s">
        <v>681</v>
      </c>
      <c r="I106" s="44" t="s">
        <v>840</v>
      </c>
      <c r="J106" s="101">
        <v>0.1</v>
      </c>
      <c r="K106" s="58" t="s">
        <v>530</v>
      </c>
      <c r="L106" s="44" t="s">
        <v>189</v>
      </c>
      <c r="M106" s="44" t="s">
        <v>731</v>
      </c>
      <c r="N106" s="44">
        <v>400</v>
      </c>
      <c r="O106" s="44">
        <v>84</v>
      </c>
      <c r="P106" s="44"/>
      <c r="Q106" s="198">
        <v>0.1333</v>
      </c>
      <c r="R106" s="178">
        <f t="shared" si="7"/>
        <v>0.21</v>
      </c>
      <c r="S106" s="137">
        <v>45473</v>
      </c>
      <c r="T106" s="137">
        <v>45626</v>
      </c>
      <c r="U106" s="44">
        <f t="shared" si="8"/>
        <v>153</v>
      </c>
      <c r="V106" s="44" t="s">
        <v>1069</v>
      </c>
      <c r="W106" s="44" t="s">
        <v>1068</v>
      </c>
      <c r="X106" s="44" t="s">
        <v>523</v>
      </c>
      <c r="Y106" s="44" t="s">
        <v>1075</v>
      </c>
      <c r="Z106" s="44" t="s">
        <v>1008</v>
      </c>
      <c r="AA106" s="44" t="s">
        <v>914</v>
      </c>
      <c r="AB106" s="44" t="s">
        <v>1078</v>
      </c>
      <c r="AC106" s="133">
        <v>765705280</v>
      </c>
      <c r="AD106" s="44" t="s">
        <v>64</v>
      </c>
      <c r="AE106" s="44" t="s">
        <v>41</v>
      </c>
      <c r="AF106" s="137">
        <v>45325</v>
      </c>
      <c r="AG106" s="133">
        <v>765705280</v>
      </c>
      <c r="AH106" s="134">
        <v>765705280</v>
      </c>
      <c r="AI106" s="312"/>
      <c r="AJ106" s="44" t="s">
        <v>934</v>
      </c>
      <c r="AK106" s="44" t="s">
        <v>1071</v>
      </c>
      <c r="AL106" s="312"/>
      <c r="AM106" s="44"/>
      <c r="AN106" s="318"/>
      <c r="AO106" s="44" t="s">
        <v>1079</v>
      </c>
    </row>
    <row r="107" spans="1:41" ht="80.099999999999994" customHeight="1" x14ac:dyDescent="0.25">
      <c r="A107" s="44" t="s">
        <v>398</v>
      </c>
      <c r="B107" s="31" t="s">
        <v>257</v>
      </c>
      <c r="C107" s="44" t="s">
        <v>327</v>
      </c>
      <c r="D107" s="44" t="s">
        <v>279</v>
      </c>
      <c r="E107" s="81" t="s">
        <v>524</v>
      </c>
      <c r="F107" s="50">
        <v>2024130010223</v>
      </c>
      <c r="G107" s="44" t="s">
        <v>525</v>
      </c>
      <c r="H107" s="44" t="s">
        <v>681</v>
      </c>
      <c r="I107" s="44" t="s">
        <v>840</v>
      </c>
      <c r="J107" s="101">
        <v>0.1</v>
      </c>
      <c r="K107" s="58" t="s">
        <v>843</v>
      </c>
      <c r="L107" s="44" t="s">
        <v>189</v>
      </c>
      <c r="M107" s="44" t="s">
        <v>731</v>
      </c>
      <c r="N107" s="44">
        <v>400</v>
      </c>
      <c r="O107" s="44">
        <v>0</v>
      </c>
      <c r="P107" s="44"/>
      <c r="Q107" s="198">
        <v>0.1333</v>
      </c>
      <c r="R107" s="178">
        <f t="shared" si="7"/>
        <v>0</v>
      </c>
      <c r="S107" s="137">
        <v>45595</v>
      </c>
      <c r="T107" s="137">
        <v>45626</v>
      </c>
      <c r="U107" s="44">
        <f t="shared" si="8"/>
        <v>31</v>
      </c>
      <c r="V107" s="44" t="s">
        <v>1069</v>
      </c>
      <c r="W107" s="44" t="s">
        <v>1068</v>
      </c>
      <c r="X107" s="44" t="s">
        <v>523</v>
      </c>
      <c r="Y107" s="44" t="s">
        <v>1075</v>
      </c>
      <c r="Z107" s="44" t="s">
        <v>1008</v>
      </c>
      <c r="AA107" s="44" t="s">
        <v>914</v>
      </c>
      <c r="AB107" s="44" t="s">
        <v>1078</v>
      </c>
      <c r="AC107" s="133">
        <v>0</v>
      </c>
      <c r="AD107" s="44" t="s">
        <v>64</v>
      </c>
      <c r="AE107" s="44" t="s">
        <v>41</v>
      </c>
      <c r="AF107" s="137">
        <v>45326</v>
      </c>
      <c r="AG107" s="44">
        <v>0</v>
      </c>
      <c r="AH107" s="31">
        <v>0</v>
      </c>
      <c r="AI107" s="312"/>
      <c r="AJ107" s="44" t="s">
        <v>934</v>
      </c>
      <c r="AK107" s="44" t="s">
        <v>1071</v>
      </c>
      <c r="AL107" s="312"/>
      <c r="AM107" s="44"/>
      <c r="AN107" s="318"/>
      <c r="AO107" s="44" t="s">
        <v>916</v>
      </c>
    </row>
    <row r="108" spans="1:41" ht="80.099999999999994" customHeight="1" x14ac:dyDescent="0.25">
      <c r="A108" s="44" t="s">
        <v>398</v>
      </c>
      <c r="B108" s="31" t="s">
        <v>257</v>
      </c>
      <c r="C108" s="44" t="s">
        <v>327</v>
      </c>
      <c r="D108" s="44" t="s">
        <v>279</v>
      </c>
      <c r="E108" s="81" t="s">
        <v>524</v>
      </c>
      <c r="F108" s="50">
        <v>2024130010223</v>
      </c>
      <c r="G108" s="44" t="s">
        <v>525</v>
      </c>
      <c r="H108" s="44" t="s">
        <v>681</v>
      </c>
      <c r="I108" s="44" t="s">
        <v>840</v>
      </c>
      <c r="J108" s="101">
        <v>0.1</v>
      </c>
      <c r="K108" s="58" t="s">
        <v>531</v>
      </c>
      <c r="L108" s="44" t="s">
        <v>189</v>
      </c>
      <c r="M108" s="44" t="s">
        <v>731</v>
      </c>
      <c r="N108" s="44">
        <v>15</v>
      </c>
      <c r="O108" s="44">
        <v>1</v>
      </c>
      <c r="P108" s="44"/>
      <c r="Q108" s="198">
        <v>0.1333</v>
      </c>
      <c r="R108" s="178">
        <f t="shared" si="7"/>
        <v>6.6666666666666666E-2</v>
      </c>
      <c r="S108" s="137">
        <v>45413</v>
      </c>
      <c r="T108" s="137">
        <v>45565</v>
      </c>
      <c r="U108" s="44">
        <f t="shared" si="8"/>
        <v>152</v>
      </c>
      <c r="V108" s="44" t="s">
        <v>1069</v>
      </c>
      <c r="W108" s="44" t="s">
        <v>1068</v>
      </c>
      <c r="X108" s="44" t="s">
        <v>523</v>
      </c>
      <c r="Y108" s="44" t="s">
        <v>1080</v>
      </c>
      <c r="Z108" s="44" t="s">
        <v>1081</v>
      </c>
      <c r="AA108" s="44" t="s">
        <v>914</v>
      </c>
      <c r="AB108" s="44" t="s">
        <v>1082</v>
      </c>
      <c r="AC108" s="133">
        <v>70418720</v>
      </c>
      <c r="AD108" s="44" t="s">
        <v>64</v>
      </c>
      <c r="AE108" s="44" t="s">
        <v>41</v>
      </c>
      <c r="AF108" s="137">
        <v>45327</v>
      </c>
      <c r="AG108" s="133">
        <v>70418720</v>
      </c>
      <c r="AH108" s="134">
        <v>70418720</v>
      </c>
      <c r="AI108" s="313"/>
      <c r="AJ108" s="44" t="s">
        <v>934</v>
      </c>
      <c r="AK108" s="44" t="s">
        <v>1071</v>
      </c>
      <c r="AL108" s="313"/>
      <c r="AM108" s="44"/>
      <c r="AN108" s="319"/>
      <c r="AO108" s="44" t="s">
        <v>1083</v>
      </c>
    </row>
    <row r="109" spans="1:41" ht="80.099999999999994" customHeight="1" x14ac:dyDescent="0.25">
      <c r="A109" s="275"/>
      <c r="B109" s="276"/>
      <c r="C109" s="276"/>
      <c r="D109" s="277"/>
      <c r="E109" s="281" t="s">
        <v>1304</v>
      </c>
      <c r="F109" s="282"/>
      <c r="G109" s="282"/>
      <c r="H109" s="282"/>
      <c r="I109" s="282"/>
      <c r="J109" s="282"/>
      <c r="K109" s="282"/>
      <c r="L109" s="282"/>
      <c r="M109" s="282"/>
      <c r="N109" s="282"/>
      <c r="O109" s="283"/>
      <c r="P109" s="44"/>
      <c r="Q109" s="204">
        <v>0.1333</v>
      </c>
      <c r="R109" s="171">
        <f>AVERAGE(R100:R108)+Q108</f>
        <v>0.47218888888888888</v>
      </c>
      <c r="S109" s="137"/>
      <c r="T109" s="137"/>
      <c r="U109" s="44"/>
      <c r="V109" s="44"/>
      <c r="W109" s="44"/>
      <c r="X109" s="44"/>
      <c r="Y109" s="44"/>
      <c r="Z109" s="44"/>
      <c r="AA109" s="44"/>
      <c r="AB109" s="44"/>
      <c r="AC109" s="133"/>
      <c r="AD109" s="44"/>
      <c r="AE109" s="44"/>
      <c r="AF109" s="137"/>
      <c r="AG109" s="314"/>
      <c r="AH109" s="315"/>
      <c r="AI109" s="315"/>
      <c r="AJ109" s="315"/>
      <c r="AK109" s="315"/>
      <c r="AL109" s="315"/>
      <c r="AM109" s="315"/>
      <c r="AN109" s="316"/>
      <c r="AO109" s="128"/>
    </row>
    <row r="110" spans="1:41" ht="80.099999999999994" customHeight="1" x14ac:dyDescent="0.25">
      <c r="A110" s="44" t="s">
        <v>396</v>
      </c>
      <c r="B110" s="31" t="s">
        <v>267</v>
      </c>
      <c r="C110" s="44" t="s">
        <v>266</v>
      </c>
      <c r="D110" s="44" t="s">
        <v>546</v>
      </c>
      <c r="E110" s="71" t="s">
        <v>532</v>
      </c>
      <c r="F110" s="50">
        <v>2024130010253</v>
      </c>
      <c r="G110" s="44" t="s">
        <v>533</v>
      </c>
      <c r="H110" s="70" t="s">
        <v>534</v>
      </c>
      <c r="I110" s="44" t="s">
        <v>844</v>
      </c>
      <c r="J110" s="101">
        <v>0.1</v>
      </c>
      <c r="K110" s="53" t="s">
        <v>535</v>
      </c>
      <c r="L110" s="44" t="s">
        <v>189</v>
      </c>
      <c r="M110" s="44" t="s">
        <v>732</v>
      </c>
      <c r="N110" s="44">
        <v>10</v>
      </c>
      <c r="O110" s="44">
        <v>0</v>
      </c>
      <c r="P110" s="44"/>
      <c r="Q110" s="198">
        <v>0.42859999999999998</v>
      </c>
      <c r="R110" s="178">
        <f>O110/N110</f>
        <v>0</v>
      </c>
      <c r="S110" s="137"/>
      <c r="T110" s="137"/>
      <c r="U110" s="44"/>
      <c r="V110" s="44"/>
      <c r="W110" s="44" t="s">
        <v>930</v>
      </c>
      <c r="X110" s="44" t="s">
        <v>560</v>
      </c>
      <c r="Y110" s="44" t="s">
        <v>1120</v>
      </c>
      <c r="Z110" s="44" t="s">
        <v>1121</v>
      </c>
      <c r="AA110" s="44"/>
      <c r="AB110" s="44"/>
      <c r="AC110" s="133">
        <v>198743000</v>
      </c>
      <c r="AD110" s="44"/>
      <c r="AE110" s="44" t="s">
        <v>41</v>
      </c>
      <c r="AF110" s="44"/>
      <c r="AG110" s="133">
        <v>198743000</v>
      </c>
      <c r="AH110" s="133">
        <v>198743000</v>
      </c>
      <c r="AI110" s="311">
        <v>1645000000</v>
      </c>
      <c r="AJ110" s="44" t="s">
        <v>921</v>
      </c>
      <c r="AK110" s="44" t="s">
        <v>1122</v>
      </c>
      <c r="AL110" s="311">
        <v>801257000</v>
      </c>
      <c r="AM110" s="128"/>
      <c r="AN110" s="317">
        <f>AL110/AI110</f>
        <v>0.48708632218844983</v>
      </c>
      <c r="AO110" s="290" t="s">
        <v>1123</v>
      </c>
    </row>
    <row r="111" spans="1:41" ht="80.099999999999994" customHeight="1" x14ac:dyDescent="0.25">
      <c r="A111" s="44" t="s">
        <v>396</v>
      </c>
      <c r="B111" s="31" t="s">
        <v>267</v>
      </c>
      <c r="C111" s="44" t="s">
        <v>266</v>
      </c>
      <c r="D111" s="44" t="s">
        <v>546</v>
      </c>
      <c r="E111" s="71" t="s">
        <v>532</v>
      </c>
      <c r="F111" s="50">
        <v>2024130010253</v>
      </c>
      <c r="G111" s="44" t="s">
        <v>533</v>
      </c>
      <c r="H111" s="70" t="s">
        <v>534</v>
      </c>
      <c r="I111" s="44" t="s">
        <v>844</v>
      </c>
      <c r="J111" s="101">
        <v>0.1</v>
      </c>
      <c r="K111" s="53" t="s">
        <v>536</v>
      </c>
      <c r="L111" s="44" t="s">
        <v>189</v>
      </c>
      <c r="M111" s="44" t="s">
        <v>732</v>
      </c>
      <c r="N111" s="44">
        <v>10</v>
      </c>
      <c r="O111" s="44">
        <v>0</v>
      </c>
      <c r="P111" s="44"/>
      <c r="Q111" s="198">
        <v>0.42859999999999998</v>
      </c>
      <c r="R111" s="178">
        <f>O111/N111</f>
        <v>0</v>
      </c>
      <c r="S111" s="143"/>
      <c r="T111" s="143"/>
      <c r="U111" s="45"/>
      <c r="V111" s="45"/>
      <c r="W111" s="44" t="s">
        <v>930</v>
      </c>
      <c r="X111" s="44" t="s">
        <v>560</v>
      </c>
      <c r="Y111" s="44" t="s">
        <v>1120</v>
      </c>
      <c r="Z111" s="44" t="s">
        <v>1121</v>
      </c>
      <c r="AA111" s="46"/>
      <c r="AB111" s="46"/>
      <c r="AC111" s="46"/>
      <c r="AD111" s="46"/>
      <c r="AE111" s="46"/>
      <c r="AF111" s="46"/>
      <c r="AG111" s="46"/>
      <c r="AH111" s="46"/>
      <c r="AI111" s="312"/>
      <c r="AJ111" s="46"/>
      <c r="AK111" s="46"/>
      <c r="AL111" s="312"/>
      <c r="AM111" s="188"/>
      <c r="AN111" s="318"/>
      <c r="AO111" s="291"/>
    </row>
    <row r="112" spans="1:41" ht="80.099999999999994" customHeight="1" x14ac:dyDescent="0.25">
      <c r="A112" s="44" t="s">
        <v>396</v>
      </c>
      <c r="B112" s="31" t="s">
        <v>267</v>
      </c>
      <c r="C112" s="44" t="s">
        <v>266</v>
      </c>
      <c r="D112" s="44" t="s">
        <v>546</v>
      </c>
      <c r="E112" s="71" t="s">
        <v>532</v>
      </c>
      <c r="F112" s="50">
        <v>2024130010253</v>
      </c>
      <c r="G112" s="44" t="s">
        <v>533</v>
      </c>
      <c r="H112" s="70" t="s">
        <v>534</v>
      </c>
      <c r="I112" s="44" t="s">
        <v>844</v>
      </c>
      <c r="J112" s="101">
        <v>0.1</v>
      </c>
      <c r="K112" s="72" t="s">
        <v>537</v>
      </c>
      <c r="L112" s="44" t="s">
        <v>189</v>
      </c>
      <c r="M112" s="44" t="s">
        <v>732</v>
      </c>
      <c r="N112" s="44">
        <v>10</v>
      </c>
      <c r="O112" s="44">
        <v>0</v>
      </c>
      <c r="P112" s="44"/>
      <c r="Q112" s="198">
        <v>0.42859999999999998</v>
      </c>
      <c r="R112" s="178">
        <f>O112/N112</f>
        <v>0</v>
      </c>
      <c r="S112" s="143"/>
      <c r="T112" s="143"/>
      <c r="U112" s="45"/>
      <c r="V112" s="45"/>
      <c r="W112" s="44" t="s">
        <v>930</v>
      </c>
      <c r="X112" s="44" t="s">
        <v>560</v>
      </c>
      <c r="Y112" s="44" t="s">
        <v>1120</v>
      </c>
      <c r="Z112" s="44" t="s">
        <v>1121</v>
      </c>
      <c r="AA112" s="46"/>
      <c r="AB112" s="46"/>
      <c r="AC112" s="46"/>
      <c r="AD112" s="46"/>
      <c r="AE112" s="46"/>
      <c r="AF112" s="46"/>
      <c r="AG112" s="46"/>
      <c r="AH112" s="46"/>
      <c r="AI112" s="313"/>
      <c r="AJ112" s="46"/>
      <c r="AK112" s="46"/>
      <c r="AL112" s="313"/>
      <c r="AM112" s="189"/>
      <c r="AN112" s="319"/>
      <c r="AO112" s="292"/>
    </row>
    <row r="113" spans="1:95" ht="80.099999999999994" customHeight="1" x14ac:dyDescent="0.25">
      <c r="A113" s="275"/>
      <c r="B113" s="276"/>
      <c r="C113" s="276"/>
      <c r="D113" s="277"/>
      <c r="E113" s="278" t="s">
        <v>1305</v>
      </c>
      <c r="F113" s="279"/>
      <c r="G113" s="279"/>
      <c r="H113" s="279"/>
      <c r="I113" s="279"/>
      <c r="J113" s="279"/>
      <c r="K113" s="279"/>
      <c r="L113" s="279"/>
      <c r="M113" s="279"/>
      <c r="N113" s="279"/>
      <c r="O113" s="280"/>
      <c r="P113" s="44"/>
      <c r="Q113" s="204">
        <v>0.42859999999999998</v>
      </c>
      <c r="R113" s="171">
        <f>AVERAGE(R110:R112)+Q112</f>
        <v>0.42859999999999998</v>
      </c>
      <c r="S113" s="143"/>
      <c r="T113" s="143"/>
      <c r="U113" s="45"/>
      <c r="V113" s="45"/>
      <c r="W113" s="44"/>
      <c r="X113" s="44"/>
      <c r="Y113" s="44"/>
      <c r="Z113" s="44"/>
      <c r="AA113" s="46"/>
      <c r="AB113" s="46"/>
      <c r="AC113" s="46"/>
      <c r="AD113" s="46"/>
      <c r="AE113" s="46"/>
      <c r="AF113" s="46"/>
      <c r="AG113" s="347"/>
      <c r="AH113" s="348"/>
      <c r="AI113" s="348"/>
      <c r="AJ113" s="348"/>
      <c r="AK113" s="348"/>
      <c r="AL113" s="348"/>
      <c r="AM113" s="348"/>
      <c r="AN113" s="349"/>
      <c r="AO113" s="129"/>
    </row>
    <row r="114" spans="1:95" ht="80.099999999999994" customHeight="1" x14ac:dyDescent="0.25">
      <c r="A114" s="44" t="s">
        <v>396</v>
      </c>
      <c r="B114" s="31" t="s">
        <v>267</v>
      </c>
      <c r="C114" s="44" t="s">
        <v>275</v>
      </c>
      <c r="D114" s="44" t="s">
        <v>544</v>
      </c>
      <c r="E114" s="103" t="s">
        <v>547</v>
      </c>
      <c r="F114" s="50">
        <v>2024130010228</v>
      </c>
      <c r="G114" s="49" t="s">
        <v>548</v>
      </c>
      <c r="H114" s="95" t="s">
        <v>682</v>
      </c>
      <c r="I114" s="44" t="s">
        <v>831</v>
      </c>
      <c r="J114" s="101">
        <v>0.1</v>
      </c>
      <c r="K114" s="44" t="s">
        <v>845</v>
      </c>
      <c r="L114" s="44" t="s">
        <v>189</v>
      </c>
      <c r="M114" s="44" t="s">
        <v>732</v>
      </c>
      <c r="N114" s="44" t="s">
        <v>226</v>
      </c>
      <c r="O114" s="44">
        <v>7</v>
      </c>
      <c r="P114" s="44"/>
      <c r="Q114" s="44">
        <v>0</v>
      </c>
      <c r="R114" s="117" t="s">
        <v>226</v>
      </c>
      <c r="S114" s="137">
        <v>45562</v>
      </c>
      <c r="T114" s="137">
        <v>45626</v>
      </c>
      <c r="U114" s="44" t="s">
        <v>1124</v>
      </c>
      <c r="V114" s="44" t="s">
        <v>1125</v>
      </c>
      <c r="W114" s="44" t="s">
        <v>930</v>
      </c>
      <c r="X114" s="44" t="s">
        <v>561</v>
      </c>
      <c r="Y114" s="44" t="s">
        <v>1126</v>
      </c>
      <c r="Z114" s="44" t="s">
        <v>1127</v>
      </c>
      <c r="AA114" s="44" t="s">
        <v>914</v>
      </c>
      <c r="AB114" s="44"/>
      <c r="AC114" s="44"/>
      <c r="AD114" s="44"/>
      <c r="AE114" s="44"/>
      <c r="AF114" s="44"/>
      <c r="AG114" s="44"/>
      <c r="AH114" s="44"/>
      <c r="AI114" s="290" t="s">
        <v>950</v>
      </c>
      <c r="AJ114" s="44"/>
      <c r="AK114" s="44"/>
      <c r="AL114" s="290" t="s">
        <v>950</v>
      </c>
      <c r="AM114" s="44"/>
      <c r="AN114" s="290" t="s">
        <v>950</v>
      </c>
      <c r="AO114" s="44" t="s">
        <v>1128</v>
      </c>
    </row>
    <row r="115" spans="1:95" ht="80.099999999999994" customHeight="1" x14ac:dyDescent="0.25">
      <c r="A115" s="44" t="s">
        <v>396</v>
      </c>
      <c r="B115" s="31" t="s">
        <v>267</v>
      </c>
      <c r="C115" s="44" t="s">
        <v>295</v>
      </c>
      <c r="D115" s="44" t="s">
        <v>544</v>
      </c>
      <c r="E115" s="104" t="s">
        <v>547</v>
      </c>
      <c r="F115" s="50">
        <v>2024130010228</v>
      </c>
      <c r="G115" s="49" t="s">
        <v>548</v>
      </c>
      <c r="H115" s="95" t="s">
        <v>683</v>
      </c>
      <c r="I115" s="44" t="s">
        <v>831</v>
      </c>
      <c r="J115" s="101">
        <v>0.1</v>
      </c>
      <c r="K115" s="44" t="s">
        <v>846</v>
      </c>
      <c r="L115" s="44" t="s">
        <v>189</v>
      </c>
      <c r="M115" s="44" t="s">
        <v>732</v>
      </c>
      <c r="N115" s="44" t="s">
        <v>226</v>
      </c>
      <c r="O115" s="44">
        <v>0</v>
      </c>
      <c r="P115" s="44"/>
      <c r="Q115" s="44">
        <v>0</v>
      </c>
      <c r="R115" s="117" t="s">
        <v>226</v>
      </c>
      <c r="S115" s="137"/>
      <c r="T115" s="137"/>
      <c r="U115" s="44"/>
      <c r="V115" s="44"/>
      <c r="W115" s="44" t="s">
        <v>930</v>
      </c>
      <c r="X115" s="44" t="s">
        <v>561</v>
      </c>
      <c r="Y115" s="44" t="s">
        <v>1126</v>
      </c>
      <c r="Z115" s="44" t="s">
        <v>1127</v>
      </c>
      <c r="AA115" s="44"/>
      <c r="AB115" s="44"/>
      <c r="AC115" s="44"/>
      <c r="AD115" s="44"/>
      <c r="AE115" s="44"/>
      <c r="AF115" s="44"/>
      <c r="AG115" s="44"/>
      <c r="AH115" s="44"/>
      <c r="AI115" s="291"/>
      <c r="AJ115" s="44"/>
      <c r="AK115" s="44"/>
      <c r="AL115" s="291"/>
      <c r="AM115" s="44"/>
      <c r="AN115" s="291"/>
      <c r="AO115" s="44" t="s">
        <v>1129</v>
      </c>
    </row>
    <row r="116" spans="1:95" ht="80.099999999999994" customHeight="1" x14ac:dyDescent="0.25">
      <c r="A116" s="44" t="s">
        <v>396</v>
      </c>
      <c r="B116" s="31" t="s">
        <v>267</v>
      </c>
      <c r="C116" s="44" t="s">
        <v>295</v>
      </c>
      <c r="D116" s="44" t="s">
        <v>544</v>
      </c>
      <c r="E116" s="104" t="s">
        <v>547</v>
      </c>
      <c r="F116" s="50">
        <v>2024130010228</v>
      </c>
      <c r="G116" s="49" t="s">
        <v>548</v>
      </c>
      <c r="H116" s="95" t="s">
        <v>683</v>
      </c>
      <c r="I116" s="44" t="s">
        <v>831</v>
      </c>
      <c r="J116" s="101">
        <v>0.1</v>
      </c>
      <c r="K116" s="44" t="s">
        <v>847</v>
      </c>
      <c r="L116" s="44" t="s">
        <v>189</v>
      </c>
      <c r="M116" s="44" t="s">
        <v>732</v>
      </c>
      <c r="N116" s="44" t="s">
        <v>226</v>
      </c>
      <c r="O116" s="44"/>
      <c r="P116" s="44"/>
      <c r="Q116" s="44">
        <v>0</v>
      </c>
      <c r="R116" s="117" t="s">
        <v>226</v>
      </c>
      <c r="S116" s="144"/>
      <c r="T116" s="144"/>
      <c r="U116" s="45"/>
      <c r="V116" s="45"/>
      <c r="W116" s="44" t="s">
        <v>930</v>
      </c>
      <c r="X116" s="44" t="s">
        <v>561</v>
      </c>
      <c r="Y116" s="45"/>
      <c r="Z116" s="45"/>
      <c r="AA116" s="45"/>
      <c r="AB116" s="45"/>
      <c r="AC116" s="45"/>
      <c r="AD116" s="45"/>
      <c r="AE116" s="45"/>
      <c r="AF116" s="45"/>
      <c r="AG116" s="45"/>
      <c r="AH116" s="45"/>
      <c r="AI116" s="291"/>
      <c r="AJ116" s="45"/>
      <c r="AK116" s="45"/>
      <c r="AL116" s="291"/>
      <c r="AM116" s="45"/>
      <c r="AN116" s="291"/>
      <c r="AO116" s="44" t="s">
        <v>1129</v>
      </c>
    </row>
    <row r="117" spans="1:95" ht="80.099999999999994" customHeight="1" x14ac:dyDescent="0.25">
      <c r="A117" s="44" t="s">
        <v>396</v>
      </c>
      <c r="B117" s="31" t="s">
        <v>267</v>
      </c>
      <c r="C117" s="44" t="s">
        <v>295</v>
      </c>
      <c r="D117" s="44" t="s">
        <v>544</v>
      </c>
      <c r="E117" s="104" t="s">
        <v>547</v>
      </c>
      <c r="F117" s="50">
        <v>2024130010228</v>
      </c>
      <c r="G117" s="49" t="s">
        <v>548</v>
      </c>
      <c r="H117" s="95" t="s">
        <v>683</v>
      </c>
      <c r="I117" s="44" t="s">
        <v>831</v>
      </c>
      <c r="J117" s="101">
        <v>0.1</v>
      </c>
      <c r="K117" s="44" t="s">
        <v>848</v>
      </c>
      <c r="L117" s="44" t="s">
        <v>189</v>
      </c>
      <c r="M117" s="44" t="s">
        <v>732</v>
      </c>
      <c r="N117" s="44" t="s">
        <v>226</v>
      </c>
      <c r="O117" s="44"/>
      <c r="P117" s="44"/>
      <c r="Q117" s="44">
        <v>0</v>
      </c>
      <c r="R117" s="117" t="s">
        <v>226</v>
      </c>
      <c r="S117" s="144"/>
      <c r="T117" s="144"/>
      <c r="U117" s="45"/>
      <c r="V117" s="45"/>
      <c r="W117" s="44" t="s">
        <v>930</v>
      </c>
      <c r="X117" s="44" t="s">
        <v>561</v>
      </c>
      <c r="Y117" s="45"/>
      <c r="Z117" s="45"/>
      <c r="AA117" s="45"/>
      <c r="AB117" s="45"/>
      <c r="AC117" s="45"/>
      <c r="AD117" s="45"/>
      <c r="AE117" s="45"/>
      <c r="AF117" s="45"/>
      <c r="AG117" s="45"/>
      <c r="AH117" s="45"/>
      <c r="AI117" s="292"/>
      <c r="AJ117" s="45"/>
      <c r="AK117" s="45"/>
      <c r="AL117" s="292"/>
      <c r="AM117" s="45"/>
      <c r="AN117" s="292"/>
      <c r="AO117" s="44" t="s">
        <v>1129</v>
      </c>
    </row>
    <row r="118" spans="1:95" ht="80.099999999999994" customHeight="1" x14ac:dyDescent="0.25">
      <c r="A118" s="275"/>
      <c r="B118" s="276"/>
      <c r="C118" s="276"/>
      <c r="D118" s="277"/>
      <c r="E118" s="281" t="s">
        <v>1306</v>
      </c>
      <c r="F118" s="282"/>
      <c r="G118" s="282"/>
      <c r="H118" s="282"/>
      <c r="I118" s="282"/>
      <c r="J118" s="282"/>
      <c r="K118" s="282"/>
      <c r="L118" s="282"/>
      <c r="M118" s="282"/>
      <c r="N118" s="282"/>
      <c r="O118" s="283"/>
      <c r="P118" s="44"/>
      <c r="Q118" s="206">
        <v>0</v>
      </c>
      <c r="R118" s="177" t="s">
        <v>226</v>
      </c>
      <c r="S118" s="144"/>
      <c r="T118" s="144"/>
      <c r="U118" s="45"/>
      <c r="V118" s="45"/>
      <c r="W118" s="44"/>
      <c r="X118" s="44"/>
      <c r="Y118" s="45"/>
      <c r="Z118" s="45"/>
      <c r="AA118" s="45"/>
      <c r="AB118" s="45"/>
      <c r="AC118" s="45"/>
      <c r="AD118" s="45"/>
      <c r="AE118" s="45"/>
      <c r="AF118" s="45"/>
      <c r="AG118" s="320"/>
      <c r="AH118" s="321"/>
      <c r="AI118" s="321"/>
      <c r="AJ118" s="321"/>
      <c r="AK118" s="321"/>
      <c r="AL118" s="321"/>
      <c r="AM118" s="321"/>
      <c r="AN118" s="322"/>
      <c r="AO118" s="44"/>
    </row>
    <row r="119" spans="1:95" s="106" customFormat="1" ht="80.099999999999994" customHeight="1" x14ac:dyDescent="0.25">
      <c r="A119" s="44" t="s">
        <v>396</v>
      </c>
      <c r="B119" s="31" t="s">
        <v>267</v>
      </c>
      <c r="C119" s="44" t="s">
        <v>295</v>
      </c>
      <c r="D119" s="79" t="s">
        <v>545</v>
      </c>
      <c r="E119" s="79" t="s">
        <v>549</v>
      </c>
      <c r="F119" s="105">
        <v>2024130010227</v>
      </c>
      <c r="G119" s="44"/>
      <c r="H119" s="123"/>
      <c r="I119" s="79" t="s">
        <v>849</v>
      </c>
      <c r="J119" s="118">
        <v>0.1</v>
      </c>
      <c r="K119" s="44"/>
      <c r="L119" s="44" t="s">
        <v>189</v>
      </c>
      <c r="M119" s="44" t="s">
        <v>733</v>
      </c>
      <c r="N119" s="44" t="s">
        <v>226</v>
      </c>
      <c r="O119" s="44" t="s">
        <v>226</v>
      </c>
      <c r="P119" s="44"/>
      <c r="Q119" s="44">
        <v>0</v>
      </c>
      <c r="R119" s="117" t="s">
        <v>226</v>
      </c>
      <c r="S119" s="144"/>
      <c r="T119" s="144"/>
      <c r="U119" s="45"/>
      <c r="V119" s="45"/>
      <c r="W119" s="45"/>
      <c r="X119" s="44" t="s">
        <v>561</v>
      </c>
      <c r="Y119" s="45"/>
      <c r="Z119" s="45"/>
      <c r="AA119" s="45"/>
      <c r="AB119" s="45"/>
      <c r="AC119" s="45"/>
      <c r="AD119" s="45"/>
      <c r="AE119" s="45"/>
      <c r="AF119" s="45"/>
      <c r="AG119" s="45"/>
      <c r="AH119" s="45"/>
      <c r="AI119" s="329" t="s">
        <v>950</v>
      </c>
      <c r="AJ119" s="45"/>
      <c r="AK119" s="45"/>
      <c r="AL119" s="329" t="s">
        <v>950</v>
      </c>
      <c r="AM119" s="130"/>
      <c r="AN119" s="329" t="s">
        <v>950</v>
      </c>
      <c r="AO119" s="44" t="s">
        <v>1129</v>
      </c>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row>
    <row r="120" spans="1:95" s="106" customFormat="1" ht="80.099999999999994" customHeight="1" x14ac:dyDescent="0.25">
      <c r="A120" s="44" t="s">
        <v>396</v>
      </c>
      <c r="B120" s="31" t="s">
        <v>267</v>
      </c>
      <c r="C120" s="44" t="s">
        <v>295</v>
      </c>
      <c r="D120" s="79" t="s">
        <v>545</v>
      </c>
      <c r="E120" s="79" t="s">
        <v>549</v>
      </c>
      <c r="F120" s="105">
        <v>2024130010227</v>
      </c>
      <c r="G120" s="44"/>
      <c r="H120" s="123"/>
      <c r="I120" s="79" t="s">
        <v>849</v>
      </c>
      <c r="J120" s="118">
        <v>0.1</v>
      </c>
      <c r="K120" s="44"/>
      <c r="L120" s="44" t="s">
        <v>189</v>
      </c>
      <c r="M120" s="44" t="s">
        <v>733</v>
      </c>
      <c r="N120" s="44" t="s">
        <v>226</v>
      </c>
      <c r="O120" s="44" t="s">
        <v>226</v>
      </c>
      <c r="P120" s="44"/>
      <c r="Q120" s="44">
        <v>0</v>
      </c>
      <c r="R120" s="117" t="s">
        <v>226</v>
      </c>
      <c r="S120" s="144"/>
      <c r="T120" s="144"/>
      <c r="U120" s="45"/>
      <c r="V120" s="45"/>
      <c r="W120" s="45"/>
      <c r="X120" s="44" t="s">
        <v>561</v>
      </c>
      <c r="Y120" s="45"/>
      <c r="Z120" s="45"/>
      <c r="AA120" s="45"/>
      <c r="AB120" s="45"/>
      <c r="AC120" s="45"/>
      <c r="AD120" s="45"/>
      <c r="AE120" s="45"/>
      <c r="AF120" s="45"/>
      <c r="AG120" s="45"/>
      <c r="AH120" s="45"/>
      <c r="AI120" s="330"/>
      <c r="AJ120" s="45"/>
      <c r="AK120" s="45"/>
      <c r="AL120" s="330"/>
      <c r="AM120" s="130"/>
      <c r="AN120" s="330"/>
      <c r="AO120" s="44" t="s">
        <v>1129</v>
      </c>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row>
    <row r="121" spans="1:95" s="106" customFormat="1" ht="80.099999999999994" customHeight="1" x14ac:dyDescent="0.25">
      <c r="A121" s="44" t="s">
        <v>396</v>
      </c>
      <c r="B121" s="31" t="s">
        <v>267</v>
      </c>
      <c r="C121" s="44" t="s">
        <v>295</v>
      </c>
      <c r="D121" s="79" t="s">
        <v>545</v>
      </c>
      <c r="E121" s="79" t="s">
        <v>549</v>
      </c>
      <c r="F121" s="105">
        <v>2024130010227</v>
      </c>
      <c r="G121" s="44"/>
      <c r="H121" s="123"/>
      <c r="I121" s="79" t="s">
        <v>849</v>
      </c>
      <c r="J121" s="118">
        <v>0.1</v>
      </c>
      <c r="K121" s="44"/>
      <c r="L121" s="44" t="s">
        <v>189</v>
      </c>
      <c r="M121" s="44" t="s">
        <v>733</v>
      </c>
      <c r="N121" s="44" t="s">
        <v>226</v>
      </c>
      <c r="O121" s="44" t="s">
        <v>226</v>
      </c>
      <c r="P121" s="44"/>
      <c r="Q121" s="44">
        <v>0</v>
      </c>
      <c r="R121" s="117" t="s">
        <v>226</v>
      </c>
      <c r="S121" s="144"/>
      <c r="T121" s="144"/>
      <c r="U121" s="45"/>
      <c r="V121" s="45"/>
      <c r="W121" s="45"/>
      <c r="X121" s="44" t="s">
        <v>561</v>
      </c>
      <c r="Y121" s="45"/>
      <c r="Z121" s="45"/>
      <c r="AA121" s="45"/>
      <c r="AB121" s="45"/>
      <c r="AC121" s="45"/>
      <c r="AD121" s="45"/>
      <c r="AE121" s="45"/>
      <c r="AF121" s="45"/>
      <c r="AG121" s="45"/>
      <c r="AH121" s="45"/>
      <c r="AI121" s="331"/>
      <c r="AJ121" s="45"/>
      <c r="AK121" s="45"/>
      <c r="AL121" s="331"/>
      <c r="AM121" s="130"/>
      <c r="AN121" s="331"/>
      <c r="AO121" s="44" t="s">
        <v>1129</v>
      </c>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row>
    <row r="122" spans="1:95" s="106" customFormat="1" ht="80.099999999999994" customHeight="1" x14ac:dyDescent="0.25">
      <c r="A122" s="275"/>
      <c r="B122" s="276"/>
      <c r="C122" s="276"/>
      <c r="D122" s="277"/>
      <c r="E122" s="281" t="s">
        <v>1307</v>
      </c>
      <c r="F122" s="282"/>
      <c r="G122" s="282"/>
      <c r="H122" s="282"/>
      <c r="I122" s="282"/>
      <c r="J122" s="282"/>
      <c r="K122" s="282"/>
      <c r="L122" s="282"/>
      <c r="M122" s="282"/>
      <c r="N122" s="282"/>
      <c r="O122" s="283"/>
      <c r="P122" s="44"/>
      <c r="Q122" s="206">
        <v>0</v>
      </c>
      <c r="R122" s="177" t="s">
        <v>226</v>
      </c>
      <c r="S122" s="144"/>
      <c r="T122" s="144"/>
      <c r="U122" s="45"/>
      <c r="V122" s="45"/>
      <c r="W122" s="45"/>
      <c r="X122" s="44"/>
      <c r="Y122" s="45"/>
      <c r="Z122" s="45"/>
      <c r="AA122" s="45"/>
      <c r="AB122" s="45"/>
      <c r="AC122" s="45"/>
      <c r="AD122" s="45"/>
      <c r="AE122" s="45"/>
      <c r="AF122" s="45"/>
      <c r="AG122" s="320"/>
      <c r="AH122" s="321"/>
      <c r="AI122" s="321"/>
      <c r="AJ122" s="321"/>
      <c r="AK122" s="321"/>
      <c r="AL122" s="321"/>
      <c r="AM122" s="321"/>
      <c r="AN122" s="322"/>
      <c r="AO122" s="44"/>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row>
    <row r="123" spans="1:95" ht="80.099999999999994" customHeight="1" x14ac:dyDescent="0.25">
      <c r="A123" s="44" t="s">
        <v>396</v>
      </c>
      <c r="B123" s="31" t="s">
        <v>267</v>
      </c>
      <c r="C123" s="44" t="s">
        <v>306</v>
      </c>
      <c r="D123" s="44" t="s">
        <v>282</v>
      </c>
      <c r="E123" s="71" t="s">
        <v>550</v>
      </c>
      <c r="F123" s="50">
        <v>2024130010229</v>
      </c>
      <c r="G123" s="44" t="s">
        <v>551</v>
      </c>
      <c r="H123" s="44" t="s">
        <v>684</v>
      </c>
      <c r="I123" s="44" t="s">
        <v>850</v>
      </c>
      <c r="J123" s="101">
        <v>0.1</v>
      </c>
      <c r="K123" s="44" t="s">
        <v>851</v>
      </c>
      <c r="L123" s="44" t="s">
        <v>189</v>
      </c>
      <c r="M123" s="44" t="s">
        <v>734</v>
      </c>
      <c r="N123" s="44">
        <v>25</v>
      </c>
      <c r="O123" s="44">
        <v>10</v>
      </c>
      <c r="P123" s="44"/>
      <c r="Q123" s="198">
        <v>0.17649999999999999</v>
      </c>
      <c r="R123" s="178">
        <f t="shared" ref="R123:R129" si="9">O123/N123</f>
        <v>0.4</v>
      </c>
      <c r="S123" s="137">
        <v>45562</v>
      </c>
      <c r="T123" s="137">
        <v>45626</v>
      </c>
      <c r="U123" s="52" t="s">
        <v>1124</v>
      </c>
      <c r="V123" s="52" t="s">
        <v>1125</v>
      </c>
      <c r="W123" s="52" t="s">
        <v>930</v>
      </c>
      <c r="X123" s="44" t="s">
        <v>561</v>
      </c>
      <c r="Y123" s="44" t="s">
        <v>1130</v>
      </c>
      <c r="Z123" s="44" t="s">
        <v>1131</v>
      </c>
      <c r="AA123" s="44" t="s">
        <v>914</v>
      </c>
      <c r="AB123" s="45"/>
      <c r="AC123" s="45"/>
      <c r="AD123" s="45"/>
      <c r="AE123" s="45"/>
      <c r="AF123" s="45"/>
      <c r="AG123" s="45"/>
      <c r="AH123" s="45"/>
      <c r="AI123" s="311">
        <v>300000000</v>
      </c>
      <c r="AJ123" s="45"/>
      <c r="AK123" s="45"/>
      <c r="AL123" s="311">
        <v>151250000</v>
      </c>
      <c r="AM123" s="45"/>
      <c r="AN123" s="338">
        <f>AL123/AI123</f>
        <v>0.50416666666666665</v>
      </c>
      <c r="AO123" s="44" t="s">
        <v>1132</v>
      </c>
    </row>
    <row r="124" spans="1:95" ht="80.099999999999994" customHeight="1" x14ac:dyDescent="0.25">
      <c r="A124" s="44" t="s">
        <v>396</v>
      </c>
      <c r="B124" s="31" t="s">
        <v>267</v>
      </c>
      <c r="C124" s="44" t="s">
        <v>306</v>
      </c>
      <c r="D124" s="44" t="s">
        <v>282</v>
      </c>
      <c r="E124" s="71" t="s">
        <v>550</v>
      </c>
      <c r="F124" s="50">
        <v>2024130010229</v>
      </c>
      <c r="G124" s="44" t="s">
        <v>551</v>
      </c>
      <c r="H124" s="44" t="s">
        <v>685</v>
      </c>
      <c r="I124" s="44" t="s">
        <v>850</v>
      </c>
      <c r="J124" s="101">
        <v>0.1</v>
      </c>
      <c r="K124" s="44" t="s">
        <v>852</v>
      </c>
      <c r="L124" s="44" t="s">
        <v>189</v>
      </c>
      <c r="M124" s="44" t="s">
        <v>734</v>
      </c>
      <c r="N124" s="44">
        <v>25</v>
      </c>
      <c r="O124" s="44">
        <v>0</v>
      </c>
      <c r="P124" s="44"/>
      <c r="Q124" s="198">
        <v>0.17649999999999999</v>
      </c>
      <c r="R124" s="178">
        <f t="shared" si="9"/>
        <v>0</v>
      </c>
      <c r="S124" s="144"/>
      <c r="T124" s="144"/>
      <c r="U124" s="45"/>
      <c r="V124" s="45"/>
      <c r="W124" s="45"/>
      <c r="X124" s="44" t="s">
        <v>561</v>
      </c>
      <c r="Y124" s="45"/>
      <c r="Z124" s="45"/>
      <c r="AA124" s="45"/>
      <c r="AB124" s="45"/>
      <c r="AC124" s="45"/>
      <c r="AD124" s="45"/>
      <c r="AE124" s="45"/>
      <c r="AF124" s="45"/>
      <c r="AG124" s="45"/>
      <c r="AH124" s="45"/>
      <c r="AI124" s="312"/>
      <c r="AJ124" s="45"/>
      <c r="AK124" s="45"/>
      <c r="AL124" s="312"/>
      <c r="AM124" s="45"/>
      <c r="AN124" s="339"/>
      <c r="AO124" s="52" t="s">
        <v>1129</v>
      </c>
    </row>
    <row r="125" spans="1:95" ht="80.099999999999994" customHeight="1" x14ac:dyDescent="0.25">
      <c r="A125" s="44" t="s">
        <v>396</v>
      </c>
      <c r="B125" s="31" t="s">
        <v>267</v>
      </c>
      <c r="C125" s="44" t="s">
        <v>306</v>
      </c>
      <c r="D125" s="44" t="s">
        <v>282</v>
      </c>
      <c r="E125" s="71" t="s">
        <v>550</v>
      </c>
      <c r="F125" s="50">
        <v>2024130010229</v>
      </c>
      <c r="G125" s="44" t="s">
        <v>551</v>
      </c>
      <c r="H125" s="44" t="s">
        <v>684</v>
      </c>
      <c r="I125" s="44" t="s">
        <v>850</v>
      </c>
      <c r="J125" s="101">
        <v>0.1</v>
      </c>
      <c r="K125" s="44" t="s">
        <v>853</v>
      </c>
      <c r="L125" s="44" t="s">
        <v>189</v>
      </c>
      <c r="M125" s="44" t="s">
        <v>734</v>
      </c>
      <c r="N125" s="44">
        <v>25</v>
      </c>
      <c r="O125" s="44">
        <v>0</v>
      </c>
      <c r="P125" s="44"/>
      <c r="Q125" s="198">
        <v>0.17649999999999999</v>
      </c>
      <c r="R125" s="178">
        <f t="shared" si="9"/>
        <v>0</v>
      </c>
      <c r="S125" s="144"/>
      <c r="T125" s="144"/>
      <c r="U125" s="45"/>
      <c r="V125" s="45"/>
      <c r="W125" s="45"/>
      <c r="X125" s="44" t="s">
        <v>561</v>
      </c>
      <c r="Y125" s="45"/>
      <c r="Z125" s="45"/>
      <c r="AA125" s="45"/>
      <c r="AB125" s="45"/>
      <c r="AC125" s="45"/>
      <c r="AD125" s="45"/>
      <c r="AE125" s="45"/>
      <c r="AF125" s="45"/>
      <c r="AG125" s="45"/>
      <c r="AH125" s="45"/>
      <c r="AI125" s="312"/>
      <c r="AJ125" s="45"/>
      <c r="AK125" s="45"/>
      <c r="AL125" s="312"/>
      <c r="AM125" s="45"/>
      <c r="AN125" s="339"/>
      <c r="AO125" s="52" t="s">
        <v>1129</v>
      </c>
    </row>
    <row r="126" spans="1:95" s="106" customFormat="1" ht="80.099999999999994" customHeight="1" x14ac:dyDescent="0.25">
      <c r="A126" s="44" t="s">
        <v>396</v>
      </c>
      <c r="B126" s="31" t="s">
        <v>267</v>
      </c>
      <c r="C126" s="44" t="s">
        <v>306</v>
      </c>
      <c r="D126" s="44" t="s">
        <v>282</v>
      </c>
      <c r="E126" s="71" t="s">
        <v>550</v>
      </c>
      <c r="F126" s="50">
        <v>2024130010229</v>
      </c>
      <c r="G126" s="44" t="s">
        <v>551</v>
      </c>
      <c r="H126" s="44" t="s">
        <v>684</v>
      </c>
      <c r="I126" s="44" t="s">
        <v>834</v>
      </c>
      <c r="J126" s="118">
        <v>0.1</v>
      </c>
      <c r="K126" s="44" t="s">
        <v>686</v>
      </c>
      <c r="L126" s="44" t="s">
        <v>189</v>
      </c>
      <c r="M126" s="44" t="s">
        <v>734</v>
      </c>
      <c r="N126" s="44">
        <v>25</v>
      </c>
      <c r="O126" s="44">
        <v>0</v>
      </c>
      <c r="P126" s="44"/>
      <c r="Q126" s="198">
        <v>0.17649999999999999</v>
      </c>
      <c r="R126" s="178">
        <f t="shared" si="9"/>
        <v>0</v>
      </c>
      <c r="S126" s="144"/>
      <c r="T126" s="144"/>
      <c r="U126" s="45"/>
      <c r="V126" s="45"/>
      <c r="W126" s="45"/>
      <c r="X126" s="44" t="s">
        <v>561</v>
      </c>
      <c r="Y126" s="45"/>
      <c r="Z126" s="45"/>
      <c r="AA126" s="45"/>
      <c r="AB126" s="45"/>
      <c r="AC126" s="45"/>
      <c r="AD126" s="45"/>
      <c r="AE126" s="45"/>
      <c r="AF126" s="45"/>
      <c r="AG126" s="45"/>
      <c r="AH126" s="45"/>
      <c r="AI126" s="312"/>
      <c r="AJ126" s="45"/>
      <c r="AK126" s="45"/>
      <c r="AL126" s="312"/>
      <c r="AM126" s="45"/>
      <c r="AN126" s="339"/>
      <c r="AO126" s="52" t="s">
        <v>1129</v>
      </c>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row>
    <row r="127" spans="1:95" s="106" customFormat="1" ht="80.099999999999994" customHeight="1" x14ac:dyDescent="0.25">
      <c r="A127" s="44" t="s">
        <v>396</v>
      </c>
      <c r="B127" s="31" t="s">
        <v>267</v>
      </c>
      <c r="C127" s="44" t="s">
        <v>306</v>
      </c>
      <c r="D127" s="44" t="s">
        <v>282</v>
      </c>
      <c r="E127" s="71" t="s">
        <v>550</v>
      </c>
      <c r="F127" s="50">
        <v>2024130010229</v>
      </c>
      <c r="G127" s="44" t="s">
        <v>551</v>
      </c>
      <c r="H127" s="44" t="s">
        <v>687</v>
      </c>
      <c r="I127" s="44" t="s">
        <v>834</v>
      </c>
      <c r="J127" s="118">
        <v>0.1</v>
      </c>
      <c r="K127" s="44" t="s">
        <v>552</v>
      </c>
      <c r="L127" s="44" t="s">
        <v>189</v>
      </c>
      <c r="M127" s="44" t="s">
        <v>734</v>
      </c>
      <c r="N127" s="44">
        <v>25</v>
      </c>
      <c r="O127" s="44">
        <v>0</v>
      </c>
      <c r="P127" s="44"/>
      <c r="Q127" s="198">
        <v>0.17649999999999999</v>
      </c>
      <c r="R127" s="178">
        <f t="shared" si="9"/>
        <v>0</v>
      </c>
      <c r="S127" s="144"/>
      <c r="T127" s="144"/>
      <c r="U127" s="45"/>
      <c r="V127" s="45"/>
      <c r="W127" s="45"/>
      <c r="X127" s="44" t="s">
        <v>561</v>
      </c>
      <c r="Y127" s="45"/>
      <c r="Z127" s="45"/>
      <c r="AA127" s="45"/>
      <c r="AB127" s="45"/>
      <c r="AC127" s="45"/>
      <c r="AD127" s="45"/>
      <c r="AE127" s="45"/>
      <c r="AF127" s="45"/>
      <c r="AG127" s="45"/>
      <c r="AH127" s="45"/>
      <c r="AI127" s="312"/>
      <c r="AJ127" s="45"/>
      <c r="AK127" s="45"/>
      <c r="AL127" s="312"/>
      <c r="AM127" s="45"/>
      <c r="AN127" s="339"/>
      <c r="AO127" s="52" t="s">
        <v>1129</v>
      </c>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row>
    <row r="128" spans="1:95" s="106" customFormat="1" ht="80.099999999999994" customHeight="1" x14ac:dyDescent="0.25">
      <c r="A128" s="44" t="s">
        <v>396</v>
      </c>
      <c r="B128" s="31" t="s">
        <v>267</v>
      </c>
      <c r="C128" s="44" t="s">
        <v>306</v>
      </c>
      <c r="D128" s="44" t="s">
        <v>282</v>
      </c>
      <c r="E128" s="71" t="s">
        <v>550</v>
      </c>
      <c r="F128" s="50">
        <v>2024130010229</v>
      </c>
      <c r="G128" s="44" t="s">
        <v>551</v>
      </c>
      <c r="H128" s="44" t="s">
        <v>688</v>
      </c>
      <c r="I128" s="44" t="s">
        <v>834</v>
      </c>
      <c r="J128" s="118">
        <v>0.1</v>
      </c>
      <c r="K128" s="44" t="s">
        <v>553</v>
      </c>
      <c r="L128" s="44" t="s">
        <v>189</v>
      </c>
      <c r="M128" s="44" t="s">
        <v>734</v>
      </c>
      <c r="N128" s="44">
        <v>25</v>
      </c>
      <c r="O128" s="44">
        <v>0</v>
      </c>
      <c r="P128" s="44"/>
      <c r="Q128" s="198">
        <v>0.17649999999999999</v>
      </c>
      <c r="R128" s="178">
        <f t="shared" si="9"/>
        <v>0</v>
      </c>
      <c r="S128" s="144"/>
      <c r="T128" s="144"/>
      <c r="U128" s="45"/>
      <c r="V128" s="45"/>
      <c r="W128" s="45"/>
      <c r="X128" s="44" t="s">
        <v>561</v>
      </c>
      <c r="Y128" s="45"/>
      <c r="Z128" s="45"/>
      <c r="AA128" s="45"/>
      <c r="AB128" s="45"/>
      <c r="AC128" s="45"/>
      <c r="AD128" s="45"/>
      <c r="AE128" s="45"/>
      <c r="AF128" s="45"/>
      <c r="AG128" s="45"/>
      <c r="AH128" s="45"/>
      <c r="AI128" s="312"/>
      <c r="AJ128" s="45"/>
      <c r="AK128" s="45"/>
      <c r="AL128" s="312"/>
      <c r="AM128" s="45"/>
      <c r="AN128" s="339"/>
      <c r="AO128" s="52" t="s">
        <v>1129</v>
      </c>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row>
    <row r="129" spans="1:93" s="106" customFormat="1" ht="80.099999999999994" customHeight="1" x14ac:dyDescent="0.25">
      <c r="A129" s="44" t="s">
        <v>396</v>
      </c>
      <c r="B129" s="31" t="s">
        <v>267</v>
      </c>
      <c r="C129" s="44" t="s">
        <v>306</v>
      </c>
      <c r="D129" s="44" t="s">
        <v>282</v>
      </c>
      <c r="E129" s="71" t="s">
        <v>550</v>
      </c>
      <c r="F129" s="50">
        <v>2024130010229</v>
      </c>
      <c r="G129" s="44" t="s">
        <v>551</v>
      </c>
      <c r="H129" s="44" t="s">
        <v>687</v>
      </c>
      <c r="I129" s="44" t="s">
        <v>834</v>
      </c>
      <c r="J129" s="118">
        <v>0.1</v>
      </c>
      <c r="K129" s="44" t="s">
        <v>554</v>
      </c>
      <c r="L129" s="44" t="s">
        <v>189</v>
      </c>
      <c r="M129" s="44" t="s">
        <v>734</v>
      </c>
      <c r="N129" s="44">
        <v>25</v>
      </c>
      <c r="O129" s="44">
        <v>0</v>
      </c>
      <c r="P129" s="44"/>
      <c r="Q129" s="198">
        <v>0.17649999999999999</v>
      </c>
      <c r="R129" s="178">
        <f t="shared" si="9"/>
        <v>0</v>
      </c>
      <c r="S129" s="144"/>
      <c r="T129" s="144"/>
      <c r="U129" s="45"/>
      <c r="V129" s="45"/>
      <c r="W129" s="45"/>
      <c r="X129" s="44" t="s">
        <v>561</v>
      </c>
      <c r="Y129" s="45"/>
      <c r="Z129" s="45"/>
      <c r="AA129" s="45"/>
      <c r="AB129" s="45"/>
      <c r="AC129" s="45"/>
      <c r="AD129" s="45"/>
      <c r="AE129" s="45"/>
      <c r="AF129" s="45"/>
      <c r="AG129" s="45"/>
      <c r="AH129" s="45"/>
      <c r="AI129" s="313"/>
      <c r="AJ129" s="45"/>
      <c r="AK129" s="45"/>
      <c r="AL129" s="313"/>
      <c r="AM129" s="45"/>
      <c r="AN129" s="340"/>
      <c r="AO129" s="52" t="s">
        <v>1129</v>
      </c>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row>
    <row r="130" spans="1:93" s="106" customFormat="1" ht="80.099999999999994" customHeight="1" x14ac:dyDescent="0.25">
      <c r="A130" s="275"/>
      <c r="B130" s="276"/>
      <c r="C130" s="276"/>
      <c r="D130" s="277"/>
      <c r="E130" s="281" t="s">
        <v>1308</v>
      </c>
      <c r="F130" s="282"/>
      <c r="G130" s="282"/>
      <c r="H130" s="282"/>
      <c r="I130" s="282"/>
      <c r="J130" s="282"/>
      <c r="K130" s="282"/>
      <c r="L130" s="282"/>
      <c r="M130" s="282"/>
      <c r="N130" s="282"/>
      <c r="O130" s="283"/>
      <c r="P130" s="44"/>
      <c r="Q130" s="204">
        <v>0.17649999999999999</v>
      </c>
      <c r="R130" s="171">
        <f>AVERAGE(R123:R129)+Q129</f>
        <v>0.23364285714285715</v>
      </c>
      <c r="S130" s="144"/>
      <c r="T130" s="144"/>
      <c r="U130" s="45"/>
      <c r="V130" s="45"/>
      <c r="W130" s="45"/>
      <c r="X130" s="44"/>
      <c r="Y130" s="45"/>
      <c r="Z130" s="45"/>
      <c r="AA130" s="45"/>
      <c r="AB130" s="45"/>
      <c r="AC130" s="45"/>
      <c r="AD130" s="45"/>
      <c r="AE130" s="45"/>
      <c r="AF130" s="45"/>
      <c r="AG130" s="320"/>
      <c r="AH130" s="321"/>
      <c r="AI130" s="321"/>
      <c r="AJ130" s="321"/>
      <c r="AK130" s="321"/>
      <c r="AL130" s="321"/>
      <c r="AM130" s="321"/>
      <c r="AN130" s="322"/>
      <c r="AO130" s="52"/>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row>
    <row r="131" spans="1:93" s="109" customFormat="1" ht="80.099999999999994" customHeight="1" x14ac:dyDescent="0.25">
      <c r="A131" s="31" t="s">
        <v>396</v>
      </c>
      <c r="B131" s="31" t="s">
        <v>276</v>
      </c>
      <c r="C131" s="31" t="s">
        <v>275</v>
      </c>
      <c r="D131" s="31" t="s">
        <v>291</v>
      </c>
      <c r="E131" s="108" t="s">
        <v>555</v>
      </c>
      <c r="F131" s="114">
        <v>2024130010232</v>
      </c>
      <c r="G131" s="31" t="s">
        <v>556</v>
      </c>
      <c r="H131" s="29" t="s">
        <v>689</v>
      </c>
      <c r="I131" s="31" t="s">
        <v>855</v>
      </c>
      <c r="J131" s="33">
        <v>0.1</v>
      </c>
      <c r="K131" s="31" t="s">
        <v>854</v>
      </c>
      <c r="L131" s="31" t="s">
        <v>193</v>
      </c>
      <c r="M131" s="31" t="s">
        <v>735</v>
      </c>
      <c r="N131" s="31">
        <v>3</v>
      </c>
      <c r="O131" s="31">
        <v>2</v>
      </c>
      <c r="P131" s="31"/>
      <c r="Q131" s="199">
        <v>0</v>
      </c>
      <c r="R131" s="178">
        <f t="shared" ref="R131:R138" si="10">O131/N131</f>
        <v>0.66666666666666663</v>
      </c>
      <c r="S131" s="138">
        <v>45446</v>
      </c>
      <c r="T131" s="138">
        <v>45534</v>
      </c>
      <c r="U131" s="31">
        <v>90</v>
      </c>
      <c r="V131" s="31">
        <v>1300</v>
      </c>
      <c r="W131" s="31" t="s">
        <v>1133</v>
      </c>
      <c r="X131" s="31" t="s">
        <v>562</v>
      </c>
      <c r="Y131" s="31" t="s">
        <v>1135</v>
      </c>
      <c r="Z131" s="31" t="s">
        <v>1136</v>
      </c>
      <c r="AA131" s="31" t="s">
        <v>1137</v>
      </c>
      <c r="AB131" s="31" t="s">
        <v>1138</v>
      </c>
      <c r="AC131" s="134">
        <v>34200000</v>
      </c>
      <c r="AD131" s="31" t="s">
        <v>64</v>
      </c>
      <c r="AE131" s="31" t="s">
        <v>41</v>
      </c>
      <c r="AF131" s="138">
        <v>45443</v>
      </c>
      <c r="AG131" s="134">
        <v>34200000</v>
      </c>
      <c r="AH131" s="134">
        <v>34200000</v>
      </c>
      <c r="AI131" s="323">
        <v>100000000</v>
      </c>
      <c r="AJ131" s="31" t="s">
        <v>41</v>
      </c>
      <c r="AK131" s="31" t="s">
        <v>1139</v>
      </c>
      <c r="AL131" s="323">
        <v>28200000</v>
      </c>
      <c r="AM131" s="31"/>
      <c r="AN131" s="341">
        <f>AL131/AI131</f>
        <v>0.28199999999999997</v>
      </c>
      <c r="AO131" s="31" t="s">
        <v>1140</v>
      </c>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row>
    <row r="132" spans="1:93" s="109" customFormat="1" ht="80.099999999999994" customHeight="1" x14ac:dyDescent="0.25">
      <c r="A132" s="31" t="s">
        <v>396</v>
      </c>
      <c r="B132" s="31" t="s">
        <v>276</v>
      </c>
      <c r="C132" s="31" t="s">
        <v>275</v>
      </c>
      <c r="D132" s="31" t="s">
        <v>291</v>
      </c>
      <c r="E132" s="108" t="s">
        <v>555</v>
      </c>
      <c r="F132" s="114">
        <v>2024130010232</v>
      </c>
      <c r="G132" s="31" t="s">
        <v>556</v>
      </c>
      <c r="H132" s="29" t="s">
        <v>1142</v>
      </c>
      <c r="I132" s="31" t="s">
        <v>291</v>
      </c>
      <c r="J132" s="33">
        <v>100</v>
      </c>
      <c r="K132" s="31" t="s">
        <v>1143</v>
      </c>
      <c r="L132" s="31" t="s">
        <v>193</v>
      </c>
      <c r="M132" s="31">
        <v>220105600</v>
      </c>
      <c r="N132" s="31">
        <v>3</v>
      </c>
      <c r="O132" s="31">
        <v>2</v>
      </c>
      <c r="P132" s="31"/>
      <c r="Q132" s="199">
        <v>0</v>
      </c>
      <c r="R132" s="178">
        <f t="shared" si="10"/>
        <v>0.66666666666666663</v>
      </c>
      <c r="S132" s="138">
        <v>45446</v>
      </c>
      <c r="T132" s="138">
        <v>45534</v>
      </c>
      <c r="U132" s="31">
        <v>90</v>
      </c>
      <c r="V132" s="31">
        <v>1300</v>
      </c>
      <c r="W132" s="31" t="s">
        <v>1133</v>
      </c>
      <c r="X132" s="31" t="s">
        <v>562</v>
      </c>
      <c r="Y132" s="31" t="s">
        <v>1135</v>
      </c>
      <c r="Z132" s="31" t="s">
        <v>1136</v>
      </c>
      <c r="AA132" s="31" t="s">
        <v>1137</v>
      </c>
      <c r="AB132" s="31" t="s">
        <v>1138</v>
      </c>
      <c r="AC132" s="134">
        <v>34200000</v>
      </c>
      <c r="AD132" s="31" t="s">
        <v>64</v>
      </c>
      <c r="AE132" s="31" t="s">
        <v>41</v>
      </c>
      <c r="AF132" s="138">
        <v>45443</v>
      </c>
      <c r="AG132" s="134">
        <v>34200000</v>
      </c>
      <c r="AH132" s="134">
        <v>34200000</v>
      </c>
      <c r="AI132" s="324"/>
      <c r="AJ132" s="31" t="s">
        <v>41</v>
      </c>
      <c r="AK132" s="31" t="s">
        <v>1139</v>
      </c>
      <c r="AL132" s="324"/>
      <c r="AM132" s="31"/>
      <c r="AN132" s="342"/>
      <c r="AO132" s="31" t="s">
        <v>1140</v>
      </c>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row>
    <row r="133" spans="1:93" s="109" customFormat="1" ht="80.099999999999994" customHeight="1" x14ac:dyDescent="0.25">
      <c r="A133" s="31" t="s">
        <v>396</v>
      </c>
      <c r="B133" s="31" t="s">
        <v>276</v>
      </c>
      <c r="C133" s="31" t="s">
        <v>275</v>
      </c>
      <c r="D133" s="31" t="s">
        <v>291</v>
      </c>
      <c r="E133" s="108" t="s">
        <v>555</v>
      </c>
      <c r="F133" s="114">
        <v>2024130010232</v>
      </c>
      <c r="G133" s="31" t="s">
        <v>556</v>
      </c>
      <c r="H133" s="29" t="s">
        <v>689</v>
      </c>
      <c r="I133" s="31" t="s">
        <v>855</v>
      </c>
      <c r="J133" s="33">
        <v>0.1</v>
      </c>
      <c r="K133" s="31" t="s">
        <v>856</v>
      </c>
      <c r="L133" s="31" t="s">
        <v>193</v>
      </c>
      <c r="M133" s="31" t="s">
        <v>735</v>
      </c>
      <c r="N133" s="31">
        <v>3</v>
      </c>
      <c r="O133" s="31">
        <v>1</v>
      </c>
      <c r="P133" s="31"/>
      <c r="Q133" s="199">
        <v>0</v>
      </c>
      <c r="R133" s="178">
        <f t="shared" si="10"/>
        <v>0.33333333333333331</v>
      </c>
      <c r="S133" s="138">
        <v>45446</v>
      </c>
      <c r="T133" s="138">
        <v>45534</v>
      </c>
      <c r="U133" s="31">
        <v>90</v>
      </c>
      <c r="V133" s="31">
        <v>1300</v>
      </c>
      <c r="W133" s="31" t="s">
        <v>1133</v>
      </c>
      <c r="X133" s="31" t="s">
        <v>562</v>
      </c>
      <c r="Y133" s="31" t="s">
        <v>1135</v>
      </c>
      <c r="Z133" s="31" t="s">
        <v>1136</v>
      </c>
      <c r="AA133" s="31" t="s">
        <v>1137</v>
      </c>
      <c r="AB133" s="31" t="s">
        <v>1138</v>
      </c>
      <c r="AC133" s="134">
        <v>34200000</v>
      </c>
      <c r="AD133" s="31" t="s">
        <v>64</v>
      </c>
      <c r="AE133" s="31" t="s">
        <v>41</v>
      </c>
      <c r="AF133" s="138">
        <v>45443</v>
      </c>
      <c r="AG133" s="134">
        <v>34200000</v>
      </c>
      <c r="AH133" s="134">
        <v>34200000</v>
      </c>
      <c r="AI133" s="324"/>
      <c r="AJ133" s="31" t="s">
        <v>41</v>
      </c>
      <c r="AK133" s="31" t="s">
        <v>1139</v>
      </c>
      <c r="AL133" s="324"/>
      <c r="AM133" s="31"/>
      <c r="AN133" s="342"/>
      <c r="AO133" s="31" t="s">
        <v>1140</v>
      </c>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row>
    <row r="134" spans="1:93" s="109" customFormat="1" ht="80.099999999999994" customHeight="1" x14ac:dyDescent="0.25">
      <c r="A134" s="31" t="s">
        <v>396</v>
      </c>
      <c r="B134" s="31" t="s">
        <v>276</v>
      </c>
      <c r="C134" s="31" t="s">
        <v>275</v>
      </c>
      <c r="D134" s="31" t="s">
        <v>291</v>
      </c>
      <c r="E134" s="108" t="s">
        <v>555</v>
      </c>
      <c r="F134" s="114">
        <v>2024130010232</v>
      </c>
      <c r="G134" s="31" t="s">
        <v>556</v>
      </c>
      <c r="H134" s="29" t="s">
        <v>689</v>
      </c>
      <c r="I134" s="31" t="s">
        <v>834</v>
      </c>
      <c r="J134" s="33">
        <v>0.1</v>
      </c>
      <c r="K134" s="31" t="s">
        <v>557</v>
      </c>
      <c r="L134" s="31" t="s">
        <v>193</v>
      </c>
      <c r="M134" s="31" t="s">
        <v>735</v>
      </c>
      <c r="N134" s="31">
        <v>3</v>
      </c>
      <c r="O134" s="31">
        <v>1</v>
      </c>
      <c r="P134" s="31"/>
      <c r="Q134" s="199">
        <v>0</v>
      </c>
      <c r="R134" s="178">
        <f t="shared" si="10"/>
        <v>0.33333333333333331</v>
      </c>
      <c r="S134" s="138">
        <v>45446</v>
      </c>
      <c r="T134" s="138">
        <v>45534</v>
      </c>
      <c r="U134" s="31">
        <v>90</v>
      </c>
      <c r="V134" s="31">
        <v>1300</v>
      </c>
      <c r="W134" s="31" t="s">
        <v>1133</v>
      </c>
      <c r="X134" s="31" t="s">
        <v>562</v>
      </c>
      <c r="Y134" s="31" t="s">
        <v>1135</v>
      </c>
      <c r="Z134" s="31" t="s">
        <v>1136</v>
      </c>
      <c r="AA134" s="31" t="s">
        <v>1137</v>
      </c>
      <c r="AB134" s="31" t="s">
        <v>1138</v>
      </c>
      <c r="AC134" s="134">
        <v>34200000</v>
      </c>
      <c r="AD134" s="31" t="s">
        <v>64</v>
      </c>
      <c r="AE134" s="31" t="s">
        <v>41</v>
      </c>
      <c r="AF134" s="138">
        <v>45443</v>
      </c>
      <c r="AG134" s="134">
        <v>34200000</v>
      </c>
      <c r="AH134" s="134">
        <v>34200000</v>
      </c>
      <c r="AI134" s="324"/>
      <c r="AJ134" s="31" t="s">
        <v>41</v>
      </c>
      <c r="AK134" s="31" t="s">
        <v>1139</v>
      </c>
      <c r="AL134" s="324"/>
      <c r="AM134" s="31"/>
      <c r="AN134" s="342"/>
      <c r="AO134" s="31" t="s">
        <v>1140</v>
      </c>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row>
    <row r="135" spans="1:93" s="109" customFormat="1" ht="80.099999999999994" customHeight="1" x14ac:dyDescent="0.25">
      <c r="A135" s="31" t="s">
        <v>396</v>
      </c>
      <c r="B135" s="31" t="s">
        <v>276</v>
      </c>
      <c r="C135" s="31" t="s">
        <v>275</v>
      </c>
      <c r="D135" s="31" t="s">
        <v>291</v>
      </c>
      <c r="E135" s="108" t="s">
        <v>555</v>
      </c>
      <c r="F135" s="114">
        <v>2024130010232</v>
      </c>
      <c r="G135" s="31" t="s">
        <v>556</v>
      </c>
      <c r="H135" s="29" t="s">
        <v>689</v>
      </c>
      <c r="I135" s="31" t="s">
        <v>834</v>
      </c>
      <c r="J135" s="33">
        <v>0.1</v>
      </c>
      <c r="K135" s="31" t="s">
        <v>558</v>
      </c>
      <c r="L135" s="31" t="s">
        <v>193</v>
      </c>
      <c r="M135" s="31" t="s">
        <v>735</v>
      </c>
      <c r="N135" s="31">
        <v>3</v>
      </c>
      <c r="O135" s="31">
        <v>1</v>
      </c>
      <c r="P135" s="31"/>
      <c r="Q135" s="199">
        <v>0</v>
      </c>
      <c r="R135" s="178">
        <f t="shared" si="10"/>
        <v>0.33333333333333331</v>
      </c>
      <c r="S135" s="138">
        <v>45446</v>
      </c>
      <c r="T135" s="138">
        <v>45534</v>
      </c>
      <c r="U135" s="31">
        <v>90</v>
      </c>
      <c r="V135" s="31">
        <v>1300</v>
      </c>
      <c r="W135" s="31" t="s">
        <v>1133</v>
      </c>
      <c r="X135" s="31" t="s">
        <v>562</v>
      </c>
      <c r="Y135" s="31" t="s">
        <v>1135</v>
      </c>
      <c r="Z135" s="31" t="s">
        <v>1136</v>
      </c>
      <c r="AA135" s="31" t="s">
        <v>1137</v>
      </c>
      <c r="AB135" s="31" t="s">
        <v>1138</v>
      </c>
      <c r="AC135" s="134">
        <v>34200000</v>
      </c>
      <c r="AD135" s="31" t="s">
        <v>64</v>
      </c>
      <c r="AE135" s="31" t="s">
        <v>41</v>
      </c>
      <c r="AF135" s="138">
        <v>45443</v>
      </c>
      <c r="AG135" s="134">
        <v>34200000</v>
      </c>
      <c r="AH135" s="134">
        <v>34200000</v>
      </c>
      <c r="AI135" s="324"/>
      <c r="AJ135" s="31" t="s">
        <v>41</v>
      </c>
      <c r="AK135" s="31" t="s">
        <v>1139</v>
      </c>
      <c r="AL135" s="324"/>
      <c r="AM135" s="31"/>
      <c r="AN135" s="342"/>
      <c r="AO135" s="31" t="s">
        <v>1140</v>
      </c>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row>
    <row r="136" spans="1:93" s="109" customFormat="1" ht="80.099999999999994" customHeight="1" x14ac:dyDescent="0.25">
      <c r="A136" s="31" t="s">
        <v>396</v>
      </c>
      <c r="B136" s="31" t="s">
        <v>276</v>
      </c>
      <c r="C136" s="31" t="s">
        <v>295</v>
      </c>
      <c r="D136" s="31" t="s">
        <v>292</v>
      </c>
      <c r="E136" s="108" t="s">
        <v>555</v>
      </c>
      <c r="F136" s="114">
        <v>2024130010232</v>
      </c>
      <c r="G136" s="31" t="s">
        <v>556</v>
      </c>
      <c r="H136" s="29" t="s">
        <v>690</v>
      </c>
      <c r="I136" s="31" t="s">
        <v>857</v>
      </c>
      <c r="J136" s="33">
        <v>0.1</v>
      </c>
      <c r="K136" s="31" t="s">
        <v>858</v>
      </c>
      <c r="L136" s="31" t="s">
        <v>193</v>
      </c>
      <c r="M136" s="31" t="s">
        <v>736</v>
      </c>
      <c r="N136" s="31">
        <v>2</v>
      </c>
      <c r="O136" s="31">
        <v>1</v>
      </c>
      <c r="P136" s="31"/>
      <c r="Q136" s="199">
        <v>0</v>
      </c>
      <c r="R136" s="178">
        <f t="shared" si="10"/>
        <v>0.5</v>
      </c>
      <c r="S136" s="138">
        <v>45442</v>
      </c>
      <c r="T136" s="138">
        <v>45534</v>
      </c>
      <c r="U136" s="31">
        <v>90</v>
      </c>
      <c r="V136" s="31">
        <v>620</v>
      </c>
      <c r="W136" s="31" t="s">
        <v>1134</v>
      </c>
      <c r="X136" s="31" t="s">
        <v>562</v>
      </c>
      <c r="Y136" s="31" t="s">
        <v>1135</v>
      </c>
      <c r="Z136" s="31" t="s">
        <v>1136</v>
      </c>
      <c r="AA136" s="31" t="s">
        <v>1137</v>
      </c>
      <c r="AB136" s="31" t="s">
        <v>1138</v>
      </c>
      <c r="AC136" s="134">
        <v>34200000</v>
      </c>
      <c r="AD136" s="31" t="s">
        <v>64</v>
      </c>
      <c r="AE136" s="31" t="s">
        <v>41</v>
      </c>
      <c r="AF136" s="138">
        <v>45447</v>
      </c>
      <c r="AG136" s="134">
        <v>34200000</v>
      </c>
      <c r="AH136" s="134">
        <v>34200000</v>
      </c>
      <c r="AI136" s="324"/>
      <c r="AJ136" s="31" t="s">
        <v>41</v>
      </c>
      <c r="AK136" s="31" t="s">
        <v>1139</v>
      </c>
      <c r="AL136" s="324"/>
      <c r="AM136" s="31"/>
      <c r="AN136" s="342"/>
      <c r="AO136" s="31" t="s">
        <v>1141</v>
      </c>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row>
    <row r="137" spans="1:93" s="109" customFormat="1" ht="80.099999999999994" customHeight="1" x14ac:dyDescent="0.25">
      <c r="A137" s="31" t="s">
        <v>396</v>
      </c>
      <c r="B137" s="31" t="s">
        <v>276</v>
      </c>
      <c r="C137" s="31" t="s">
        <v>295</v>
      </c>
      <c r="D137" s="31" t="s">
        <v>292</v>
      </c>
      <c r="E137" s="108" t="s">
        <v>555</v>
      </c>
      <c r="F137" s="114">
        <v>2024130010232</v>
      </c>
      <c r="G137" s="31" t="s">
        <v>556</v>
      </c>
      <c r="H137" s="116" t="s">
        <v>691</v>
      </c>
      <c r="I137" s="31" t="s">
        <v>834</v>
      </c>
      <c r="J137" s="33">
        <v>0.1</v>
      </c>
      <c r="K137" s="31" t="s">
        <v>559</v>
      </c>
      <c r="L137" s="31" t="s">
        <v>193</v>
      </c>
      <c r="M137" s="31" t="s">
        <v>736</v>
      </c>
      <c r="N137" s="31">
        <v>2</v>
      </c>
      <c r="O137" s="31">
        <v>1</v>
      </c>
      <c r="P137" s="31"/>
      <c r="Q137" s="199">
        <v>0</v>
      </c>
      <c r="R137" s="178">
        <f t="shared" si="10"/>
        <v>0.5</v>
      </c>
      <c r="S137" s="138">
        <v>45442</v>
      </c>
      <c r="T137" s="138">
        <v>45534</v>
      </c>
      <c r="U137" s="31">
        <v>90</v>
      </c>
      <c r="V137" s="31">
        <v>620</v>
      </c>
      <c r="W137" s="31" t="s">
        <v>1134</v>
      </c>
      <c r="X137" s="31" t="s">
        <v>562</v>
      </c>
      <c r="Y137" s="31" t="s">
        <v>1135</v>
      </c>
      <c r="Z137" s="31" t="s">
        <v>1136</v>
      </c>
      <c r="AA137" s="31" t="s">
        <v>1137</v>
      </c>
      <c r="AB137" s="31" t="s">
        <v>1138</v>
      </c>
      <c r="AC137" s="134">
        <v>34200000</v>
      </c>
      <c r="AD137" s="31" t="s">
        <v>64</v>
      </c>
      <c r="AE137" s="31" t="s">
        <v>41</v>
      </c>
      <c r="AF137" s="138">
        <v>45447</v>
      </c>
      <c r="AG137" s="134">
        <v>34200000</v>
      </c>
      <c r="AH137" s="134">
        <v>34200000</v>
      </c>
      <c r="AI137" s="324"/>
      <c r="AJ137" s="31" t="s">
        <v>41</v>
      </c>
      <c r="AK137" s="31" t="s">
        <v>1139</v>
      </c>
      <c r="AL137" s="324"/>
      <c r="AM137" s="31"/>
      <c r="AN137" s="342"/>
      <c r="AO137" s="31" t="s">
        <v>1141</v>
      </c>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row>
    <row r="138" spans="1:93" s="109" customFormat="1" ht="80.099999999999994" customHeight="1" x14ac:dyDescent="0.25">
      <c r="A138" s="31" t="s">
        <v>396</v>
      </c>
      <c r="B138" s="31" t="s">
        <v>276</v>
      </c>
      <c r="C138" s="31" t="s">
        <v>295</v>
      </c>
      <c r="D138" s="31" t="s">
        <v>292</v>
      </c>
      <c r="E138" s="108" t="s">
        <v>555</v>
      </c>
      <c r="F138" s="114">
        <v>2024130010232</v>
      </c>
      <c r="G138" s="31" t="s">
        <v>556</v>
      </c>
      <c r="H138" s="29" t="s">
        <v>690</v>
      </c>
      <c r="I138" s="31" t="s">
        <v>857</v>
      </c>
      <c r="J138" s="33">
        <v>0.1</v>
      </c>
      <c r="K138" s="31" t="s">
        <v>859</v>
      </c>
      <c r="L138" s="31" t="s">
        <v>193</v>
      </c>
      <c r="M138" s="31" t="s">
        <v>736</v>
      </c>
      <c r="N138" s="31">
        <v>2</v>
      </c>
      <c r="O138" s="31">
        <v>1</v>
      </c>
      <c r="P138" s="31"/>
      <c r="Q138" s="199">
        <v>0</v>
      </c>
      <c r="R138" s="178">
        <f t="shared" si="10"/>
        <v>0.5</v>
      </c>
      <c r="S138" s="138">
        <v>45442</v>
      </c>
      <c r="T138" s="138">
        <v>45534</v>
      </c>
      <c r="U138" s="31">
        <v>90</v>
      </c>
      <c r="V138" s="31">
        <v>620</v>
      </c>
      <c r="W138" s="31" t="s">
        <v>1134</v>
      </c>
      <c r="X138" s="31" t="s">
        <v>562</v>
      </c>
      <c r="Y138" s="31" t="s">
        <v>1135</v>
      </c>
      <c r="Z138" s="31" t="s">
        <v>1136</v>
      </c>
      <c r="AA138" s="31" t="s">
        <v>1137</v>
      </c>
      <c r="AB138" s="31" t="s">
        <v>1138</v>
      </c>
      <c r="AC138" s="134">
        <v>34200000</v>
      </c>
      <c r="AD138" s="31" t="s">
        <v>64</v>
      </c>
      <c r="AE138" s="31" t="s">
        <v>41</v>
      </c>
      <c r="AF138" s="138">
        <v>45447</v>
      </c>
      <c r="AG138" s="134">
        <v>34200000</v>
      </c>
      <c r="AH138" s="134">
        <v>34200000</v>
      </c>
      <c r="AI138" s="325"/>
      <c r="AJ138" s="31" t="s">
        <v>41</v>
      </c>
      <c r="AK138" s="31" t="s">
        <v>1139</v>
      </c>
      <c r="AL138" s="325"/>
      <c r="AM138" s="31"/>
      <c r="AN138" s="343"/>
      <c r="AO138" s="31" t="s">
        <v>1141</v>
      </c>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row>
    <row r="139" spans="1:93" s="109" customFormat="1" ht="80.099999999999994" customHeight="1" x14ac:dyDescent="0.25">
      <c r="A139" s="284"/>
      <c r="B139" s="285"/>
      <c r="C139" s="285"/>
      <c r="D139" s="286"/>
      <c r="E139" s="281" t="s">
        <v>1309</v>
      </c>
      <c r="F139" s="282"/>
      <c r="G139" s="282"/>
      <c r="H139" s="282"/>
      <c r="I139" s="282"/>
      <c r="J139" s="282"/>
      <c r="K139" s="282"/>
      <c r="L139" s="282"/>
      <c r="M139" s="282"/>
      <c r="N139" s="282"/>
      <c r="O139" s="283"/>
      <c r="P139" s="31"/>
      <c r="Q139" s="205">
        <v>0</v>
      </c>
      <c r="R139" s="171">
        <f>AVERAGE(R131:R138)+Q138</f>
        <v>0.47916666666666663</v>
      </c>
      <c r="S139" s="138"/>
      <c r="T139" s="138"/>
      <c r="U139" s="31"/>
      <c r="V139" s="31"/>
      <c r="W139" s="31"/>
      <c r="X139" s="31"/>
      <c r="Y139" s="31"/>
      <c r="Z139" s="31"/>
      <c r="AA139" s="31"/>
      <c r="AB139" s="31"/>
      <c r="AC139" s="134"/>
      <c r="AD139" s="31"/>
      <c r="AE139" s="31"/>
      <c r="AF139" s="138"/>
      <c r="AG139" s="350"/>
      <c r="AH139" s="351"/>
      <c r="AI139" s="351"/>
      <c r="AJ139" s="351"/>
      <c r="AK139" s="351"/>
      <c r="AL139" s="351"/>
      <c r="AM139" s="351"/>
      <c r="AN139" s="352"/>
      <c r="AO139" s="3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row>
    <row r="140" spans="1:93" ht="80.099999999999994" customHeight="1" x14ac:dyDescent="0.25">
      <c r="A140" s="44" t="s">
        <v>396</v>
      </c>
      <c r="B140" s="31" t="s">
        <v>276</v>
      </c>
      <c r="C140" s="44" t="s">
        <v>306</v>
      </c>
      <c r="D140" s="44" t="s">
        <v>293</v>
      </c>
      <c r="E140" s="73" t="s">
        <v>563</v>
      </c>
      <c r="F140" s="50">
        <v>2024130010230</v>
      </c>
      <c r="G140" s="44" t="s">
        <v>564</v>
      </c>
      <c r="H140" s="49" t="s">
        <v>692</v>
      </c>
      <c r="I140" s="44" t="s">
        <v>860</v>
      </c>
      <c r="J140" s="101">
        <v>0.1</v>
      </c>
      <c r="K140" s="72" t="s">
        <v>861</v>
      </c>
      <c r="L140" s="44" t="s">
        <v>189</v>
      </c>
      <c r="M140" s="44" t="s">
        <v>737</v>
      </c>
      <c r="N140" s="44">
        <v>13</v>
      </c>
      <c r="O140" s="44" t="s">
        <v>226</v>
      </c>
      <c r="P140" s="44"/>
      <c r="Q140" s="44">
        <v>0</v>
      </c>
      <c r="R140" s="117" t="s">
        <v>226</v>
      </c>
      <c r="S140" s="137"/>
      <c r="T140" s="137"/>
      <c r="U140" s="44"/>
      <c r="V140" s="44"/>
      <c r="W140" s="44" t="s">
        <v>1106</v>
      </c>
      <c r="X140" s="44" t="s">
        <v>561</v>
      </c>
      <c r="Y140" s="44" t="s">
        <v>1144</v>
      </c>
      <c r="Z140" s="44" t="s">
        <v>1145</v>
      </c>
      <c r="AA140" s="44"/>
      <c r="AB140" s="44"/>
      <c r="AC140" s="133"/>
      <c r="AD140" s="44"/>
      <c r="AE140" s="44"/>
      <c r="AF140" s="44"/>
      <c r="AG140" s="44"/>
      <c r="AH140" s="44"/>
      <c r="AI140" s="290" t="s">
        <v>950</v>
      </c>
      <c r="AJ140" s="44"/>
      <c r="AK140" s="44"/>
      <c r="AL140" s="290" t="s">
        <v>950</v>
      </c>
      <c r="AM140" s="44"/>
      <c r="AN140" s="290" t="s">
        <v>950</v>
      </c>
      <c r="AO140" s="44"/>
    </row>
    <row r="141" spans="1:93" s="106" customFormat="1" ht="80.099999999999994" customHeight="1" x14ac:dyDescent="0.25">
      <c r="A141" s="31" t="s">
        <v>396</v>
      </c>
      <c r="B141" s="31" t="s">
        <v>276</v>
      </c>
      <c r="C141" s="31" t="s">
        <v>306</v>
      </c>
      <c r="D141" s="31" t="s">
        <v>293</v>
      </c>
      <c r="E141" s="73" t="s">
        <v>563</v>
      </c>
      <c r="F141" s="114">
        <v>2024130010230</v>
      </c>
      <c r="G141" s="31" t="s">
        <v>564</v>
      </c>
      <c r="H141" s="29" t="s">
        <v>693</v>
      </c>
      <c r="I141" s="79" t="s">
        <v>834</v>
      </c>
      <c r="J141" s="33">
        <v>0.1</v>
      </c>
      <c r="K141" s="107" t="s">
        <v>565</v>
      </c>
      <c r="L141" s="31" t="s">
        <v>189</v>
      </c>
      <c r="M141" s="31" t="s">
        <v>737</v>
      </c>
      <c r="N141" s="124">
        <v>0.25</v>
      </c>
      <c r="O141" s="124" t="s">
        <v>226</v>
      </c>
      <c r="P141" s="124"/>
      <c r="Q141" s="44">
        <v>0</v>
      </c>
      <c r="R141" s="117" t="s">
        <v>226</v>
      </c>
      <c r="S141" s="145"/>
      <c r="T141" s="145"/>
      <c r="U141" s="26"/>
      <c r="V141" s="26"/>
      <c r="W141" s="44" t="s">
        <v>1106</v>
      </c>
      <c r="X141" s="31" t="s">
        <v>561</v>
      </c>
      <c r="Y141" s="26"/>
      <c r="Z141" s="26"/>
      <c r="AA141" s="26"/>
      <c r="AB141" s="26"/>
      <c r="AC141" s="26"/>
      <c r="AD141" s="26"/>
      <c r="AE141" s="26"/>
      <c r="AF141" s="26"/>
      <c r="AG141" s="26"/>
      <c r="AH141" s="26"/>
      <c r="AI141" s="291"/>
      <c r="AJ141" s="26"/>
      <c r="AK141" s="26"/>
      <c r="AL141" s="291"/>
      <c r="AM141" s="26"/>
      <c r="AN141" s="291"/>
      <c r="AO141" s="26"/>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row>
    <row r="142" spans="1:93" ht="80.099999999999994" customHeight="1" x14ac:dyDescent="0.25">
      <c r="A142" s="44" t="s">
        <v>396</v>
      </c>
      <c r="B142" s="31" t="s">
        <v>276</v>
      </c>
      <c r="C142" s="44" t="s">
        <v>321</v>
      </c>
      <c r="D142" s="44" t="s">
        <v>294</v>
      </c>
      <c r="E142" s="73" t="s">
        <v>563</v>
      </c>
      <c r="F142" s="50">
        <v>2024130010230</v>
      </c>
      <c r="G142" s="44" t="s">
        <v>564</v>
      </c>
      <c r="H142" s="46" t="s">
        <v>693</v>
      </c>
      <c r="I142" s="44" t="s">
        <v>860</v>
      </c>
      <c r="J142" s="101">
        <v>0.7</v>
      </c>
      <c r="K142" s="72" t="s">
        <v>862</v>
      </c>
      <c r="L142" s="44" t="s">
        <v>189</v>
      </c>
      <c r="M142" s="44" t="s">
        <v>738</v>
      </c>
      <c r="N142" s="44" t="s">
        <v>226</v>
      </c>
      <c r="O142" s="44">
        <v>0</v>
      </c>
      <c r="P142" s="44"/>
      <c r="Q142" s="44">
        <v>0</v>
      </c>
      <c r="R142" s="117" t="s">
        <v>226</v>
      </c>
      <c r="S142" s="144"/>
      <c r="T142" s="144"/>
      <c r="U142" s="45"/>
      <c r="V142" s="45"/>
      <c r="W142" s="44" t="s">
        <v>1106</v>
      </c>
      <c r="X142" s="44" t="s">
        <v>561</v>
      </c>
      <c r="Y142" s="45"/>
      <c r="Z142" s="45"/>
      <c r="AA142" s="45"/>
      <c r="AB142" s="45"/>
      <c r="AC142" s="45"/>
      <c r="AD142" s="45"/>
      <c r="AE142" s="45"/>
      <c r="AF142" s="45"/>
      <c r="AG142" s="45"/>
      <c r="AH142" s="45"/>
      <c r="AI142" s="291"/>
      <c r="AJ142" s="45"/>
      <c r="AK142" s="45"/>
      <c r="AL142" s="291"/>
      <c r="AM142" s="45"/>
      <c r="AN142" s="291"/>
      <c r="AO142" s="44" t="s">
        <v>1146</v>
      </c>
    </row>
    <row r="143" spans="1:93" ht="80.099999999999994" customHeight="1" x14ac:dyDescent="0.25">
      <c r="A143" s="44" t="s">
        <v>396</v>
      </c>
      <c r="B143" s="31" t="s">
        <v>276</v>
      </c>
      <c r="C143" s="44" t="s">
        <v>321</v>
      </c>
      <c r="D143" s="44" t="s">
        <v>294</v>
      </c>
      <c r="E143" s="73" t="s">
        <v>563</v>
      </c>
      <c r="F143" s="50">
        <v>2024130010230</v>
      </c>
      <c r="G143" s="44" t="s">
        <v>564</v>
      </c>
      <c r="H143" s="46" t="s">
        <v>693</v>
      </c>
      <c r="I143" s="44" t="s">
        <v>860</v>
      </c>
      <c r="J143" s="101">
        <v>0.7</v>
      </c>
      <c r="K143" s="72" t="s">
        <v>863</v>
      </c>
      <c r="L143" s="44" t="s">
        <v>189</v>
      </c>
      <c r="M143" s="44" t="s">
        <v>738</v>
      </c>
      <c r="N143" s="44" t="s">
        <v>226</v>
      </c>
      <c r="O143" s="44"/>
      <c r="P143" s="44"/>
      <c r="Q143" s="44">
        <v>0</v>
      </c>
      <c r="R143" s="117" t="s">
        <v>226</v>
      </c>
      <c r="S143" s="144"/>
      <c r="T143" s="144"/>
      <c r="U143" s="45"/>
      <c r="V143" s="45"/>
      <c r="W143" s="44" t="s">
        <v>1106</v>
      </c>
      <c r="X143" s="44" t="s">
        <v>561</v>
      </c>
      <c r="Y143" s="45"/>
      <c r="Z143" s="45"/>
      <c r="AA143" s="45"/>
      <c r="AB143" s="45"/>
      <c r="AC143" s="45"/>
      <c r="AD143" s="45"/>
      <c r="AE143" s="45"/>
      <c r="AF143" s="45"/>
      <c r="AG143" s="45"/>
      <c r="AH143" s="45"/>
      <c r="AI143" s="291"/>
      <c r="AJ143" s="45"/>
      <c r="AK143" s="45"/>
      <c r="AL143" s="291"/>
      <c r="AM143" s="45"/>
      <c r="AN143" s="291"/>
      <c r="AO143" s="45"/>
    </row>
    <row r="144" spans="1:93" ht="80.099999999999994" customHeight="1" x14ac:dyDescent="0.25">
      <c r="A144" s="44" t="s">
        <v>396</v>
      </c>
      <c r="B144" s="31" t="s">
        <v>276</v>
      </c>
      <c r="C144" s="44" t="s">
        <v>321</v>
      </c>
      <c r="D144" s="44" t="s">
        <v>294</v>
      </c>
      <c r="E144" s="73" t="s">
        <v>563</v>
      </c>
      <c r="F144" s="50">
        <v>2024130010230</v>
      </c>
      <c r="G144" s="44" t="s">
        <v>564</v>
      </c>
      <c r="H144" s="46" t="s">
        <v>693</v>
      </c>
      <c r="I144" s="44" t="s">
        <v>864</v>
      </c>
      <c r="J144" s="101">
        <v>0.3</v>
      </c>
      <c r="K144" s="72" t="s">
        <v>865</v>
      </c>
      <c r="L144" s="44" t="s">
        <v>189</v>
      </c>
      <c r="M144" s="44" t="s">
        <v>738</v>
      </c>
      <c r="N144" s="44" t="s">
        <v>226</v>
      </c>
      <c r="O144" s="44"/>
      <c r="P144" s="44"/>
      <c r="Q144" s="44">
        <v>0</v>
      </c>
      <c r="R144" s="117" t="s">
        <v>226</v>
      </c>
      <c r="S144" s="144"/>
      <c r="T144" s="144"/>
      <c r="U144" s="45"/>
      <c r="V144" s="45"/>
      <c r="W144" s="44" t="s">
        <v>1106</v>
      </c>
      <c r="X144" s="44" t="s">
        <v>561</v>
      </c>
      <c r="Y144" s="45"/>
      <c r="Z144" s="45"/>
      <c r="AA144" s="45"/>
      <c r="AB144" s="45"/>
      <c r="AC144" s="45"/>
      <c r="AD144" s="45"/>
      <c r="AE144" s="45"/>
      <c r="AF144" s="45"/>
      <c r="AG144" s="45"/>
      <c r="AH144" s="45"/>
      <c r="AI144" s="292"/>
      <c r="AJ144" s="45"/>
      <c r="AK144" s="45"/>
      <c r="AL144" s="292"/>
      <c r="AM144" s="45"/>
      <c r="AN144" s="292"/>
      <c r="AO144" s="45"/>
    </row>
    <row r="145" spans="1:41" ht="80.099999999999994" customHeight="1" x14ac:dyDescent="0.25">
      <c r="A145" s="275"/>
      <c r="B145" s="276"/>
      <c r="C145" s="276"/>
      <c r="D145" s="277"/>
      <c r="E145" s="281" t="s">
        <v>1310</v>
      </c>
      <c r="F145" s="282"/>
      <c r="G145" s="282"/>
      <c r="H145" s="282"/>
      <c r="I145" s="282"/>
      <c r="J145" s="282"/>
      <c r="K145" s="282"/>
      <c r="L145" s="282"/>
      <c r="M145" s="282"/>
      <c r="N145" s="282"/>
      <c r="O145" s="283"/>
      <c r="P145" s="44"/>
      <c r="Q145" s="206">
        <v>0</v>
      </c>
      <c r="R145" s="177" t="s">
        <v>226</v>
      </c>
      <c r="S145" s="144"/>
      <c r="T145" s="144"/>
      <c r="U145" s="45"/>
      <c r="V145" s="45"/>
      <c r="W145" s="44"/>
      <c r="X145" s="44"/>
      <c r="Y145" s="45"/>
      <c r="Z145" s="45"/>
      <c r="AA145" s="45"/>
      <c r="AB145" s="45"/>
      <c r="AC145" s="45"/>
      <c r="AD145" s="45"/>
      <c r="AE145" s="45"/>
      <c r="AF145" s="45"/>
      <c r="AG145" s="320"/>
      <c r="AH145" s="321"/>
      <c r="AI145" s="321"/>
      <c r="AJ145" s="321"/>
      <c r="AK145" s="321"/>
      <c r="AL145" s="321"/>
      <c r="AM145" s="321"/>
      <c r="AN145" s="322"/>
      <c r="AO145" s="45"/>
    </row>
    <row r="146" spans="1:41" ht="80.099999999999994" customHeight="1" x14ac:dyDescent="0.25">
      <c r="A146" s="44" t="s">
        <v>399</v>
      </c>
      <c r="B146" s="31" t="s">
        <v>296</v>
      </c>
      <c r="C146" s="44" t="s">
        <v>295</v>
      </c>
      <c r="D146" s="44" t="s">
        <v>303</v>
      </c>
      <c r="E146" s="74" t="s">
        <v>566</v>
      </c>
      <c r="F146" s="50">
        <v>2024130010235</v>
      </c>
      <c r="G146" s="47" t="s">
        <v>567</v>
      </c>
      <c r="H146" s="44" t="s">
        <v>694</v>
      </c>
      <c r="I146" s="44" t="s">
        <v>866</v>
      </c>
      <c r="J146" s="101">
        <v>0.4</v>
      </c>
      <c r="K146" s="44" t="s">
        <v>568</v>
      </c>
      <c r="L146" s="44" t="s">
        <v>189</v>
      </c>
      <c r="M146" s="44" t="s">
        <v>739</v>
      </c>
      <c r="N146" s="44">
        <v>150</v>
      </c>
      <c r="O146" s="44">
        <v>0</v>
      </c>
      <c r="P146" s="44"/>
      <c r="Q146" s="198">
        <v>0.62</v>
      </c>
      <c r="R146" s="178">
        <f>O146/N146</f>
        <v>0</v>
      </c>
      <c r="S146" s="137">
        <v>45530</v>
      </c>
      <c r="T146" s="137">
        <v>45621</v>
      </c>
      <c r="U146" s="44" t="s">
        <v>1147</v>
      </c>
      <c r="V146" s="44" t="s">
        <v>1148</v>
      </c>
      <c r="W146" s="44" t="s">
        <v>930</v>
      </c>
      <c r="X146" s="44" t="s">
        <v>570</v>
      </c>
      <c r="Y146" s="44" t="s">
        <v>1120</v>
      </c>
      <c r="Z146" s="44" t="s">
        <v>1156</v>
      </c>
      <c r="AA146" s="44" t="s">
        <v>914</v>
      </c>
      <c r="AB146" s="130"/>
      <c r="AC146" s="139">
        <v>1199959710</v>
      </c>
      <c r="AD146" s="130" t="s">
        <v>64</v>
      </c>
      <c r="AE146" s="44" t="s">
        <v>41</v>
      </c>
      <c r="AF146" s="137">
        <v>45530</v>
      </c>
      <c r="AG146" s="133">
        <v>1237578900</v>
      </c>
      <c r="AH146" s="133">
        <v>1237578900</v>
      </c>
      <c r="AI146" s="311">
        <v>2078738000</v>
      </c>
      <c r="AJ146" s="44" t="s">
        <v>1048</v>
      </c>
      <c r="AK146" s="44" t="s">
        <v>1152</v>
      </c>
      <c r="AL146" s="311">
        <v>782730700</v>
      </c>
      <c r="AM146" s="44"/>
      <c r="AN146" s="317">
        <f>AL146/AI146</f>
        <v>0.37654129572846601</v>
      </c>
      <c r="AO146" s="44" t="s">
        <v>1157</v>
      </c>
    </row>
    <row r="147" spans="1:41" ht="80.099999999999994" customHeight="1" x14ac:dyDescent="0.25">
      <c r="A147" s="44" t="s">
        <v>400</v>
      </c>
      <c r="B147" s="31" t="s">
        <v>296</v>
      </c>
      <c r="C147" s="44" t="s">
        <v>306</v>
      </c>
      <c r="D147" s="44" t="s">
        <v>304</v>
      </c>
      <c r="E147" s="74" t="s">
        <v>566</v>
      </c>
      <c r="F147" s="50">
        <v>2024130010235</v>
      </c>
      <c r="G147" s="47" t="s">
        <v>567</v>
      </c>
      <c r="H147" s="44" t="s">
        <v>695</v>
      </c>
      <c r="I147" s="44" t="s">
        <v>867</v>
      </c>
      <c r="J147" s="101">
        <v>0.3</v>
      </c>
      <c r="K147" s="44" t="s">
        <v>868</v>
      </c>
      <c r="L147" s="44" t="s">
        <v>189</v>
      </c>
      <c r="M147" s="44" t="s">
        <v>740</v>
      </c>
      <c r="N147" s="44">
        <v>19550</v>
      </c>
      <c r="O147" s="44">
        <v>2031</v>
      </c>
      <c r="P147" s="44"/>
      <c r="Q147" s="198">
        <v>0.62</v>
      </c>
      <c r="R147" s="178">
        <f>O147/N147</f>
        <v>0.10388746803069053</v>
      </c>
      <c r="S147" s="137">
        <v>45530</v>
      </c>
      <c r="T147" s="137">
        <v>45621</v>
      </c>
      <c r="U147" s="44">
        <v>90</v>
      </c>
      <c r="V147" s="44" t="s">
        <v>1149</v>
      </c>
      <c r="W147" s="44" t="s">
        <v>930</v>
      </c>
      <c r="X147" s="44" t="s">
        <v>570</v>
      </c>
      <c r="Y147" s="44" t="s">
        <v>1120</v>
      </c>
      <c r="Z147" s="44" t="s">
        <v>1156</v>
      </c>
      <c r="AA147" s="44" t="s">
        <v>914</v>
      </c>
      <c r="AB147" s="130" t="s">
        <v>1151</v>
      </c>
      <c r="AC147" s="139">
        <v>1199959710</v>
      </c>
      <c r="AD147" s="130" t="s">
        <v>64</v>
      </c>
      <c r="AE147" s="44" t="s">
        <v>41</v>
      </c>
      <c r="AF147" s="137">
        <v>45530</v>
      </c>
      <c r="AG147" s="133">
        <v>1237578900</v>
      </c>
      <c r="AH147" s="133">
        <v>1237578900</v>
      </c>
      <c r="AI147" s="312"/>
      <c r="AJ147" s="44" t="s">
        <v>1048</v>
      </c>
      <c r="AK147" s="44" t="s">
        <v>1152</v>
      </c>
      <c r="AL147" s="312"/>
      <c r="AM147" s="44"/>
      <c r="AN147" s="318"/>
      <c r="AO147" s="44" t="s">
        <v>1153</v>
      </c>
    </row>
    <row r="148" spans="1:41" ht="80.099999999999994" customHeight="1" x14ac:dyDescent="0.25">
      <c r="A148" s="44" t="s">
        <v>401</v>
      </c>
      <c r="B148" s="31" t="s">
        <v>296</v>
      </c>
      <c r="C148" s="44" t="s">
        <v>321</v>
      </c>
      <c r="D148" s="44" t="s">
        <v>305</v>
      </c>
      <c r="E148" s="74" t="s">
        <v>566</v>
      </c>
      <c r="F148" s="50">
        <v>2024130010235</v>
      </c>
      <c r="G148" s="47" t="s">
        <v>567</v>
      </c>
      <c r="H148" s="44" t="s">
        <v>695</v>
      </c>
      <c r="I148" s="44" t="s">
        <v>867</v>
      </c>
      <c r="J148" s="101">
        <v>0.3</v>
      </c>
      <c r="K148" s="44" t="s">
        <v>869</v>
      </c>
      <c r="L148" s="44" t="s">
        <v>189</v>
      </c>
      <c r="M148" s="31" t="s">
        <v>741</v>
      </c>
      <c r="N148" s="44">
        <v>11</v>
      </c>
      <c r="O148" s="44">
        <v>2</v>
      </c>
      <c r="P148" s="44"/>
      <c r="Q148" s="198">
        <v>0.62</v>
      </c>
      <c r="R148" s="178">
        <f>O148/N148</f>
        <v>0.18181818181818182</v>
      </c>
      <c r="S148" s="137"/>
      <c r="T148" s="137"/>
      <c r="U148" s="44">
        <v>60</v>
      </c>
      <c r="V148" s="44">
        <v>2</v>
      </c>
      <c r="W148" s="44" t="s">
        <v>930</v>
      </c>
      <c r="X148" s="44" t="s">
        <v>570</v>
      </c>
      <c r="Y148" s="44"/>
      <c r="Z148" s="44"/>
      <c r="AA148" s="44" t="s">
        <v>937</v>
      </c>
      <c r="AB148" s="130"/>
      <c r="AC148" s="139"/>
      <c r="AD148" s="130"/>
      <c r="AE148" s="44"/>
      <c r="AF148" s="137"/>
      <c r="AG148" s="133"/>
      <c r="AH148" s="133"/>
      <c r="AI148" s="312"/>
      <c r="AJ148" s="44"/>
      <c r="AK148" s="44"/>
      <c r="AL148" s="312"/>
      <c r="AM148" s="44"/>
      <c r="AN148" s="318"/>
      <c r="AO148" s="44" t="s">
        <v>1154</v>
      </c>
    </row>
    <row r="149" spans="1:41" ht="80.099999999999994" customHeight="1" x14ac:dyDescent="0.25">
      <c r="A149" s="44" t="s">
        <v>401</v>
      </c>
      <c r="B149" s="31" t="s">
        <v>296</v>
      </c>
      <c r="C149" s="44" t="s">
        <v>321</v>
      </c>
      <c r="D149" s="44" t="s">
        <v>305</v>
      </c>
      <c r="E149" s="74" t="s">
        <v>566</v>
      </c>
      <c r="F149" s="50">
        <v>2024130010235</v>
      </c>
      <c r="G149" s="47" t="s">
        <v>567</v>
      </c>
      <c r="H149" s="44" t="s">
        <v>695</v>
      </c>
      <c r="I149" s="44" t="s">
        <v>870</v>
      </c>
      <c r="J149" s="101">
        <v>0.3</v>
      </c>
      <c r="K149" s="44" t="s">
        <v>569</v>
      </c>
      <c r="L149" s="44" t="s">
        <v>189</v>
      </c>
      <c r="M149" s="31" t="s">
        <v>741</v>
      </c>
      <c r="N149" s="44">
        <v>11</v>
      </c>
      <c r="O149" s="44">
        <v>2</v>
      </c>
      <c r="P149" s="44"/>
      <c r="Q149" s="198">
        <v>0.62</v>
      </c>
      <c r="R149" s="178">
        <f>O149/N149</f>
        <v>0.18181818181818182</v>
      </c>
      <c r="S149" s="137">
        <v>45530</v>
      </c>
      <c r="T149" s="137">
        <v>45621</v>
      </c>
      <c r="U149" s="44">
        <v>90</v>
      </c>
      <c r="V149" s="44" t="s">
        <v>1150</v>
      </c>
      <c r="W149" s="44" t="s">
        <v>930</v>
      </c>
      <c r="X149" s="44" t="s">
        <v>570</v>
      </c>
      <c r="Y149" s="44" t="s">
        <v>1120</v>
      </c>
      <c r="Z149" s="44" t="s">
        <v>1156</v>
      </c>
      <c r="AA149" s="44" t="s">
        <v>914</v>
      </c>
      <c r="AB149" s="44" t="s">
        <v>1151</v>
      </c>
      <c r="AC149" s="132">
        <v>1199959710</v>
      </c>
      <c r="AD149" s="52" t="s">
        <v>64</v>
      </c>
      <c r="AE149" s="52" t="s">
        <v>41</v>
      </c>
      <c r="AF149" s="127">
        <v>45530</v>
      </c>
      <c r="AG149" s="132">
        <v>1237578900</v>
      </c>
      <c r="AH149" s="132"/>
      <c r="AI149" s="313"/>
      <c r="AJ149" s="52" t="s">
        <v>1048</v>
      </c>
      <c r="AK149" s="52" t="s">
        <v>1152</v>
      </c>
      <c r="AL149" s="313"/>
      <c r="AM149" s="52"/>
      <c r="AN149" s="319"/>
      <c r="AO149" s="44" t="s">
        <v>1155</v>
      </c>
    </row>
    <row r="150" spans="1:41" ht="80.099999999999994" customHeight="1" x14ac:dyDescent="0.25">
      <c r="A150" s="275"/>
      <c r="B150" s="276"/>
      <c r="C150" s="276"/>
      <c r="D150" s="277"/>
      <c r="E150" s="281" t="s">
        <v>1311</v>
      </c>
      <c r="F150" s="282"/>
      <c r="G150" s="282"/>
      <c r="H150" s="282"/>
      <c r="I150" s="282"/>
      <c r="J150" s="282"/>
      <c r="K150" s="282"/>
      <c r="L150" s="282"/>
      <c r="M150" s="282"/>
      <c r="N150" s="282"/>
      <c r="O150" s="283"/>
      <c r="P150" s="44"/>
      <c r="Q150" s="204">
        <v>0.62</v>
      </c>
      <c r="R150" s="171">
        <f>AVERAGE(R146:R149)+Q149</f>
        <v>0.73688095791676356</v>
      </c>
      <c r="S150" s="137"/>
      <c r="T150" s="137"/>
      <c r="U150" s="44"/>
      <c r="V150" s="44"/>
      <c r="W150" s="44"/>
      <c r="X150" s="44"/>
      <c r="Y150" s="44"/>
      <c r="Z150" s="44"/>
      <c r="AA150" s="44"/>
      <c r="AB150" s="44"/>
      <c r="AC150" s="132"/>
      <c r="AD150" s="52"/>
      <c r="AE150" s="52"/>
      <c r="AF150" s="127"/>
      <c r="AG150" s="332"/>
      <c r="AH150" s="333"/>
      <c r="AI150" s="333"/>
      <c r="AJ150" s="333"/>
      <c r="AK150" s="333"/>
      <c r="AL150" s="333"/>
      <c r="AM150" s="333"/>
      <c r="AN150" s="334"/>
      <c r="AO150" s="52"/>
    </row>
    <row r="151" spans="1:41" ht="80.099999999999994" customHeight="1" x14ac:dyDescent="0.25">
      <c r="A151" s="44" t="s">
        <v>394</v>
      </c>
      <c r="B151" s="31" t="s">
        <v>307</v>
      </c>
      <c r="C151" s="44" t="s">
        <v>306</v>
      </c>
      <c r="D151" s="44" t="s">
        <v>316</v>
      </c>
      <c r="E151" s="75" t="s">
        <v>571</v>
      </c>
      <c r="F151" s="50">
        <v>2024130010245</v>
      </c>
      <c r="G151" s="44" t="s">
        <v>573</v>
      </c>
      <c r="H151" s="44" t="s">
        <v>572</v>
      </c>
      <c r="I151" s="44" t="s">
        <v>871</v>
      </c>
      <c r="J151" s="101">
        <v>0.25</v>
      </c>
      <c r="K151" s="44" t="s">
        <v>574</v>
      </c>
      <c r="L151" s="44" t="s">
        <v>189</v>
      </c>
      <c r="M151" s="44" t="s">
        <v>742</v>
      </c>
      <c r="N151" s="44">
        <v>10</v>
      </c>
      <c r="O151" s="44">
        <v>0</v>
      </c>
      <c r="P151" s="44"/>
      <c r="Q151" s="44">
        <v>0</v>
      </c>
      <c r="R151" s="178">
        <f>O151/N151</f>
        <v>0</v>
      </c>
      <c r="S151" s="137">
        <v>45562</v>
      </c>
      <c r="T151" s="137">
        <v>45621</v>
      </c>
      <c r="U151" s="52">
        <v>62</v>
      </c>
      <c r="V151" s="52"/>
      <c r="W151" s="52" t="s">
        <v>930</v>
      </c>
      <c r="X151" s="44" t="s">
        <v>585</v>
      </c>
      <c r="Y151" s="44" t="s">
        <v>1158</v>
      </c>
      <c r="Z151" s="44" t="s">
        <v>1159</v>
      </c>
      <c r="AA151" s="44" t="s">
        <v>1137</v>
      </c>
      <c r="AB151" s="44"/>
      <c r="AC151" s="44"/>
      <c r="AD151" s="44"/>
      <c r="AE151" s="44"/>
      <c r="AF151" s="44"/>
      <c r="AG151" s="44"/>
      <c r="AH151" s="44"/>
      <c r="AI151" s="290" t="s">
        <v>950</v>
      </c>
      <c r="AJ151" s="44"/>
      <c r="AK151" s="44"/>
      <c r="AL151" s="290" t="s">
        <v>950</v>
      </c>
      <c r="AM151" s="44"/>
      <c r="AN151" s="290" t="s">
        <v>950</v>
      </c>
      <c r="AO151" s="44" t="s">
        <v>1160</v>
      </c>
    </row>
    <row r="152" spans="1:41" ht="80.099999999999994" customHeight="1" x14ac:dyDescent="0.25">
      <c r="A152" s="44" t="s">
        <v>394</v>
      </c>
      <c r="B152" s="31" t="s">
        <v>307</v>
      </c>
      <c r="C152" s="44" t="s">
        <v>306</v>
      </c>
      <c r="D152" s="44" t="s">
        <v>316</v>
      </c>
      <c r="E152" s="75" t="s">
        <v>571</v>
      </c>
      <c r="F152" s="50">
        <v>2024130010245</v>
      </c>
      <c r="G152" s="44" t="s">
        <v>573</v>
      </c>
      <c r="H152" s="44" t="s">
        <v>572</v>
      </c>
      <c r="I152" s="44" t="s">
        <v>871</v>
      </c>
      <c r="J152" s="101">
        <v>0.25</v>
      </c>
      <c r="K152" s="44" t="s">
        <v>575</v>
      </c>
      <c r="L152" s="44" t="s">
        <v>189</v>
      </c>
      <c r="M152" s="44" t="s">
        <v>742</v>
      </c>
      <c r="N152" s="44">
        <v>10</v>
      </c>
      <c r="O152" s="44" t="s">
        <v>226</v>
      </c>
      <c r="P152" s="44"/>
      <c r="Q152" s="44">
        <v>0</v>
      </c>
      <c r="R152" s="178" t="s">
        <v>226</v>
      </c>
      <c r="S152" s="144"/>
      <c r="T152" s="144"/>
      <c r="U152" s="45"/>
      <c r="V152" s="45"/>
      <c r="W152" s="45"/>
      <c r="X152" s="44" t="s">
        <v>585</v>
      </c>
      <c r="Y152" s="44" t="s">
        <v>1158</v>
      </c>
      <c r="Z152" s="44" t="s">
        <v>1159</v>
      </c>
      <c r="AA152" s="44"/>
      <c r="AB152" s="44"/>
      <c r="AC152" s="44"/>
      <c r="AD152" s="44"/>
      <c r="AE152" s="44"/>
      <c r="AF152" s="44"/>
      <c r="AG152" s="44"/>
      <c r="AH152" s="44"/>
      <c r="AI152" s="291"/>
      <c r="AJ152" s="44"/>
      <c r="AK152" s="44"/>
      <c r="AL152" s="291"/>
      <c r="AM152" s="44"/>
      <c r="AN152" s="291"/>
      <c r="AO152" s="44" t="s">
        <v>1162</v>
      </c>
    </row>
    <row r="153" spans="1:41" ht="80.099999999999994" customHeight="1" x14ac:dyDescent="0.25">
      <c r="A153" s="44" t="s">
        <v>394</v>
      </c>
      <c r="B153" s="31" t="s">
        <v>307</v>
      </c>
      <c r="C153" s="44" t="s">
        <v>321</v>
      </c>
      <c r="D153" s="44" t="s">
        <v>317</v>
      </c>
      <c r="E153" s="75" t="s">
        <v>571</v>
      </c>
      <c r="F153" s="50">
        <v>2024130010245</v>
      </c>
      <c r="G153" s="44" t="s">
        <v>573</v>
      </c>
      <c r="H153" s="44" t="s">
        <v>572</v>
      </c>
      <c r="I153" s="44" t="s">
        <v>872</v>
      </c>
      <c r="J153" s="101">
        <v>0.25</v>
      </c>
      <c r="K153" s="44" t="s">
        <v>576</v>
      </c>
      <c r="L153" s="44" t="s">
        <v>189</v>
      </c>
      <c r="M153" s="44" t="s">
        <v>743</v>
      </c>
      <c r="N153" s="44">
        <v>10</v>
      </c>
      <c r="O153" s="44" t="s">
        <v>226</v>
      </c>
      <c r="P153" s="44"/>
      <c r="Q153" s="44">
        <v>0</v>
      </c>
      <c r="R153" s="178" t="s">
        <v>226</v>
      </c>
      <c r="S153" s="144"/>
      <c r="T153" s="144"/>
      <c r="U153" s="45"/>
      <c r="V153" s="45"/>
      <c r="W153" s="45"/>
      <c r="X153" s="44" t="s">
        <v>585</v>
      </c>
      <c r="Y153" s="44" t="s">
        <v>1158</v>
      </c>
      <c r="Z153" s="44" t="s">
        <v>1159</v>
      </c>
      <c r="AA153" s="44"/>
      <c r="AB153" s="44"/>
      <c r="AC153" s="44"/>
      <c r="AD153" s="44"/>
      <c r="AE153" s="44"/>
      <c r="AF153" s="44"/>
      <c r="AG153" s="44"/>
      <c r="AH153" s="44"/>
      <c r="AI153" s="291"/>
      <c r="AJ153" s="44"/>
      <c r="AK153" s="44"/>
      <c r="AL153" s="291"/>
      <c r="AM153" s="44"/>
      <c r="AN153" s="291"/>
      <c r="AO153" s="44" t="s">
        <v>226</v>
      </c>
    </row>
    <row r="154" spans="1:41" ht="80.099999999999994" customHeight="1" x14ac:dyDescent="0.25">
      <c r="A154" s="44" t="s">
        <v>394</v>
      </c>
      <c r="B154" s="31" t="s">
        <v>307</v>
      </c>
      <c r="C154" s="44" t="s">
        <v>321</v>
      </c>
      <c r="D154" s="44" t="s">
        <v>317</v>
      </c>
      <c r="E154" s="75" t="s">
        <v>571</v>
      </c>
      <c r="F154" s="50">
        <v>2024130010245</v>
      </c>
      <c r="G154" s="44" t="s">
        <v>573</v>
      </c>
      <c r="H154" s="44" t="s">
        <v>572</v>
      </c>
      <c r="I154" s="44" t="s">
        <v>872</v>
      </c>
      <c r="J154" s="101">
        <v>0.25</v>
      </c>
      <c r="K154" s="44" t="s">
        <v>577</v>
      </c>
      <c r="L154" s="44" t="s">
        <v>189</v>
      </c>
      <c r="M154" s="44" t="s">
        <v>743</v>
      </c>
      <c r="N154" s="44">
        <v>10</v>
      </c>
      <c r="O154" s="44" t="s">
        <v>226</v>
      </c>
      <c r="P154" s="44"/>
      <c r="Q154" s="44">
        <v>0</v>
      </c>
      <c r="R154" s="178" t="s">
        <v>226</v>
      </c>
      <c r="S154" s="144"/>
      <c r="T154" s="144"/>
      <c r="U154" s="45"/>
      <c r="V154" s="45"/>
      <c r="W154" s="45"/>
      <c r="X154" s="44" t="s">
        <v>585</v>
      </c>
      <c r="Y154" s="44" t="s">
        <v>1158</v>
      </c>
      <c r="Z154" s="44" t="s">
        <v>1159</v>
      </c>
      <c r="AA154" s="44"/>
      <c r="AB154" s="44"/>
      <c r="AC154" s="44"/>
      <c r="AD154" s="44"/>
      <c r="AE154" s="44"/>
      <c r="AF154" s="44"/>
      <c r="AG154" s="44"/>
      <c r="AH154" s="44"/>
      <c r="AI154" s="291"/>
      <c r="AJ154" s="44"/>
      <c r="AK154" s="44"/>
      <c r="AL154" s="291"/>
      <c r="AM154" s="44"/>
      <c r="AN154" s="291"/>
      <c r="AO154" s="44" t="s">
        <v>226</v>
      </c>
    </row>
    <row r="155" spans="1:41" ht="80.099999999999994" customHeight="1" x14ac:dyDescent="0.25">
      <c r="A155" s="44" t="s">
        <v>394</v>
      </c>
      <c r="B155" s="31" t="s">
        <v>307</v>
      </c>
      <c r="C155" s="44" t="s">
        <v>321</v>
      </c>
      <c r="D155" s="44" t="s">
        <v>317</v>
      </c>
      <c r="E155" s="75" t="s">
        <v>571</v>
      </c>
      <c r="F155" s="50">
        <v>2024130010245</v>
      </c>
      <c r="G155" s="44" t="s">
        <v>573</v>
      </c>
      <c r="H155" s="44" t="s">
        <v>572</v>
      </c>
      <c r="I155" s="44" t="s">
        <v>837</v>
      </c>
      <c r="J155" s="101">
        <v>0.25</v>
      </c>
      <c r="K155" s="44" t="s">
        <v>578</v>
      </c>
      <c r="L155" s="44" t="s">
        <v>189</v>
      </c>
      <c r="M155" s="44" t="s">
        <v>743</v>
      </c>
      <c r="N155" s="44">
        <v>10</v>
      </c>
      <c r="O155" s="44" t="s">
        <v>226</v>
      </c>
      <c r="P155" s="44"/>
      <c r="Q155" s="44">
        <v>0</v>
      </c>
      <c r="R155" s="178" t="s">
        <v>226</v>
      </c>
      <c r="S155" s="144"/>
      <c r="T155" s="144"/>
      <c r="U155" s="45"/>
      <c r="V155" s="45"/>
      <c r="W155" s="45"/>
      <c r="X155" s="44" t="s">
        <v>585</v>
      </c>
      <c r="Y155" s="44" t="s">
        <v>1158</v>
      </c>
      <c r="Z155" s="44" t="s">
        <v>1159</v>
      </c>
      <c r="AA155" s="44"/>
      <c r="AB155" s="44"/>
      <c r="AC155" s="44"/>
      <c r="AD155" s="44"/>
      <c r="AE155" s="44"/>
      <c r="AF155" s="44"/>
      <c r="AG155" s="44"/>
      <c r="AH155" s="44"/>
      <c r="AI155" s="291"/>
      <c r="AJ155" s="44"/>
      <c r="AK155" s="44"/>
      <c r="AL155" s="291"/>
      <c r="AM155" s="44"/>
      <c r="AN155" s="291"/>
      <c r="AO155" s="44" t="s">
        <v>226</v>
      </c>
    </row>
    <row r="156" spans="1:41" ht="80.099999999999994" customHeight="1" x14ac:dyDescent="0.25">
      <c r="A156" s="44" t="s">
        <v>394</v>
      </c>
      <c r="B156" s="31" t="s">
        <v>307</v>
      </c>
      <c r="C156" s="44" t="s">
        <v>327</v>
      </c>
      <c r="D156" s="44" t="s">
        <v>318</v>
      </c>
      <c r="E156" s="75" t="s">
        <v>571</v>
      </c>
      <c r="F156" s="50">
        <v>2024130010245</v>
      </c>
      <c r="G156" s="44" t="s">
        <v>573</v>
      </c>
      <c r="H156" s="44" t="s">
        <v>572</v>
      </c>
      <c r="I156" s="44" t="s">
        <v>872</v>
      </c>
      <c r="J156" s="101">
        <v>0.25</v>
      </c>
      <c r="K156" s="44" t="s">
        <v>579</v>
      </c>
      <c r="L156" s="44" t="s">
        <v>189</v>
      </c>
      <c r="M156" s="44" t="s">
        <v>742</v>
      </c>
      <c r="N156" s="52">
        <v>0</v>
      </c>
      <c r="O156" s="52">
        <v>0</v>
      </c>
      <c r="P156" s="52"/>
      <c r="Q156" s="52">
        <v>0</v>
      </c>
      <c r="R156" s="178" t="s">
        <v>226</v>
      </c>
      <c r="S156" s="143"/>
      <c r="T156" s="143"/>
      <c r="U156" s="45"/>
      <c r="V156" s="45"/>
      <c r="W156" s="45"/>
      <c r="X156" s="44" t="s">
        <v>585</v>
      </c>
      <c r="Y156" s="44" t="s">
        <v>1158</v>
      </c>
      <c r="Z156" s="44" t="s">
        <v>1159</v>
      </c>
      <c r="AA156" s="44"/>
      <c r="AB156" s="44"/>
      <c r="AC156" s="44"/>
      <c r="AD156" s="44"/>
      <c r="AE156" s="44"/>
      <c r="AF156" s="44"/>
      <c r="AG156" s="44"/>
      <c r="AH156" s="44"/>
      <c r="AI156" s="291"/>
      <c r="AJ156" s="44"/>
      <c r="AK156" s="44"/>
      <c r="AL156" s="291"/>
      <c r="AM156" s="44"/>
      <c r="AN156" s="291"/>
      <c r="AO156" s="44" t="s">
        <v>1161</v>
      </c>
    </row>
    <row r="157" spans="1:41" ht="80.099999999999994" customHeight="1" x14ac:dyDescent="0.25">
      <c r="A157" s="44" t="s">
        <v>394</v>
      </c>
      <c r="B157" s="31" t="s">
        <v>307</v>
      </c>
      <c r="C157" s="44" t="s">
        <v>327</v>
      </c>
      <c r="D157" s="44" t="s">
        <v>318</v>
      </c>
      <c r="E157" s="75" t="s">
        <v>571</v>
      </c>
      <c r="F157" s="50">
        <v>2024130010245</v>
      </c>
      <c r="G157" s="44" t="s">
        <v>573</v>
      </c>
      <c r="H157" s="44" t="s">
        <v>572</v>
      </c>
      <c r="I157" s="44" t="s">
        <v>872</v>
      </c>
      <c r="J157" s="101">
        <v>0.25</v>
      </c>
      <c r="K157" s="44" t="s">
        <v>580</v>
      </c>
      <c r="L157" s="44" t="s">
        <v>189</v>
      </c>
      <c r="M157" s="44" t="s">
        <v>742</v>
      </c>
      <c r="N157" s="52">
        <v>0</v>
      </c>
      <c r="O157" s="52">
        <v>0</v>
      </c>
      <c r="P157" s="52"/>
      <c r="Q157" s="52">
        <v>0</v>
      </c>
      <c r="R157" s="178" t="s">
        <v>226</v>
      </c>
      <c r="S157" s="143"/>
      <c r="T157" s="143"/>
      <c r="U157" s="45"/>
      <c r="V157" s="45"/>
      <c r="W157" s="45"/>
      <c r="X157" s="44" t="s">
        <v>585</v>
      </c>
      <c r="Y157" s="44" t="s">
        <v>1158</v>
      </c>
      <c r="Z157" s="44" t="s">
        <v>1159</v>
      </c>
      <c r="AA157" s="44"/>
      <c r="AB157" s="44"/>
      <c r="AC157" s="44"/>
      <c r="AD157" s="44"/>
      <c r="AE157" s="44"/>
      <c r="AF157" s="44"/>
      <c r="AG157" s="44"/>
      <c r="AH157" s="44"/>
      <c r="AI157" s="291"/>
      <c r="AJ157" s="44"/>
      <c r="AK157" s="44"/>
      <c r="AL157" s="291"/>
      <c r="AM157" s="44"/>
      <c r="AN157" s="291"/>
      <c r="AO157" s="44" t="s">
        <v>226</v>
      </c>
    </row>
    <row r="158" spans="1:41" ht="80.099999999999994" customHeight="1" x14ac:dyDescent="0.25">
      <c r="A158" s="44" t="s">
        <v>394</v>
      </c>
      <c r="B158" s="31" t="s">
        <v>307</v>
      </c>
      <c r="C158" s="44" t="s">
        <v>327</v>
      </c>
      <c r="D158" s="44" t="s">
        <v>318</v>
      </c>
      <c r="E158" s="75" t="s">
        <v>571</v>
      </c>
      <c r="F158" s="50">
        <v>2024130010245</v>
      </c>
      <c r="G158" s="44" t="s">
        <v>573</v>
      </c>
      <c r="H158" s="44" t="s">
        <v>572</v>
      </c>
      <c r="I158" s="44" t="s">
        <v>872</v>
      </c>
      <c r="J158" s="101">
        <v>0.25</v>
      </c>
      <c r="K158" s="44" t="s">
        <v>581</v>
      </c>
      <c r="L158" s="44" t="s">
        <v>189</v>
      </c>
      <c r="M158" s="44" t="s">
        <v>742</v>
      </c>
      <c r="N158" s="52">
        <v>0</v>
      </c>
      <c r="O158" s="52">
        <v>0</v>
      </c>
      <c r="P158" s="52"/>
      <c r="Q158" s="52">
        <v>0</v>
      </c>
      <c r="R158" s="178" t="s">
        <v>226</v>
      </c>
      <c r="S158" s="143"/>
      <c r="T158" s="143"/>
      <c r="U158" s="45"/>
      <c r="V158" s="45"/>
      <c r="W158" s="45"/>
      <c r="X158" s="44" t="s">
        <v>585</v>
      </c>
      <c r="Y158" s="44" t="s">
        <v>1158</v>
      </c>
      <c r="Z158" s="44" t="s">
        <v>1159</v>
      </c>
      <c r="AA158" s="44"/>
      <c r="AB158" s="44"/>
      <c r="AC158" s="44"/>
      <c r="AD158" s="44"/>
      <c r="AE158" s="44"/>
      <c r="AF158" s="44"/>
      <c r="AG158" s="44"/>
      <c r="AH158" s="44"/>
      <c r="AI158" s="291"/>
      <c r="AJ158" s="44"/>
      <c r="AK158" s="44"/>
      <c r="AL158" s="291"/>
      <c r="AM158" s="44"/>
      <c r="AN158" s="291"/>
      <c r="AO158" s="44" t="s">
        <v>226</v>
      </c>
    </row>
    <row r="159" spans="1:41" ht="80.099999999999994" customHeight="1" x14ac:dyDescent="0.25">
      <c r="A159" s="44" t="s">
        <v>394</v>
      </c>
      <c r="B159" s="31" t="s">
        <v>307</v>
      </c>
      <c r="C159" s="44" t="s">
        <v>337</v>
      </c>
      <c r="D159" s="44" t="s">
        <v>319</v>
      </c>
      <c r="E159" s="75" t="s">
        <v>571</v>
      </c>
      <c r="F159" s="50">
        <v>2024130010245</v>
      </c>
      <c r="G159" s="44" t="s">
        <v>573</v>
      </c>
      <c r="H159" s="44" t="s">
        <v>572</v>
      </c>
      <c r="I159" s="44" t="s">
        <v>873</v>
      </c>
      <c r="J159" s="101">
        <v>0.25</v>
      </c>
      <c r="K159" s="52" t="s">
        <v>582</v>
      </c>
      <c r="L159" s="44" t="s">
        <v>189</v>
      </c>
      <c r="M159" s="44" t="s">
        <v>744</v>
      </c>
      <c r="N159" s="52">
        <v>1</v>
      </c>
      <c r="O159" s="52">
        <v>0</v>
      </c>
      <c r="P159" s="52"/>
      <c r="Q159" s="52">
        <v>0</v>
      </c>
      <c r="R159" s="178">
        <f>O159/N159</f>
        <v>0</v>
      </c>
      <c r="S159" s="143"/>
      <c r="T159" s="143"/>
      <c r="U159" s="45"/>
      <c r="V159" s="45"/>
      <c r="W159" s="45"/>
      <c r="X159" s="44" t="s">
        <v>585</v>
      </c>
      <c r="Y159" s="44" t="s">
        <v>1158</v>
      </c>
      <c r="Z159" s="44" t="s">
        <v>1159</v>
      </c>
      <c r="AA159" s="44"/>
      <c r="AB159" s="44"/>
      <c r="AC159" s="44"/>
      <c r="AD159" s="44"/>
      <c r="AE159" s="44"/>
      <c r="AF159" s="44"/>
      <c r="AG159" s="44"/>
      <c r="AH159" s="44"/>
      <c r="AI159" s="291"/>
      <c r="AJ159" s="44"/>
      <c r="AK159" s="44"/>
      <c r="AL159" s="291"/>
      <c r="AM159" s="44"/>
      <c r="AN159" s="291"/>
      <c r="AO159" s="44" t="s">
        <v>226</v>
      </c>
    </row>
    <row r="160" spans="1:41" ht="80.099999999999994" customHeight="1" x14ac:dyDescent="0.25">
      <c r="A160" s="44" t="s">
        <v>394</v>
      </c>
      <c r="B160" s="31" t="s">
        <v>307</v>
      </c>
      <c r="C160" s="44" t="s">
        <v>337</v>
      </c>
      <c r="D160" s="44" t="s">
        <v>319</v>
      </c>
      <c r="E160" s="75" t="s">
        <v>571</v>
      </c>
      <c r="F160" s="50">
        <v>2024130010245</v>
      </c>
      <c r="G160" s="44" t="s">
        <v>573</v>
      </c>
      <c r="H160" s="44" t="s">
        <v>572</v>
      </c>
      <c r="I160" s="44" t="s">
        <v>873</v>
      </c>
      <c r="J160" s="101">
        <v>0.25</v>
      </c>
      <c r="K160" s="44" t="s">
        <v>874</v>
      </c>
      <c r="L160" s="44" t="s">
        <v>189</v>
      </c>
      <c r="M160" s="44" t="s">
        <v>744</v>
      </c>
      <c r="N160" s="52">
        <v>1</v>
      </c>
      <c r="O160" s="52">
        <v>0</v>
      </c>
      <c r="P160" s="52"/>
      <c r="Q160" s="52">
        <v>0</v>
      </c>
      <c r="R160" s="178">
        <f>O160/N160</f>
        <v>0</v>
      </c>
      <c r="S160" s="143"/>
      <c r="T160" s="143"/>
      <c r="U160" s="45"/>
      <c r="V160" s="45"/>
      <c r="W160" s="45"/>
      <c r="X160" s="44" t="s">
        <v>585</v>
      </c>
      <c r="Y160" s="44" t="s">
        <v>1158</v>
      </c>
      <c r="Z160" s="44" t="s">
        <v>1159</v>
      </c>
      <c r="AA160" s="44"/>
      <c r="AB160" s="44"/>
      <c r="AC160" s="44"/>
      <c r="AD160" s="44"/>
      <c r="AE160" s="44"/>
      <c r="AF160" s="44"/>
      <c r="AG160" s="44"/>
      <c r="AH160" s="44"/>
      <c r="AI160" s="291"/>
      <c r="AJ160" s="44"/>
      <c r="AK160" s="44"/>
      <c r="AL160" s="291"/>
      <c r="AM160" s="44"/>
      <c r="AN160" s="291"/>
      <c r="AO160" s="44" t="s">
        <v>226</v>
      </c>
    </row>
    <row r="161" spans="1:41" ht="80.099999999999994" customHeight="1" x14ac:dyDescent="0.25">
      <c r="A161" s="44" t="s">
        <v>394</v>
      </c>
      <c r="B161" s="31" t="s">
        <v>307</v>
      </c>
      <c r="C161" s="44" t="s">
        <v>348</v>
      </c>
      <c r="D161" s="44" t="s">
        <v>320</v>
      </c>
      <c r="E161" s="75" t="s">
        <v>571</v>
      </c>
      <c r="F161" s="50">
        <v>2024130010245</v>
      </c>
      <c r="G161" s="44" t="s">
        <v>573</v>
      </c>
      <c r="H161" s="44" t="s">
        <v>572</v>
      </c>
      <c r="I161" s="44" t="s">
        <v>873</v>
      </c>
      <c r="J161" s="101">
        <v>0.25</v>
      </c>
      <c r="K161" s="44" t="s">
        <v>583</v>
      </c>
      <c r="L161" s="44" t="s">
        <v>189</v>
      </c>
      <c r="M161" s="44" t="s">
        <v>745</v>
      </c>
      <c r="N161" s="52">
        <v>8</v>
      </c>
      <c r="O161" s="52">
        <v>0</v>
      </c>
      <c r="P161" s="52"/>
      <c r="Q161" s="52">
        <v>0</v>
      </c>
      <c r="R161" s="178">
        <f>O161/N161</f>
        <v>0</v>
      </c>
      <c r="S161" s="143"/>
      <c r="T161" s="143"/>
      <c r="U161" s="45"/>
      <c r="V161" s="45"/>
      <c r="W161" s="45"/>
      <c r="X161" s="44" t="s">
        <v>585</v>
      </c>
      <c r="Y161" s="44" t="s">
        <v>1158</v>
      </c>
      <c r="Z161" s="44" t="s">
        <v>1159</v>
      </c>
      <c r="AA161" s="44"/>
      <c r="AB161" s="44"/>
      <c r="AC161" s="44"/>
      <c r="AD161" s="44"/>
      <c r="AE161" s="44"/>
      <c r="AF161" s="44"/>
      <c r="AG161" s="44"/>
      <c r="AH161" s="44"/>
      <c r="AI161" s="291"/>
      <c r="AJ161" s="44"/>
      <c r="AK161" s="44"/>
      <c r="AL161" s="291"/>
      <c r="AM161" s="44"/>
      <c r="AN161" s="291"/>
      <c r="AO161" s="44" t="s">
        <v>226</v>
      </c>
    </row>
    <row r="162" spans="1:41" ht="80.099999999999994" customHeight="1" x14ac:dyDescent="0.25">
      <c r="A162" s="44" t="s">
        <v>394</v>
      </c>
      <c r="B162" s="31" t="s">
        <v>307</v>
      </c>
      <c r="C162" s="44" t="s">
        <v>348</v>
      </c>
      <c r="D162" s="44" t="s">
        <v>320</v>
      </c>
      <c r="E162" s="75" t="s">
        <v>571</v>
      </c>
      <c r="F162" s="50">
        <v>2024130010245</v>
      </c>
      <c r="G162" s="44" t="s">
        <v>573</v>
      </c>
      <c r="H162" s="44" t="s">
        <v>572</v>
      </c>
      <c r="I162" s="44" t="s">
        <v>873</v>
      </c>
      <c r="J162" s="101">
        <v>0.25</v>
      </c>
      <c r="K162" s="44" t="s">
        <v>584</v>
      </c>
      <c r="L162" s="44" t="s">
        <v>189</v>
      </c>
      <c r="M162" s="44" t="s">
        <v>745</v>
      </c>
      <c r="N162" s="52">
        <v>8</v>
      </c>
      <c r="O162" s="52">
        <v>0</v>
      </c>
      <c r="P162" s="52"/>
      <c r="Q162" s="52">
        <v>0</v>
      </c>
      <c r="R162" s="178">
        <f>O162/N162</f>
        <v>0</v>
      </c>
      <c r="S162" s="143"/>
      <c r="T162" s="143"/>
      <c r="U162" s="45"/>
      <c r="V162" s="45"/>
      <c r="W162" s="45"/>
      <c r="X162" s="44" t="s">
        <v>585</v>
      </c>
      <c r="Y162" s="44" t="s">
        <v>1158</v>
      </c>
      <c r="Z162" s="44" t="s">
        <v>1159</v>
      </c>
      <c r="AA162" s="44"/>
      <c r="AB162" s="44"/>
      <c r="AC162" s="44"/>
      <c r="AD162" s="44"/>
      <c r="AE162" s="44"/>
      <c r="AF162" s="44"/>
      <c r="AG162" s="44"/>
      <c r="AH162" s="44"/>
      <c r="AI162" s="292"/>
      <c r="AJ162" s="44"/>
      <c r="AK162" s="44"/>
      <c r="AL162" s="292"/>
      <c r="AM162" s="44"/>
      <c r="AN162" s="292"/>
      <c r="AO162" s="44" t="s">
        <v>226</v>
      </c>
    </row>
    <row r="163" spans="1:41" ht="80.099999999999994" customHeight="1" x14ac:dyDescent="0.25">
      <c r="A163" s="275"/>
      <c r="B163" s="276"/>
      <c r="C163" s="276"/>
      <c r="D163" s="277"/>
      <c r="E163" s="281" t="s">
        <v>1312</v>
      </c>
      <c r="F163" s="282"/>
      <c r="G163" s="282"/>
      <c r="H163" s="282"/>
      <c r="I163" s="282"/>
      <c r="J163" s="282"/>
      <c r="K163" s="282"/>
      <c r="L163" s="282"/>
      <c r="M163" s="282"/>
      <c r="N163" s="282"/>
      <c r="O163" s="283"/>
      <c r="P163" s="52"/>
      <c r="Q163" s="207">
        <v>0</v>
      </c>
      <c r="R163" s="171">
        <f>AVERAGE(R151:R162)</f>
        <v>0</v>
      </c>
      <c r="S163" s="143"/>
      <c r="T163" s="143"/>
      <c r="U163" s="45"/>
      <c r="V163" s="45"/>
      <c r="W163" s="45"/>
      <c r="X163" s="44"/>
      <c r="Y163" s="44"/>
      <c r="Z163" s="44"/>
      <c r="AA163" s="44"/>
      <c r="AB163" s="44"/>
      <c r="AC163" s="44"/>
      <c r="AD163" s="44"/>
      <c r="AE163" s="44"/>
      <c r="AF163" s="44"/>
      <c r="AG163" s="275"/>
      <c r="AH163" s="276"/>
      <c r="AI163" s="276"/>
      <c r="AJ163" s="276"/>
      <c r="AK163" s="276"/>
      <c r="AL163" s="276"/>
      <c r="AM163" s="276"/>
      <c r="AN163" s="277"/>
      <c r="AO163" s="44"/>
    </row>
    <row r="164" spans="1:41" ht="80.099999999999994" customHeight="1" x14ac:dyDescent="0.25">
      <c r="A164" s="44" t="s">
        <v>393</v>
      </c>
      <c r="B164" s="31" t="s">
        <v>322</v>
      </c>
      <c r="C164" s="44" t="s">
        <v>321</v>
      </c>
      <c r="D164" s="44" t="s">
        <v>325</v>
      </c>
      <c r="E164" s="76" t="s">
        <v>587</v>
      </c>
      <c r="F164" s="86">
        <v>2024130010236</v>
      </c>
      <c r="G164" s="44" t="s">
        <v>588</v>
      </c>
      <c r="H164" s="44" t="s">
        <v>589</v>
      </c>
      <c r="I164" s="44" t="s">
        <v>875</v>
      </c>
      <c r="J164" s="101">
        <v>1</v>
      </c>
      <c r="K164" s="44" t="s">
        <v>590</v>
      </c>
      <c r="L164" s="44" t="s">
        <v>189</v>
      </c>
      <c r="M164" s="31" t="s">
        <v>741</v>
      </c>
      <c r="N164" s="52">
        <v>3</v>
      </c>
      <c r="O164" s="52" t="s">
        <v>226</v>
      </c>
      <c r="P164" s="52"/>
      <c r="Q164" s="52">
        <v>0</v>
      </c>
      <c r="R164" s="117" t="s">
        <v>226</v>
      </c>
      <c r="S164" s="143"/>
      <c r="T164" s="143"/>
      <c r="U164" s="45"/>
      <c r="V164" s="45"/>
      <c r="W164" s="45"/>
      <c r="X164" s="44" t="s">
        <v>570</v>
      </c>
      <c r="Y164" s="45"/>
      <c r="Z164" s="45"/>
      <c r="AA164" s="45"/>
      <c r="AB164" s="45"/>
      <c r="AC164" s="45"/>
      <c r="AD164" s="45"/>
      <c r="AE164" s="45"/>
      <c r="AF164" s="45"/>
      <c r="AG164" s="45"/>
      <c r="AH164" s="45"/>
      <c r="AI164" s="329" t="s">
        <v>950</v>
      </c>
      <c r="AJ164" s="45"/>
      <c r="AK164" s="45"/>
      <c r="AL164" s="329" t="s">
        <v>950</v>
      </c>
      <c r="AM164" s="130"/>
      <c r="AN164" s="329" t="s">
        <v>950</v>
      </c>
      <c r="AO164" s="52" t="s">
        <v>1163</v>
      </c>
    </row>
    <row r="165" spans="1:41" ht="80.099999999999994" customHeight="1" x14ac:dyDescent="0.25">
      <c r="A165" s="44" t="s">
        <v>393</v>
      </c>
      <c r="B165" s="31" t="s">
        <v>322</v>
      </c>
      <c r="C165" s="44" t="s">
        <v>321</v>
      </c>
      <c r="D165" s="44" t="s">
        <v>325</v>
      </c>
      <c r="E165" s="76" t="s">
        <v>587</v>
      </c>
      <c r="F165" s="86">
        <v>2024130010236</v>
      </c>
      <c r="G165" s="44" t="s">
        <v>588</v>
      </c>
      <c r="H165" s="44" t="s">
        <v>589</v>
      </c>
      <c r="I165" s="44" t="s">
        <v>875</v>
      </c>
      <c r="J165" s="101">
        <v>1</v>
      </c>
      <c r="K165" s="44" t="s">
        <v>591</v>
      </c>
      <c r="L165" s="44" t="s">
        <v>189</v>
      </c>
      <c r="M165" s="31" t="s">
        <v>741</v>
      </c>
      <c r="N165" s="52">
        <v>3</v>
      </c>
      <c r="O165" s="52" t="s">
        <v>226</v>
      </c>
      <c r="P165" s="52"/>
      <c r="Q165" s="52">
        <v>0</v>
      </c>
      <c r="R165" s="117" t="s">
        <v>226</v>
      </c>
      <c r="S165" s="143"/>
      <c r="T165" s="143"/>
      <c r="U165" s="45"/>
      <c r="V165" s="45"/>
      <c r="W165" s="45"/>
      <c r="X165" s="44" t="s">
        <v>570</v>
      </c>
      <c r="Y165" s="45"/>
      <c r="Z165" s="45"/>
      <c r="AA165" s="45"/>
      <c r="AB165" s="45"/>
      <c r="AC165" s="45"/>
      <c r="AD165" s="45"/>
      <c r="AE165" s="45"/>
      <c r="AF165" s="45"/>
      <c r="AG165" s="45"/>
      <c r="AH165" s="45"/>
      <c r="AI165" s="330"/>
      <c r="AJ165" s="45"/>
      <c r="AK165" s="45"/>
      <c r="AL165" s="330"/>
      <c r="AM165" s="130"/>
      <c r="AN165" s="330"/>
      <c r="AO165" s="52" t="s">
        <v>1163</v>
      </c>
    </row>
    <row r="166" spans="1:41" ht="80.099999999999994" customHeight="1" x14ac:dyDescent="0.25">
      <c r="A166" s="44" t="s">
        <v>393</v>
      </c>
      <c r="B166" s="31" t="s">
        <v>322</v>
      </c>
      <c r="C166" s="44" t="s">
        <v>327</v>
      </c>
      <c r="D166" s="44" t="s">
        <v>326</v>
      </c>
      <c r="E166" s="76" t="s">
        <v>587</v>
      </c>
      <c r="F166" s="86">
        <v>2024130010236</v>
      </c>
      <c r="G166" s="44" t="s">
        <v>588</v>
      </c>
      <c r="H166" s="44" t="s">
        <v>589</v>
      </c>
      <c r="I166" s="44" t="s">
        <v>875</v>
      </c>
      <c r="J166" s="101">
        <v>1</v>
      </c>
      <c r="K166" s="44" t="s">
        <v>592</v>
      </c>
      <c r="L166" s="44" t="s">
        <v>189</v>
      </c>
      <c r="M166" s="44" t="s">
        <v>746</v>
      </c>
      <c r="N166" s="52">
        <v>3</v>
      </c>
      <c r="O166" s="52" t="s">
        <v>226</v>
      </c>
      <c r="P166" s="52"/>
      <c r="Q166" s="52">
        <v>0</v>
      </c>
      <c r="R166" s="117" t="s">
        <v>226</v>
      </c>
      <c r="S166" s="143"/>
      <c r="T166" s="143"/>
      <c r="U166" s="45"/>
      <c r="V166" s="45"/>
      <c r="W166" s="45"/>
      <c r="X166" s="44" t="s">
        <v>570</v>
      </c>
      <c r="Y166" s="45"/>
      <c r="Z166" s="45"/>
      <c r="AA166" s="45"/>
      <c r="AB166" s="45"/>
      <c r="AC166" s="45"/>
      <c r="AD166" s="45"/>
      <c r="AE166" s="45"/>
      <c r="AF166" s="45"/>
      <c r="AG166" s="45"/>
      <c r="AH166" s="45"/>
      <c r="AI166" s="330"/>
      <c r="AJ166" s="45"/>
      <c r="AK166" s="45"/>
      <c r="AL166" s="330"/>
      <c r="AM166" s="130"/>
      <c r="AN166" s="330"/>
      <c r="AO166" s="52" t="s">
        <v>1163</v>
      </c>
    </row>
    <row r="167" spans="1:41" ht="80.099999999999994" customHeight="1" x14ac:dyDescent="0.25">
      <c r="A167" s="44" t="s">
        <v>393</v>
      </c>
      <c r="B167" s="31" t="s">
        <v>322</v>
      </c>
      <c r="C167" s="44" t="s">
        <v>327</v>
      </c>
      <c r="D167" s="44" t="s">
        <v>326</v>
      </c>
      <c r="E167" s="76" t="s">
        <v>587</v>
      </c>
      <c r="F167" s="86">
        <v>2024130010236</v>
      </c>
      <c r="G167" s="44" t="s">
        <v>588</v>
      </c>
      <c r="H167" s="44" t="s">
        <v>589</v>
      </c>
      <c r="I167" s="44" t="s">
        <v>875</v>
      </c>
      <c r="J167" s="101">
        <v>1</v>
      </c>
      <c r="K167" s="44" t="s">
        <v>593</v>
      </c>
      <c r="L167" s="44" t="s">
        <v>189</v>
      </c>
      <c r="M167" s="44" t="s">
        <v>746</v>
      </c>
      <c r="N167" s="52">
        <v>3</v>
      </c>
      <c r="O167" s="52" t="s">
        <v>226</v>
      </c>
      <c r="P167" s="52"/>
      <c r="Q167" s="52">
        <v>0</v>
      </c>
      <c r="R167" s="117" t="s">
        <v>226</v>
      </c>
      <c r="S167" s="143"/>
      <c r="T167" s="143"/>
      <c r="U167" s="45"/>
      <c r="V167" s="45"/>
      <c r="W167" s="45"/>
      <c r="X167" s="44" t="s">
        <v>570</v>
      </c>
      <c r="Y167" s="45"/>
      <c r="Z167" s="45"/>
      <c r="AA167" s="45"/>
      <c r="AB167" s="45"/>
      <c r="AC167" s="45"/>
      <c r="AD167" s="45"/>
      <c r="AE167" s="45"/>
      <c r="AF167" s="45"/>
      <c r="AG167" s="45"/>
      <c r="AH167" s="45"/>
      <c r="AI167" s="330"/>
      <c r="AJ167" s="45"/>
      <c r="AK167" s="45"/>
      <c r="AL167" s="330"/>
      <c r="AM167" s="130"/>
      <c r="AN167" s="330"/>
      <c r="AO167" s="52" t="s">
        <v>1163</v>
      </c>
    </row>
    <row r="168" spans="1:41" ht="80.099999999999994" customHeight="1" x14ac:dyDescent="0.25">
      <c r="A168" s="44" t="s">
        <v>393</v>
      </c>
      <c r="B168" s="31" t="s">
        <v>322</v>
      </c>
      <c r="C168" s="44" t="s">
        <v>327</v>
      </c>
      <c r="D168" s="44" t="s">
        <v>326</v>
      </c>
      <c r="E168" s="76" t="s">
        <v>587</v>
      </c>
      <c r="F168" s="86">
        <v>2024130010236</v>
      </c>
      <c r="G168" s="44" t="s">
        <v>588</v>
      </c>
      <c r="H168" s="44" t="s">
        <v>589</v>
      </c>
      <c r="I168" s="44" t="s">
        <v>875</v>
      </c>
      <c r="J168" s="101">
        <v>1</v>
      </c>
      <c r="K168" s="44" t="s">
        <v>594</v>
      </c>
      <c r="L168" s="44" t="s">
        <v>189</v>
      </c>
      <c r="M168" s="44" t="s">
        <v>746</v>
      </c>
      <c r="N168" s="52">
        <v>3</v>
      </c>
      <c r="O168" s="52" t="s">
        <v>226</v>
      </c>
      <c r="P168" s="52"/>
      <c r="Q168" s="52">
        <v>0</v>
      </c>
      <c r="R168" s="117" t="s">
        <v>226</v>
      </c>
      <c r="S168" s="143"/>
      <c r="T168" s="143"/>
      <c r="U168" s="45"/>
      <c r="V168" s="45"/>
      <c r="W168" s="45"/>
      <c r="X168" s="44" t="s">
        <v>570</v>
      </c>
      <c r="Y168" s="45"/>
      <c r="Z168" s="45"/>
      <c r="AA168" s="45"/>
      <c r="AB168" s="45"/>
      <c r="AC168" s="45"/>
      <c r="AD168" s="45"/>
      <c r="AE168" s="45"/>
      <c r="AF168" s="45"/>
      <c r="AG168" s="45"/>
      <c r="AH168" s="45"/>
      <c r="AI168" s="331"/>
      <c r="AJ168" s="45"/>
      <c r="AK168" s="45"/>
      <c r="AL168" s="331"/>
      <c r="AM168" s="130"/>
      <c r="AN168" s="331"/>
      <c r="AO168" s="52" t="s">
        <v>1163</v>
      </c>
    </row>
    <row r="169" spans="1:41" ht="80.099999999999994" customHeight="1" x14ac:dyDescent="0.25">
      <c r="A169" s="275"/>
      <c r="B169" s="276"/>
      <c r="C169" s="276"/>
      <c r="D169" s="277"/>
      <c r="E169" s="281" t="s">
        <v>1313</v>
      </c>
      <c r="F169" s="282"/>
      <c r="G169" s="282"/>
      <c r="H169" s="282"/>
      <c r="I169" s="282"/>
      <c r="J169" s="282"/>
      <c r="K169" s="282"/>
      <c r="L169" s="282"/>
      <c r="M169" s="282"/>
      <c r="N169" s="282"/>
      <c r="O169" s="283"/>
      <c r="P169" s="52"/>
      <c r="Q169" s="207">
        <v>0</v>
      </c>
      <c r="R169" s="177" t="s">
        <v>226</v>
      </c>
      <c r="S169" s="143"/>
      <c r="T169" s="143"/>
      <c r="U169" s="45"/>
      <c r="V169" s="45"/>
      <c r="W169" s="45"/>
      <c r="X169" s="44"/>
      <c r="Y169" s="45"/>
      <c r="Z169" s="45"/>
      <c r="AA169" s="45"/>
      <c r="AB169" s="45"/>
      <c r="AC169" s="45"/>
      <c r="AD169" s="45"/>
      <c r="AE169" s="45"/>
      <c r="AF169" s="45"/>
      <c r="AG169" s="320"/>
      <c r="AH169" s="321"/>
      <c r="AI169" s="321"/>
      <c r="AJ169" s="321"/>
      <c r="AK169" s="321"/>
      <c r="AL169" s="321"/>
      <c r="AM169" s="321"/>
      <c r="AN169" s="322"/>
      <c r="AO169" s="52"/>
    </row>
    <row r="170" spans="1:41" ht="80.099999999999994" customHeight="1" x14ac:dyDescent="0.25">
      <c r="A170" s="44" t="s">
        <v>394</v>
      </c>
      <c r="B170" s="31" t="s">
        <v>328</v>
      </c>
      <c r="C170" s="44" t="s">
        <v>327</v>
      </c>
      <c r="D170" s="44" t="s">
        <v>334</v>
      </c>
      <c r="E170" s="77" t="s">
        <v>595</v>
      </c>
      <c r="F170" s="86">
        <v>2024130010234</v>
      </c>
      <c r="G170" s="44" t="s">
        <v>596</v>
      </c>
      <c r="H170" s="46" t="s">
        <v>696</v>
      </c>
      <c r="I170" s="44" t="s">
        <v>876</v>
      </c>
      <c r="J170" s="101">
        <v>0.7</v>
      </c>
      <c r="K170" s="44" t="s">
        <v>597</v>
      </c>
      <c r="L170" s="44" t="s">
        <v>189</v>
      </c>
      <c r="M170" s="44" t="s">
        <v>739</v>
      </c>
      <c r="N170" s="44">
        <v>500</v>
      </c>
      <c r="O170" s="44">
        <v>0.9</v>
      </c>
      <c r="P170" s="44"/>
      <c r="Q170" s="198">
        <v>0.3</v>
      </c>
      <c r="R170" s="178">
        <f>O170/N170</f>
        <v>1.8E-3</v>
      </c>
      <c r="S170" s="127" t="s">
        <v>1164</v>
      </c>
      <c r="T170" s="127" t="s">
        <v>1165</v>
      </c>
      <c r="U170" s="52" t="s">
        <v>1166</v>
      </c>
      <c r="V170" s="44" t="s">
        <v>1167</v>
      </c>
      <c r="W170" s="52" t="s">
        <v>1106</v>
      </c>
      <c r="X170" s="44" t="s">
        <v>599</v>
      </c>
      <c r="Y170" s="44" t="s">
        <v>1172</v>
      </c>
      <c r="Z170" s="44" t="s">
        <v>1173</v>
      </c>
      <c r="AA170" s="44" t="s">
        <v>1137</v>
      </c>
      <c r="AB170" s="44" t="s">
        <v>1174</v>
      </c>
      <c r="AC170" s="133">
        <v>1183000000</v>
      </c>
      <c r="AD170" s="44" t="s">
        <v>50</v>
      </c>
      <c r="AE170" s="44" t="s">
        <v>49</v>
      </c>
      <c r="AF170" s="44" t="s">
        <v>1175</v>
      </c>
      <c r="AG170" s="133">
        <v>4183951585</v>
      </c>
      <c r="AH170" s="134">
        <v>4183951585</v>
      </c>
      <c r="AI170" s="311">
        <v>1473951585</v>
      </c>
      <c r="AJ170" s="44" t="s">
        <v>1176</v>
      </c>
      <c r="AK170" s="44" t="s">
        <v>1177</v>
      </c>
      <c r="AL170" s="311">
        <v>0</v>
      </c>
      <c r="AM170" s="44"/>
      <c r="AN170" s="317">
        <f>AL170/AI170</f>
        <v>0</v>
      </c>
      <c r="AO170" s="44" t="s">
        <v>1178</v>
      </c>
    </row>
    <row r="171" spans="1:41" ht="80.099999999999994" customHeight="1" x14ac:dyDescent="0.25">
      <c r="A171" s="44" t="s">
        <v>394</v>
      </c>
      <c r="B171" s="31" t="s">
        <v>328</v>
      </c>
      <c r="C171" s="44" t="s">
        <v>337</v>
      </c>
      <c r="D171" s="44" t="s">
        <v>335</v>
      </c>
      <c r="E171" s="77" t="s">
        <v>595</v>
      </c>
      <c r="F171" s="86">
        <v>2024130010234</v>
      </c>
      <c r="G171" s="44" t="s">
        <v>596</v>
      </c>
      <c r="H171" s="46" t="s">
        <v>697</v>
      </c>
      <c r="I171" s="44" t="s">
        <v>876</v>
      </c>
      <c r="J171" s="101">
        <v>0.7</v>
      </c>
      <c r="K171" s="44" t="s">
        <v>598</v>
      </c>
      <c r="L171" s="44" t="s">
        <v>189</v>
      </c>
      <c r="M171" s="44" t="s">
        <v>747</v>
      </c>
      <c r="N171" s="44">
        <v>0</v>
      </c>
      <c r="O171" s="44">
        <v>0.4</v>
      </c>
      <c r="P171" s="44"/>
      <c r="Q171" s="198">
        <v>0.3</v>
      </c>
      <c r="R171" s="178" t="s">
        <v>226</v>
      </c>
      <c r="S171" s="127" t="s">
        <v>1164</v>
      </c>
      <c r="T171" s="127" t="s">
        <v>1165</v>
      </c>
      <c r="U171" s="52" t="s">
        <v>1168</v>
      </c>
      <c r="V171" s="44" t="s">
        <v>1169</v>
      </c>
      <c r="W171" s="52" t="s">
        <v>1106</v>
      </c>
      <c r="X171" s="44" t="s">
        <v>599</v>
      </c>
      <c r="Y171" s="44" t="s">
        <v>1172</v>
      </c>
      <c r="Z171" s="44" t="s">
        <v>1173</v>
      </c>
      <c r="AA171" s="44" t="s">
        <v>1137</v>
      </c>
      <c r="AB171" s="44" t="s">
        <v>1179</v>
      </c>
      <c r="AC171" s="133">
        <v>150000000</v>
      </c>
      <c r="AD171" s="44" t="s">
        <v>50</v>
      </c>
      <c r="AE171" s="44" t="s">
        <v>49</v>
      </c>
      <c r="AF171" s="44" t="s">
        <v>1175</v>
      </c>
      <c r="AG171" s="133">
        <v>4183951585</v>
      </c>
      <c r="AH171" s="134">
        <v>4183951585</v>
      </c>
      <c r="AI171" s="312"/>
      <c r="AJ171" s="44" t="s">
        <v>1176</v>
      </c>
      <c r="AK171" s="44" t="s">
        <v>1177</v>
      </c>
      <c r="AL171" s="312"/>
      <c r="AM171" s="44"/>
      <c r="AN171" s="318"/>
      <c r="AO171" s="44" t="s">
        <v>1180</v>
      </c>
    </row>
    <row r="172" spans="1:41" ht="80.099999999999994" customHeight="1" x14ac:dyDescent="0.25">
      <c r="A172" s="44" t="s">
        <v>394</v>
      </c>
      <c r="B172" s="31" t="s">
        <v>328</v>
      </c>
      <c r="C172" s="44" t="s">
        <v>337</v>
      </c>
      <c r="D172" s="44" t="s">
        <v>335</v>
      </c>
      <c r="E172" s="77" t="s">
        <v>595</v>
      </c>
      <c r="F172" s="86">
        <v>2024130010234</v>
      </c>
      <c r="G172" s="44" t="s">
        <v>596</v>
      </c>
      <c r="H172" s="46" t="s">
        <v>697</v>
      </c>
      <c r="I172" s="44" t="s">
        <v>876</v>
      </c>
      <c r="J172" s="101">
        <v>0.7</v>
      </c>
      <c r="K172" s="44" t="s">
        <v>877</v>
      </c>
      <c r="L172" s="44" t="s">
        <v>189</v>
      </c>
      <c r="M172" s="44" t="s">
        <v>747</v>
      </c>
      <c r="N172" s="44">
        <v>0</v>
      </c>
      <c r="O172" s="44">
        <v>0.4</v>
      </c>
      <c r="P172" s="44"/>
      <c r="Q172" s="198">
        <v>0.3</v>
      </c>
      <c r="R172" s="178" t="s">
        <v>226</v>
      </c>
      <c r="S172" s="127" t="s">
        <v>1164</v>
      </c>
      <c r="T172" s="127" t="s">
        <v>1165</v>
      </c>
      <c r="U172" s="52" t="s">
        <v>1168</v>
      </c>
      <c r="V172" s="44" t="s">
        <v>1167</v>
      </c>
      <c r="W172" s="52" t="s">
        <v>1106</v>
      </c>
      <c r="X172" s="44" t="s">
        <v>599</v>
      </c>
      <c r="Y172" s="44" t="s">
        <v>1172</v>
      </c>
      <c r="Z172" s="44" t="s">
        <v>1173</v>
      </c>
      <c r="AA172" s="44" t="s">
        <v>1137</v>
      </c>
      <c r="AB172" s="44" t="s">
        <v>1179</v>
      </c>
      <c r="AC172" s="133">
        <v>150000000</v>
      </c>
      <c r="AD172" s="44" t="s">
        <v>50</v>
      </c>
      <c r="AE172" s="44" t="s">
        <v>49</v>
      </c>
      <c r="AF172" s="44" t="s">
        <v>1175</v>
      </c>
      <c r="AG172" s="133">
        <v>4183951585</v>
      </c>
      <c r="AH172" s="134">
        <v>4183951585</v>
      </c>
      <c r="AI172" s="312"/>
      <c r="AJ172" s="44" t="s">
        <v>1176</v>
      </c>
      <c r="AK172" s="44" t="s">
        <v>1177</v>
      </c>
      <c r="AL172" s="312"/>
      <c r="AM172" s="44"/>
      <c r="AN172" s="318"/>
      <c r="AO172" s="44" t="s">
        <v>1180</v>
      </c>
    </row>
    <row r="173" spans="1:41" ht="80.099999999999994" customHeight="1" x14ac:dyDescent="0.25">
      <c r="A173" s="44" t="s">
        <v>394</v>
      </c>
      <c r="B173" s="31" t="s">
        <v>328</v>
      </c>
      <c r="C173" s="44" t="s">
        <v>348</v>
      </c>
      <c r="D173" s="44" t="s">
        <v>336</v>
      </c>
      <c r="E173" s="77" t="s">
        <v>595</v>
      </c>
      <c r="F173" s="86">
        <v>2024130010234</v>
      </c>
      <c r="G173" s="44" t="s">
        <v>596</v>
      </c>
      <c r="H173" s="46" t="s">
        <v>698</v>
      </c>
      <c r="I173" s="44" t="s">
        <v>866</v>
      </c>
      <c r="J173" s="101">
        <v>0.3</v>
      </c>
      <c r="K173" s="44" t="s">
        <v>336</v>
      </c>
      <c r="L173" s="44" t="s">
        <v>189</v>
      </c>
      <c r="M173" s="44" t="s">
        <v>744</v>
      </c>
      <c r="N173" s="44">
        <v>1</v>
      </c>
      <c r="O173" s="44">
        <v>0</v>
      </c>
      <c r="P173" s="44"/>
      <c r="Q173" s="198">
        <v>0.3</v>
      </c>
      <c r="R173" s="178">
        <f>O173/N173</f>
        <v>0</v>
      </c>
      <c r="S173" s="127">
        <v>39356</v>
      </c>
      <c r="T173" s="127">
        <v>40087</v>
      </c>
      <c r="U173" s="52" t="s">
        <v>1170</v>
      </c>
      <c r="V173" s="44" t="s">
        <v>1171</v>
      </c>
      <c r="W173" s="52" t="s">
        <v>1106</v>
      </c>
      <c r="X173" s="44" t="s">
        <v>599</v>
      </c>
      <c r="Y173" s="44" t="s">
        <v>1172</v>
      </c>
      <c r="Z173" s="44" t="s">
        <v>1173</v>
      </c>
      <c r="AA173" s="44" t="s">
        <v>1137</v>
      </c>
      <c r="AB173" s="44" t="s">
        <v>1181</v>
      </c>
      <c r="AC173" s="133">
        <v>130000000</v>
      </c>
      <c r="AD173" s="44" t="s">
        <v>50</v>
      </c>
      <c r="AE173" s="44" t="s">
        <v>49</v>
      </c>
      <c r="AF173" s="44" t="s">
        <v>1182</v>
      </c>
      <c r="AG173" s="133">
        <v>150000000</v>
      </c>
      <c r="AH173" s="134">
        <v>130000000</v>
      </c>
      <c r="AI173" s="313"/>
      <c r="AJ173" s="44" t="s">
        <v>1176</v>
      </c>
      <c r="AK173" s="44" t="s">
        <v>1177</v>
      </c>
      <c r="AL173" s="313"/>
      <c r="AM173" s="44"/>
      <c r="AN173" s="319"/>
      <c r="AO173" s="44" t="s">
        <v>1183</v>
      </c>
    </row>
    <row r="174" spans="1:41" ht="80.099999999999994" customHeight="1" x14ac:dyDescent="0.25">
      <c r="A174" s="275"/>
      <c r="B174" s="276"/>
      <c r="C174" s="276"/>
      <c r="D174" s="277"/>
      <c r="E174" s="281" t="s">
        <v>1314</v>
      </c>
      <c r="F174" s="282"/>
      <c r="G174" s="282"/>
      <c r="H174" s="282"/>
      <c r="I174" s="282"/>
      <c r="J174" s="282"/>
      <c r="K174" s="282"/>
      <c r="L174" s="282"/>
      <c r="M174" s="282"/>
      <c r="N174" s="282"/>
      <c r="O174" s="283"/>
      <c r="P174" s="44"/>
      <c r="Q174" s="204">
        <v>0.3</v>
      </c>
      <c r="R174" s="171">
        <f>AVERAGE(R170:R173)+Q173</f>
        <v>0.3009</v>
      </c>
      <c r="S174" s="127"/>
      <c r="T174" s="127"/>
      <c r="U174" s="52"/>
      <c r="V174" s="44"/>
      <c r="W174" s="52"/>
      <c r="X174" s="44"/>
      <c r="Y174" s="44"/>
      <c r="Z174" s="44"/>
      <c r="AA174" s="44"/>
      <c r="AB174" s="44"/>
      <c r="AC174" s="133"/>
      <c r="AD174" s="44"/>
      <c r="AE174" s="44"/>
      <c r="AF174" s="44"/>
      <c r="AG174" s="314"/>
      <c r="AH174" s="315"/>
      <c r="AI174" s="315"/>
      <c r="AJ174" s="315"/>
      <c r="AK174" s="315"/>
      <c r="AL174" s="315"/>
      <c r="AM174" s="315"/>
      <c r="AN174" s="316"/>
      <c r="AO174" s="44"/>
    </row>
    <row r="175" spans="1:41" ht="80.099999999999994" customHeight="1" x14ac:dyDescent="0.25">
      <c r="A175" s="44" t="s">
        <v>394</v>
      </c>
      <c r="B175" s="31" t="s">
        <v>338</v>
      </c>
      <c r="C175" s="44" t="s">
        <v>337</v>
      </c>
      <c r="D175" s="44" t="s">
        <v>345</v>
      </c>
      <c r="E175" s="78" t="s">
        <v>600</v>
      </c>
      <c r="F175" s="86">
        <v>2024130010237</v>
      </c>
      <c r="G175" s="44" t="s">
        <v>601</v>
      </c>
      <c r="H175" s="49" t="s">
        <v>699</v>
      </c>
      <c r="I175" s="44" t="s">
        <v>828</v>
      </c>
      <c r="J175" s="101">
        <v>0.5</v>
      </c>
      <c r="K175" s="44" t="s">
        <v>878</v>
      </c>
      <c r="L175" s="52" t="s">
        <v>189</v>
      </c>
      <c r="M175" s="44" t="s">
        <v>741</v>
      </c>
      <c r="N175" s="52">
        <v>10</v>
      </c>
      <c r="O175" s="44">
        <v>3</v>
      </c>
      <c r="P175" s="44"/>
      <c r="Q175" s="198">
        <v>0.75</v>
      </c>
      <c r="R175" s="178">
        <f>O175/N175</f>
        <v>0.3</v>
      </c>
      <c r="S175" s="137"/>
      <c r="T175" s="137"/>
      <c r="U175" s="44"/>
      <c r="V175" s="44"/>
      <c r="W175" s="44"/>
      <c r="X175" s="44" t="s">
        <v>562</v>
      </c>
      <c r="Y175" s="44" t="s">
        <v>1184</v>
      </c>
      <c r="Z175" s="44" t="s">
        <v>1185</v>
      </c>
      <c r="AA175" s="44" t="s">
        <v>1137</v>
      </c>
      <c r="AB175" s="44"/>
      <c r="AC175" s="133">
        <v>513166213</v>
      </c>
      <c r="AD175" s="44"/>
      <c r="AE175" s="44" t="s">
        <v>51</v>
      </c>
      <c r="AF175" s="44"/>
      <c r="AG175" s="133">
        <v>513166213</v>
      </c>
      <c r="AH175" s="133">
        <v>513166213</v>
      </c>
      <c r="AI175" s="311">
        <v>513166216.93000001</v>
      </c>
      <c r="AJ175" s="44" t="s">
        <v>49</v>
      </c>
      <c r="AK175" s="44"/>
      <c r="AL175" s="311">
        <v>0</v>
      </c>
      <c r="AM175" s="44"/>
      <c r="AN175" s="317">
        <f>AL175/AI175</f>
        <v>0</v>
      </c>
      <c r="AO175" s="44" t="s">
        <v>1186</v>
      </c>
    </row>
    <row r="176" spans="1:41" ht="80.099999999999994" customHeight="1" x14ac:dyDescent="0.25">
      <c r="A176" s="44" t="s">
        <v>394</v>
      </c>
      <c r="B176" s="31" t="s">
        <v>338</v>
      </c>
      <c r="C176" s="44" t="s">
        <v>337</v>
      </c>
      <c r="D176" s="44" t="s">
        <v>345</v>
      </c>
      <c r="E176" s="78" t="s">
        <v>600</v>
      </c>
      <c r="F176" s="86">
        <v>2024130010237</v>
      </c>
      <c r="G176" s="44" t="s">
        <v>601</v>
      </c>
      <c r="H176" s="49" t="s">
        <v>700</v>
      </c>
      <c r="I176" s="44" t="s">
        <v>828</v>
      </c>
      <c r="J176" s="101">
        <v>0.5</v>
      </c>
      <c r="K176" s="44" t="s">
        <v>879</v>
      </c>
      <c r="L176" s="52" t="s">
        <v>189</v>
      </c>
      <c r="M176" s="44" t="s">
        <v>741</v>
      </c>
      <c r="N176" s="52">
        <v>10</v>
      </c>
      <c r="O176" s="44">
        <v>3</v>
      </c>
      <c r="P176" s="44"/>
      <c r="Q176" s="198">
        <v>0.75</v>
      </c>
      <c r="R176" s="178">
        <f>O176/N176</f>
        <v>0.3</v>
      </c>
      <c r="S176" s="137">
        <v>45504</v>
      </c>
      <c r="T176" s="137">
        <v>45512</v>
      </c>
      <c r="U176" s="44">
        <v>9</v>
      </c>
      <c r="V176" s="44">
        <v>3</v>
      </c>
      <c r="W176" s="44" t="s">
        <v>1106</v>
      </c>
      <c r="X176" s="44" t="s">
        <v>562</v>
      </c>
      <c r="Y176" s="44" t="s">
        <v>1184</v>
      </c>
      <c r="Z176" s="44" t="s">
        <v>1185</v>
      </c>
      <c r="AA176" s="44" t="s">
        <v>1137</v>
      </c>
      <c r="AB176" s="44"/>
      <c r="AC176" s="133">
        <v>513166213</v>
      </c>
      <c r="AD176" s="44"/>
      <c r="AE176" s="44" t="s">
        <v>51</v>
      </c>
      <c r="AF176" s="44"/>
      <c r="AG176" s="133">
        <v>513166213</v>
      </c>
      <c r="AH176" s="133">
        <v>513166213</v>
      </c>
      <c r="AI176" s="312"/>
      <c r="AJ176" s="44" t="s">
        <v>49</v>
      </c>
      <c r="AK176" s="44"/>
      <c r="AL176" s="312"/>
      <c r="AM176" s="44"/>
      <c r="AN176" s="318"/>
      <c r="AO176" s="44"/>
    </row>
    <row r="177" spans="1:41" ht="80.099999999999994" customHeight="1" x14ac:dyDescent="0.25">
      <c r="A177" s="44" t="s">
        <v>394</v>
      </c>
      <c r="B177" s="31" t="s">
        <v>338</v>
      </c>
      <c r="C177" s="44" t="s">
        <v>348</v>
      </c>
      <c r="D177" s="44" t="s">
        <v>346</v>
      </c>
      <c r="E177" s="78" t="s">
        <v>600</v>
      </c>
      <c r="F177" s="86">
        <v>2024130010237</v>
      </c>
      <c r="G177" s="44" t="s">
        <v>601</v>
      </c>
      <c r="H177" s="46" t="s">
        <v>700</v>
      </c>
      <c r="I177" s="44" t="s">
        <v>880</v>
      </c>
      <c r="J177" s="101">
        <v>0.5</v>
      </c>
      <c r="K177" s="87" t="s">
        <v>881</v>
      </c>
      <c r="L177" s="52" t="s">
        <v>189</v>
      </c>
      <c r="M177" s="44" t="s">
        <v>748</v>
      </c>
      <c r="N177" s="52">
        <v>0.6</v>
      </c>
      <c r="O177" s="44">
        <v>0</v>
      </c>
      <c r="P177" s="54"/>
      <c r="Q177" s="198">
        <v>0.75</v>
      </c>
      <c r="R177" s="178">
        <f>O177/N177</f>
        <v>0</v>
      </c>
      <c r="S177" s="137"/>
      <c r="T177" s="137"/>
      <c r="U177" s="44"/>
      <c r="V177" s="44"/>
      <c r="W177" s="44"/>
      <c r="X177" s="44" t="s">
        <v>562</v>
      </c>
      <c r="Y177" s="44"/>
      <c r="Z177" s="44"/>
      <c r="AA177" s="44"/>
      <c r="AB177" s="44"/>
      <c r="AC177" s="133"/>
      <c r="AD177" s="44"/>
      <c r="AE177" s="44"/>
      <c r="AF177" s="44"/>
      <c r="AG177" s="44"/>
      <c r="AH177" s="44"/>
      <c r="AI177" s="313"/>
      <c r="AJ177" s="44"/>
      <c r="AK177" s="44"/>
      <c r="AL177" s="313"/>
      <c r="AM177" s="44"/>
      <c r="AN177" s="319"/>
      <c r="AO177" s="44" t="s">
        <v>1187</v>
      </c>
    </row>
    <row r="178" spans="1:41" ht="80.099999999999994" customHeight="1" x14ac:dyDescent="0.25">
      <c r="A178" s="275"/>
      <c r="B178" s="276"/>
      <c r="C178" s="276"/>
      <c r="D178" s="277"/>
      <c r="E178" s="281" t="s">
        <v>1315</v>
      </c>
      <c r="F178" s="282"/>
      <c r="G178" s="282"/>
      <c r="H178" s="282"/>
      <c r="I178" s="282"/>
      <c r="J178" s="282"/>
      <c r="K178" s="282"/>
      <c r="L178" s="282"/>
      <c r="M178" s="282"/>
      <c r="N178" s="282"/>
      <c r="O178" s="283"/>
      <c r="P178" s="54"/>
      <c r="Q178" s="204">
        <v>0.75</v>
      </c>
      <c r="R178" s="171">
        <f>AVERAGE(R175:R177)+Q177</f>
        <v>0.95</v>
      </c>
      <c r="S178" s="137"/>
      <c r="T178" s="137"/>
      <c r="U178" s="44"/>
      <c r="V178" s="44"/>
      <c r="W178" s="44"/>
      <c r="X178" s="44"/>
      <c r="Y178" s="44"/>
      <c r="Z178" s="44"/>
      <c r="AA178" s="44"/>
      <c r="AB178" s="44"/>
      <c r="AC178" s="133"/>
      <c r="AD178" s="44"/>
      <c r="AE178" s="44"/>
      <c r="AF178" s="44"/>
      <c r="AG178" s="275"/>
      <c r="AH178" s="276"/>
      <c r="AI178" s="276"/>
      <c r="AJ178" s="276"/>
      <c r="AK178" s="276"/>
      <c r="AL178" s="276"/>
      <c r="AM178" s="276"/>
      <c r="AN178" s="277"/>
      <c r="AO178" s="44"/>
    </row>
    <row r="179" spans="1:41" ht="80.099999999999994" customHeight="1" x14ac:dyDescent="0.25">
      <c r="A179" s="44" t="s">
        <v>206</v>
      </c>
      <c r="B179" s="31" t="s">
        <v>338</v>
      </c>
      <c r="C179" s="44" t="s">
        <v>369</v>
      </c>
      <c r="D179" s="44" t="s">
        <v>347</v>
      </c>
      <c r="E179" s="110" t="s">
        <v>586</v>
      </c>
      <c r="F179" s="86">
        <v>2024130010233</v>
      </c>
      <c r="G179" s="44" t="s">
        <v>602</v>
      </c>
      <c r="H179" s="44" t="s">
        <v>603</v>
      </c>
      <c r="I179" s="44" t="s">
        <v>825</v>
      </c>
      <c r="J179" s="101">
        <v>1</v>
      </c>
      <c r="K179" s="44" t="s">
        <v>882</v>
      </c>
      <c r="L179" s="52" t="s">
        <v>189</v>
      </c>
      <c r="M179" s="44" t="s">
        <v>716</v>
      </c>
      <c r="N179" s="52">
        <v>10</v>
      </c>
      <c r="O179" s="44">
        <v>3</v>
      </c>
      <c r="P179" s="44"/>
      <c r="Q179" s="44">
        <v>0</v>
      </c>
      <c r="R179" s="178">
        <f>O179/N179</f>
        <v>0.3</v>
      </c>
      <c r="S179" s="137">
        <v>45510</v>
      </c>
      <c r="T179" s="137">
        <v>45535</v>
      </c>
      <c r="U179" s="44">
        <v>20</v>
      </c>
      <c r="V179" s="44">
        <v>3</v>
      </c>
      <c r="W179" s="44" t="s">
        <v>930</v>
      </c>
      <c r="X179" s="44" t="s">
        <v>562</v>
      </c>
      <c r="Y179" s="44"/>
      <c r="Z179" s="44"/>
      <c r="AA179" s="44" t="s">
        <v>1137</v>
      </c>
      <c r="AB179" s="44"/>
      <c r="AC179" s="133">
        <v>290817000</v>
      </c>
      <c r="AD179" s="44"/>
      <c r="AE179" s="44" t="s">
        <v>41</v>
      </c>
      <c r="AF179" s="44"/>
      <c r="AG179" s="133">
        <v>290817000</v>
      </c>
      <c r="AH179" s="134">
        <v>290817000</v>
      </c>
      <c r="AI179" s="311">
        <v>290817000</v>
      </c>
      <c r="AJ179" s="44" t="s">
        <v>41</v>
      </c>
      <c r="AK179" s="44" t="s">
        <v>1152</v>
      </c>
      <c r="AL179" s="311">
        <v>0</v>
      </c>
      <c r="AM179" s="44"/>
      <c r="AN179" s="317">
        <f>AL179/AI179</f>
        <v>0</v>
      </c>
      <c r="AO179" s="44" t="s">
        <v>1188</v>
      </c>
    </row>
    <row r="180" spans="1:41" ht="80.099999999999994" customHeight="1" x14ac:dyDescent="0.25">
      <c r="A180" s="44" t="s">
        <v>206</v>
      </c>
      <c r="B180" s="31" t="s">
        <v>338</v>
      </c>
      <c r="C180" s="44" t="s">
        <v>369</v>
      </c>
      <c r="D180" s="44" t="s">
        <v>347</v>
      </c>
      <c r="E180" s="110" t="s">
        <v>586</v>
      </c>
      <c r="F180" s="86">
        <v>2024130010233</v>
      </c>
      <c r="G180" s="44" t="s">
        <v>602</v>
      </c>
      <c r="H180" s="44" t="s">
        <v>603</v>
      </c>
      <c r="I180" s="44" t="s">
        <v>825</v>
      </c>
      <c r="J180" s="101">
        <v>1</v>
      </c>
      <c r="K180" s="44" t="s">
        <v>883</v>
      </c>
      <c r="L180" s="52" t="s">
        <v>189</v>
      </c>
      <c r="M180" s="44" t="s">
        <v>716</v>
      </c>
      <c r="N180" s="52">
        <v>10</v>
      </c>
      <c r="O180" s="44">
        <v>3</v>
      </c>
      <c r="P180" s="44"/>
      <c r="Q180" s="44">
        <v>0</v>
      </c>
      <c r="R180" s="178">
        <f>O180/N180</f>
        <v>0.3</v>
      </c>
      <c r="S180" s="137">
        <v>45510</v>
      </c>
      <c r="T180" s="137">
        <v>45535</v>
      </c>
      <c r="U180" s="44">
        <v>20</v>
      </c>
      <c r="V180" s="44">
        <v>3</v>
      </c>
      <c r="W180" s="44" t="s">
        <v>930</v>
      </c>
      <c r="X180" s="44" t="s">
        <v>562</v>
      </c>
      <c r="Y180" s="44"/>
      <c r="Z180" s="44"/>
      <c r="AA180" s="44" t="s">
        <v>1137</v>
      </c>
      <c r="AB180" s="44"/>
      <c r="AC180" s="133">
        <v>290817000</v>
      </c>
      <c r="AD180" s="44"/>
      <c r="AE180" s="44" t="s">
        <v>41</v>
      </c>
      <c r="AF180" s="44"/>
      <c r="AG180" s="133">
        <v>290817000</v>
      </c>
      <c r="AH180" s="134">
        <v>290817000</v>
      </c>
      <c r="AI180" s="312"/>
      <c r="AJ180" s="44" t="s">
        <v>41</v>
      </c>
      <c r="AK180" s="44" t="s">
        <v>1152</v>
      </c>
      <c r="AL180" s="312"/>
      <c r="AM180" s="44"/>
      <c r="AN180" s="318"/>
      <c r="AO180" s="44" t="s">
        <v>1189</v>
      </c>
    </row>
    <row r="181" spans="1:41" ht="80.099999999999994" customHeight="1" x14ac:dyDescent="0.25">
      <c r="A181" s="44" t="s">
        <v>206</v>
      </c>
      <c r="B181" s="31" t="s">
        <v>338</v>
      </c>
      <c r="C181" s="44" t="s">
        <v>369</v>
      </c>
      <c r="D181" s="44" t="s">
        <v>347</v>
      </c>
      <c r="E181" s="110" t="s">
        <v>586</v>
      </c>
      <c r="F181" s="86">
        <v>2024130010233</v>
      </c>
      <c r="G181" s="44" t="s">
        <v>602</v>
      </c>
      <c r="H181" s="44" t="s">
        <v>603</v>
      </c>
      <c r="I181" s="44" t="s">
        <v>825</v>
      </c>
      <c r="J181" s="101">
        <v>1</v>
      </c>
      <c r="K181" s="44" t="s">
        <v>604</v>
      </c>
      <c r="L181" s="52" t="s">
        <v>189</v>
      </c>
      <c r="M181" s="44" t="s">
        <v>716</v>
      </c>
      <c r="N181" s="52">
        <v>10</v>
      </c>
      <c r="O181" s="44">
        <v>0</v>
      </c>
      <c r="P181" s="44"/>
      <c r="Q181" s="44">
        <v>0</v>
      </c>
      <c r="R181" s="178">
        <f>O181/N181</f>
        <v>0</v>
      </c>
      <c r="S181" s="137"/>
      <c r="T181" s="137"/>
      <c r="U181" s="44"/>
      <c r="V181" s="44"/>
      <c r="W181" s="44"/>
      <c r="X181" s="44" t="s">
        <v>562</v>
      </c>
      <c r="Y181" s="44"/>
      <c r="Z181" s="44"/>
      <c r="AA181" s="44"/>
      <c r="AB181" s="44"/>
      <c r="AC181" s="133">
        <v>159172000</v>
      </c>
      <c r="AD181" s="44"/>
      <c r="AE181" s="44" t="s">
        <v>41</v>
      </c>
      <c r="AF181" s="44"/>
      <c r="AG181" s="133">
        <v>159172000</v>
      </c>
      <c r="AH181" s="134">
        <v>159172000</v>
      </c>
      <c r="AI181" s="313"/>
      <c r="AJ181" s="44" t="s">
        <v>41</v>
      </c>
      <c r="AK181" s="44" t="s">
        <v>1152</v>
      </c>
      <c r="AL181" s="313"/>
      <c r="AM181" s="44"/>
      <c r="AN181" s="319"/>
      <c r="AO181" s="44" t="s">
        <v>1190</v>
      </c>
    </row>
    <row r="182" spans="1:41" ht="80.099999999999994" customHeight="1" x14ac:dyDescent="0.25">
      <c r="A182" s="275"/>
      <c r="B182" s="276"/>
      <c r="C182" s="276"/>
      <c r="D182" s="277"/>
      <c r="E182" s="281" t="s">
        <v>1316</v>
      </c>
      <c r="F182" s="282"/>
      <c r="G182" s="282"/>
      <c r="H182" s="282"/>
      <c r="I182" s="282"/>
      <c r="J182" s="282"/>
      <c r="K182" s="282"/>
      <c r="L182" s="282"/>
      <c r="M182" s="282"/>
      <c r="N182" s="282"/>
      <c r="O182" s="283"/>
      <c r="P182" s="44"/>
      <c r="Q182" s="206">
        <v>0</v>
      </c>
      <c r="R182" s="171">
        <f>AVERAGE(R179:R181)</f>
        <v>0.19999999999999998</v>
      </c>
      <c r="S182" s="137"/>
      <c r="T182" s="137"/>
      <c r="U182" s="44"/>
      <c r="V182" s="44"/>
      <c r="W182" s="44"/>
      <c r="X182" s="44"/>
      <c r="Y182" s="44"/>
      <c r="Z182" s="44"/>
      <c r="AA182" s="44"/>
      <c r="AB182" s="44"/>
      <c r="AC182" s="133"/>
      <c r="AD182" s="44"/>
      <c r="AE182" s="44"/>
      <c r="AF182" s="44"/>
      <c r="AG182" s="314"/>
      <c r="AH182" s="315"/>
      <c r="AI182" s="315"/>
      <c r="AJ182" s="315"/>
      <c r="AK182" s="315"/>
      <c r="AL182" s="315"/>
      <c r="AM182" s="315"/>
      <c r="AN182" s="316"/>
      <c r="AO182" s="44"/>
    </row>
    <row r="183" spans="1:41" ht="80.099999999999994" customHeight="1" x14ac:dyDescent="0.25">
      <c r="A183" s="44" t="s">
        <v>402</v>
      </c>
      <c r="B183" s="31" t="s">
        <v>349</v>
      </c>
      <c r="C183" s="44" t="s">
        <v>348</v>
      </c>
      <c r="D183" s="44" t="s">
        <v>362</v>
      </c>
      <c r="E183" s="66" t="s">
        <v>605</v>
      </c>
      <c r="F183" s="86">
        <v>2024130010248</v>
      </c>
      <c r="G183" s="44" t="s">
        <v>606</v>
      </c>
      <c r="H183" s="44" t="s">
        <v>607</v>
      </c>
      <c r="I183" s="44" t="s">
        <v>884</v>
      </c>
      <c r="J183" s="101">
        <v>1</v>
      </c>
      <c r="K183" s="44" t="s">
        <v>608</v>
      </c>
      <c r="L183" s="52" t="s">
        <v>189</v>
      </c>
      <c r="M183" s="44" t="s">
        <v>749</v>
      </c>
      <c r="N183" s="44">
        <v>1200</v>
      </c>
      <c r="O183" s="44" t="s">
        <v>226</v>
      </c>
      <c r="P183" s="44"/>
      <c r="Q183" s="198">
        <v>0.78500000000000003</v>
      </c>
      <c r="R183" s="117" t="s">
        <v>226</v>
      </c>
      <c r="S183" s="137"/>
      <c r="T183" s="137"/>
      <c r="U183" s="44"/>
      <c r="V183" s="44"/>
      <c r="W183" s="44" t="s">
        <v>930</v>
      </c>
      <c r="X183" s="52" t="s">
        <v>629</v>
      </c>
      <c r="Y183" s="45"/>
      <c r="Z183" s="45"/>
      <c r="AA183" s="45"/>
      <c r="AB183" s="45"/>
      <c r="AC183" s="135"/>
      <c r="AD183" s="45"/>
      <c r="AE183" s="45"/>
      <c r="AF183" s="45"/>
      <c r="AG183" s="135"/>
      <c r="AH183" s="135"/>
      <c r="AI183" s="356">
        <v>20664681954.549999</v>
      </c>
      <c r="AJ183" s="45"/>
      <c r="AK183" s="45"/>
      <c r="AL183" s="356">
        <v>0</v>
      </c>
      <c r="AM183" s="45"/>
      <c r="AN183" s="338">
        <f>AL183/AI183</f>
        <v>0</v>
      </c>
      <c r="AO183" s="45"/>
    </row>
    <row r="184" spans="1:41" ht="80.099999999999994" customHeight="1" x14ac:dyDescent="0.25">
      <c r="A184" s="44" t="s">
        <v>402</v>
      </c>
      <c r="B184" s="31" t="s">
        <v>349</v>
      </c>
      <c r="C184" s="44" t="s">
        <v>348</v>
      </c>
      <c r="D184" s="44" t="s">
        <v>362</v>
      </c>
      <c r="E184" s="66" t="s">
        <v>605</v>
      </c>
      <c r="F184" s="86">
        <v>2024130010248</v>
      </c>
      <c r="G184" s="44" t="s">
        <v>606</v>
      </c>
      <c r="H184" s="44" t="s">
        <v>607</v>
      </c>
      <c r="I184" s="44" t="s">
        <v>884</v>
      </c>
      <c r="J184" s="101">
        <v>1</v>
      </c>
      <c r="K184" s="44" t="s">
        <v>885</v>
      </c>
      <c r="L184" s="52" t="s">
        <v>189</v>
      </c>
      <c r="M184" s="44" t="s">
        <v>749</v>
      </c>
      <c r="N184" s="44">
        <v>1200</v>
      </c>
      <c r="O184" s="44">
        <v>518</v>
      </c>
      <c r="P184" s="44"/>
      <c r="Q184" s="198">
        <v>0.78500000000000003</v>
      </c>
      <c r="R184" s="178">
        <f>O184/N184</f>
        <v>0.43166666666666664</v>
      </c>
      <c r="S184" s="137">
        <v>45383</v>
      </c>
      <c r="T184" s="137" t="s">
        <v>1191</v>
      </c>
      <c r="U184" s="44">
        <v>270</v>
      </c>
      <c r="V184" s="44">
        <v>1200</v>
      </c>
      <c r="W184" s="44" t="s">
        <v>930</v>
      </c>
      <c r="X184" s="52" t="s">
        <v>629</v>
      </c>
      <c r="Y184" s="44" t="s">
        <v>1198</v>
      </c>
      <c r="Z184" s="44" t="s">
        <v>1199</v>
      </c>
      <c r="AA184" s="44" t="s">
        <v>914</v>
      </c>
      <c r="AB184" s="44" t="s">
        <v>1200</v>
      </c>
      <c r="AC184" s="133">
        <v>16964681954.549999</v>
      </c>
      <c r="AD184" s="44" t="s">
        <v>64</v>
      </c>
      <c r="AE184" s="44" t="s">
        <v>41</v>
      </c>
      <c r="AF184" s="44" t="s">
        <v>916</v>
      </c>
      <c r="AG184" s="133">
        <v>16964681954.549999</v>
      </c>
      <c r="AH184" s="133">
        <v>16964681954.549999</v>
      </c>
      <c r="AI184" s="357"/>
      <c r="AJ184" s="44" t="s">
        <v>1201</v>
      </c>
      <c r="AK184" s="44" t="s">
        <v>1202</v>
      </c>
      <c r="AL184" s="357"/>
      <c r="AM184" s="44"/>
      <c r="AN184" s="339"/>
      <c r="AO184" s="44" t="s">
        <v>1203</v>
      </c>
    </row>
    <row r="185" spans="1:41" ht="80.099999999999994" customHeight="1" x14ac:dyDescent="0.25">
      <c r="A185" s="44" t="s">
        <v>402</v>
      </c>
      <c r="B185" s="31" t="s">
        <v>349</v>
      </c>
      <c r="C185" s="44" t="s">
        <v>348</v>
      </c>
      <c r="D185" s="44" t="s">
        <v>362</v>
      </c>
      <c r="E185" s="66" t="s">
        <v>605</v>
      </c>
      <c r="F185" s="86">
        <v>2024130010248</v>
      </c>
      <c r="G185" s="44" t="s">
        <v>606</v>
      </c>
      <c r="H185" s="44" t="s">
        <v>607</v>
      </c>
      <c r="I185" s="44" t="s">
        <v>884</v>
      </c>
      <c r="J185" s="101">
        <v>1</v>
      </c>
      <c r="K185" s="44" t="s">
        <v>609</v>
      </c>
      <c r="L185" s="52" t="s">
        <v>189</v>
      </c>
      <c r="M185" s="44" t="s">
        <v>749</v>
      </c>
      <c r="N185" s="44">
        <v>1200</v>
      </c>
      <c r="O185" s="44" t="s">
        <v>226</v>
      </c>
      <c r="P185" s="44"/>
      <c r="Q185" s="198">
        <v>0.78500000000000003</v>
      </c>
      <c r="R185" s="117" t="s">
        <v>226</v>
      </c>
      <c r="S185" s="137"/>
      <c r="T185" s="137"/>
      <c r="U185" s="44"/>
      <c r="V185" s="44"/>
      <c r="W185" s="44" t="s">
        <v>930</v>
      </c>
      <c r="X185" s="52" t="s">
        <v>629</v>
      </c>
      <c r="Y185" s="44"/>
      <c r="Z185" s="44"/>
      <c r="AA185" s="44"/>
      <c r="AB185" s="44"/>
      <c r="AC185" s="44"/>
      <c r="AD185" s="44"/>
      <c r="AE185" s="44"/>
      <c r="AF185" s="44"/>
      <c r="AG185" s="44"/>
      <c r="AH185" s="44"/>
      <c r="AI185" s="357"/>
      <c r="AJ185" s="44"/>
      <c r="AK185" s="44"/>
      <c r="AL185" s="357"/>
      <c r="AM185" s="44"/>
      <c r="AN185" s="339"/>
      <c r="AO185" s="44" t="s">
        <v>1204</v>
      </c>
    </row>
    <row r="186" spans="1:41" ht="80.099999999999994" customHeight="1" x14ac:dyDescent="0.25">
      <c r="A186" s="44" t="s">
        <v>402</v>
      </c>
      <c r="B186" s="31" t="s">
        <v>349</v>
      </c>
      <c r="C186" s="44" t="s">
        <v>348</v>
      </c>
      <c r="D186" s="44" t="s">
        <v>362</v>
      </c>
      <c r="E186" s="66" t="s">
        <v>605</v>
      </c>
      <c r="F186" s="86">
        <v>2024130010248</v>
      </c>
      <c r="G186" s="44" t="s">
        <v>606</v>
      </c>
      <c r="H186" s="44" t="s">
        <v>607</v>
      </c>
      <c r="I186" s="44" t="s">
        <v>884</v>
      </c>
      <c r="J186" s="101">
        <v>1</v>
      </c>
      <c r="K186" s="44" t="s">
        <v>610</v>
      </c>
      <c r="L186" s="52" t="s">
        <v>189</v>
      </c>
      <c r="M186" s="44" t="s">
        <v>749</v>
      </c>
      <c r="N186" s="44">
        <v>1200</v>
      </c>
      <c r="O186" s="44" t="s">
        <v>226</v>
      </c>
      <c r="P186" s="44"/>
      <c r="Q186" s="198">
        <v>0.78500000000000003</v>
      </c>
      <c r="R186" s="117" t="s">
        <v>226</v>
      </c>
      <c r="S186" s="137"/>
      <c r="T186" s="137"/>
      <c r="U186" s="44"/>
      <c r="V186" s="44"/>
      <c r="W186" s="44" t="s">
        <v>930</v>
      </c>
      <c r="X186" s="52" t="s">
        <v>629</v>
      </c>
      <c r="Y186" s="44"/>
      <c r="Z186" s="44"/>
      <c r="AA186" s="44"/>
      <c r="AB186" s="44"/>
      <c r="AC186" s="44"/>
      <c r="AD186" s="44"/>
      <c r="AE186" s="44"/>
      <c r="AF186" s="44"/>
      <c r="AG186" s="44"/>
      <c r="AH186" s="44"/>
      <c r="AI186" s="357"/>
      <c r="AJ186" s="44"/>
      <c r="AK186" s="44"/>
      <c r="AL186" s="357"/>
      <c r="AM186" s="44"/>
      <c r="AN186" s="339"/>
      <c r="AO186" s="44" t="s">
        <v>1204</v>
      </c>
    </row>
    <row r="187" spans="1:41" ht="80.099999999999994" customHeight="1" x14ac:dyDescent="0.25">
      <c r="A187" s="44" t="s">
        <v>396</v>
      </c>
      <c r="B187" s="31" t="s">
        <v>349</v>
      </c>
      <c r="C187" s="44" t="s">
        <v>369</v>
      </c>
      <c r="D187" s="44" t="s">
        <v>363</v>
      </c>
      <c r="E187" s="66" t="s">
        <v>605</v>
      </c>
      <c r="F187" s="86">
        <v>2024130010248</v>
      </c>
      <c r="G187" s="44" t="s">
        <v>606</v>
      </c>
      <c r="H187" s="44" t="s">
        <v>607</v>
      </c>
      <c r="I187" s="44" t="s">
        <v>884</v>
      </c>
      <c r="J187" s="101">
        <v>1</v>
      </c>
      <c r="K187" s="44" t="s">
        <v>886</v>
      </c>
      <c r="L187" s="52" t="s">
        <v>189</v>
      </c>
      <c r="M187" s="44" t="s">
        <v>750</v>
      </c>
      <c r="N187" s="44">
        <v>100</v>
      </c>
      <c r="O187" s="44" t="s">
        <v>916</v>
      </c>
      <c r="P187" s="44"/>
      <c r="Q187" s="198">
        <v>0.78500000000000003</v>
      </c>
      <c r="R187" s="117" t="s">
        <v>226</v>
      </c>
      <c r="S187" s="137" t="s">
        <v>1192</v>
      </c>
      <c r="T187" s="137" t="s">
        <v>1193</v>
      </c>
      <c r="U187" s="44">
        <v>90</v>
      </c>
      <c r="V187" s="44">
        <v>100</v>
      </c>
      <c r="W187" s="44" t="s">
        <v>930</v>
      </c>
      <c r="X187" s="52" t="s">
        <v>629</v>
      </c>
      <c r="Y187" s="44"/>
      <c r="Z187" s="44"/>
      <c r="AA187" s="44" t="s">
        <v>1021</v>
      </c>
      <c r="AB187" s="44" t="s">
        <v>1205</v>
      </c>
      <c r="AC187" s="133">
        <v>3700000000</v>
      </c>
      <c r="AD187" s="44" t="s">
        <v>64</v>
      </c>
      <c r="AE187" s="44" t="s">
        <v>41</v>
      </c>
      <c r="AF187" s="44" t="s">
        <v>1206</v>
      </c>
      <c r="AG187" s="133">
        <v>3700000000</v>
      </c>
      <c r="AH187" s="133">
        <v>3700000000</v>
      </c>
      <c r="AI187" s="358"/>
      <c r="AJ187" s="44" t="s">
        <v>1201</v>
      </c>
      <c r="AK187" s="44" t="s">
        <v>1202</v>
      </c>
      <c r="AL187" s="358"/>
      <c r="AM187" s="44"/>
      <c r="AN187" s="340"/>
      <c r="AO187" s="44" t="s">
        <v>1207</v>
      </c>
    </row>
    <row r="188" spans="1:41" ht="80.099999999999994" customHeight="1" x14ac:dyDescent="0.25">
      <c r="A188" s="275"/>
      <c r="B188" s="276"/>
      <c r="C188" s="276"/>
      <c r="D188" s="277"/>
      <c r="E188" s="281" t="s">
        <v>1317</v>
      </c>
      <c r="F188" s="282"/>
      <c r="G188" s="282"/>
      <c r="H188" s="282"/>
      <c r="I188" s="282"/>
      <c r="J188" s="282"/>
      <c r="K188" s="282"/>
      <c r="L188" s="282"/>
      <c r="M188" s="282"/>
      <c r="N188" s="282"/>
      <c r="O188" s="283"/>
      <c r="P188" s="44"/>
      <c r="Q188" s="204">
        <v>0.78500000000000003</v>
      </c>
      <c r="R188" s="171">
        <v>1</v>
      </c>
      <c r="S188" s="137"/>
      <c r="T188" s="137"/>
      <c r="U188" s="44"/>
      <c r="V188" s="44"/>
      <c r="W188" s="44"/>
      <c r="X188" s="52"/>
      <c r="Y188" s="44"/>
      <c r="Z188" s="44"/>
      <c r="AA188" s="44"/>
      <c r="AB188" s="44"/>
      <c r="AC188" s="133"/>
      <c r="AD188" s="44"/>
      <c r="AE188" s="44"/>
      <c r="AF188" s="44"/>
      <c r="AG188" s="314"/>
      <c r="AH188" s="315"/>
      <c r="AI188" s="315"/>
      <c r="AJ188" s="315"/>
      <c r="AK188" s="315"/>
      <c r="AL188" s="315"/>
      <c r="AM188" s="315"/>
      <c r="AN188" s="316"/>
      <c r="AO188" s="44"/>
    </row>
    <row r="189" spans="1:41" ht="80.099999999999994" customHeight="1" x14ac:dyDescent="0.25">
      <c r="A189" s="44" t="s">
        <v>396</v>
      </c>
      <c r="B189" s="31" t="s">
        <v>349</v>
      </c>
      <c r="C189" s="44" t="s">
        <v>382</v>
      </c>
      <c r="D189" s="44" t="s">
        <v>364</v>
      </c>
      <c r="E189" s="111" t="s">
        <v>611</v>
      </c>
      <c r="F189" s="86">
        <v>2024130010249</v>
      </c>
      <c r="G189" s="44" t="s">
        <v>612</v>
      </c>
      <c r="H189" s="44" t="s">
        <v>655</v>
      </c>
      <c r="I189" s="44" t="s">
        <v>888</v>
      </c>
      <c r="J189" s="101">
        <v>0.4</v>
      </c>
      <c r="K189" s="44" t="s">
        <v>613</v>
      </c>
      <c r="L189" s="52" t="s">
        <v>189</v>
      </c>
      <c r="M189" s="44" t="s">
        <v>751</v>
      </c>
      <c r="N189" s="44">
        <v>2700</v>
      </c>
      <c r="O189" s="44" t="s">
        <v>226</v>
      </c>
      <c r="P189" s="44"/>
      <c r="Q189" s="198">
        <v>7.3800000000000004E-2</v>
      </c>
      <c r="R189" s="178" t="s">
        <v>226</v>
      </c>
      <c r="S189" s="137" t="s">
        <v>226</v>
      </c>
      <c r="T189" s="137" t="s">
        <v>226</v>
      </c>
      <c r="U189" s="44" t="s">
        <v>226</v>
      </c>
      <c r="V189" s="44" t="s">
        <v>226</v>
      </c>
      <c r="W189" s="44" t="s">
        <v>226</v>
      </c>
      <c r="X189" s="52" t="s">
        <v>629</v>
      </c>
      <c r="Y189" s="44" t="s">
        <v>226</v>
      </c>
      <c r="Z189" s="44" t="s">
        <v>226</v>
      </c>
      <c r="AA189" s="44" t="s">
        <v>226</v>
      </c>
      <c r="AB189" s="44" t="s">
        <v>226</v>
      </c>
      <c r="AC189" s="44" t="s">
        <v>226</v>
      </c>
      <c r="AD189" s="44" t="s">
        <v>226</v>
      </c>
      <c r="AE189" s="44" t="s">
        <v>226</v>
      </c>
      <c r="AF189" s="44" t="s">
        <v>226</v>
      </c>
      <c r="AG189" s="44" t="s">
        <v>226</v>
      </c>
      <c r="AH189" s="44" t="s">
        <v>226</v>
      </c>
      <c r="AI189" s="311">
        <v>954775966.91000009</v>
      </c>
      <c r="AJ189" s="44" t="s">
        <v>226</v>
      </c>
      <c r="AK189" s="44" t="s">
        <v>226</v>
      </c>
      <c r="AL189" s="311">
        <v>160900000</v>
      </c>
      <c r="AM189" s="44"/>
      <c r="AN189" s="317">
        <f>AL189/AI189</f>
        <v>0.16852120871949733</v>
      </c>
      <c r="AO189" s="44" t="s">
        <v>1208</v>
      </c>
    </row>
    <row r="190" spans="1:41" ht="80.099999999999994" customHeight="1" x14ac:dyDescent="0.25">
      <c r="A190" s="44" t="s">
        <v>396</v>
      </c>
      <c r="B190" s="31" t="s">
        <v>349</v>
      </c>
      <c r="C190" s="44" t="s">
        <v>382</v>
      </c>
      <c r="D190" s="44" t="s">
        <v>364</v>
      </c>
      <c r="E190" s="111" t="s">
        <v>611</v>
      </c>
      <c r="F190" s="86">
        <v>2024130010249</v>
      </c>
      <c r="G190" s="44" t="s">
        <v>612</v>
      </c>
      <c r="H190" s="44" t="s">
        <v>655</v>
      </c>
      <c r="I190" s="44" t="s">
        <v>888</v>
      </c>
      <c r="J190" s="101">
        <v>0.4</v>
      </c>
      <c r="K190" s="44" t="s">
        <v>614</v>
      </c>
      <c r="L190" s="52" t="s">
        <v>189</v>
      </c>
      <c r="M190" s="44" t="s">
        <v>751</v>
      </c>
      <c r="N190" s="44" t="s">
        <v>226</v>
      </c>
      <c r="O190" s="44" t="s">
        <v>226</v>
      </c>
      <c r="P190" s="44"/>
      <c r="Q190" s="198">
        <v>7.3800000000000004E-2</v>
      </c>
      <c r="R190" s="178" t="s">
        <v>226</v>
      </c>
      <c r="S190" s="137"/>
      <c r="T190" s="137"/>
      <c r="U190" s="44"/>
      <c r="V190" s="44"/>
      <c r="W190" s="44"/>
      <c r="X190" s="52" t="s">
        <v>629</v>
      </c>
      <c r="Y190" s="44"/>
      <c r="Z190" s="44"/>
      <c r="AA190" s="44"/>
      <c r="AB190" s="44"/>
      <c r="AC190" s="44"/>
      <c r="AD190" s="44"/>
      <c r="AE190" s="44"/>
      <c r="AF190" s="44"/>
      <c r="AG190" s="44"/>
      <c r="AH190" s="44"/>
      <c r="AI190" s="312"/>
      <c r="AJ190" s="44"/>
      <c r="AK190" s="44"/>
      <c r="AL190" s="312"/>
      <c r="AM190" s="44"/>
      <c r="AN190" s="318"/>
      <c r="AO190" s="44" t="s">
        <v>1209</v>
      </c>
    </row>
    <row r="191" spans="1:41" ht="80.099999999999994" customHeight="1" x14ac:dyDescent="0.25">
      <c r="A191" s="44" t="s">
        <v>396</v>
      </c>
      <c r="B191" s="31" t="s">
        <v>349</v>
      </c>
      <c r="C191" s="44" t="s">
        <v>382</v>
      </c>
      <c r="D191" s="44" t="s">
        <v>364</v>
      </c>
      <c r="E191" s="111" t="s">
        <v>611</v>
      </c>
      <c r="F191" s="86">
        <v>2024130010249</v>
      </c>
      <c r="G191" s="44" t="s">
        <v>612</v>
      </c>
      <c r="H191" s="44" t="s">
        <v>655</v>
      </c>
      <c r="I191" s="44" t="s">
        <v>888</v>
      </c>
      <c r="J191" s="101">
        <v>0.4</v>
      </c>
      <c r="K191" s="44" t="s">
        <v>615</v>
      </c>
      <c r="L191" s="52" t="s">
        <v>189</v>
      </c>
      <c r="M191" s="44" t="s">
        <v>751</v>
      </c>
      <c r="N191" s="44">
        <v>2700</v>
      </c>
      <c r="O191" s="44">
        <v>0</v>
      </c>
      <c r="P191" s="44"/>
      <c r="Q191" s="198">
        <v>7.3800000000000004E-2</v>
      </c>
      <c r="R191" s="178">
        <f>O191/N191</f>
        <v>0</v>
      </c>
      <c r="S191" s="137" t="s">
        <v>226</v>
      </c>
      <c r="T191" s="137" t="s">
        <v>226</v>
      </c>
      <c r="U191" s="44" t="s">
        <v>226</v>
      </c>
      <c r="V191" s="44" t="s">
        <v>226</v>
      </c>
      <c r="W191" s="44" t="s">
        <v>226</v>
      </c>
      <c r="X191" s="52" t="s">
        <v>629</v>
      </c>
      <c r="Y191" s="44" t="s">
        <v>226</v>
      </c>
      <c r="Z191" s="44" t="s">
        <v>226</v>
      </c>
      <c r="AA191" s="44" t="s">
        <v>226</v>
      </c>
      <c r="AB191" s="44" t="s">
        <v>226</v>
      </c>
      <c r="AC191" s="44" t="s">
        <v>226</v>
      </c>
      <c r="AD191" s="44" t="s">
        <v>226</v>
      </c>
      <c r="AE191" s="44" t="s">
        <v>226</v>
      </c>
      <c r="AF191" s="44" t="s">
        <v>226</v>
      </c>
      <c r="AG191" s="44" t="s">
        <v>226</v>
      </c>
      <c r="AH191" s="44" t="s">
        <v>226</v>
      </c>
      <c r="AI191" s="312"/>
      <c r="AJ191" s="44" t="s">
        <v>226</v>
      </c>
      <c r="AK191" s="44" t="s">
        <v>226</v>
      </c>
      <c r="AL191" s="312"/>
      <c r="AM191" s="44"/>
      <c r="AN191" s="318"/>
      <c r="AO191" s="44"/>
    </row>
    <row r="192" spans="1:41" ht="80.099999999999994" customHeight="1" x14ac:dyDescent="0.25">
      <c r="A192" s="44" t="s">
        <v>396</v>
      </c>
      <c r="B192" s="31" t="s">
        <v>349</v>
      </c>
      <c r="C192" s="44" t="s">
        <v>404</v>
      </c>
      <c r="D192" s="44" t="s">
        <v>365</v>
      </c>
      <c r="E192" s="111" t="s">
        <v>611</v>
      </c>
      <c r="F192" s="86">
        <v>2024130010249</v>
      </c>
      <c r="G192" s="44" t="s">
        <v>612</v>
      </c>
      <c r="H192" s="44" t="s">
        <v>655</v>
      </c>
      <c r="I192" s="44" t="s">
        <v>887</v>
      </c>
      <c r="J192" s="101">
        <v>0.3</v>
      </c>
      <c r="K192" s="44" t="s">
        <v>616</v>
      </c>
      <c r="L192" s="52" t="s">
        <v>189</v>
      </c>
      <c r="M192" s="44" t="s">
        <v>752</v>
      </c>
      <c r="N192" s="44">
        <v>7</v>
      </c>
      <c r="O192" s="44">
        <v>0</v>
      </c>
      <c r="P192" s="44"/>
      <c r="Q192" s="198">
        <v>7.3800000000000004E-2</v>
      </c>
      <c r="R192" s="178">
        <f>O192/N192</f>
        <v>0</v>
      </c>
      <c r="S192" s="137" t="s">
        <v>226</v>
      </c>
      <c r="T192" s="137" t="s">
        <v>226</v>
      </c>
      <c r="U192" s="44" t="s">
        <v>226</v>
      </c>
      <c r="V192" s="44" t="s">
        <v>226</v>
      </c>
      <c r="W192" s="44" t="s">
        <v>226</v>
      </c>
      <c r="X192" s="52" t="s">
        <v>629</v>
      </c>
      <c r="Y192" s="44" t="s">
        <v>226</v>
      </c>
      <c r="Z192" s="44" t="s">
        <v>226</v>
      </c>
      <c r="AA192" s="44" t="s">
        <v>226</v>
      </c>
      <c r="AB192" s="44" t="s">
        <v>226</v>
      </c>
      <c r="AC192" s="44" t="s">
        <v>226</v>
      </c>
      <c r="AD192" s="44" t="s">
        <v>226</v>
      </c>
      <c r="AE192" s="44" t="s">
        <v>226</v>
      </c>
      <c r="AF192" s="44" t="s">
        <v>226</v>
      </c>
      <c r="AG192" s="44" t="s">
        <v>226</v>
      </c>
      <c r="AH192" s="44" t="s">
        <v>226</v>
      </c>
      <c r="AI192" s="312"/>
      <c r="AJ192" s="44" t="s">
        <v>226</v>
      </c>
      <c r="AK192" s="44" t="s">
        <v>226</v>
      </c>
      <c r="AL192" s="312"/>
      <c r="AM192" s="44"/>
      <c r="AN192" s="318"/>
      <c r="AO192" s="44"/>
    </row>
    <row r="193" spans="1:85" ht="80.099999999999994" customHeight="1" x14ac:dyDescent="0.25">
      <c r="A193" s="44" t="s">
        <v>396</v>
      </c>
      <c r="B193" s="31" t="s">
        <v>349</v>
      </c>
      <c r="C193" s="44" t="s">
        <v>404</v>
      </c>
      <c r="D193" s="44" t="s">
        <v>365</v>
      </c>
      <c r="E193" s="111" t="s">
        <v>611</v>
      </c>
      <c r="F193" s="86">
        <v>2024130010249</v>
      </c>
      <c r="G193" s="44" t="s">
        <v>612</v>
      </c>
      <c r="H193" s="44" t="s">
        <v>655</v>
      </c>
      <c r="I193" s="44" t="s">
        <v>887</v>
      </c>
      <c r="J193" s="101">
        <v>0.3</v>
      </c>
      <c r="K193" s="44" t="s">
        <v>617</v>
      </c>
      <c r="L193" s="52" t="s">
        <v>189</v>
      </c>
      <c r="M193" s="44" t="s">
        <v>752</v>
      </c>
      <c r="N193" s="44">
        <v>7</v>
      </c>
      <c r="O193" s="44">
        <v>0</v>
      </c>
      <c r="P193" s="44"/>
      <c r="Q193" s="198">
        <v>7.3800000000000004E-2</v>
      </c>
      <c r="R193" s="178">
        <f>O193/N193</f>
        <v>0</v>
      </c>
      <c r="S193" s="137" t="s">
        <v>1194</v>
      </c>
      <c r="T193" s="137" t="s">
        <v>1193</v>
      </c>
      <c r="U193" s="44">
        <v>120</v>
      </c>
      <c r="V193" s="44"/>
      <c r="W193" s="44" t="s">
        <v>1195</v>
      </c>
      <c r="X193" s="52" t="s">
        <v>629</v>
      </c>
      <c r="Y193" s="44"/>
      <c r="Z193" s="44"/>
      <c r="AA193" s="44" t="s">
        <v>1021</v>
      </c>
      <c r="AB193" s="44" t="s">
        <v>1210</v>
      </c>
      <c r="AC193" s="133">
        <v>467314955.31</v>
      </c>
      <c r="AD193" s="44" t="s">
        <v>54</v>
      </c>
      <c r="AE193" s="44" t="s">
        <v>49</v>
      </c>
      <c r="AF193" s="44" t="s">
        <v>1211</v>
      </c>
      <c r="AG193" s="133">
        <v>454775966.91000003</v>
      </c>
      <c r="AH193" s="133">
        <v>467314955.31</v>
      </c>
      <c r="AI193" s="312"/>
      <c r="AJ193" s="44" t="s">
        <v>49</v>
      </c>
      <c r="AK193" s="44" t="s">
        <v>1212</v>
      </c>
      <c r="AL193" s="312"/>
      <c r="AM193" s="44"/>
      <c r="AN193" s="318"/>
      <c r="AO193" s="44" t="s">
        <v>1213</v>
      </c>
    </row>
    <row r="194" spans="1:85" ht="80.099999999999994" customHeight="1" x14ac:dyDescent="0.25">
      <c r="A194" s="44" t="s">
        <v>396</v>
      </c>
      <c r="B194" s="31" t="s">
        <v>349</v>
      </c>
      <c r="C194" s="44" t="s">
        <v>404</v>
      </c>
      <c r="D194" s="44" t="s">
        <v>365</v>
      </c>
      <c r="E194" s="111" t="s">
        <v>611</v>
      </c>
      <c r="F194" s="86">
        <v>2024130010249</v>
      </c>
      <c r="G194" s="44" t="s">
        <v>612</v>
      </c>
      <c r="H194" s="44" t="s">
        <v>655</v>
      </c>
      <c r="I194" s="44" t="s">
        <v>887</v>
      </c>
      <c r="J194" s="101">
        <v>0.3</v>
      </c>
      <c r="K194" s="44" t="s">
        <v>618</v>
      </c>
      <c r="L194" s="52" t="s">
        <v>189</v>
      </c>
      <c r="M194" s="44" t="s">
        <v>752</v>
      </c>
      <c r="N194" s="44">
        <v>7</v>
      </c>
      <c r="O194" s="44">
        <v>0</v>
      </c>
      <c r="P194" s="44"/>
      <c r="Q194" s="198">
        <v>7.3800000000000004E-2</v>
      </c>
      <c r="R194" s="178">
        <f>O194/N194</f>
        <v>0</v>
      </c>
      <c r="S194" s="137"/>
      <c r="T194" s="137"/>
      <c r="U194" s="44"/>
      <c r="V194" s="44"/>
      <c r="W194" s="44"/>
      <c r="X194" s="52" t="s">
        <v>629</v>
      </c>
      <c r="Y194" s="44"/>
      <c r="Z194" s="44"/>
      <c r="AA194" s="44"/>
      <c r="AB194" s="44"/>
      <c r="AC194" s="44"/>
      <c r="AD194" s="44"/>
      <c r="AE194" s="44"/>
      <c r="AF194" s="44" t="s">
        <v>1211</v>
      </c>
      <c r="AG194" s="133">
        <v>102946620</v>
      </c>
      <c r="AH194" s="133"/>
      <c r="AI194" s="312"/>
      <c r="AJ194" s="44" t="s">
        <v>921</v>
      </c>
      <c r="AK194" s="44" t="s">
        <v>1214</v>
      </c>
      <c r="AL194" s="312"/>
      <c r="AM194" s="44"/>
      <c r="AN194" s="318"/>
      <c r="AO194" s="44" t="s">
        <v>1215</v>
      </c>
    </row>
    <row r="195" spans="1:85" ht="80.099999999999994" customHeight="1" x14ac:dyDescent="0.25">
      <c r="A195" s="44" t="s">
        <v>396</v>
      </c>
      <c r="B195" s="31" t="s">
        <v>349</v>
      </c>
      <c r="C195" s="44" t="s">
        <v>405</v>
      </c>
      <c r="D195" s="44" t="s">
        <v>366</v>
      </c>
      <c r="E195" s="111" t="s">
        <v>611</v>
      </c>
      <c r="F195" s="86">
        <v>2024130010249</v>
      </c>
      <c r="G195" s="44" t="s">
        <v>612</v>
      </c>
      <c r="H195" s="44" t="s">
        <v>656</v>
      </c>
      <c r="I195" s="44" t="s">
        <v>860</v>
      </c>
      <c r="J195" s="101">
        <v>0.3</v>
      </c>
      <c r="K195" s="44" t="s">
        <v>619</v>
      </c>
      <c r="L195" s="52" t="s">
        <v>189</v>
      </c>
      <c r="M195" s="44" t="s">
        <v>753</v>
      </c>
      <c r="N195" s="44" t="s">
        <v>226</v>
      </c>
      <c r="O195" s="44" t="s">
        <v>226</v>
      </c>
      <c r="P195" s="44"/>
      <c r="Q195" s="198">
        <v>7.3800000000000004E-2</v>
      </c>
      <c r="R195" s="178" t="s">
        <v>226</v>
      </c>
      <c r="S195" s="137" t="s">
        <v>226</v>
      </c>
      <c r="T195" s="137" t="s">
        <v>226</v>
      </c>
      <c r="U195" s="44" t="s">
        <v>226</v>
      </c>
      <c r="V195" s="44" t="s">
        <v>226</v>
      </c>
      <c r="W195" s="44" t="s">
        <v>226</v>
      </c>
      <c r="X195" s="52" t="s">
        <v>629</v>
      </c>
      <c r="Y195" s="44"/>
      <c r="Z195" s="44"/>
      <c r="AA195" s="44" t="s">
        <v>226</v>
      </c>
      <c r="AB195" s="44" t="s">
        <v>226</v>
      </c>
      <c r="AC195" s="44" t="s">
        <v>226</v>
      </c>
      <c r="AD195" s="44" t="s">
        <v>226</v>
      </c>
      <c r="AE195" s="44" t="s">
        <v>226</v>
      </c>
      <c r="AF195" s="44" t="s">
        <v>226</v>
      </c>
      <c r="AG195" s="44" t="s">
        <v>226</v>
      </c>
      <c r="AH195" s="44" t="s">
        <v>226</v>
      </c>
      <c r="AI195" s="312"/>
      <c r="AJ195" s="44" t="s">
        <v>226</v>
      </c>
      <c r="AK195" s="44" t="s">
        <v>226</v>
      </c>
      <c r="AL195" s="312"/>
      <c r="AM195" s="44"/>
      <c r="AN195" s="318"/>
      <c r="AO195" s="44"/>
    </row>
    <row r="196" spans="1:85" ht="80.099999999999994" customHeight="1" x14ac:dyDescent="0.25">
      <c r="A196" s="44" t="s">
        <v>396</v>
      </c>
      <c r="B196" s="31" t="s">
        <v>349</v>
      </c>
      <c r="C196" s="44" t="s">
        <v>405</v>
      </c>
      <c r="D196" s="44" t="s">
        <v>366</v>
      </c>
      <c r="E196" s="111" t="s">
        <v>611</v>
      </c>
      <c r="F196" s="86">
        <v>2024130010249</v>
      </c>
      <c r="G196" s="44" t="s">
        <v>612</v>
      </c>
      <c r="H196" s="44" t="s">
        <v>656</v>
      </c>
      <c r="I196" s="44" t="s">
        <v>887</v>
      </c>
      <c r="J196" s="101">
        <v>0.3</v>
      </c>
      <c r="K196" s="44" t="s">
        <v>620</v>
      </c>
      <c r="L196" s="52" t="s">
        <v>189</v>
      </c>
      <c r="M196" s="44" t="s">
        <v>753</v>
      </c>
      <c r="N196" s="44">
        <v>1000</v>
      </c>
      <c r="O196" s="44">
        <v>0</v>
      </c>
      <c r="P196" s="44"/>
      <c r="Q196" s="198">
        <v>7.3800000000000004E-2</v>
      </c>
      <c r="R196" s="178">
        <f>O196/N196</f>
        <v>0</v>
      </c>
      <c r="S196" s="137" t="s">
        <v>1196</v>
      </c>
      <c r="T196" s="137" t="s">
        <v>1197</v>
      </c>
      <c r="U196" s="44">
        <v>75</v>
      </c>
      <c r="V196" s="44">
        <v>1000</v>
      </c>
      <c r="W196" s="44" t="s">
        <v>930</v>
      </c>
      <c r="X196" s="52" t="s">
        <v>629</v>
      </c>
      <c r="Y196" s="44"/>
      <c r="Z196" s="44"/>
      <c r="AA196" s="44" t="s">
        <v>914</v>
      </c>
      <c r="AB196" s="44" t="s">
        <v>1216</v>
      </c>
      <c r="AC196" s="133">
        <v>30000000</v>
      </c>
      <c r="AD196" s="44" t="s">
        <v>55</v>
      </c>
      <c r="AE196" s="44" t="s">
        <v>41</v>
      </c>
      <c r="AF196" s="44" t="s">
        <v>1217</v>
      </c>
      <c r="AG196" s="133">
        <v>30000000</v>
      </c>
      <c r="AH196" s="133">
        <v>30000000</v>
      </c>
      <c r="AI196" s="313"/>
      <c r="AJ196" s="44" t="s">
        <v>1048</v>
      </c>
      <c r="AK196" s="44" t="s">
        <v>1218</v>
      </c>
      <c r="AL196" s="313"/>
      <c r="AM196" s="44"/>
      <c r="AN196" s="319"/>
      <c r="AO196" s="44"/>
    </row>
    <row r="197" spans="1:85" ht="80.099999999999994" customHeight="1" x14ac:dyDescent="0.25">
      <c r="A197" s="275"/>
      <c r="B197" s="276"/>
      <c r="C197" s="276"/>
      <c r="D197" s="277"/>
      <c r="E197" s="281" t="s">
        <v>1318</v>
      </c>
      <c r="F197" s="282"/>
      <c r="G197" s="282"/>
      <c r="H197" s="282"/>
      <c r="I197" s="282"/>
      <c r="J197" s="282"/>
      <c r="K197" s="282"/>
      <c r="L197" s="282"/>
      <c r="M197" s="282"/>
      <c r="N197" s="282"/>
      <c r="O197" s="283"/>
      <c r="P197" s="44"/>
      <c r="Q197" s="204">
        <v>7.3800000000000004E-2</v>
      </c>
      <c r="R197" s="171">
        <f>AVERAGE(R189:R196)+Q196</f>
        <v>7.3800000000000004E-2</v>
      </c>
      <c r="S197" s="137"/>
      <c r="T197" s="137"/>
      <c r="U197" s="44"/>
      <c r="V197" s="44"/>
      <c r="W197" s="44"/>
      <c r="X197" s="52"/>
      <c r="Y197" s="44"/>
      <c r="Z197" s="44"/>
      <c r="AA197" s="44"/>
      <c r="AB197" s="44"/>
      <c r="AC197" s="133"/>
      <c r="AD197" s="44"/>
      <c r="AE197" s="44"/>
      <c r="AF197" s="44"/>
      <c r="AG197" s="314"/>
      <c r="AH197" s="315"/>
      <c r="AI197" s="315"/>
      <c r="AJ197" s="315"/>
      <c r="AK197" s="315"/>
      <c r="AL197" s="315"/>
      <c r="AM197" s="315"/>
      <c r="AN197" s="316"/>
      <c r="AO197" s="44"/>
    </row>
    <row r="198" spans="1:85" ht="80.099999999999994" customHeight="1" x14ac:dyDescent="0.25">
      <c r="A198" s="44" t="s">
        <v>396</v>
      </c>
      <c r="B198" s="31" t="s">
        <v>349</v>
      </c>
      <c r="C198" s="44" t="s">
        <v>406</v>
      </c>
      <c r="D198" s="44" t="s">
        <v>367</v>
      </c>
      <c r="E198" s="66" t="s">
        <v>621</v>
      </c>
      <c r="F198" s="86">
        <v>2024130010250</v>
      </c>
      <c r="G198" s="44" t="s">
        <v>622</v>
      </c>
      <c r="H198" s="44" t="s">
        <v>623</v>
      </c>
      <c r="I198" s="44" t="s">
        <v>889</v>
      </c>
      <c r="J198" s="101">
        <v>1</v>
      </c>
      <c r="K198" s="44" t="s">
        <v>890</v>
      </c>
      <c r="L198" s="52" t="s">
        <v>189</v>
      </c>
      <c r="M198" s="44" t="s">
        <v>754</v>
      </c>
      <c r="N198" s="44">
        <v>125</v>
      </c>
      <c r="O198" s="44" t="s">
        <v>1323</v>
      </c>
      <c r="P198" s="44"/>
      <c r="Q198" s="198">
        <v>0</v>
      </c>
      <c r="R198" s="178">
        <v>0</v>
      </c>
      <c r="S198" s="137" t="s">
        <v>1196</v>
      </c>
      <c r="T198" s="137" t="s">
        <v>1193</v>
      </c>
      <c r="U198" s="44">
        <v>105</v>
      </c>
      <c r="V198" s="44">
        <v>125</v>
      </c>
      <c r="W198" s="44" t="s">
        <v>930</v>
      </c>
      <c r="X198" s="52" t="s">
        <v>629</v>
      </c>
      <c r="Y198" s="44"/>
      <c r="Z198" s="44"/>
      <c r="AA198" s="44" t="s">
        <v>914</v>
      </c>
      <c r="AB198" s="44" t="s">
        <v>1205</v>
      </c>
      <c r="AC198" s="133">
        <v>200000000</v>
      </c>
      <c r="AD198" s="44" t="s">
        <v>64</v>
      </c>
      <c r="AE198" s="44" t="s">
        <v>41</v>
      </c>
      <c r="AF198" s="44" t="s">
        <v>916</v>
      </c>
      <c r="AG198" s="133">
        <v>200000000</v>
      </c>
      <c r="AH198" s="133">
        <v>200000000</v>
      </c>
      <c r="AI198" s="311">
        <v>200000000</v>
      </c>
      <c r="AJ198" s="44" t="s">
        <v>1048</v>
      </c>
      <c r="AK198" s="44" t="s">
        <v>1219</v>
      </c>
      <c r="AL198" s="311">
        <v>0</v>
      </c>
      <c r="AM198" s="44"/>
      <c r="AN198" s="317">
        <f>AL198/AI198</f>
        <v>0</v>
      </c>
      <c r="AO198" s="44" t="s">
        <v>1220</v>
      </c>
    </row>
    <row r="199" spans="1:85" ht="80.099999999999994" customHeight="1" x14ac:dyDescent="0.25">
      <c r="A199" s="44" t="s">
        <v>396</v>
      </c>
      <c r="B199" s="31" t="s">
        <v>349</v>
      </c>
      <c r="C199" s="44" t="s">
        <v>407</v>
      </c>
      <c r="D199" s="44" t="s">
        <v>368</v>
      </c>
      <c r="E199" s="66" t="s">
        <v>621</v>
      </c>
      <c r="F199" s="86">
        <v>2024130010250</v>
      </c>
      <c r="G199" s="44" t="s">
        <v>622</v>
      </c>
      <c r="H199" s="44" t="s">
        <v>623</v>
      </c>
      <c r="I199" s="44" t="s">
        <v>889</v>
      </c>
      <c r="J199" s="101">
        <v>1</v>
      </c>
      <c r="K199" s="44" t="s">
        <v>891</v>
      </c>
      <c r="L199" s="52" t="s">
        <v>189</v>
      </c>
      <c r="M199" s="44" t="s">
        <v>755</v>
      </c>
      <c r="N199" s="44" t="s">
        <v>226</v>
      </c>
      <c r="O199" s="44" t="s">
        <v>226</v>
      </c>
      <c r="P199" s="44"/>
      <c r="Q199" s="198">
        <v>0</v>
      </c>
      <c r="R199" s="178" t="s">
        <v>226</v>
      </c>
      <c r="S199" s="137" t="s">
        <v>226</v>
      </c>
      <c r="T199" s="137" t="s">
        <v>226</v>
      </c>
      <c r="U199" s="44" t="s">
        <v>226</v>
      </c>
      <c r="V199" s="44" t="s">
        <v>226</v>
      </c>
      <c r="W199" s="44" t="s">
        <v>226</v>
      </c>
      <c r="X199" s="52" t="s">
        <v>629</v>
      </c>
      <c r="Y199" s="44"/>
      <c r="Z199" s="44"/>
      <c r="AA199" s="44" t="s">
        <v>226</v>
      </c>
      <c r="AB199" s="44" t="s">
        <v>226</v>
      </c>
      <c r="AC199" s="44" t="s">
        <v>226</v>
      </c>
      <c r="AD199" s="44" t="s">
        <v>226</v>
      </c>
      <c r="AE199" s="44" t="s">
        <v>226</v>
      </c>
      <c r="AF199" s="44" t="s">
        <v>226</v>
      </c>
      <c r="AG199" s="44" t="s">
        <v>226</v>
      </c>
      <c r="AH199" s="44" t="s">
        <v>226</v>
      </c>
      <c r="AI199" s="313"/>
      <c r="AJ199" s="44" t="s">
        <v>226</v>
      </c>
      <c r="AK199" s="44" t="s">
        <v>226</v>
      </c>
      <c r="AL199" s="313"/>
      <c r="AM199" s="44"/>
      <c r="AN199" s="319"/>
      <c r="AO199" s="44"/>
    </row>
    <row r="200" spans="1:85" ht="80.099999999999994" customHeight="1" x14ac:dyDescent="0.25">
      <c r="A200" s="275"/>
      <c r="B200" s="276"/>
      <c r="C200" s="276"/>
      <c r="D200" s="277"/>
      <c r="E200" s="281" t="s">
        <v>1319</v>
      </c>
      <c r="F200" s="282"/>
      <c r="G200" s="282"/>
      <c r="H200" s="282"/>
      <c r="I200" s="282"/>
      <c r="J200" s="282"/>
      <c r="K200" s="282"/>
      <c r="L200" s="282"/>
      <c r="M200" s="282"/>
      <c r="N200" s="282"/>
      <c r="O200" s="283"/>
      <c r="P200" s="44"/>
      <c r="Q200" s="204">
        <v>0</v>
      </c>
      <c r="R200" s="171">
        <f>AVERAGE(R198:R199)+Q199</f>
        <v>0</v>
      </c>
      <c r="S200" s="137"/>
      <c r="T200" s="137"/>
      <c r="U200" s="44"/>
      <c r="V200" s="44"/>
      <c r="W200" s="44"/>
      <c r="X200" s="52"/>
      <c r="Y200" s="44"/>
      <c r="Z200" s="44"/>
      <c r="AA200" s="44"/>
      <c r="AB200" s="44"/>
      <c r="AC200" s="44"/>
      <c r="AD200" s="44"/>
      <c r="AE200" s="44"/>
      <c r="AF200" s="44"/>
      <c r="AG200" s="275"/>
      <c r="AH200" s="276"/>
      <c r="AI200" s="276"/>
      <c r="AJ200" s="276"/>
      <c r="AK200" s="276"/>
      <c r="AL200" s="276"/>
      <c r="AM200" s="276"/>
      <c r="AN200" s="277"/>
      <c r="AO200" s="44"/>
    </row>
    <row r="201" spans="1:85" ht="80.099999999999994" customHeight="1" x14ac:dyDescent="0.25">
      <c r="A201" s="44" t="s">
        <v>394</v>
      </c>
      <c r="B201" s="31" t="s">
        <v>370</v>
      </c>
      <c r="C201" s="44" t="s">
        <v>369</v>
      </c>
      <c r="D201" s="44" t="s">
        <v>378</v>
      </c>
      <c r="E201" s="71" t="s">
        <v>624</v>
      </c>
      <c r="F201" s="86">
        <v>2024130010255</v>
      </c>
      <c r="G201" s="44" t="s">
        <v>625</v>
      </c>
      <c r="H201" s="46" t="s">
        <v>701</v>
      </c>
      <c r="I201" s="44" t="s">
        <v>892</v>
      </c>
      <c r="J201" s="101">
        <v>0.5</v>
      </c>
      <c r="K201" s="44" t="s">
        <v>626</v>
      </c>
      <c r="L201" s="52" t="s">
        <v>189</v>
      </c>
      <c r="M201" s="44" t="s">
        <v>756</v>
      </c>
      <c r="N201" s="52">
        <v>1</v>
      </c>
      <c r="O201" s="44">
        <v>0.02</v>
      </c>
      <c r="P201" s="44"/>
      <c r="Q201" s="198">
        <v>0.28999999999999998</v>
      </c>
      <c r="R201" s="178">
        <f t="shared" ref="R201:R206" si="11">O201/N201</f>
        <v>0.02</v>
      </c>
      <c r="S201" s="137">
        <v>45505</v>
      </c>
      <c r="T201" s="137">
        <v>45657</v>
      </c>
      <c r="U201" s="44">
        <v>103</v>
      </c>
      <c r="V201" s="44">
        <v>5985</v>
      </c>
      <c r="W201" s="44"/>
      <c r="X201" s="52" t="s">
        <v>641</v>
      </c>
      <c r="Y201" s="44" t="s">
        <v>1257</v>
      </c>
      <c r="Z201" s="44" t="s">
        <v>1258</v>
      </c>
      <c r="AA201" s="44" t="s">
        <v>1259</v>
      </c>
      <c r="AB201" s="44" t="s">
        <v>1260</v>
      </c>
      <c r="AC201" s="133">
        <v>71000000</v>
      </c>
      <c r="AD201" s="44" t="s">
        <v>64</v>
      </c>
      <c r="AE201" s="44" t="s">
        <v>41</v>
      </c>
      <c r="AF201" s="44" t="s">
        <v>1261</v>
      </c>
      <c r="AG201" s="133">
        <v>71000000</v>
      </c>
      <c r="AH201" s="133">
        <v>71000000</v>
      </c>
      <c r="AI201" s="311">
        <v>461200000</v>
      </c>
      <c r="AJ201" s="44" t="s">
        <v>41</v>
      </c>
      <c r="AK201" s="44" t="s">
        <v>1262</v>
      </c>
      <c r="AL201" s="311">
        <v>146412413.87</v>
      </c>
      <c r="AM201" s="44"/>
      <c r="AN201" s="317">
        <f>AL201/AI201</f>
        <v>0.31745970049869904</v>
      </c>
      <c r="AO201" s="44" t="s">
        <v>1263</v>
      </c>
    </row>
    <row r="202" spans="1:85" s="106" customFormat="1" ht="80.099999999999994" customHeight="1" x14ac:dyDescent="0.25">
      <c r="A202" s="44" t="s">
        <v>394</v>
      </c>
      <c r="B202" s="44" t="s">
        <v>370</v>
      </c>
      <c r="C202" s="44" t="s">
        <v>369</v>
      </c>
      <c r="D202" s="44" t="s">
        <v>378</v>
      </c>
      <c r="E202" s="71" t="s">
        <v>624</v>
      </c>
      <c r="F202" s="86">
        <v>2024130010255</v>
      </c>
      <c r="G202" s="44" t="s">
        <v>625</v>
      </c>
      <c r="H202" s="46" t="s">
        <v>702</v>
      </c>
      <c r="I202" s="44" t="s">
        <v>892</v>
      </c>
      <c r="J202" s="118">
        <v>0.1</v>
      </c>
      <c r="K202" s="44" t="s">
        <v>627</v>
      </c>
      <c r="L202" s="52" t="s">
        <v>189</v>
      </c>
      <c r="M202" s="44" t="s">
        <v>756</v>
      </c>
      <c r="N202" s="52">
        <v>1</v>
      </c>
      <c r="O202" s="44">
        <v>0.26</v>
      </c>
      <c r="P202" s="44"/>
      <c r="Q202" s="198">
        <v>0.28999999999999998</v>
      </c>
      <c r="R202" s="178">
        <f t="shared" si="11"/>
        <v>0.26</v>
      </c>
      <c r="S202" s="137">
        <v>45292</v>
      </c>
      <c r="T202" s="137">
        <v>45657</v>
      </c>
      <c r="U202" s="44">
        <v>246</v>
      </c>
      <c r="V202" s="44">
        <v>20000</v>
      </c>
      <c r="W202" s="44"/>
      <c r="X202" s="52" t="s">
        <v>641</v>
      </c>
      <c r="Y202" s="44" t="s">
        <v>1264</v>
      </c>
      <c r="Z202" s="44" t="s">
        <v>1265</v>
      </c>
      <c r="AA202" s="44" t="s">
        <v>1259</v>
      </c>
      <c r="AB202" s="44" t="s">
        <v>1260</v>
      </c>
      <c r="AC202" s="136">
        <v>53640000</v>
      </c>
      <c r="AD202" s="44" t="s">
        <v>64</v>
      </c>
      <c r="AE202" s="44" t="s">
        <v>41</v>
      </c>
      <c r="AF202" s="44" t="s">
        <v>1261</v>
      </c>
      <c r="AG202" s="136">
        <v>53640000</v>
      </c>
      <c r="AH202" s="136">
        <v>53640000</v>
      </c>
      <c r="AI202" s="312"/>
      <c r="AJ202" s="44" t="s">
        <v>41</v>
      </c>
      <c r="AK202" s="44" t="s">
        <v>1262</v>
      </c>
      <c r="AL202" s="312"/>
      <c r="AM202" s="44"/>
      <c r="AN202" s="318"/>
      <c r="AO202" s="44" t="s">
        <v>1266</v>
      </c>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row>
    <row r="203" spans="1:85" s="106" customFormat="1" ht="80.099999999999994" customHeight="1" x14ac:dyDescent="0.25">
      <c r="A203" s="44" t="s">
        <v>394</v>
      </c>
      <c r="B203" s="44" t="s">
        <v>370</v>
      </c>
      <c r="C203" s="44" t="s">
        <v>369</v>
      </c>
      <c r="D203" s="44" t="s">
        <v>378</v>
      </c>
      <c r="E203" s="71" t="s">
        <v>624</v>
      </c>
      <c r="F203" s="86">
        <v>2024130010255</v>
      </c>
      <c r="G203" s="44" t="s">
        <v>625</v>
      </c>
      <c r="H203" s="49" t="s">
        <v>703</v>
      </c>
      <c r="I203" s="44" t="s">
        <v>892</v>
      </c>
      <c r="J203" s="118">
        <v>0.1</v>
      </c>
      <c r="K203" s="44" t="s">
        <v>628</v>
      </c>
      <c r="L203" s="52" t="s">
        <v>189</v>
      </c>
      <c r="M203" s="44" t="s">
        <v>756</v>
      </c>
      <c r="N203" s="52">
        <v>1</v>
      </c>
      <c r="O203" s="44">
        <v>0.33</v>
      </c>
      <c r="P203" s="44"/>
      <c r="Q203" s="198">
        <v>0.28999999999999998</v>
      </c>
      <c r="R203" s="178">
        <f t="shared" si="11"/>
        <v>0.33</v>
      </c>
      <c r="S203" s="137">
        <v>45292</v>
      </c>
      <c r="T203" s="137">
        <v>45657</v>
      </c>
      <c r="U203" s="44">
        <v>246</v>
      </c>
      <c r="V203" s="44">
        <v>11090</v>
      </c>
      <c r="W203" s="44"/>
      <c r="X203" s="52" t="s">
        <v>641</v>
      </c>
      <c r="Y203" s="44" t="s">
        <v>1267</v>
      </c>
      <c r="Z203" s="44" t="s">
        <v>1268</v>
      </c>
      <c r="AA203" s="44" t="s">
        <v>1259</v>
      </c>
      <c r="AB203" s="44" t="s">
        <v>1260</v>
      </c>
      <c r="AC203" s="136">
        <v>18000000</v>
      </c>
      <c r="AD203" s="44" t="s">
        <v>64</v>
      </c>
      <c r="AE203" s="44" t="s">
        <v>41</v>
      </c>
      <c r="AF203" s="44" t="s">
        <v>1261</v>
      </c>
      <c r="AG203" s="136">
        <v>18000000</v>
      </c>
      <c r="AH203" s="136">
        <v>18000000</v>
      </c>
      <c r="AI203" s="312"/>
      <c r="AJ203" s="44" t="s">
        <v>41</v>
      </c>
      <c r="AK203" s="44" t="s">
        <v>1262</v>
      </c>
      <c r="AL203" s="312"/>
      <c r="AM203" s="44"/>
      <c r="AN203" s="318"/>
      <c r="AO203" s="44" t="s">
        <v>1269</v>
      </c>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row>
    <row r="204" spans="1:85" ht="80.099999999999994" customHeight="1" x14ac:dyDescent="0.25">
      <c r="A204" s="44" t="s">
        <v>394</v>
      </c>
      <c r="B204" s="31" t="s">
        <v>370</v>
      </c>
      <c r="C204" s="44" t="s">
        <v>369</v>
      </c>
      <c r="D204" s="44" t="s">
        <v>378</v>
      </c>
      <c r="E204" s="71" t="s">
        <v>624</v>
      </c>
      <c r="F204" s="86">
        <v>2024130010255</v>
      </c>
      <c r="G204" s="44" t="s">
        <v>625</v>
      </c>
      <c r="H204" s="46" t="s">
        <v>704</v>
      </c>
      <c r="I204" s="44" t="s">
        <v>892</v>
      </c>
      <c r="J204" s="101">
        <v>0.5</v>
      </c>
      <c r="K204" s="44" t="s">
        <v>633</v>
      </c>
      <c r="L204" s="52" t="s">
        <v>189</v>
      </c>
      <c r="M204" s="44" t="s">
        <v>756</v>
      </c>
      <c r="N204" s="52">
        <v>1</v>
      </c>
      <c r="O204" s="44">
        <v>0.8</v>
      </c>
      <c r="P204" s="44"/>
      <c r="Q204" s="198">
        <v>0.28999999999999998</v>
      </c>
      <c r="R204" s="178">
        <f t="shared" si="11"/>
        <v>0.8</v>
      </c>
      <c r="S204" s="137">
        <v>45292</v>
      </c>
      <c r="T204" s="137">
        <v>45657</v>
      </c>
      <c r="U204" s="44">
        <v>246</v>
      </c>
      <c r="V204" s="44">
        <v>2985</v>
      </c>
      <c r="W204" s="44"/>
      <c r="X204" s="52" t="s">
        <v>641</v>
      </c>
      <c r="Y204" s="44" t="s">
        <v>1267</v>
      </c>
      <c r="Z204" s="44" t="s">
        <v>1268</v>
      </c>
      <c r="AA204" s="44" t="s">
        <v>1259</v>
      </c>
      <c r="AB204" s="44" t="s">
        <v>1260</v>
      </c>
      <c r="AC204" s="133">
        <v>63600000</v>
      </c>
      <c r="AD204" s="44" t="s">
        <v>64</v>
      </c>
      <c r="AE204" s="44" t="s">
        <v>41</v>
      </c>
      <c r="AF204" s="44" t="s">
        <v>1261</v>
      </c>
      <c r="AG204" s="133">
        <v>63600000</v>
      </c>
      <c r="AH204" s="133">
        <v>63600000</v>
      </c>
      <c r="AI204" s="312"/>
      <c r="AJ204" s="44" t="s">
        <v>41</v>
      </c>
      <c r="AK204" s="44" t="s">
        <v>1262</v>
      </c>
      <c r="AL204" s="312"/>
      <c r="AM204" s="44"/>
      <c r="AN204" s="318"/>
      <c r="AO204" s="44" t="s">
        <v>1270</v>
      </c>
    </row>
    <row r="205" spans="1:85" ht="80.099999999999994" customHeight="1" x14ac:dyDescent="0.25">
      <c r="A205" s="44" t="s">
        <v>394</v>
      </c>
      <c r="B205" s="31" t="s">
        <v>370</v>
      </c>
      <c r="C205" s="44" t="s">
        <v>369</v>
      </c>
      <c r="D205" s="44" t="s">
        <v>378</v>
      </c>
      <c r="E205" s="71" t="s">
        <v>624</v>
      </c>
      <c r="F205" s="86">
        <v>2024130010255</v>
      </c>
      <c r="G205" s="44" t="s">
        <v>625</v>
      </c>
      <c r="H205" s="44" t="s">
        <v>703</v>
      </c>
      <c r="I205" s="44" t="s">
        <v>892</v>
      </c>
      <c r="J205" s="101">
        <v>0.5</v>
      </c>
      <c r="K205" s="44" t="s">
        <v>1256</v>
      </c>
      <c r="L205" s="52" t="s">
        <v>189</v>
      </c>
      <c r="M205" s="44" t="s">
        <v>756</v>
      </c>
      <c r="N205" s="52">
        <v>1</v>
      </c>
      <c r="O205" s="44">
        <v>0.3</v>
      </c>
      <c r="P205" s="44"/>
      <c r="Q205" s="198">
        <v>0.28999999999999998</v>
      </c>
      <c r="R205" s="178">
        <f t="shared" si="11"/>
        <v>0.3</v>
      </c>
      <c r="S205" s="137">
        <v>45292</v>
      </c>
      <c r="T205" s="137">
        <v>45657</v>
      </c>
      <c r="U205" s="44">
        <v>246</v>
      </c>
      <c r="V205" s="44">
        <v>5985</v>
      </c>
      <c r="W205" s="44"/>
      <c r="X205" s="52" t="s">
        <v>641</v>
      </c>
      <c r="Y205" s="44" t="s">
        <v>1267</v>
      </c>
      <c r="Z205" s="44" t="s">
        <v>1268</v>
      </c>
      <c r="AA205" s="44" t="s">
        <v>1259</v>
      </c>
      <c r="AB205" s="44" t="s">
        <v>1271</v>
      </c>
      <c r="AC205" s="133">
        <v>39335335.439999998</v>
      </c>
      <c r="AD205" s="44" t="s">
        <v>64</v>
      </c>
      <c r="AE205" s="44" t="s">
        <v>41</v>
      </c>
      <c r="AF205" s="44" t="s">
        <v>1261</v>
      </c>
      <c r="AG205" s="133">
        <v>39335335.439999998</v>
      </c>
      <c r="AH205" s="133">
        <v>39335335.439999998</v>
      </c>
      <c r="AI205" s="312"/>
      <c r="AJ205" s="44" t="s">
        <v>41</v>
      </c>
      <c r="AK205" s="44" t="s">
        <v>1262</v>
      </c>
      <c r="AL205" s="312"/>
      <c r="AM205" s="44"/>
      <c r="AN205" s="318"/>
      <c r="AO205" s="44" t="s">
        <v>1272</v>
      </c>
    </row>
    <row r="206" spans="1:85" ht="80.099999999999994" customHeight="1" x14ac:dyDescent="0.25">
      <c r="A206" s="44" t="s">
        <v>394</v>
      </c>
      <c r="B206" s="31" t="s">
        <v>370</v>
      </c>
      <c r="C206" s="44" t="s">
        <v>382</v>
      </c>
      <c r="D206" s="44" t="s">
        <v>379</v>
      </c>
      <c r="E206" s="71" t="s">
        <v>624</v>
      </c>
      <c r="F206" s="86">
        <v>2024130010255</v>
      </c>
      <c r="G206" s="44" t="s">
        <v>625</v>
      </c>
      <c r="H206" s="49" t="s">
        <v>703</v>
      </c>
      <c r="I206" s="44" t="s">
        <v>815</v>
      </c>
      <c r="J206" s="101">
        <v>0.5</v>
      </c>
      <c r="K206" s="44" t="s">
        <v>630</v>
      </c>
      <c r="L206" s="52" t="s">
        <v>189</v>
      </c>
      <c r="M206" s="44" t="s">
        <v>757</v>
      </c>
      <c r="N206" s="88">
        <v>0.25</v>
      </c>
      <c r="O206" s="44">
        <v>2.0000000000000001E-4</v>
      </c>
      <c r="P206" s="54"/>
      <c r="Q206" s="198">
        <v>0.28999999999999998</v>
      </c>
      <c r="R206" s="178">
        <f t="shared" si="11"/>
        <v>8.0000000000000004E-4</v>
      </c>
      <c r="S206" s="137">
        <v>45505</v>
      </c>
      <c r="T206" s="137">
        <v>45657</v>
      </c>
      <c r="U206" s="44">
        <v>103</v>
      </c>
      <c r="V206" s="44">
        <v>5985</v>
      </c>
      <c r="W206" s="44"/>
      <c r="X206" s="52" t="s">
        <v>641</v>
      </c>
      <c r="Y206" s="44" t="s">
        <v>1273</v>
      </c>
      <c r="Z206" s="44" t="s">
        <v>1274</v>
      </c>
      <c r="AA206" s="44" t="s">
        <v>1259</v>
      </c>
      <c r="AB206" s="44" t="s">
        <v>1260</v>
      </c>
      <c r="AC206" s="133">
        <v>25000000</v>
      </c>
      <c r="AD206" s="44" t="s">
        <v>64</v>
      </c>
      <c r="AE206" s="44" t="s">
        <v>41</v>
      </c>
      <c r="AF206" s="44" t="s">
        <v>1261</v>
      </c>
      <c r="AG206" s="133">
        <v>25000000</v>
      </c>
      <c r="AH206" s="133">
        <v>25000000</v>
      </c>
      <c r="AI206" s="312"/>
      <c r="AJ206" s="44" t="s">
        <v>41</v>
      </c>
      <c r="AK206" s="44" t="s">
        <v>1262</v>
      </c>
      <c r="AL206" s="312"/>
      <c r="AM206" s="44"/>
      <c r="AN206" s="318"/>
      <c r="AO206" s="44" t="s">
        <v>1275</v>
      </c>
    </row>
    <row r="207" spans="1:85" ht="80.099999999999994" customHeight="1" x14ac:dyDescent="0.25">
      <c r="A207" s="44" t="s">
        <v>394</v>
      </c>
      <c r="B207" s="31" t="s">
        <v>370</v>
      </c>
      <c r="C207" s="44" t="s">
        <v>382</v>
      </c>
      <c r="D207" s="44" t="s">
        <v>379</v>
      </c>
      <c r="E207" s="71" t="s">
        <v>624</v>
      </c>
      <c r="F207" s="86">
        <v>2024130010255</v>
      </c>
      <c r="G207" s="44" t="s">
        <v>625</v>
      </c>
      <c r="H207" s="49" t="s">
        <v>705</v>
      </c>
      <c r="I207" s="44" t="s">
        <v>815</v>
      </c>
      <c r="J207" s="101">
        <v>0.5</v>
      </c>
      <c r="K207" s="44" t="s">
        <v>631</v>
      </c>
      <c r="L207" s="52" t="s">
        <v>189</v>
      </c>
      <c r="M207" s="44" t="s">
        <v>758</v>
      </c>
      <c r="N207" s="88">
        <v>0.25</v>
      </c>
      <c r="O207" s="54" t="s">
        <v>950</v>
      </c>
      <c r="P207" s="54"/>
      <c r="Q207" s="198">
        <v>0.28999999999999998</v>
      </c>
      <c r="R207" s="178" t="s">
        <v>950</v>
      </c>
      <c r="S207" s="137"/>
      <c r="T207" s="137"/>
      <c r="U207" s="44"/>
      <c r="V207" s="44"/>
      <c r="W207" s="44"/>
      <c r="X207" s="52" t="s">
        <v>641</v>
      </c>
      <c r="Y207" s="44" t="s">
        <v>1273</v>
      </c>
      <c r="Z207" s="44" t="s">
        <v>1274</v>
      </c>
      <c r="AA207" s="44" t="s">
        <v>950</v>
      </c>
      <c r="AB207" s="44" t="s">
        <v>950</v>
      </c>
      <c r="AC207" s="44">
        <v>0</v>
      </c>
      <c r="AD207" s="44"/>
      <c r="AE207" s="44"/>
      <c r="AF207" s="44" t="s">
        <v>950</v>
      </c>
      <c r="AG207" s="44" t="s">
        <v>950</v>
      </c>
      <c r="AH207" s="44" t="s">
        <v>950</v>
      </c>
      <c r="AI207" s="312"/>
      <c r="AJ207" s="44" t="s">
        <v>950</v>
      </c>
      <c r="AK207" s="44" t="s">
        <v>950</v>
      </c>
      <c r="AL207" s="312"/>
      <c r="AM207" s="44"/>
      <c r="AN207" s="318"/>
      <c r="AO207" s="44" t="s">
        <v>1276</v>
      </c>
    </row>
    <row r="208" spans="1:85" ht="80.099999999999994" customHeight="1" x14ac:dyDescent="0.25">
      <c r="A208" s="44" t="s">
        <v>394</v>
      </c>
      <c r="B208" s="31" t="s">
        <v>370</v>
      </c>
      <c r="C208" s="44" t="s">
        <v>382</v>
      </c>
      <c r="D208" s="44" t="s">
        <v>379</v>
      </c>
      <c r="E208" s="71" t="s">
        <v>624</v>
      </c>
      <c r="F208" s="86">
        <v>2024130010255</v>
      </c>
      <c r="G208" s="44" t="s">
        <v>625</v>
      </c>
      <c r="H208" s="49" t="s">
        <v>703</v>
      </c>
      <c r="I208" s="44" t="s">
        <v>815</v>
      </c>
      <c r="J208" s="101">
        <v>0.5</v>
      </c>
      <c r="K208" s="44" t="s">
        <v>632</v>
      </c>
      <c r="L208" s="52" t="s">
        <v>189</v>
      </c>
      <c r="M208" s="44" t="s">
        <v>758</v>
      </c>
      <c r="N208" s="88">
        <v>0.25</v>
      </c>
      <c r="O208" s="54" t="s">
        <v>950</v>
      </c>
      <c r="P208" s="54"/>
      <c r="Q208" s="198">
        <v>0.28999999999999998</v>
      </c>
      <c r="R208" s="178" t="s">
        <v>950</v>
      </c>
      <c r="S208" s="137"/>
      <c r="T208" s="137"/>
      <c r="U208" s="44"/>
      <c r="V208" s="44"/>
      <c r="W208" s="44" t="s">
        <v>1106</v>
      </c>
      <c r="X208" s="52" t="s">
        <v>641</v>
      </c>
      <c r="Y208" s="44" t="s">
        <v>1273</v>
      </c>
      <c r="Z208" s="44" t="s">
        <v>1274</v>
      </c>
      <c r="AA208" s="44" t="s">
        <v>950</v>
      </c>
      <c r="AB208" s="44" t="s">
        <v>950</v>
      </c>
      <c r="AC208" s="44">
        <v>0</v>
      </c>
      <c r="AD208" s="44"/>
      <c r="AE208" s="44"/>
      <c r="AF208" s="44" t="s">
        <v>950</v>
      </c>
      <c r="AG208" s="44" t="s">
        <v>950</v>
      </c>
      <c r="AH208" s="44" t="s">
        <v>950</v>
      </c>
      <c r="AI208" s="313"/>
      <c r="AJ208" s="44" t="s">
        <v>950</v>
      </c>
      <c r="AK208" s="44" t="s">
        <v>950</v>
      </c>
      <c r="AL208" s="313"/>
      <c r="AM208" s="44"/>
      <c r="AN208" s="319"/>
      <c r="AO208" s="44"/>
    </row>
    <row r="209" spans="1:103" ht="80.099999999999994" customHeight="1" x14ac:dyDescent="0.25">
      <c r="A209" s="275"/>
      <c r="B209" s="276"/>
      <c r="C209" s="276"/>
      <c r="D209" s="277"/>
      <c r="E209" s="278" t="s">
        <v>1320</v>
      </c>
      <c r="F209" s="279"/>
      <c r="G209" s="279"/>
      <c r="H209" s="279"/>
      <c r="I209" s="279"/>
      <c r="J209" s="279"/>
      <c r="K209" s="279"/>
      <c r="L209" s="279"/>
      <c r="M209" s="279"/>
      <c r="N209" s="279"/>
      <c r="O209" s="280"/>
      <c r="P209" s="54"/>
      <c r="Q209" s="204">
        <v>0.28999999999999998</v>
      </c>
      <c r="R209" s="171">
        <f>AVERAGE(R201:R208)+Q208</f>
        <v>0.57513333333333327</v>
      </c>
      <c r="S209" s="137"/>
      <c r="T209" s="137"/>
      <c r="U209" s="44"/>
      <c r="V209" s="44"/>
      <c r="W209" s="44"/>
      <c r="X209" s="52"/>
      <c r="Y209" s="44"/>
      <c r="Z209" s="44"/>
      <c r="AA209" s="44"/>
      <c r="AB209" s="44"/>
      <c r="AC209" s="44"/>
      <c r="AD209" s="44"/>
      <c r="AE209" s="44"/>
      <c r="AF209" s="44"/>
      <c r="AG209" s="275"/>
      <c r="AH209" s="276"/>
      <c r="AI209" s="276"/>
      <c r="AJ209" s="276"/>
      <c r="AK209" s="276"/>
      <c r="AL209" s="276"/>
      <c r="AM209" s="276"/>
      <c r="AN209" s="277"/>
      <c r="AO209" s="44"/>
    </row>
    <row r="210" spans="1:103" s="106" customFormat="1" ht="80.099999999999994" customHeight="1" x14ac:dyDescent="0.25">
      <c r="A210" s="79" t="s">
        <v>394</v>
      </c>
      <c r="B210" s="79" t="s">
        <v>370</v>
      </c>
      <c r="C210" s="79" t="s">
        <v>404</v>
      </c>
      <c r="D210" s="79" t="s">
        <v>380</v>
      </c>
      <c r="E210" s="112" t="s">
        <v>634</v>
      </c>
      <c r="F210" s="105">
        <v>2024130010257</v>
      </c>
      <c r="G210" s="79"/>
      <c r="H210" s="172"/>
      <c r="I210" s="79" t="s">
        <v>901</v>
      </c>
      <c r="J210" s="173">
        <v>0.1</v>
      </c>
      <c r="K210" s="79"/>
      <c r="L210" s="99" t="s">
        <v>189</v>
      </c>
      <c r="M210" s="79" t="s">
        <v>758</v>
      </c>
      <c r="N210" s="174">
        <v>0.25</v>
      </c>
      <c r="O210" s="174"/>
      <c r="P210" s="174"/>
      <c r="Q210" s="174"/>
      <c r="R210" s="175">
        <f>O210/N210</f>
        <v>0</v>
      </c>
      <c r="S210" s="176"/>
      <c r="T210" s="176"/>
      <c r="U210" s="100"/>
      <c r="V210" s="100"/>
      <c r="W210" s="100"/>
      <c r="X210" s="79" t="s">
        <v>640</v>
      </c>
      <c r="Y210" s="100"/>
      <c r="Z210" s="100"/>
      <c r="AA210" s="100"/>
      <c r="AB210" s="100"/>
      <c r="AC210" s="100"/>
      <c r="AD210" s="100"/>
      <c r="AE210" s="100"/>
      <c r="AF210" s="100"/>
      <c r="AG210" s="100"/>
      <c r="AH210" s="100"/>
      <c r="AI210" s="99" t="s">
        <v>950</v>
      </c>
      <c r="AJ210" s="100"/>
      <c r="AK210" s="100"/>
      <c r="AL210" s="99" t="s">
        <v>950</v>
      </c>
      <c r="AM210" s="99"/>
      <c r="AN210" s="99" t="s">
        <v>950</v>
      </c>
      <c r="AO210" s="99" t="s">
        <v>1221</v>
      </c>
    </row>
    <row r="211" spans="1:103" s="106" customFormat="1" ht="80.099999999999994" customHeight="1" x14ac:dyDescent="0.25">
      <c r="A211" s="284"/>
      <c r="B211" s="285"/>
      <c r="C211" s="285"/>
      <c r="D211" s="286"/>
      <c r="E211" s="287" t="s">
        <v>1307</v>
      </c>
      <c r="F211" s="288"/>
      <c r="G211" s="288"/>
      <c r="H211" s="288"/>
      <c r="I211" s="288"/>
      <c r="J211" s="288"/>
      <c r="K211" s="288"/>
      <c r="L211" s="288"/>
      <c r="M211" s="288"/>
      <c r="N211" s="288"/>
      <c r="O211" s="289"/>
      <c r="P211" s="174"/>
      <c r="Q211" s="174"/>
      <c r="R211" s="183" t="s">
        <v>226</v>
      </c>
      <c r="S211" s="180"/>
      <c r="T211" s="180"/>
      <c r="U211" s="26"/>
      <c r="V211" s="26"/>
      <c r="W211" s="26"/>
      <c r="X211" s="31"/>
      <c r="Y211" s="26"/>
      <c r="Z211" s="26"/>
      <c r="AA211" s="26"/>
      <c r="AB211" s="26"/>
      <c r="AC211" s="26"/>
      <c r="AD211" s="26"/>
      <c r="AE211" s="26"/>
      <c r="AF211" s="26"/>
      <c r="AG211" s="353"/>
      <c r="AH211" s="354"/>
      <c r="AI211" s="354"/>
      <c r="AJ211" s="354"/>
      <c r="AK211" s="354"/>
      <c r="AL211" s="354"/>
      <c r="AM211" s="354"/>
      <c r="AN211" s="355"/>
      <c r="AO211" s="27"/>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row>
    <row r="212" spans="1:103" ht="80.099999999999994" customHeight="1" x14ac:dyDescent="0.25">
      <c r="A212" s="44" t="s">
        <v>394</v>
      </c>
      <c r="B212" s="31" t="s">
        <v>370</v>
      </c>
      <c r="C212" s="44" t="s">
        <v>405</v>
      </c>
      <c r="D212" s="44" t="s">
        <v>381</v>
      </c>
      <c r="E212" s="83" t="s">
        <v>635</v>
      </c>
      <c r="F212" s="86">
        <v>2024130010258</v>
      </c>
      <c r="G212" s="89" t="s">
        <v>636</v>
      </c>
      <c r="H212" s="49" t="s">
        <v>706</v>
      </c>
      <c r="I212" s="44" t="s">
        <v>893</v>
      </c>
      <c r="J212" s="101">
        <v>0.5</v>
      </c>
      <c r="K212" s="44" t="s">
        <v>894</v>
      </c>
      <c r="L212" s="52" t="s">
        <v>189</v>
      </c>
      <c r="M212" s="44" t="s">
        <v>759</v>
      </c>
      <c r="N212" s="44">
        <v>3500</v>
      </c>
      <c r="O212" s="44">
        <v>584</v>
      </c>
      <c r="P212" s="44"/>
      <c r="Q212" s="198">
        <v>0.4269</v>
      </c>
      <c r="R212" s="178">
        <f>O212/N212</f>
        <v>0.16685714285714287</v>
      </c>
      <c r="S212" s="137" t="s">
        <v>1222</v>
      </c>
      <c r="T212" s="137" t="s">
        <v>1191</v>
      </c>
      <c r="U212" s="44">
        <v>184</v>
      </c>
      <c r="V212" s="44">
        <v>3500</v>
      </c>
      <c r="W212" s="44" t="s">
        <v>916</v>
      </c>
      <c r="X212" s="44" t="s">
        <v>498</v>
      </c>
      <c r="Y212" s="44" t="s">
        <v>1224</v>
      </c>
      <c r="Z212" s="44" t="s">
        <v>1225</v>
      </c>
      <c r="AA212" s="44" t="s">
        <v>914</v>
      </c>
      <c r="AB212" s="44" t="s">
        <v>916</v>
      </c>
      <c r="AC212" s="44" t="s">
        <v>916</v>
      </c>
      <c r="AD212" s="44" t="s">
        <v>916</v>
      </c>
      <c r="AE212" s="44" t="s">
        <v>1048</v>
      </c>
      <c r="AF212" s="44" t="s">
        <v>916</v>
      </c>
      <c r="AG212" s="44" t="s">
        <v>916</v>
      </c>
      <c r="AH212" s="44" t="s">
        <v>916</v>
      </c>
      <c r="AI212" s="311">
        <v>2300000000</v>
      </c>
      <c r="AJ212" s="44" t="s">
        <v>916</v>
      </c>
      <c r="AK212" s="44" t="s">
        <v>916</v>
      </c>
      <c r="AL212" s="311">
        <v>180717356.09999999</v>
      </c>
      <c r="AM212" s="44"/>
      <c r="AN212" s="317">
        <f>AL212/AI212</f>
        <v>7.8572763521739128E-2</v>
      </c>
      <c r="AO212" s="44" t="s">
        <v>1226</v>
      </c>
    </row>
    <row r="213" spans="1:103" s="106" customFormat="1" ht="80.099999999999994" customHeight="1" x14ac:dyDescent="0.25">
      <c r="A213" s="31" t="s">
        <v>394</v>
      </c>
      <c r="B213" s="31" t="s">
        <v>370</v>
      </c>
      <c r="C213" s="31" t="s">
        <v>405</v>
      </c>
      <c r="D213" s="31" t="s">
        <v>381</v>
      </c>
      <c r="E213" s="83" t="s">
        <v>635</v>
      </c>
      <c r="F213" s="119">
        <v>2024130010258</v>
      </c>
      <c r="G213" s="120" t="s">
        <v>636</v>
      </c>
      <c r="H213" s="29" t="s">
        <v>706</v>
      </c>
      <c r="I213" s="79" t="s">
        <v>834</v>
      </c>
      <c r="J213" s="118">
        <v>0.1</v>
      </c>
      <c r="K213" s="79" t="s">
        <v>637</v>
      </c>
      <c r="L213" s="52" t="s">
        <v>189</v>
      </c>
      <c r="M213" s="44" t="s">
        <v>759</v>
      </c>
      <c r="N213" s="44">
        <v>3500</v>
      </c>
      <c r="O213" s="44">
        <v>3</v>
      </c>
      <c r="P213" s="44"/>
      <c r="Q213" s="198">
        <v>0.4269</v>
      </c>
      <c r="R213" s="178">
        <f>O213/N213</f>
        <v>8.571428571428571E-4</v>
      </c>
      <c r="S213" s="137" t="s">
        <v>1222</v>
      </c>
      <c r="T213" s="137" t="s">
        <v>1191</v>
      </c>
      <c r="U213" s="44">
        <v>184</v>
      </c>
      <c r="V213" s="44">
        <v>3500</v>
      </c>
      <c r="W213" s="44" t="s">
        <v>916</v>
      </c>
      <c r="X213" s="44" t="s">
        <v>498</v>
      </c>
      <c r="Y213" s="44" t="s">
        <v>1224</v>
      </c>
      <c r="Z213" s="44" t="s">
        <v>1227</v>
      </c>
      <c r="AA213" s="44" t="s">
        <v>937</v>
      </c>
      <c r="AB213" s="44" t="s">
        <v>916</v>
      </c>
      <c r="AC213" s="44" t="s">
        <v>916</v>
      </c>
      <c r="AD213" s="44" t="s">
        <v>916</v>
      </c>
      <c r="AE213" s="44" t="s">
        <v>1048</v>
      </c>
      <c r="AF213" s="44" t="s">
        <v>916</v>
      </c>
      <c r="AG213" s="44" t="s">
        <v>1228</v>
      </c>
      <c r="AH213" s="136">
        <v>1838048726</v>
      </c>
      <c r="AI213" s="312"/>
      <c r="AJ213" s="44" t="s">
        <v>1048</v>
      </c>
      <c r="AK213" s="44" t="s">
        <v>1048</v>
      </c>
      <c r="AL213" s="312"/>
      <c r="AM213" s="44"/>
      <c r="AN213" s="318"/>
      <c r="AO213" s="44" t="s">
        <v>1229</v>
      </c>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row>
    <row r="214" spans="1:103" s="106" customFormat="1" ht="80.099999999999994" customHeight="1" x14ac:dyDescent="0.25">
      <c r="A214" s="31" t="s">
        <v>394</v>
      </c>
      <c r="B214" s="31" t="s">
        <v>370</v>
      </c>
      <c r="C214" s="31" t="s">
        <v>405</v>
      </c>
      <c r="D214" s="31" t="s">
        <v>381</v>
      </c>
      <c r="E214" s="83" t="s">
        <v>635</v>
      </c>
      <c r="F214" s="119">
        <v>2024130010258</v>
      </c>
      <c r="G214" s="120" t="s">
        <v>636</v>
      </c>
      <c r="H214" s="116" t="s">
        <v>707</v>
      </c>
      <c r="I214" s="79" t="s">
        <v>834</v>
      </c>
      <c r="J214" s="118">
        <v>0.1</v>
      </c>
      <c r="K214" s="79" t="s">
        <v>638</v>
      </c>
      <c r="L214" s="52" t="s">
        <v>189</v>
      </c>
      <c r="M214" s="44" t="s">
        <v>759</v>
      </c>
      <c r="N214" s="44">
        <v>3500</v>
      </c>
      <c r="O214" s="44">
        <v>20</v>
      </c>
      <c r="P214" s="44"/>
      <c r="Q214" s="198">
        <v>0.4269</v>
      </c>
      <c r="R214" s="178">
        <f>O214/N214</f>
        <v>5.7142857142857143E-3</v>
      </c>
      <c r="S214" s="137" t="s">
        <v>1222</v>
      </c>
      <c r="T214" s="137" t="s">
        <v>1191</v>
      </c>
      <c r="U214" s="44">
        <v>184</v>
      </c>
      <c r="V214" s="44">
        <v>5914</v>
      </c>
      <c r="W214" s="44" t="s">
        <v>916</v>
      </c>
      <c r="X214" s="44" t="s">
        <v>498</v>
      </c>
      <c r="Y214" s="44" t="s">
        <v>1224</v>
      </c>
      <c r="Z214" s="44" t="s">
        <v>1227</v>
      </c>
      <c r="AA214" s="44" t="s">
        <v>914</v>
      </c>
      <c r="AB214" s="44" t="s">
        <v>916</v>
      </c>
      <c r="AC214" s="44" t="s">
        <v>916</v>
      </c>
      <c r="AD214" s="44" t="s">
        <v>916</v>
      </c>
      <c r="AE214" s="44" t="s">
        <v>916</v>
      </c>
      <c r="AF214" s="44" t="s">
        <v>916</v>
      </c>
      <c r="AG214" s="44" t="s">
        <v>916</v>
      </c>
      <c r="AH214" s="44" t="s">
        <v>916</v>
      </c>
      <c r="AI214" s="312"/>
      <c r="AJ214" s="44" t="s">
        <v>916</v>
      </c>
      <c r="AK214" s="44" t="s">
        <v>916</v>
      </c>
      <c r="AL214" s="312"/>
      <c r="AM214" s="44"/>
      <c r="AN214" s="318"/>
      <c r="AO214" s="44" t="s">
        <v>1230</v>
      </c>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row>
    <row r="215" spans="1:103" ht="80.099999999999994" customHeight="1" x14ac:dyDescent="0.25">
      <c r="A215" s="44" t="s">
        <v>394</v>
      </c>
      <c r="B215" s="31" t="s">
        <v>370</v>
      </c>
      <c r="C215" s="44" t="s">
        <v>405</v>
      </c>
      <c r="D215" s="44" t="s">
        <v>381</v>
      </c>
      <c r="E215" s="83" t="s">
        <v>635</v>
      </c>
      <c r="F215" s="86">
        <v>2024130010258</v>
      </c>
      <c r="G215" s="89" t="s">
        <v>636</v>
      </c>
      <c r="H215" s="46" t="s">
        <v>708</v>
      </c>
      <c r="I215" s="44" t="s">
        <v>896</v>
      </c>
      <c r="J215" s="101">
        <v>0.5</v>
      </c>
      <c r="K215" s="44" t="s">
        <v>897</v>
      </c>
      <c r="L215" s="52" t="s">
        <v>189</v>
      </c>
      <c r="M215" s="44" t="s">
        <v>759</v>
      </c>
      <c r="N215" s="44">
        <v>10</v>
      </c>
      <c r="O215" s="43">
        <v>639</v>
      </c>
      <c r="P215" s="44"/>
      <c r="Q215" s="198">
        <v>0.4269</v>
      </c>
      <c r="R215" s="178">
        <v>1</v>
      </c>
      <c r="S215" s="137" t="s">
        <v>1222</v>
      </c>
      <c r="T215" s="137" t="s">
        <v>1191</v>
      </c>
      <c r="U215" s="44">
        <v>184</v>
      </c>
      <c r="V215" s="44">
        <v>5914</v>
      </c>
      <c r="W215" s="44" t="s">
        <v>916</v>
      </c>
      <c r="X215" s="44" t="s">
        <v>498</v>
      </c>
      <c r="Y215" s="44" t="s">
        <v>1224</v>
      </c>
      <c r="Z215" s="44" t="s">
        <v>1227</v>
      </c>
      <c r="AA215" s="44" t="s">
        <v>914</v>
      </c>
      <c r="AB215" s="44" t="s">
        <v>916</v>
      </c>
      <c r="AC215" s="44" t="s">
        <v>916</v>
      </c>
      <c r="AD215" s="44" t="s">
        <v>916</v>
      </c>
      <c r="AE215" s="44" t="s">
        <v>916</v>
      </c>
      <c r="AF215" s="44" t="s">
        <v>916</v>
      </c>
      <c r="AG215" s="44" t="s">
        <v>916</v>
      </c>
      <c r="AH215" s="44" t="s">
        <v>916</v>
      </c>
      <c r="AI215" s="312"/>
      <c r="AJ215" s="44" t="s">
        <v>916</v>
      </c>
      <c r="AK215" s="44" t="s">
        <v>916</v>
      </c>
      <c r="AL215" s="312"/>
      <c r="AM215" s="44"/>
      <c r="AN215" s="318"/>
      <c r="AO215" s="44" t="s">
        <v>1226</v>
      </c>
    </row>
    <row r="216" spans="1:103" s="106" customFormat="1" ht="80.099999999999994" customHeight="1" x14ac:dyDescent="0.25">
      <c r="A216" s="44" t="s">
        <v>394</v>
      </c>
      <c r="B216" s="31" t="s">
        <v>370</v>
      </c>
      <c r="C216" s="44" t="s">
        <v>405</v>
      </c>
      <c r="D216" s="44" t="s">
        <v>381</v>
      </c>
      <c r="E216" s="83" t="s">
        <v>635</v>
      </c>
      <c r="F216" s="86">
        <v>2024130010258</v>
      </c>
      <c r="G216" s="89" t="s">
        <v>636</v>
      </c>
      <c r="H216" s="46" t="s">
        <v>707</v>
      </c>
      <c r="I216" s="79" t="s">
        <v>834</v>
      </c>
      <c r="J216" s="118">
        <v>0.1</v>
      </c>
      <c r="K216" s="79" t="s">
        <v>639</v>
      </c>
      <c r="L216" s="52" t="s">
        <v>189</v>
      </c>
      <c r="M216" s="44" t="s">
        <v>759</v>
      </c>
      <c r="N216" s="44">
        <v>10</v>
      </c>
      <c r="O216" s="44">
        <v>30</v>
      </c>
      <c r="P216" s="44"/>
      <c r="Q216" s="198">
        <v>0.4269</v>
      </c>
      <c r="R216" s="178">
        <v>1</v>
      </c>
      <c r="S216" s="137" t="s">
        <v>1222</v>
      </c>
      <c r="T216" s="137" t="s">
        <v>1191</v>
      </c>
      <c r="U216" s="44">
        <v>184</v>
      </c>
      <c r="V216" s="44">
        <v>3500</v>
      </c>
      <c r="W216" s="44" t="s">
        <v>916</v>
      </c>
      <c r="X216" s="44" t="s">
        <v>498</v>
      </c>
      <c r="Y216" s="44" t="s">
        <v>1224</v>
      </c>
      <c r="Z216" s="44" t="s">
        <v>1227</v>
      </c>
      <c r="AA216" s="44" t="s">
        <v>937</v>
      </c>
      <c r="AB216" s="44" t="s">
        <v>916</v>
      </c>
      <c r="AC216" s="44" t="s">
        <v>916</v>
      </c>
      <c r="AD216" s="44" t="s">
        <v>916</v>
      </c>
      <c r="AE216" s="44" t="s">
        <v>1048</v>
      </c>
      <c r="AF216" s="44" t="s">
        <v>916</v>
      </c>
      <c r="AG216" s="44" t="s">
        <v>1228</v>
      </c>
      <c r="AH216" s="136">
        <v>1838048726</v>
      </c>
      <c r="AI216" s="312"/>
      <c r="AJ216" s="44" t="s">
        <v>1048</v>
      </c>
      <c r="AK216" s="44" t="s">
        <v>1048</v>
      </c>
      <c r="AL216" s="312"/>
      <c r="AM216" s="44"/>
      <c r="AN216" s="318"/>
      <c r="AO216" s="44" t="s">
        <v>1229</v>
      </c>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row>
    <row r="217" spans="1:103" s="106" customFormat="1" ht="80.099999999999994" customHeight="1" x14ac:dyDescent="0.25">
      <c r="A217" s="44" t="s">
        <v>394</v>
      </c>
      <c r="B217" s="31" t="s">
        <v>370</v>
      </c>
      <c r="C217" s="44" t="s">
        <v>405</v>
      </c>
      <c r="D217" s="44" t="s">
        <v>381</v>
      </c>
      <c r="E217" s="83" t="s">
        <v>635</v>
      </c>
      <c r="F217" s="86">
        <v>2024130010258</v>
      </c>
      <c r="G217" s="89" t="s">
        <v>636</v>
      </c>
      <c r="H217" s="46" t="s">
        <v>708</v>
      </c>
      <c r="I217" s="44" t="s">
        <v>893</v>
      </c>
      <c r="J217" s="118">
        <v>0.1</v>
      </c>
      <c r="K217" s="44" t="s">
        <v>895</v>
      </c>
      <c r="L217" s="52" t="s">
        <v>189</v>
      </c>
      <c r="M217" s="44" t="s">
        <v>759</v>
      </c>
      <c r="N217" s="54">
        <v>0.25</v>
      </c>
      <c r="O217" s="54" t="s">
        <v>1223</v>
      </c>
      <c r="P217" s="54"/>
      <c r="Q217" s="198">
        <v>0.4269</v>
      </c>
      <c r="R217" s="178">
        <v>0</v>
      </c>
      <c r="S217" s="137" t="s">
        <v>1222</v>
      </c>
      <c r="T217" s="137" t="s">
        <v>1191</v>
      </c>
      <c r="U217" s="44">
        <v>184</v>
      </c>
      <c r="V217" s="44">
        <v>3500</v>
      </c>
      <c r="W217" s="44" t="s">
        <v>916</v>
      </c>
      <c r="X217" s="44" t="s">
        <v>498</v>
      </c>
      <c r="Y217" s="44" t="s">
        <v>1231</v>
      </c>
      <c r="Z217" s="44" t="s">
        <v>1232</v>
      </c>
      <c r="AA217" s="44" t="s">
        <v>937</v>
      </c>
      <c r="AB217" s="44" t="s">
        <v>916</v>
      </c>
      <c r="AC217" s="44" t="s">
        <v>916</v>
      </c>
      <c r="AD217" s="44" t="s">
        <v>916</v>
      </c>
      <c r="AE217" s="44" t="s">
        <v>916</v>
      </c>
      <c r="AF217" s="44" t="s">
        <v>916</v>
      </c>
      <c r="AG217" s="44" t="s">
        <v>916</v>
      </c>
      <c r="AH217" s="44" t="s">
        <v>916</v>
      </c>
      <c r="AI217" s="313"/>
      <c r="AJ217" s="44" t="s">
        <v>916</v>
      </c>
      <c r="AK217" s="44" t="s">
        <v>916</v>
      </c>
      <c r="AL217" s="313"/>
      <c r="AM217" s="44"/>
      <c r="AN217" s="319"/>
      <c r="AO217" s="44"/>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row>
    <row r="218" spans="1:103" s="106" customFormat="1" ht="80.099999999999994" customHeight="1" x14ac:dyDescent="0.25">
      <c r="A218" s="275"/>
      <c r="B218" s="276"/>
      <c r="C218" s="276"/>
      <c r="D218" s="277"/>
      <c r="E218" s="281" t="s">
        <v>1321</v>
      </c>
      <c r="F218" s="282"/>
      <c r="G218" s="282"/>
      <c r="H218" s="282"/>
      <c r="I218" s="282"/>
      <c r="J218" s="282"/>
      <c r="K218" s="282"/>
      <c r="L218" s="282"/>
      <c r="M218" s="282"/>
      <c r="N218" s="282"/>
      <c r="O218" s="283"/>
      <c r="P218" s="54"/>
      <c r="Q218" s="204">
        <v>0.4269</v>
      </c>
      <c r="R218" s="171">
        <f>AVERAGE(R212:R217)+Q217</f>
        <v>0.78913809523809531</v>
      </c>
      <c r="S218" s="137"/>
      <c r="T218" s="137"/>
      <c r="U218" s="44"/>
      <c r="V218" s="44"/>
      <c r="W218" s="44"/>
      <c r="X218" s="44"/>
      <c r="Y218" s="44"/>
      <c r="Z218" s="44"/>
      <c r="AA218" s="44"/>
      <c r="AB218" s="44"/>
      <c r="AC218" s="44"/>
      <c r="AD218" s="44"/>
      <c r="AE218" s="44"/>
      <c r="AF218" s="44"/>
      <c r="AG218" s="275"/>
      <c r="AH218" s="276"/>
      <c r="AI218" s="276"/>
      <c r="AJ218" s="276"/>
      <c r="AK218" s="276"/>
      <c r="AL218" s="276"/>
      <c r="AM218" s="276"/>
      <c r="AN218" s="277"/>
      <c r="AO218" s="44"/>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row>
    <row r="219" spans="1:103" ht="80.099999999999994" customHeight="1" x14ac:dyDescent="0.25">
      <c r="A219" s="44" t="s">
        <v>393</v>
      </c>
      <c r="B219" s="31" t="s">
        <v>383</v>
      </c>
      <c r="C219" s="44" t="s">
        <v>382</v>
      </c>
      <c r="D219" s="44" t="s">
        <v>390</v>
      </c>
      <c r="E219" s="121" t="s">
        <v>642</v>
      </c>
      <c r="F219" s="86">
        <v>2024130010231</v>
      </c>
      <c r="G219" s="44" t="s">
        <v>643</v>
      </c>
      <c r="H219" s="44" t="s">
        <v>709</v>
      </c>
      <c r="I219" s="44" t="s">
        <v>898</v>
      </c>
      <c r="J219" s="101">
        <v>0.5</v>
      </c>
      <c r="K219" s="44" t="s">
        <v>644</v>
      </c>
      <c r="L219" s="52" t="s">
        <v>189</v>
      </c>
      <c r="M219" s="44" t="s">
        <v>760</v>
      </c>
      <c r="N219" s="52">
        <v>150</v>
      </c>
      <c r="O219" s="44">
        <v>0</v>
      </c>
      <c r="P219" s="44"/>
      <c r="Q219" s="198">
        <v>0.56599999999999995</v>
      </c>
      <c r="R219" s="178">
        <f>O219/N219</f>
        <v>0</v>
      </c>
      <c r="S219" s="137">
        <v>45580</v>
      </c>
      <c r="T219" s="137">
        <v>45656</v>
      </c>
      <c r="U219" s="44">
        <v>75</v>
      </c>
      <c r="V219" s="44">
        <v>10</v>
      </c>
      <c r="W219" s="44" t="s">
        <v>1233</v>
      </c>
      <c r="X219" s="52" t="s">
        <v>653</v>
      </c>
      <c r="Y219" s="44" t="s">
        <v>1236</v>
      </c>
      <c r="Z219" s="44" t="s">
        <v>1237</v>
      </c>
      <c r="AA219" s="44" t="s">
        <v>914</v>
      </c>
      <c r="AB219" s="44" t="s">
        <v>1238</v>
      </c>
      <c r="AC219" s="133">
        <v>229792091.53999999</v>
      </c>
      <c r="AD219" s="44" t="s">
        <v>65</v>
      </c>
      <c r="AE219" s="44" t="s">
        <v>49</v>
      </c>
      <c r="AF219" s="137">
        <v>45580</v>
      </c>
      <c r="AG219" s="133">
        <v>229792091.53999999</v>
      </c>
      <c r="AH219" s="134">
        <v>229792091.53999999</v>
      </c>
      <c r="AI219" s="311">
        <v>2480002287.54</v>
      </c>
      <c r="AJ219" s="44" t="s">
        <v>1239</v>
      </c>
      <c r="AK219" s="44" t="s">
        <v>1240</v>
      </c>
      <c r="AL219" s="311">
        <v>179012821</v>
      </c>
      <c r="AM219" s="44"/>
      <c r="AN219" s="317">
        <f>AL219/AI219</f>
        <v>7.2182522532093715E-2</v>
      </c>
      <c r="AO219" s="44" t="s">
        <v>1241</v>
      </c>
    </row>
    <row r="220" spans="1:103" ht="80.099999999999994" customHeight="1" x14ac:dyDescent="0.25">
      <c r="A220" s="44" t="s">
        <v>393</v>
      </c>
      <c r="B220" s="31" t="s">
        <v>383</v>
      </c>
      <c r="C220" s="44" t="s">
        <v>382</v>
      </c>
      <c r="D220" s="44" t="s">
        <v>390</v>
      </c>
      <c r="E220" s="121" t="s">
        <v>642</v>
      </c>
      <c r="F220" s="86">
        <v>2024130010231</v>
      </c>
      <c r="G220" s="44" t="s">
        <v>643</v>
      </c>
      <c r="H220" s="44" t="s">
        <v>709</v>
      </c>
      <c r="I220" s="44" t="s">
        <v>898</v>
      </c>
      <c r="J220" s="101">
        <v>0.5</v>
      </c>
      <c r="K220" s="44" t="s">
        <v>645</v>
      </c>
      <c r="L220" s="52" t="s">
        <v>189</v>
      </c>
      <c r="M220" s="44" t="s">
        <v>760</v>
      </c>
      <c r="N220" s="52">
        <v>150</v>
      </c>
      <c r="O220" s="44" t="s">
        <v>226</v>
      </c>
      <c r="P220" s="44"/>
      <c r="Q220" s="198">
        <v>0.56599999999999995</v>
      </c>
      <c r="R220" s="178" t="s">
        <v>226</v>
      </c>
      <c r="S220" s="137" t="s">
        <v>226</v>
      </c>
      <c r="T220" s="137" t="s">
        <v>226</v>
      </c>
      <c r="U220" s="44" t="s">
        <v>226</v>
      </c>
      <c r="V220" s="44" t="s">
        <v>226</v>
      </c>
      <c r="W220" s="44" t="s">
        <v>226</v>
      </c>
      <c r="X220" s="52" t="s">
        <v>653</v>
      </c>
      <c r="Y220" s="44" t="s">
        <v>226</v>
      </c>
      <c r="Z220" s="44" t="s">
        <v>226</v>
      </c>
      <c r="AA220" s="44" t="s">
        <v>226</v>
      </c>
      <c r="AB220" s="44" t="s">
        <v>226</v>
      </c>
      <c r="AC220" s="44" t="s">
        <v>226</v>
      </c>
      <c r="AD220" s="44" t="s">
        <v>226</v>
      </c>
      <c r="AE220" s="44" t="s">
        <v>226</v>
      </c>
      <c r="AF220" s="44" t="s">
        <v>226</v>
      </c>
      <c r="AG220" s="44" t="s">
        <v>226</v>
      </c>
      <c r="AH220" s="31" t="s">
        <v>226</v>
      </c>
      <c r="AI220" s="312"/>
      <c r="AJ220" s="44" t="s">
        <v>226</v>
      </c>
      <c r="AK220" s="44" t="s">
        <v>226</v>
      </c>
      <c r="AL220" s="312"/>
      <c r="AM220" s="44"/>
      <c r="AN220" s="318"/>
      <c r="AO220" s="44" t="s">
        <v>1242</v>
      </c>
    </row>
    <row r="221" spans="1:103" ht="80.099999999999994" customHeight="1" x14ac:dyDescent="0.25">
      <c r="A221" s="44" t="s">
        <v>393</v>
      </c>
      <c r="B221" s="31" t="s">
        <v>383</v>
      </c>
      <c r="C221" s="44" t="s">
        <v>382</v>
      </c>
      <c r="D221" s="44" t="s">
        <v>390</v>
      </c>
      <c r="E221" s="121" t="s">
        <v>642</v>
      </c>
      <c r="F221" s="86">
        <v>2024130010231</v>
      </c>
      <c r="G221" s="44" t="s">
        <v>643</v>
      </c>
      <c r="H221" s="44" t="s">
        <v>709</v>
      </c>
      <c r="I221" s="44" t="s">
        <v>898</v>
      </c>
      <c r="J221" s="101">
        <v>0.5</v>
      </c>
      <c r="K221" s="44" t="s">
        <v>646</v>
      </c>
      <c r="L221" s="52" t="s">
        <v>189</v>
      </c>
      <c r="M221" s="44" t="s">
        <v>760</v>
      </c>
      <c r="N221" s="52">
        <v>150</v>
      </c>
      <c r="O221" s="44" t="s">
        <v>226</v>
      </c>
      <c r="P221" s="44"/>
      <c r="Q221" s="198">
        <v>0.56599999999999995</v>
      </c>
      <c r="R221" s="178" t="s">
        <v>226</v>
      </c>
      <c r="S221" s="137" t="s">
        <v>226</v>
      </c>
      <c r="T221" s="137" t="s">
        <v>226</v>
      </c>
      <c r="U221" s="44" t="s">
        <v>226</v>
      </c>
      <c r="V221" s="44" t="s">
        <v>226</v>
      </c>
      <c r="W221" s="44" t="s">
        <v>226</v>
      </c>
      <c r="X221" s="52" t="s">
        <v>653</v>
      </c>
      <c r="Y221" s="44" t="s">
        <v>226</v>
      </c>
      <c r="Z221" s="44" t="s">
        <v>226</v>
      </c>
      <c r="AA221" s="44" t="s">
        <v>226</v>
      </c>
      <c r="AB221" s="44" t="s">
        <v>226</v>
      </c>
      <c r="AC221" s="44" t="s">
        <v>226</v>
      </c>
      <c r="AD221" s="44" t="s">
        <v>226</v>
      </c>
      <c r="AE221" s="44" t="s">
        <v>226</v>
      </c>
      <c r="AF221" s="44" t="s">
        <v>226</v>
      </c>
      <c r="AG221" s="44" t="s">
        <v>226</v>
      </c>
      <c r="AH221" s="31" t="s">
        <v>226</v>
      </c>
      <c r="AI221" s="312"/>
      <c r="AJ221" s="44" t="s">
        <v>226</v>
      </c>
      <c r="AK221" s="44" t="s">
        <v>226</v>
      </c>
      <c r="AL221" s="312"/>
      <c r="AM221" s="44"/>
      <c r="AN221" s="318"/>
      <c r="AO221" s="44" t="s">
        <v>1242</v>
      </c>
    </row>
    <row r="222" spans="1:103" ht="80.099999999999994" customHeight="1" x14ac:dyDescent="0.25">
      <c r="A222" s="44" t="s">
        <v>393</v>
      </c>
      <c r="B222" s="31" t="s">
        <v>383</v>
      </c>
      <c r="C222" s="44" t="s">
        <v>404</v>
      </c>
      <c r="D222" s="44" t="s">
        <v>391</v>
      </c>
      <c r="E222" s="121" t="s">
        <v>642</v>
      </c>
      <c r="F222" s="86">
        <v>2024130010231</v>
      </c>
      <c r="G222" s="44" t="s">
        <v>643</v>
      </c>
      <c r="H222" s="44" t="s">
        <v>710</v>
      </c>
      <c r="I222" s="44" t="s">
        <v>898</v>
      </c>
      <c r="J222" s="101">
        <v>0.5</v>
      </c>
      <c r="K222" s="44" t="s">
        <v>647</v>
      </c>
      <c r="L222" s="52" t="s">
        <v>189</v>
      </c>
      <c r="M222" s="44" t="s">
        <v>761</v>
      </c>
      <c r="N222" s="52">
        <v>0</v>
      </c>
      <c r="O222" s="44" t="s">
        <v>226</v>
      </c>
      <c r="P222" s="44"/>
      <c r="Q222" s="198">
        <v>0.56599999999999995</v>
      </c>
      <c r="R222" s="178" t="s">
        <v>226</v>
      </c>
      <c r="S222" s="137" t="s">
        <v>226</v>
      </c>
      <c r="T222" s="137" t="s">
        <v>226</v>
      </c>
      <c r="U222" s="44" t="s">
        <v>226</v>
      </c>
      <c r="V222" s="44" t="s">
        <v>226</v>
      </c>
      <c r="W222" s="44" t="s">
        <v>226</v>
      </c>
      <c r="X222" s="52" t="s">
        <v>653</v>
      </c>
      <c r="Y222" s="44" t="s">
        <v>226</v>
      </c>
      <c r="Z222" s="44" t="s">
        <v>226</v>
      </c>
      <c r="AA222" s="44" t="s">
        <v>226</v>
      </c>
      <c r="AB222" s="44" t="s">
        <v>226</v>
      </c>
      <c r="AC222" s="44" t="s">
        <v>226</v>
      </c>
      <c r="AD222" s="44" t="s">
        <v>226</v>
      </c>
      <c r="AE222" s="44" t="s">
        <v>226</v>
      </c>
      <c r="AF222" s="44" t="s">
        <v>226</v>
      </c>
      <c r="AG222" s="44" t="s">
        <v>226</v>
      </c>
      <c r="AH222" s="31" t="s">
        <v>226</v>
      </c>
      <c r="AI222" s="312"/>
      <c r="AJ222" s="44" t="s">
        <v>226</v>
      </c>
      <c r="AK222" s="44" t="s">
        <v>226</v>
      </c>
      <c r="AL222" s="312"/>
      <c r="AM222" s="44"/>
      <c r="AN222" s="318"/>
      <c r="AO222" s="44" t="s">
        <v>1242</v>
      </c>
    </row>
    <row r="223" spans="1:103" ht="80.099999999999994" customHeight="1" x14ac:dyDescent="0.25">
      <c r="A223" s="44" t="s">
        <v>393</v>
      </c>
      <c r="B223" s="31" t="s">
        <v>383</v>
      </c>
      <c r="C223" s="44" t="s">
        <v>404</v>
      </c>
      <c r="D223" s="44" t="s">
        <v>391</v>
      </c>
      <c r="E223" s="121" t="s">
        <v>642</v>
      </c>
      <c r="F223" s="86">
        <v>2024130010231</v>
      </c>
      <c r="G223" s="44" t="s">
        <v>643</v>
      </c>
      <c r="H223" s="44" t="s">
        <v>710</v>
      </c>
      <c r="I223" s="44" t="s">
        <v>898</v>
      </c>
      <c r="J223" s="101">
        <v>0.5</v>
      </c>
      <c r="K223" s="44" t="s">
        <v>648</v>
      </c>
      <c r="L223" s="52" t="s">
        <v>189</v>
      </c>
      <c r="M223" s="44" t="s">
        <v>761</v>
      </c>
      <c r="N223" s="52">
        <v>0</v>
      </c>
      <c r="O223" s="43">
        <v>1</v>
      </c>
      <c r="P223" s="44"/>
      <c r="Q223" s="198">
        <v>0.56599999999999995</v>
      </c>
      <c r="R223" s="178" t="s">
        <v>226</v>
      </c>
      <c r="S223" s="137">
        <v>45519</v>
      </c>
      <c r="T223" s="137">
        <v>45656</v>
      </c>
      <c r="U223" s="44">
        <v>137</v>
      </c>
      <c r="V223" s="44">
        <v>1</v>
      </c>
      <c r="W223" s="44" t="s">
        <v>1234</v>
      </c>
      <c r="X223" s="52" t="s">
        <v>653</v>
      </c>
      <c r="Y223" s="44" t="s">
        <v>1243</v>
      </c>
      <c r="Z223" s="44" t="s">
        <v>1244</v>
      </c>
      <c r="AA223" s="44" t="s">
        <v>914</v>
      </c>
      <c r="AB223" s="44" t="s">
        <v>1245</v>
      </c>
      <c r="AC223" s="133">
        <v>4650983</v>
      </c>
      <c r="AD223" s="44" t="s">
        <v>64</v>
      </c>
      <c r="AE223" s="44" t="s">
        <v>41</v>
      </c>
      <c r="AF223" s="137">
        <v>45405</v>
      </c>
      <c r="AG223" s="133">
        <v>4650983</v>
      </c>
      <c r="AH223" s="134">
        <v>4650983</v>
      </c>
      <c r="AI223" s="312"/>
      <c r="AJ223" s="44" t="s">
        <v>934</v>
      </c>
      <c r="AK223" s="44" t="s">
        <v>1240</v>
      </c>
      <c r="AL223" s="312"/>
      <c r="AM223" s="44"/>
      <c r="AN223" s="318"/>
      <c r="AO223" s="44" t="s">
        <v>1246</v>
      </c>
    </row>
    <row r="224" spans="1:103" ht="80.099999999999994" customHeight="1" x14ac:dyDescent="0.25">
      <c r="A224" s="44" t="s">
        <v>393</v>
      </c>
      <c r="B224" s="31" t="s">
        <v>383</v>
      </c>
      <c r="C224" s="44" t="s">
        <v>404</v>
      </c>
      <c r="D224" s="44" t="s">
        <v>391</v>
      </c>
      <c r="E224" s="121" t="s">
        <v>642</v>
      </c>
      <c r="F224" s="86">
        <v>2024130010231</v>
      </c>
      <c r="G224" s="44" t="s">
        <v>643</v>
      </c>
      <c r="H224" s="44" t="s">
        <v>710</v>
      </c>
      <c r="I224" s="44" t="s">
        <v>899</v>
      </c>
      <c r="J224" s="101">
        <v>0.3</v>
      </c>
      <c r="K224" s="44" t="s">
        <v>649</v>
      </c>
      <c r="L224" s="52" t="s">
        <v>189</v>
      </c>
      <c r="M224" s="44" t="s">
        <v>761</v>
      </c>
      <c r="N224" s="52">
        <v>0</v>
      </c>
      <c r="O224" s="43">
        <v>49</v>
      </c>
      <c r="P224" s="44"/>
      <c r="Q224" s="198">
        <v>0.56599999999999995</v>
      </c>
      <c r="R224" s="178" t="s">
        <v>226</v>
      </c>
      <c r="S224" s="137">
        <v>45580</v>
      </c>
      <c r="T224" s="137">
        <v>45641</v>
      </c>
      <c r="U224" s="44">
        <v>60</v>
      </c>
      <c r="V224" s="44">
        <v>150</v>
      </c>
      <c r="W224" s="44" t="s">
        <v>1235</v>
      </c>
      <c r="X224" s="52" t="s">
        <v>653</v>
      </c>
      <c r="Y224" s="44" t="s">
        <v>1247</v>
      </c>
      <c r="Z224" s="44" t="s">
        <v>1248</v>
      </c>
      <c r="AA224" s="44" t="s">
        <v>914</v>
      </c>
      <c r="AB224" s="44" t="s">
        <v>1249</v>
      </c>
      <c r="AC224" s="133">
        <v>1950614573</v>
      </c>
      <c r="AD224" s="44" t="s">
        <v>64</v>
      </c>
      <c r="AE224" s="44" t="s">
        <v>49</v>
      </c>
      <c r="AF224" s="137">
        <v>45580</v>
      </c>
      <c r="AG224" s="133">
        <v>1950614573</v>
      </c>
      <c r="AH224" s="134">
        <v>1950614573</v>
      </c>
      <c r="AI224" s="312"/>
      <c r="AJ224" s="44" t="s">
        <v>1250</v>
      </c>
      <c r="AK224" s="44" t="s">
        <v>1240</v>
      </c>
      <c r="AL224" s="312"/>
      <c r="AM224" s="44"/>
      <c r="AN224" s="318"/>
      <c r="AO224" s="44" t="s">
        <v>1251</v>
      </c>
    </row>
    <row r="225" spans="1:79" ht="80.099999999999994" customHeight="1" x14ac:dyDescent="0.25">
      <c r="A225" s="44" t="s">
        <v>393</v>
      </c>
      <c r="B225" s="31" t="s">
        <v>383</v>
      </c>
      <c r="C225" s="44" t="s">
        <v>404</v>
      </c>
      <c r="D225" s="44" t="s">
        <v>391</v>
      </c>
      <c r="E225" s="121" t="s">
        <v>642</v>
      </c>
      <c r="F225" s="86">
        <v>2024130010231</v>
      </c>
      <c r="G225" s="44" t="s">
        <v>643</v>
      </c>
      <c r="H225" s="44" t="s">
        <v>710</v>
      </c>
      <c r="I225" s="44" t="s">
        <v>899</v>
      </c>
      <c r="J225" s="101">
        <v>0.3</v>
      </c>
      <c r="K225" s="44" t="s">
        <v>650</v>
      </c>
      <c r="L225" s="52" t="s">
        <v>189</v>
      </c>
      <c r="M225" s="44" t="s">
        <v>761</v>
      </c>
      <c r="N225" s="52">
        <v>0</v>
      </c>
      <c r="O225" s="43">
        <v>2</v>
      </c>
      <c r="P225" s="44"/>
      <c r="Q225" s="198">
        <v>0.56599999999999995</v>
      </c>
      <c r="R225" s="178" t="s">
        <v>226</v>
      </c>
      <c r="S225" s="137">
        <v>45383</v>
      </c>
      <c r="T225" s="137">
        <v>45656</v>
      </c>
      <c r="U225" s="44">
        <v>273</v>
      </c>
      <c r="V225" s="44">
        <v>3</v>
      </c>
      <c r="W225" s="44" t="s">
        <v>950</v>
      </c>
      <c r="X225" s="52" t="s">
        <v>653</v>
      </c>
      <c r="Y225" s="44" t="s">
        <v>1252</v>
      </c>
      <c r="Z225" s="44" t="s">
        <v>1244</v>
      </c>
      <c r="AA225" s="44" t="s">
        <v>914</v>
      </c>
      <c r="AB225" s="44" t="s">
        <v>1253</v>
      </c>
      <c r="AC225" s="133">
        <v>60000000</v>
      </c>
      <c r="AD225" s="44" t="s">
        <v>64</v>
      </c>
      <c r="AE225" s="44" t="s">
        <v>41</v>
      </c>
      <c r="AF225" s="137">
        <v>45405</v>
      </c>
      <c r="AG225" s="133">
        <v>60000000</v>
      </c>
      <c r="AH225" s="134">
        <v>60000000</v>
      </c>
      <c r="AI225" s="312"/>
      <c r="AJ225" s="44" t="s">
        <v>934</v>
      </c>
      <c r="AK225" s="44" t="s">
        <v>1240</v>
      </c>
      <c r="AL225" s="312"/>
      <c r="AM225" s="44"/>
      <c r="AN225" s="318"/>
      <c r="AO225" s="44" t="s">
        <v>1254</v>
      </c>
    </row>
    <row r="226" spans="1:79" ht="80.099999999999994" customHeight="1" x14ac:dyDescent="0.25">
      <c r="A226" s="44" t="s">
        <v>393</v>
      </c>
      <c r="B226" s="31" t="s">
        <v>383</v>
      </c>
      <c r="C226" s="44" t="s">
        <v>404</v>
      </c>
      <c r="D226" s="44" t="s">
        <v>391</v>
      </c>
      <c r="E226" s="121" t="s">
        <v>642</v>
      </c>
      <c r="F226" s="86">
        <v>2024130010231</v>
      </c>
      <c r="G226" s="44" t="s">
        <v>643</v>
      </c>
      <c r="H226" s="44" t="s">
        <v>710</v>
      </c>
      <c r="I226" s="44" t="s">
        <v>899</v>
      </c>
      <c r="J226" s="101">
        <v>0.3</v>
      </c>
      <c r="K226" s="44" t="s">
        <v>651</v>
      </c>
      <c r="L226" s="52" t="s">
        <v>189</v>
      </c>
      <c r="M226" s="44" t="s">
        <v>761</v>
      </c>
      <c r="N226" s="52">
        <v>0</v>
      </c>
      <c r="O226" s="44" t="s">
        <v>226</v>
      </c>
      <c r="P226" s="44"/>
      <c r="Q226" s="198">
        <v>0.56599999999999995</v>
      </c>
      <c r="R226" s="178" t="s">
        <v>226</v>
      </c>
      <c r="S226" s="137" t="s">
        <v>226</v>
      </c>
      <c r="T226" s="137" t="s">
        <v>226</v>
      </c>
      <c r="U226" s="44" t="s">
        <v>226</v>
      </c>
      <c r="V226" s="44" t="s">
        <v>226</v>
      </c>
      <c r="W226" s="44" t="s">
        <v>226</v>
      </c>
      <c r="X226" s="52" t="s">
        <v>653</v>
      </c>
      <c r="Y226" s="44" t="s">
        <v>226</v>
      </c>
      <c r="Z226" s="44" t="s">
        <v>226</v>
      </c>
      <c r="AA226" s="44" t="s">
        <v>226</v>
      </c>
      <c r="AB226" s="44" t="s">
        <v>226</v>
      </c>
      <c r="AC226" s="44" t="s">
        <v>226</v>
      </c>
      <c r="AD226" s="44" t="s">
        <v>226</v>
      </c>
      <c r="AE226" s="44" t="s">
        <v>226</v>
      </c>
      <c r="AF226" s="44" t="s">
        <v>226</v>
      </c>
      <c r="AG226" s="44" t="s">
        <v>226</v>
      </c>
      <c r="AH226" s="31" t="s">
        <v>226</v>
      </c>
      <c r="AI226" s="312"/>
      <c r="AJ226" s="44" t="s">
        <v>226</v>
      </c>
      <c r="AK226" s="44" t="s">
        <v>226</v>
      </c>
      <c r="AL226" s="312"/>
      <c r="AM226" s="44"/>
      <c r="AN226" s="318"/>
      <c r="AO226" s="44" t="s">
        <v>1242</v>
      </c>
    </row>
    <row r="227" spans="1:79" ht="80.099999999999994" customHeight="1" x14ac:dyDescent="0.25">
      <c r="A227" s="44" t="s">
        <v>393</v>
      </c>
      <c r="B227" s="31" t="s">
        <v>383</v>
      </c>
      <c r="C227" s="44" t="s">
        <v>405</v>
      </c>
      <c r="D227" s="44" t="s">
        <v>392</v>
      </c>
      <c r="E227" s="121" t="s">
        <v>642</v>
      </c>
      <c r="F227" s="86">
        <v>2024130010231</v>
      </c>
      <c r="G227" s="44" t="s">
        <v>643</v>
      </c>
      <c r="H227" s="44" t="s">
        <v>710</v>
      </c>
      <c r="I227" s="44" t="s">
        <v>900</v>
      </c>
      <c r="J227" s="101">
        <v>0.2</v>
      </c>
      <c r="K227" s="53" t="s">
        <v>652</v>
      </c>
      <c r="L227" s="52" t="s">
        <v>189</v>
      </c>
      <c r="M227" s="44" t="s">
        <v>762</v>
      </c>
      <c r="N227" s="44">
        <v>21</v>
      </c>
      <c r="O227" s="44" t="s">
        <v>226</v>
      </c>
      <c r="P227" s="44"/>
      <c r="Q227" s="198">
        <v>0.56599999999999995</v>
      </c>
      <c r="R227" s="178" t="s">
        <v>226</v>
      </c>
      <c r="S227" s="137" t="s">
        <v>226</v>
      </c>
      <c r="T227" s="137" t="s">
        <v>226</v>
      </c>
      <c r="U227" s="44" t="s">
        <v>226</v>
      </c>
      <c r="V227" s="44" t="s">
        <v>226</v>
      </c>
      <c r="W227" s="44" t="s">
        <v>226</v>
      </c>
      <c r="X227" s="52" t="s">
        <v>653</v>
      </c>
      <c r="Y227" s="44" t="s">
        <v>226</v>
      </c>
      <c r="Z227" s="44" t="s">
        <v>226</v>
      </c>
      <c r="AA227" s="44" t="s">
        <v>226</v>
      </c>
      <c r="AB227" s="44" t="s">
        <v>226</v>
      </c>
      <c r="AC227" s="44" t="s">
        <v>226</v>
      </c>
      <c r="AD227" s="44" t="s">
        <v>226</v>
      </c>
      <c r="AE227" s="44" t="s">
        <v>226</v>
      </c>
      <c r="AF227" s="44" t="s">
        <v>226</v>
      </c>
      <c r="AG227" s="44" t="s">
        <v>226</v>
      </c>
      <c r="AH227" s="31" t="s">
        <v>226</v>
      </c>
      <c r="AI227" s="313"/>
      <c r="AJ227" s="44" t="s">
        <v>226</v>
      </c>
      <c r="AK227" s="44" t="s">
        <v>226</v>
      </c>
      <c r="AL227" s="313"/>
      <c r="AM227" s="44"/>
      <c r="AN227" s="319"/>
      <c r="AO227" s="44" t="s">
        <v>1242</v>
      </c>
    </row>
    <row r="228" spans="1:79" ht="80.099999999999994" customHeight="1" x14ac:dyDescent="0.25">
      <c r="A228" s="275"/>
      <c r="B228" s="276"/>
      <c r="C228" s="276"/>
      <c r="D228" s="277"/>
      <c r="E228" s="281" t="s">
        <v>1322</v>
      </c>
      <c r="F228" s="282"/>
      <c r="G228" s="282"/>
      <c r="H228" s="282"/>
      <c r="I228" s="282"/>
      <c r="J228" s="282"/>
      <c r="K228" s="282"/>
      <c r="L228" s="282"/>
      <c r="M228" s="282"/>
      <c r="N228" s="282"/>
      <c r="O228" s="283"/>
      <c r="P228" s="44"/>
      <c r="Q228" s="204">
        <v>0.56599999999999995</v>
      </c>
      <c r="R228" s="171">
        <f>AVERAGE(R219:R227)+Q227</f>
        <v>0.56599999999999995</v>
      </c>
      <c r="S228" s="137"/>
      <c r="T228" s="137"/>
      <c r="U228" s="44"/>
      <c r="V228" s="44"/>
      <c r="W228" s="44"/>
      <c r="X228" s="52"/>
      <c r="Y228" s="44"/>
      <c r="Z228" s="44"/>
      <c r="AA228" s="44"/>
      <c r="AB228" s="44"/>
      <c r="AC228" s="44"/>
      <c r="AD228" s="44"/>
      <c r="AE228" s="44"/>
      <c r="AF228" s="44"/>
      <c r="AG228" s="275"/>
      <c r="AH228" s="276"/>
      <c r="AI228" s="276"/>
      <c r="AJ228" s="276"/>
      <c r="AK228" s="276"/>
      <c r="AL228" s="276"/>
      <c r="AM228" s="276"/>
      <c r="AN228" s="277"/>
      <c r="AO228" s="44"/>
    </row>
    <row r="229" spans="1:79" s="106" customFormat="1" ht="80.099999999999994" customHeight="1" x14ac:dyDescent="0.25">
      <c r="A229" s="44" t="s">
        <v>420</v>
      </c>
      <c r="B229" s="29" t="s">
        <v>417</v>
      </c>
      <c r="C229" s="122" t="s">
        <v>422</v>
      </c>
      <c r="D229" s="79" t="s">
        <v>414</v>
      </c>
      <c r="E229" s="45"/>
      <c r="F229" s="45"/>
      <c r="G229" s="45"/>
      <c r="H229" s="45"/>
      <c r="I229" s="44" t="s">
        <v>849</v>
      </c>
      <c r="J229" s="118">
        <v>0.1</v>
      </c>
      <c r="K229" s="45"/>
      <c r="L229" s="44" t="s">
        <v>193</v>
      </c>
      <c r="M229" s="44" t="s">
        <v>764</v>
      </c>
      <c r="N229" s="52" t="s">
        <v>226</v>
      </c>
      <c r="O229" s="52" t="s">
        <v>226</v>
      </c>
      <c r="P229" s="52"/>
      <c r="Q229" s="52">
        <v>0</v>
      </c>
      <c r="R229" s="117" t="s">
        <v>226</v>
      </c>
      <c r="S229" s="137" t="s">
        <v>226</v>
      </c>
      <c r="T229" s="137" t="s">
        <v>226</v>
      </c>
      <c r="U229" s="44" t="s">
        <v>226</v>
      </c>
      <c r="V229" s="44" t="s">
        <v>226</v>
      </c>
      <c r="W229" s="44" t="s">
        <v>226</v>
      </c>
      <c r="X229" s="44" t="s">
        <v>763</v>
      </c>
      <c r="Y229" s="45"/>
      <c r="Z229" s="45"/>
      <c r="AA229" s="45"/>
      <c r="AB229" s="45"/>
      <c r="AC229" s="45"/>
      <c r="AD229" s="45"/>
      <c r="AE229" s="45"/>
      <c r="AF229" s="45"/>
      <c r="AG229" s="45"/>
      <c r="AH229" s="45"/>
      <c r="AI229" s="329" t="s">
        <v>950</v>
      </c>
      <c r="AJ229" s="45"/>
      <c r="AK229" s="45"/>
      <c r="AL229" s="329" t="s">
        <v>950</v>
      </c>
      <c r="AM229" s="130"/>
      <c r="AN229" s="329" t="s">
        <v>950</v>
      </c>
      <c r="AO229" s="52" t="s">
        <v>1255</v>
      </c>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row>
    <row r="230" spans="1:79" s="106" customFormat="1" ht="80.099999999999994" customHeight="1" x14ac:dyDescent="0.25">
      <c r="A230" s="44" t="s">
        <v>421</v>
      </c>
      <c r="B230" s="29" t="s">
        <v>418</v>
      </c>
      <c r="C230" s="122" t="s">
        <v>423</v>
      </c>
      <c r="D230" s="79" t="s">
        <v>415</v>
      </c>
      <c r="E230" s="45"/>
      <c r="F230" s="45"/>
      <c r="G230" s="45"/>
      <c r="H230" s="45"/>
      <c r="I230" s="44" t="s">
        <v>849</v>
      </c>
      <c r="J230" s="118">
        <v>0.1</v>
      </c>
      <c r="K230" s="45"/>
      <c r="L230" s="44" t="s">
        <v>193</v>
      </c>
      <c r="M230" s="44" t="s">
        <v>764</v>
      </c>
      <c r="N230" s="52" t="s">
        <v>226</v>
      </c>
      <c r="O230" s="52" t="s">
        <v>226</v>
      </c>
      <c r="P230" s="52"/>
      <c r="Q230" s="52">
        <v>0</v>
      </c>
      <c r="R230" s="117" t="s">
        <v>226</v>
      </c>
      <c r="S230" s="137" t="s">
        <v>226</v>
      </c>
      <c r="T230" s="137" t="s">
        <v>226</v>
      </c>
      <c r="U230" s="44" t="s">
        <v>226</v>
      </c>
      <c r="V230" s="44" t="s">
        <v>226</v>
      </c>
      <c r="W230" s="44" t="s">
        <v>226</v>
      </c>
      <c r="X230" s="44" t="s">
        <v>763</v>
      </c>
      <c r="Y230" s="45"/>
      <c r="Z230" s="45"/>
      <c r="AA230" s="45"/>
      <c r="AB230" s="45"/>
      <c r="AC230" s="45"/>
      <c r="AD230" s="45"/>
      <c r="AE230" s="45"/>
      <c r="AF230" s="45"/>
      <c r="AG230" s="45"/>
      <c r="AH230" s="45"/>
      <c r="AI230" s="330"/>
      <c r="AJ230" s="45"/>
      <c r="AK230" s="45"/>
      <c r="AL230" s="330"/>
      <c r="AM230" s="130"/>
      <c r="AN230" s="330"/>
      <c r="AO230" s="52" t="s">
        <v>1255</v>
      </c>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row>
    <row r="231" spans="1:79" s="106" customFormat="1" ht="80.099999999999994" customHeight="1" x14ac:dyDescent="0.25">
      <c r="A231" s="44" t="s">
        <v>420</v>
      </c>
      <c r="B231" s="29" t="s">
        <v>417</v>
      </c>
      <c r="C231" s="122" t="s">
        <v>424</v>
      </c>
      <c r="D231" s="79" t="s">
        <v>416</v>
      </c>
      <c r="E231" s="45"/>
      <c r="F231" s="45"/>
      <c r="G231" s="45"/>
      <c r="H231" s="45"/>
      <c r="I231" s="44" t="s">
        <v>849</v>
      </c>
      <c r="J231" s="118">
        <v>0.1</v>
      </c>
      <c r="K231" s="45"/>
      <c r="L231" s="44" t="s">
        <v>193</v>
      </c>
      <c r="M231" s="44" t="s">
        <v>765</v>
      </c>
      <c r="N231" s="52" t="s">
        <v>226</v>
      </c>
      <c r="O231" s="52" t="s">
        <v>226</v>
      </c>
      <c r="P231" s="52"/>
      <c r="Q231" s="52">
        <v>0</v>
      </c>
      <c r="R231" s="117" t="s">
        <v>226</v>
      </c>
      <c r="S231" s="137" t="s">
        <v>226</v>
      </c>
      <c r="T231" s="137" t="s">
        <v>226</v>
      </c>
      <c r="U231" s="44" t="s">
        <v>226</v>
      </c>
      <c r="V231" s="44" t="s">
        <v>226</v>
      </c>
      <c r="W231" s="44" t="s">
        <v>226</v>
      </c>
      <c r="X231" s="44" t="s">
        <v>763</v>
      </c>
      <c r="Y231" s="45"/>
      <c r="Z231" s="45"/>
      <c r="AA231" s="45"/>
      <c r="AB231" s="45"/>
      <c r="AC231" s="45"/>
      <c r="AD231" s="45"/>
      <c r="AE231" s="45"/>
      <c r="AF231" s="45"/>
      <c r="AG231" s="45"/>
      <c r="AH231" s="45"/>
      <c r="AI231" s="331"/>
      <c r="AJ231" s="45"/>
      <c r="AK231" s="45"/>
      <c r="AL231" s="331"/>
      <c r="AM231" s="130"/>
      <c r="AN231" s="331"/>
      <c r="AO231" s="52" t="s">
        <v>1255</v>
      </c>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row>
    <row r="232" spans="1:79" ht="63.75" customHeight="1" x14ac:dyDescent="0.25">
      <c r="A232" s="274"/>
      <c r="B232" s="274"/>
      <c r="C232" s="274"/>
      <c r="D232" s="274"/>
      <c r="E232" s="262" t="s">
        <v>1307</v>
      </c>
      <c r="F232" s="262"/>
      <c r="G232" s="262"/>
      <c r="H232" s="262"/>
      <c r="I232" s="262"/>
      <c r="J232" s="262"/>
      <c r="K232" s="262"/>
      <c r="L232" s="262"/>
      <c r="M232" s="262"/>
      <c r="N232" s="262"/>
      <c r="O232" s="262"/>
      <c r="Q232" s="207">
        <v>0</v>
      </c>
      <c r="R232" s="181" t="s">
        <v>226</v>
      </c>
      <c r="AG232" s="274"/>
      <c r="AH232" s="274"/>
      <c r="AI232" s="274"/>
      <c r="AJ232" s="274"/>
      <c r="AK232" s="274"/>
      <c r="AL232" s="274"/>
      <c r="AM232" s="274"/>
      <c r="AN232" s="274"/>
    </row>
    <row r="233" spans="1:79" ht="15.75" thickBot="1" x14ac:dyDescent="0.3">
      <c r="I233" s="98"/>
    </row>
    <row r="234" spans="1:79" ht="62.25" customHeight="1" thickBot="1" x14ac:dyDescent="0.3">
      <c r="E234" s="326" t="s">
        <v>1324</v>
      </c>
      <c r="F234" s="327"/>
      <c r="G234" s="327"/>
      <c r="H234" s="327"/>
      <c r="I234" s="327"/>
      <c r="J234" s="327"/>
      <c r="K234" s="327"/>
      <c r="L234" s="327"/>
      <c r="M234" s="327"/>
      <c r="N234" s="327"/>
      <c r="O234" s="328"/>
      <c r="R234" s="184">
        <f>(R218+R209+R200+R197+R188+R182+R178+R174+R163+R150+R139+R130+R113+R109+R99+R89+R78+R71+R57+R47+R40+R32+R21+R228)/23</f>
        <v>0.55248622717689966</v>
      </c>
      <c r="AG234" s="193" t="s">
        <v>1329</v>
      </c>
      <c r="AH234" s="194">
        <f>SUM(AH12:AH231)</f>
        <v>522272474854.01001</v>
      </c>
      <c r="AI234" s="195">
        <f>SUM(AI12:AI231)</f>
        <v>828136873970.22021</v>
      </c>
      <c r="AL234" s="195">
        <f>SUM(AL12:AL231)</f>
        <v>429127742096</v>
      </c>
      <c r="AN234" s="196">
        <f>AL234/AI234</f>
        <v>0.51818456052885697</v>
      </c>
    </row>
  </sheetData>
  <mergeCells count="191">
    <mergeCell ref="AN219:AN227"/>
    <mergeCell ref="AG218:AN218"/>
    <mergeCell ref="AI219:AI227"/>
    <mergeCell ref="AI229:AI231"/>
    <mergeCell ref="AI183:AI187"/>
    <mergeCell ref="AI189:AI196"/>
    <mergeCell ref="AI198:AI199"/>
    <mergeCell ref="AI201:AI208"/>
    <mergeCell ref="AI212:AI217"/>
    <mergeCell ref="AG122:AN122"/>
    <mergeCell ref="AG130:AN130"/>
    <mergeCell ref="AL201:AL208"/>
    <mergeCell ref="AN201:AN208"/>
    <mergeCell ref="AL212:AL217"/>
    <mergeCell ref="AN212:AN217"/>
    <mergeCell ref="AG211:AN211"/>
    <mergeCell ref="AL183:AL187"/>
    <mergeCell ref="AN183:AN187"/>
    <mergeCell ref="AL189:AL196"/>
    <mergeCell ref="AN189:AN196"/>
    <mergeCell ref="AL198:AL199"/>
    <mergeCell ref="AN198:AN199"/>
    <mergeCell ref="AL170:AL173"/>
    <mergeCell ref="AN170:AN173"/>
    <mergeCell ref="AL175:AL177"/>
    <mergeCell ref="AN175:AN177"/>
    <mergeCell ref="AL179:AL181"/>
    <mergeCell ref="AN179:AN181"/>
    <mergeCell ref="AG174:AN174"/>
    <mergeCell ref="AG178:AN178"/>
    <mergeCell ref="AG182:AN182"/>
    <mergeCell ref="AG188:AN188"/>
    <mergeCell ref="AG197:AN197"/>
    <mergeCell ref="AL123:AL129"/>
    <mergeCell ref="AN123:AN129"/>
    <mergeCell ref="AL131:AL138"/>
    <mergeCell ref="AN131:AN138"/>
    <mergeCell ref="AL140:AL144"/>
    <mergeCell ref="AN140:AN144"/>
    <mergeCell ref="AG139:AN139"/>
    <mergeCell ref="AI151:AI162"/>
    <mergeCell ref="AI164:AI168"/>
    <mergeCell ref="AI123:AI129"/>
    <mergeCell ref="AL110:AL112"/>
    <mergeCell ref="AN110:AN112"/>
    <mergeCell ref="AL114:AL117"/>
    <mergeCell ref="AN114:AN117"/>
    <mergeCell ref="AL119:AL121"/>
    <mergeCell ref="AN119:AN121"/>
    <mergeCell ref="AL79:AL88"/>
    <mergeCell ref="AN79:AN88"/>
    <mergeCell ref="AL90:AL98"/>
    <mergeCell ref="AN90:AN98"/>
    <mergeCell ref="AL100:AL108"/>
    <mergeCell ref="AN100:AN108"/>
    <mergeCell ref="AG109:AN109"/>
    <mergeCell ref="AG113:AN113"/>
    <mergeCell ref="AG118:AN118"/>
    <mergeCell ref="AG89:AN89"/>
    <mergeCell ref="AG99:AN99"/>
    <mergeCell ref="AI100:AI108"/>
    <mergeCell ref="AI110:AI112"/>
    <mergeCell ref="AI114:AI117"/>
    <mergeCell ref="AI119:AI121"/>
    <mergeCell ref="AL12:AL20"/>
    <mergeCell ref="AN12:AN20"/>
    <mergeCell ref="AL22:AL31"/>
    <mergeCell ref="AN22:AN31"/>
    <mergeCell ref="AL33:AL39"/>
    <mergeCell ref="AN33:AN39"/>
    <mergeCell ref="AL41:AL46"/>
    <mergeCell ref="AN41:AN46"/>
    <mergeCell ref="AL48:AL56"/>
    <mergeCell ref="AN48:AN56"/>
    <mergeCell ref="AG21:AN21"/>
    <mergeCell ref="AG32:AN32"/>
    <mergeCell ref="AG40:AN40"/>
    <mergeCell ref="AG47:AN47"/>
    <mergeCell ref="AI12:AI20"/>
    <mergeCell ref="AI22:AI31"/>
    <mergeCell ref="AI33:AI39"/>
    <mergeCell ref="AI41:AI46"/>
    <mergeCell ref="AI48:AI56"/>
    <mergeCell ref="AI170:AI173"/>
    <mergeCell ref="AI175:AI177"/>
    <mergeCell ref="AI179:AI181"/>
    <mergeCell ref="AG169:AN169"/>
    <mergeCell ref="AI131:AI138"/>
    <mergeCell ref="AI140:AI144"/>
    <mergeCell ref="AI146:AI149"/>
    <mergeCell ref="AG145:AN145"/>
    <mergeCell ref="E234:O234"/>
    <mergeCell ref="AL146:AL149"/>
    <mergeCell ref="AN146:AN149"/>
    <mergeCell ref="AL151:AL162"/>
    <mergeCell ref="AN151:AN162"/>
    <mergeCell ref="AL164:AL168"/>
    <mergeCell ref="AN164:AN168"/>
    <mergeCell ref="AG150:AN150"/>
    <mergeCell ref="AG163:AN163"/>
    <mergeCell ref="AG228:AN228"/>
    <mergeCell ref="AG232:AN232"/>
    <mergeCell ref="AG200:AN200"/>
    <mergeCell ref="AG209:AN209"/>
    <mergeCell ref="AL229:AL231"/>
    <mergeCell ref="AN229:AN231"/>
    <mergeCell ref="AL219:AL227"/>
    <mergeCell ref="AI58:AI70"/>
    <mergeCell ref="AI72:AI77"/>
    <mergeCell ref="AI79:AI88"/>
    <mergeCell ref="AI90:AI98"/>
    <mergeCell ref="AG57:AN57"/>
    <mergeCell ref="AG71:AN71"/>
    <mergeCell ref="AG78:AN78"/>
    <mergeCell ref="AL58:AL70"/>
    <mergeCell ref="AN58:AN70"/>
    <mergeCell ref="AL72:AL77"/>
    <mergeCell ref="AN72:AN77"/>
    <mergeCell ref="AO110:AO112"/>
    <mergeCell ref="AO9:AO10"/>
    <mergeCell ref="A1:AK3"/>
    <mergeCell ref="C4:AK4"/>
    <mergeCell ref="C5:AK5"/>
    <mergeCell ref="C6:AK6"/>
    <mergeCell ref="C7:AK7"/>
    <mergeCell ref="C8:AK8"/>
    <mergeCell ref="A9:Z10"/>
    <mergeCell ref="A8:B8"/>
    <mergeCell ref="A4:B7"/>
    <mergeCell ref="AA9:AF10"/>
    <mergeCell ref="AG9:AK10"/>
    <mergeCell ref="A21:D21"/>
    <mergeCell ref="E21:O21"/>
    <mergeCell ref="A32:D32"/>
    <mergeCell ref="E32:O32"/>
    <mergeCell ref="A40:D40"/>
    <mergeCell ref="E40:O40"/>
    <mergeCell ref="A47:D47"/>
    <mergeCell ref="E47:O47"/>
    <mergeCell ref="A57:D57"/>
    <mergeCell ref="E57:O57"/>
    <mergeCell ref="A71:D71"/>
    <mergeCell ref="E71:O71"/>
    <mergeCell ref="A78:D78"/>
    <mergeCell ref="E78:O78"/>
    <mergeCell ref="A89:D89"/>
    <mergeCell ref="E89:O89"/>
    <mergeCell ref="A99:D99"/>
    <mergeCell ref="E99:O99"/>
    <mergeCell ref="A109:D109"/>
    <mergeCell ref="E109:O109"/>
    <mergeCell ref="A113:D113"/>
    <mergeCell ref="E113:O113"/>
    <mergeCell ref="A118:D118"/>
    <mergeCell ref="E118:O118"/>
    <mergeCell ref="A122:D122"/>
    <mergeCell ref="E122:O122"/>
    <mergeCell ref="A130:D130"/>
    <mergeCell ref="E130:O130"/>
    <mergeCell ref="A139:D139"/>
    <mergeCell ref="E139:O139"/>
    <mergeCell ref="A145:D145"/>
    <mergeCell ref="E145:O145"/>
    <mergeCell ref="A150:D150"/>
    <mergeCell ref="E150:O150"/>
    <mergeCell ref="A163:D163"/>
    <mergeCell ref="E163:O163"/>
    <mergeCell ref="A169:D169"/>
    <mergeCell ref="E169:O169"/>
    <mergeCell ref="A174:D174"/>
    <mergeCell ref="E174:O174"/>
    <mergeCell ref="A178:D178"/>
    <mergeCell ref="E178:O178"/>
    <mergeCell ref="A182:D182"/>
    <mergeCell ref="E182:O182"/>
    <mergeCell ref="A188:D188"/>
    <mergeCell ref="E188:O188"/>
    <mergeCell ref="A197:D197"/>
    <mergeCell ref="E197:O197"/>
    <mergeCell ref="A200:D200"/>
    <mergeCell ref="E200:O200"/>
    <mergeCell ref="A232:D232"/>
    <mergeCell ref="E232:O232"/>
    <mergeCell ref="A209:D209"/>
    <mergeCell ref="E209:O209"/>
    <mergeCell ref="A218:D218"/>
    <mergeCell ref="E218:O218"/>
    <mergeCell ref="A228:D228"/>
    <mergeCell ref="E228:O228"/>
    <mergeCell ref="A211:D211"/>
    <mergeCell ref="E211:O211"/>
  </mergeCells>
  <dataValidations count="1">
    <dataValidation type="list" allowBlank="1" showInputMessage="1" showErrorMessage="1" sqref="L12:L20 L235:L280 L233 L210 L229:L231 L219:L227 L212:L217 L201:L208 L198:L199 L189:L196 L183:L187 L179:L181 L175:L177 L170:L173 L164:L168 L151:L162 L146:L149 L140:L144 L131:L138 L123:L129 L119:L121 L114:L117 L110:L112 L100:L108 L90:L98 L79:L88 L72:L77 L58:L70 L48:L56 L41:L46 L33:L39 L22:L31" xr:uid="{00000000-0002-0000-0200-000000000000}">
      <formula1>$AV$12:$AV$30</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ANEXO1!$B$2:$B$21</xm:f>
          </x14:formula1>
          <xm:sqref>AD12:AD145 AG146:AG148 AD149:AD235</xm:sqref>
        </x14:dataValidation>
        <x14:dataValidation type="list" allowBlank="1" showInputMessage="1" showErrorMessage="1" xr:uid="{00000000-0002-0000-0200-000002000000}">
          <x14:formula1>
            <xm:f>ANEXO1!$E$2:$E$7</xm:f>
          </x14:formula1>
          <xm:sqref>AE12:AE145 AE149:AE244 AH146:AH148 AI146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25"/>
  <sheetViews>
    <sheetView zoomScale="69" zoomScaleNormal="69" workbookViewId="0">
      <selection activeCell="A13" sqref="A13"/>
    </sheetView>
  </sheetViews>
  <sheetFormatPr baseColWidth="10" defaultColWidth="10.85546875" defaultRowHeight="15" x14ac:dyDescent="0.25"/>
  <cols>
    <col min="2" max="2" width="55.42578125" customWidth="1"/>
    <col min="4" max="4" width="20.140625" customWidth="1"/>
    <col min="5" max="5" width="34.7109375" customWidth="1"/>
  </cols>
  <sheetData>
    <row r="1" spans="2:5" ht="52.5" customHeight="1" x14ac:dyDescent="0.25">
      <c r="B1" s="22" t="s">
        <v>37</v>
      </c>
      <c r="D1" s="3" t="s">
        <v>38</v>
      </c>
      <c r="E1" s="3" t="s">
        <v>39</v>
      </c>
    </row>
    <row r="2" spans="2:5" x14ac:dyDescent="0.25">
      <c r="B2" s="21" t="s">
        <v>40</v>
      </c>
      <c r="D2" s="4">
        <v>0</v>
      </c>
      <c r="E2" s="5" t="s">
        <v>41</v>
      </c>
    </row>
    <row r="3" spans="2:5" x14ac:dyDescent="0.25">
      <c r="B3" s="21" t="s">
        <v>42</v>
      </c>
      <c r="D3" s="4">
        <v>1</v>
      </c>
      <c r="E3" s="5" t="s">
        <v>43</v>
      </c>
    </row>
    <row r="4" spans="2:5" x14ac:dyDescent="0.25">
      <c r="B4" s="21" t="s">
        <v>44</v>
      </c>
      <c r="D4" s="4">
        <v>2</v>
      </c>
      <c r="E4" s="5" t="s">
        <v>45</v>
      </c>
    </row>
    <row r="5" spans="2:5" x14ac:dyDescent="0.25">
      <c r="B5" s="21" t="s">
        <v>46</v>
      </c>
      <c r="D5" s="4">
        <v>3</v>
      </c>
      <c r="E5" s="5" t="s">
        <v>47</v>
      </c>
    </row>
    <row r="6" spans="2:5" x14ac:dyDescent="0.25">
      <c r="B6" s="21" t="s">
        <v>48</v>
      </c>
      <c r="D6" s="4">
        <v>4</v>
      </c>
      <c r="E6" s="5" t="s">
        <v>49</v>
      </c>
    </row>
    <row r="7" spans="2:5" x14ac:dyDescent="0.25">
      <c r="B7" s="21" t="s">
        <v>50</v>
      </c>
      <c r="D7" s="4">
        <v>5</v>
      </c>
      <c r="E7" s="5" t="s">
        <v>51</v>
      </c>
    </row>
    <row r="8" spans="2:5" x14ac:dyDescent="0.25">
      <c r="B8" s="21" t="s">
        <v>52</v>
      </c>
    </row>
    <row r="9" spans="2:5" ht="25.5" x14ac:dyDescent="0.25">
      <c r="B9" s="21" t="s">
        <v>53</v>
      </c>
    </row>
    <row r="10" spans="2:5" x14ac:dyDescent="0.25">
      <c r="B10" s="21" t="s">
        <v>54</v>
      </c>
    </row>
    <row r="11" spans="2:5" x14ac:dyDescent="0.25">
      <c r="B11" s="21" t="s">
        <v>55</v>
      </c>
    </row>
    <row r="12" spans="2:5" ht="25.5" x14ac:dyDescent="0.25">
      <c r="B12" s="21" t="s">
        <v>56</v>
      </c>
    </row>
    <row r="13" spans="2:5" ht="25.5" x14ac:dyDescent="0.25">
      <c r="B13" s="21" t="s">
        <v>57</v>
      </c>
    </row>
    <row r="14" spans="2:5" x14ac:dyDescent="0.25">
      <c r="B14" s="21" t="s">
        <v>58</v>
      </c>
    </row>
    <row r="15" spans="2:5" ht="25.5" x14ac:dyDescent="0.25">
      <c r="B15" s="21" t="s">
        <v>59</v>
      </c>
    </row>
    <row r="16" spans="2:5" ht="25.5" x14ac:dyDescent="0.25">
      <c r="B16" s="21" t="s">
        <v>60</v>
      </c>
    </row>
    <row r="17" spans="2:2" ht="25.5" x14ac:dyDescent="0.25">
      <c r="B17" s="21" t="s">
        <v>61</v>
      </c>
    </row>
    <row r="18" spans="2:2" ht="25.5" x14ac:dyDescent="0.25">
      <c r="B18" s="21" t="s">
        <v>62</v>
      </c>
    </row>
    <row r="19" spans="2:2" ht="25.5" x14ac:dyDescent="0.25">
      <c r="B19" s="21" t="s">
        <v>63</v>
      </c>
    </row>
    <row r="20" spans="2:2" x14ac:dyDescent="0.25">
      <c r="B20" s="21" t="s">
        <v>64</v>
      </c>
    </row>
    <row r="21" spans="2:2" x14ac:dyDescent="0.25">
      <c r="B21" s="21" t="s">
        <v>65</v>
      </c>
    </row>
    <row r="22" spans="2:2" ht="45" customHeight="1" x14ac:dyDescent="0.25"/>
    <row r="23" spans="2:2" ht="45" customHeight="1" x14ac:dyDescent="0.25"/>
    <row r="24" spans="2:2" ht="45" customHeight="1" x14ac:dyDescent="0.25"/>
    <row r="25" spans="2:2"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ESTRATÉGICO</vt:lpstr>
      <vt:lpstr>INVERSIÓN</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2024-10-29T17:57:57Z</dcterms:modified>
</cp:coreProperties>
</file>