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D13F65D1-5AA9-4747-B8A5-D9732AFFA49F}" xr6:coauthVersionLast="47" xr6:coauthVersionMax="47" xr10:uidLastSave="{00000000-0000-0000-0000-000000000000}"/>
  <bookViews>
    <workbookView xWindow="-120" yWindow="-120" windowWidth="20730" windowHeight="11160" firstSheet="1" activeTab="3" xr2:uid="{00000000-000D-0000-FFFF-FFFF00000000}"/>
  </bookViews>
  <sheets>
    <sheet name="INSTRUCTIVO" sheetId="2" r:id="rId1"/>
    <sheet name="1. ESTRATÉGICO" sheetId="1" r:id="rId2"/>
    <sheet name="2. GESTIÓN-MIPG" sheetId="5" r:id="rId3"/>
    <sheet name="3. INVERSIÓN" sheetId="6" r:id="rId4"/>
    <sheet name="ANEXO1" sheetId="4" r:id="rId5"/>
    <sheet name="." sheetId="7" r:id="rId6"/>
    <sheet name="CONTROL DE CAMBIOS " sheetId="3" r:id="rId7"/>
  </sheets>
  <externalReferences>
    <externalReference r:id="rId8"/>
    <externalReference r:id="rId9"/>
  </externalReferences>
  <definedNames>
    <definedName name="_xlnm._FilterDatabase" localSheetId="1" hidden="1">'1. ESTRATÉGICO'!$A$1:$Y$7</definedName>
    <definedName name="_xlnm.Print_Area" localSheetId="1">'1. ESTRATÉGICO'!$A$1:$Z$27</definedName>
    <definedName name="_xlnm.Print_Area" localSheetId="3">'3. INVERSIÓN'!$A$1:$AP$28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6" l="1"/>
  <c r="N13" i="6" l="1"/>
  <c r="Q13" i="6" s="1"/>
  <c r="AK32" i="6" l="1"/>
  <c r="AJ32" i="6"/>
  <c r="AL25" i="6"/>
  <c r="AL22" i="6"/>
  <c r="AL16" i="6"/>
  <c r="AL15" i="6"/>
  <c r="AL9" i="6"/>
  <c r="AL32" i="6" l="1"/>
  <c r="V27" i="1"/>
  <c r="T26" i="1"/>
  <c r="V26" i="1" s="1"/>
  <c r="S25" i="1"/>
  <c r="T24" i="1"/>
  <c r="V24" i="1" s="1"/>
  <c r="V22" i="1"/>
  <c r="V23" i="1" s="1"/>
  <c r="V20" i="1"/>
  <c r="S19" i="1"/>
  <c r="V17" i="1"/>
  <c r="V16" i="1"/>
  <c r="T13" i="1"/>
  <c r="V13" i="1" s="1"/>
  <c r="T12" i="1"/>
  <c r="V12" i="1" s="1"/>
  <c r="T11" i="1"/>
  <c r="V11" i="1" s="1"/>
  <c r="S10" i="1"/>
  <c r="S9" i="1"/>
  <c r="T8" i="1"/>
  <c r="V8" i="1" s="1"/>
  <c r="V15" i="1" l="1"/>
  <c r="T19" i="1"/>
  <c r="V19" i="1" s="1"/>
  <c r="S8" i="1"/>
  <c r="S12" i="1"/>
  <c r="T10" i="1"/>
  <c r="V10" i="1" s="1"/>
  <c r="T25" i="1"/>
  <c r="V25" i="1" s="1"/>
  <c r="V28" i="1" s="1"/>
  <c r="S24" i="1"/>
  <c r="S13" i="1"/>
  <c r="V18" i="1"/>
  <c r="T9" i="1"/>
  <c r="V9" i="1" s="1"/>
  <c r="S26" i="1"/>
  <c r="S11" i="1"/>
  <c r="V14" i="1" l="1"/>
  <c r="V21" i="1"/>
  <c r="V33" i="1" l="1"/>
  <c r="AB16" i="6"/>
  <c r="AB17" i="6"/>
  <c r="AE27" i="6" l="1"/>
  <c r="AE26" i="6"/>
  <c r="AE25" i="6"/>
  <c r="AE20" i="6"/>
  <c r="AE14" i="6"/>
  <c r="AE13" i="6"/>
  <c r="AE12" i="6"/>
  <c r="AE11" i="6"/>
  <c r="AE10" i="6"/>
  <c r="AE9" i="6"/>
  <c r="P12" i="1" l="1"/>
  <c r="U12" i="1" s="1"/>
  <c r="W12" i="1"/>
  <c r="X12" i="1"/>
  <c r="Y12" i="1"/>
  <c r="F14" i="7"/>
  <c r="R27" i="6"/>
  <c r="R26" i="6"/>
  <c r="R25" i="6"/>
  <c r="R20" i="6"/>
  <c r="AB18" i="6" l="1"/>
  <c r="AB19" i="6"/>
  <c r="AB21" i="6"/>
  <c r="AB23" i="6"/>
  <c r="R14" i="6" l="1"/>
  <c r="R9" i="6"/>
  <c r="S9" i="6"/>
  <c r="S27" i="6"/>
  <c r="T27" i="6" s="1"/>
  <c r="S26" i="6"/>
  <c r="T26" i="6" s="1"/>
  <c r="S25" i="6"/>
  <c r="T25" i="6" s="1"/>
  <c r="S20" i="6"/>
  <c r="T20" i="6" s="1"/>
  <c r="S14" i="6"/>
  <c r="S13" i="6"/>
  <c r="S12" i="6"/>
  <c r="S11" i="6"/>
  <c r="S10" i="6"/>
  <c r="R13" i="6"/>
  <c r="R12" i="6"/>
  <c r="R11" i="6"/>
  <c r="R10" i="6"/>
  <c r="N10" i="6"/>
  <c r="Q10" i="6" s="1"/>
  <c r="N11" i="6"/>
  <c r="Q11" i="6" s="1"/>
  <c r="N12" i="6"/>
  <c r="Q12" i="6" s="1"/>
  <c r="N14" i="6"/>
  <c r="N20" i="6"/>
  <c r="Q20" i="6" s="1"/>
  <c r="N25" i="6"/>
  <c r="Q25" i="6" s="1"/>
  <c r="N26" i="6"/>
  <c r="Q26" i="6" s="1"/>
  <c r="N27" i="6"/>
  <c r="Q27" i="6" s="1"/>
  <c r="N9" i="6"/>
  <c r="Q9" i="6" s="1"/>
  <c r="M10" i="6"/>
  <c r="M11" i="6"/>
  <c r="M12" i="6"/>
  <c r="M13" i="6"/>
  <c r="M14" i="6"/>
  <c r="M20" i="6"/>
  <c r="M25" i="6"/>
  <c r="M26" i="6"/>
  <c r="M27" i="6"/>
  <c r="M9" i="6"/>
  <c r="J26" i="6"/>
  <c r="Q29" i="6" s="1"/>
  <c r="J10" i="6"/>
  <c r="J11" i="6"/>
  <c r="J12" i="6"/>
  <c r="J13" i="6"/>
  <c r="J14" i="6"/>
  <c r="J9" i="6"/>
  <c r="T12" i="6" l="1"/>
  <c r="Q14" i="6"/>
  <c r="Q15" i="6"/>
  <c r="Q32" i="6" s="1"/>
  <c r="T13" i="6"/>
  <c r="T10" i="6"/>
  <c r="T11" i="6"/>
  <c r="T9" i="6"/>
  <c r="T14" i="6"/>
  <c r="W18" i="1"/>
  <c r="X18" i="1"/>
  <c r="Y18" i="1"/>
  <c r="P19" i="1"/>
  <c r="U19" i="1" s="1"/>
  <c r="U21" i="1" s="1"/>
  <c r="W19" i="1"/>
  <c r="X19" i="1"/>
  <c r="Y19" i="1"/>
  <c r="W20" i="1"/>
  <c r="X20" i="1"/>
  <c r="Y20" i="1"/>
  <c r="W22" i="1"/>
  <c r="X22" i="1"/>
  <c r="Y22" i="1"/>
  <c r="P24" i="1"/>
  <c r="U24" i="1" s="1"/>
  <c r="W24" i="1"/>
  <c r="X24" i="1"/>
  <c r="Y24" i="1"/>
  <c r="P25" i="1"/>
  <c r="U25" i="1" s="1"/>
  <c r="W25" i="1"/>
  <c r="X25" i="1"/>
  <c r="Y25" i="1"/>
  <c r="P26" i="1"/>
  <c r="U26" i="1" s="1"/>
  <c r="W26" i="1"/>
  <c r="X26" i="1"/>
  <c r="Y26" i="1"/>
  <c r="W27" i="1"/>
  <c r="X27" i="1"/>
  <c r="Y27" i="1"/>
  <c r="W17" i="1"/>
  <c r="X17" i="1"/>
  <c r="Y17" i="1"/>
  <c r="P13" i="1"/>
  <c r="U13" i="1" s="1"/>
  <c r="W13" i="1"/>
  <c r="X13" i="1"/>
  <c r="Y13" i="1"/>
  <c r="W15" i="1"/>
  <c r="X15" i="1"/>
  <c r="Y15" i="1"/>
  <c r="P9" i="1"/>
  <c r="U9" i="1" s="1"/>
  <c r="W9" i="1"/>
  <c r="X9" i="1"/>
  <c r="Y9" i="1"/>
  <c r="P10" i="1"/>
  <c r="U10" i="1" s="1"/>
  <c r="W10" i="1"/>
  <c r="X10" i="1"/>
  <c r="Y10" i="1"/>
  <c r="P11" i="1"/>
  <c r="U11" i="1" s="1"/>
  <c r="W11" i="1"/>
  <c r="X11" i="1"/>
  <c r="Y11" i="1"/>
  <c r="W8" i="1"/>
  <c r="X8" i="1"/>
  <c r="Y8" i="1"/>
  <c r="P8" i="1"/>
  <c r="U8" i="1" s="1"/>
  <c r="I19" i="7"/>
  <c r="J19" i="7"/>
  <c r="K19" i="7"/>
  <c r="H19" i="7"/>
  <c r="O15" i="7" a="1"/>
  <c r="O15" i="7" s="1"/>
  <c r="N15" i="7" a="1"/>
  <c r="N15" i="7" s="1"/>
  <c r="M15" i="7" a="1"/>
  <c r="M15" i="7" s="1"/>
  <c r="O14" i="7"/>
  <c r="N14" i="7"/>
  <c r="M14" i="7"/>
  <c r="O13" i="7"/>
  <c r="N13" i="7"/>
  <c r="M13" i="7"/>
  <c r="O10" i="7" a="1"/>
  <c r="O10" i="7" s="1"/>
  <c r="N10" i="7" a="1"/>
  <c r="N10" i="7" s="1"/>
  <c r="M12" i="7"/>
  <c r="M11" i="7"/>
  <c r="M10" i="7"/>
  <c r="O9" i="7"/>
  <c r="N9" i="7"/>
  <c r="M9" i="7"/>
  <c r="O8" i="7"/>
  <c r="N8" i="7"/>
  <c r="M8" i="7"/>
  <c r="O2" i="7" a="1"/>
  <c r="O2" i="7" s="1"/>
  <c r="N2" i="7" a="1"/>
  <c r="N2" i="7" s="1"/>
  <c r="L15" i="7" a="1"/>
  <c r="L12" i="7"/>
  <c r="L2" i="7" a="1"/>
  <c r="F19" i="7"/>
  <c r="E19" i="7"/>
  <c r="U28" i="1" l="1"/>
  <c r="U14" i="1"/>
  <c r="AF17" i="6"/>
  <c r="AG17" i="6"/>
  <c r="AG29" i="6" s="1"/>
  <c r="L15" i="7"/>
  <c r="AF25" i="6" s="1"/>
  <c r="L2" i="7"/>
  <c r="O19" i="7"/>
  <c r="N19" i="7"/>
  <c r="M2" i="7" a="1"/>
  <c r="M2" i="7" s="1"/>
  <c r="M19" i="7" s="1"/>
  <c r="U33" i="1" l="1"/>
  <c r="L19" i="7"/>
  <c r="L20" i="7" s="1"/>
  <c r="AF9" i="6"/>
  <c r="AB25" i="6"/>
  <c r="AF29" i="6" l="1"/>
  <c r="AB28" i="6" s="1"/>
  <c r="AB27" i="6" s="1"/>
  <c r="AB26" i="6" s="1"/>
  <c r="AB14" i="6" s="1"/>
  <c r="AB13" i="6" s="1"/>
  <c r="AB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C8" authorId="1" shapeId="0" xr:uid="{00000000-0006-0000-0300-000002000000}">
      <text>
        <r>
          <rPr>
            <sz val="9"/>
            <color rgb="FF000000"/>
            <rFont val="Tahoma"/>
            <family val="2"/>
          </rPr>
          <t xml:space="preserve">VER ANEXO 1
</t>
        </r>
        <r>
          <rPr>
            <sz val="9"/>
            <color rgb="FF000000"/>
            <rFont val="Tahoma"/>
            <family val="2"/>
          </rPr>
          <t xml:space="preserve">
</t>
        </r>
      </text>
    </comment>
    <comment ref="AD8" authorId="1" shapeId="0" xr:uid="{00000000-0006-0000-0300-000003000000}">
      <text>
        <r>
          <rPr>
            <b/>
            <sz val="9"/>
            <color rgb="FF000000"/>
            <rFont val="Tahoma"/>
            <family val="2"/>
          </rPr>
          <t>VER ANEXO 1</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<sst xmlns="http://schemas.openxmlformats.org/spreadsheetml/2006/main" count="1068" uniqueCount="420">
  <si>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</si>
  <si>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</si>
  <si>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</si>
  <si>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</si>
  <si>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</si>
  <si>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</si>
  <si>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</si>
  <si>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</si>
  <si>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</si>
  <si>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</si>
  <si>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</si>
  <si>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</si>
  <si>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</si>
  <si>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</si>
  <si>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</si>
  <si>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</si>
  <si>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</si>
  <si>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</si>
  <si>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</si>
  <si>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</si>
  <si>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</si>
  <si>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</si>
  <si>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</si>
  <si>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</si>
  <si>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</si>
  <si>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</si>
  <si>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</si>
  <si>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</si>
  <si>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</si>
  <si>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</si>
  <si>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</si>
  <si>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</si>
  <si>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</si>
  <si>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</si>
  <si>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</si>
  <si>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</si>
  <si>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</si>
  <si>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</si>
  <si>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</si>
  <si>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</si>
  <si>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</si>
  <si>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</si>
  <si>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</si>
  <si>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</si>
  <si>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</si>
  <si>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</si>
  <si>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</si>
  <si>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</si>
  <si>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</si>
  <si>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</si>
  <si>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</si>
  <si>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</si>
  <si>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</si>
  <si>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</si>
  <si>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</si>
  <si>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</si>
  <si>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</si>
  <si>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</si>
  <si>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</si>
  <si>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</si>
  <si>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</si>
  <si>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</si>
  <si>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</si>
  <si>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</si>
  <si>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</si>
  <si>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</si>
  <si>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</si>
  <si>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</si>
  <si>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</si>
  <si>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</si>
  <si>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</si>
  <si>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</si>
  <si>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</si>
  <si>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</si>
  <si>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</si>
  <si>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</si>
  <si>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</si>
  <si>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</si>
  <si>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</si>
  <si>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</si>
  <si>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</si>
  <si>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</si>
  <si>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</si>
  <si>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</si>
  <si>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</si>
  <si>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</si>
  <si>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</si>
  <si>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</si>
  <si>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</si>
  <si>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</si>
  <si>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</si>
  <si>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</si>
  <si>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</si>
  <si>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</si>
  <si>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</si>
  <si>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</si>
  <si>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</si>
  <si>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</si>
  <si>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</si>
  <si>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</si>
  <si>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</si>
  <si>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</si>
  <si>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</si>
  <si>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</si>
  <si>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</si>
  <si>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</si>
  <si>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</si>
  <si>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</si>
  <si>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</si>
  <si>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</si>
  <si>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</si>
  <si>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</si>
  <si>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</si>
  <si>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</si>
  <si>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</si>
  <si>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</si>
  <si>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</si>
  <si>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</si>
  <si>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</si>
  <si>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</si>
  <si>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</si>
  <si>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</si>
  <si>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</si>
  <si>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</si>
  <si>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</si>
  <si>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</si>
  <si>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</si>
  <si>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</si>
  <si>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</si>
  <si>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</si>
  <si>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</si>
  <si>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</si>
  <si>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</si>
  <si>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</si>
  <si>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</si>
  <si>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</si>
  <si>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</si>
  <si>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</si>
  <si>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</si>
  <si>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</si>
  <si>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</si>
  <si>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</si>
  <si>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</si>
  <si>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</si>
  <si>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</si>
  <si>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</si>
  <si>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</si>
  <si>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</si>
  <si>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</si>
  <si>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</si>
  <si>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</si>
  <si>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</si>
  <si>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</si>
  <si>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</si>
  <si>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</si>
  <si>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</si>
  <si>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</si>
  <si>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</si>
  <si>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</si>
  <si>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</si>
  <si>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</si>
  <si>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</si>
  <si>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</si>
  <si>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</si>
  <si>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</si>
  <si>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</si>
  <si>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</si>
  <si>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</si>
  <si>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</si>
  <si>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</si>
  <si>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</si>
  <si>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</si>
  <si>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</si>
  <si>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</si>
  <si>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</si>
  <si>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</si>
  <si>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</si>
  <si>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</si>
  <si>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</si>
  <si>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</si>
  <si>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</si>
  <si>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</si>
  <si>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</si>
  <si>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</si>
  <si>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</si>
  <si>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</si>
  <si>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</si>
  <si>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</si>
  <si>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</si>
  <si>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</si>
  <si>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</si>
  <si>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</si>
  <si>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</si>
  <si>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</si>
  <si>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</si>
  <si>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</si>
  <si>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</si>
  <si>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</si>
  <si>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</si>
  <si>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</si>
  <si>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</si>
  <si>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</si>
  <si>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</si>
  <si>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</si>
  <si>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</si>
  <si>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</si>
  <si>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</si>
  <si>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</si>
  <si>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</si>
  <si>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</si>
  <si>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</si>
  <si>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</si>
  <si>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</si>
  <si>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</si>
  <si>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</si>
  <si>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</si>
  <si>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</si>
  <si>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</si>
  <si>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</si>
  <si>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</si>
  <si>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</si>
  <si>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</si>
  <si>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</si>
  <si>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</si>
  <si>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</si>
  <si>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</si>
  <si>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</si>
  <si>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</si>
  <si>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16: Paz, justicia e      instituciones sólidas.</t>
  </si>
  <si>
    <t>En construcción</t>
  </si>
  <si>
    <t xml:space="preserve">INNOVACION PÚBLICA Y PARTICIPACIÓN CIUDADANA          </t>
  </si>
  <si>
    <t>PARTICIPACIÓN CIUDADANA Y ACCIÓN COMUNAL</t>
  </si>
  <si>
    <t>ORGANISMOS COMUNALES TÉCNICOS Y ADMINISTRATIVAMENTE EFICIENTES</t>
  </si>
  <si>
    <t>Número de organismos de acción comunal asesoradas y acompañados para el trámite exitoso de su Registro Único Tributario (RUT) ante la DIAN</t>
  </si>
  <si>
    <t>Número</t>
  </si>
  <si>
    <t>209 organismos de acción comunal acompañados a corte 2023</t>
  </si>
  <si>
    <t>Asesorar y acompañar doscientos nueve (209) organismos de acción comunal para el trámite exitoso de su Registro Único Tributario (RUT) ante la DIAN</t>
  </si>
  <si>
    <t>Número de organismos de acción comunal asesoradas y acompañados para el trámite exitoso de su Registro Único Comunal (RUC) ante el Ministerio del Interior</t>
  </si>
  <si>
    <t>90 organismos de acción comunal acompañados a corte 2023</t>
  </si>
  <si>
    <t>Asesorar y acompañar trescientos veintiocho (328) organismos de acción comunal para el trámite exitoso de su Registro Único Comunal (RUC) ante el Ministerio del Interior</t>
  </si>
  <si>
    <t>Número de organismos de acción comunal asesorados y acompañados en procesos de actualización estatutaria</t>
  </si>
  <si>
    <t>16 organismos de acción comunal acompañados a corte 2023</t>
  </si>
  <si>
    <t>Asesorar y acompañar cuatrocientos dos (402) organismos de acción comunal en procesos de actualización estatutaria</t>
  </si>
  <si>
    <t>Guía metodológica para la formulación de Planes de Desarrollo Estratégicos Comunales - PDEC creada e implementada</t>
  </si>
  <si>
    <t>Crear e implementar una (1) guía metodológica para la formulación de Planes de Desarrollo Estratégicos Comunales (PDEC) en el Distrito</t>
  </si>
  <si>
    <t>Ruta para garantizar la protección y acompañamiento a líderes y lideresas sociales, dignatarios y/o afiliados a organismos comunales de la ciudad en situación de riesgo diseñada</t>
  </si>
  <si>
    <t>Diseñar una (1) ruta para garantizar la protección y acompañamiento a cien líderes, lideresas sociales, dignatarios y/o afiliados a organismos comunales en el Distrito</t>
  </si>
  <si>
    <t>Plataforma web de seguimiento a procesos y procedimientos de organismos comunales y organizaciones sociales de base creada y en funcionamiento</t>
  </si>
  <si>
    <t>Crear y poner en funcionamiento una (1) plataforma web institucional de seguimiento a procesos y procedimientos de organismos comunales y organizaciones sociales de base</t>
  </si>
  <si>
    <t>INSTITUTO DISTRITAL DE ACCIÓN COMUNAL DE CARTAGENA Y EL CARIBE - IDACCC</t>
  </si>
  <si>
    <t>ORGANIZACIONES SOCIALES SÓLIDAS E INCIDENTES EN EL DESARROLLO LOCAL</t>
  </si>
  <si>
    <t>Número de obras de interés comunitarias con organismos de acción comunal financiadas a través de convenios solidarios</t>
  </si>
  <si>
    <t xml:space="preserve">Número de sedes de organismos comunales dotadas y/o adecuadas </t>
  </si>
  <si>
    <t>Sedes de organismos comunales construidas</t>
  </si>
  <si>
    <t>Banco de proyectos de iniciativa comunal y comunitaria creado</t>
  </si>
  <si>
    <t>Número de acciones de cambio y transformación del entorno desarrolladas con organismos de acción comunal y la cuadrilla comunal en los barrios de la ciudad</t>
  </si>
  <si>
    <t>Número de fondos de financiamiento y apalancamiento para la ejecución de iniciativas y proyectos de organizaciones comunales, comunitarias y/o sociales de base creados</t>
  </si>
  <si>
    <t xml:space="preserve">Financiar trescientas (300) obras de interés comunitario con organismos de acción comunal a través de convenios solidarios </t>
  </si>
  <si>
    <t xml:space="preserve">Dotar y/o adecuar cien (100) sedes comunales en el Distrito </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</si>
  <si>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</si>
  <si>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</si>
  <si>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</si>
  <si>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</si>
  <si>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30
30</t>
  </si>
  <si>
    <t>10
10</t>
  </si>
  <si>
    <t>PRESUPUESTO PARTICIPATIVO</t>
  </si>
  <si>
    <t>Cantidad de recursos para presupuestos participativos invertidos</t>
  </si>
  <si>
    <t>Invertir seis mil millones de pesos ($6.000.000.000) pesos para presupuestos participativos por año</t>
  </si>
  <si>
    <t>Porcentaje</t>
  </si>
  <si>
    <t>PARTICIPANDO DECIDIMOS Y AVANZAMOS</t>
  </si>
  <si>
    <t>Número de ciudadanos vinculados a procesos de construcción de instrumentos de gestión y de políticas públicas</t>
  </si>
  <si>
    <t>Campañas para la promoción de la participación ciudadana creadas</t>
  </si>
  <si>
    <t>Número de encuentros comunales y/o comunitarios de intercambio de experiencias, construcción de ciudad y promoción de la participación ciudadana desarrollados</t>
  </si>
  <si>
    <t>Número de afiliados y afiliadas a organismos comunales del Distrito certificados bajo la metodología del programa Formador de Formadores para la Acción Comunal</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</si>
  <si>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</si>
  <si>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</si>
  <si>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</si>
  <si>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</si>
  <si>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Fortalecer el 100% los Organismos Comunales distritales</t>
  </si>
  <si>
    <t>META</t>
  </si>
  <si>
    <t>No.</t>
  </si>
  <si>
    <t>Financiar trescientas (300) obras de interés comunitario con organismos de acción comunal a través de convenios solidarios</t>
  </si>
  <si>
    <t xml:space="preserve">Adecuar y/o dotar cien (100) sedes comunales </t>
  </si>
  <si>
    <t>Construir tres (3) sedes comunales</t>
  </si>
  <si>
    <t>CONSOLIDACIÓN DE 
ORGANIZACIONES SOCIALES SÓLIDAS E INCIDENTES EN EL DESARROLLO LOCAL EN EL DISTRITO DE CARTAGENA DE INDIAS</t>
  </si>
  <si>
    <t>VALOR META
2024-2027</t>
  </si>
  <si>
    <t>META
2024</t>
  </si>
  <si>
    <t>META
2025</t>
  </si>
  <si>
    <t>META
2026</t>
  </si>
  <si>
    <t>META
2027</t>
  </si>
  <si>
    <t>PRESUPUESTO
2024</t>
  </si>
  <si>
    <t>PRESUPUESTO
2025</t>
  </si>
  <si>
    <t>PRESUPUESTO
2026</t>
  </si>
  <si>
    <t>PRESUPUESTO
2027</t>
  </si>
  <si>
    <t>SUMAS IGUALES</t>
  </si>
  <si>
    <t>INNOVACIÓN DE PROCESOS PARA FORTALECER LA CAPACIDAD ADMINISTRATIVA Y TÉCNICA DE LOS ORGANISMO DE ACCIÓN COMUNAL DEL DISTRITO DE CARTAGENEA DE INDIAS</t>
  </si>
  <si>
    <t>DESARROLLO DE OBRAS INTEGRALES DE TRANSFORMACIÓN Y ACCIÓN COLECTIVA DE MALLA VIAL Y ESTRUCTURAS DE PASO EN EL DISTRITO DE CARTAGENA DE INDIAS</t>
  </si>
  <si>
    <t>CONTRIBUCIÓN DEMOCRÁTICA DE LA CIUDADANÍA EN LA PLANEACIÓN DEL DESARROLLO DE LAS COMUNIDADES CON PRESUPUESTOS PARTICIPATIVOS EN EL DISTRITO DE CARTAGENA DE INDIAS</t>
  </si>
  <si>
    <t>APOYO A LA PARTICIPACIÓN CIUDADANA PARA GARANTIZAR LAS DECISIONES  ASERTIVAS EN BIENESTAR GENERAL DE LA POBLACIÓN DEL DISTRITO DE CARTAGENA DE INDIAS</t>
  </si>
  <si>
    <t>MEJORAR LAS CAPACIDADES DE LOS ORGANISMOS DE ACCIÓN COMUNAL A TRAVÉS DE LA GESTIÓN COMUNAL Y COMUNITARIA PARA EL DESARROLLO LOCAL</t>
  </si>
  <si>
    <t>ORGANIZAR ESTRUCTURALMENTE LOS ORGANISMOS DE ACCIÓN COMUNAL DEL DISTRITO DE CARTAGENA DE INDIAS, Y EL ENTE ENCARGADO DE LA INSPECCIÓN, VIGILANCIA Y CONTROL</t>
  </si>
  <si>
    <t>MEJORAR LA PARTICIPACIÓN DE LA CIUDADANÍA EN LOS PROCESOS DE CONSTRUCCIÓN DE CIUDAD Y PARTICIPACIÓN CIUDADANA</t>
  </si>
  <si>
    <t>PROVEER EQUIPAMIENTO DE INFRAESTRUCTURA VIAL COMUNITARIA EN LOS BARRIOS DEL DISTRITO DE CARTAGENA DE INDIAS</t>
  </si>
  <si>
    <t>Brindar asistencia técnica para el fortalecimiento de las capacidades de los organismo de acción comunal (OAC) en el marco de la normatividad vigente.</t>
  </si>
  <si>
    <t>Implementar una herramienta tecnológica y sistemas para la consolidación de información y seguimiento de los procesos y procedimientos de los organismos comunales y organizaciones sociales de base creadas y en funcionamiento.</t>
  </si>
  <si>
    <t>Desarrollar documentos y/o instrumentos metodológicos que permitan atender las necesidades de la comunidad.</t>
  </si>
  <si>
    <t>Asesorar y acompañar doscientos nueve (209) organismos de acción comunal para el trámite exitoso de su Registro Único Tributario (RUT) ante la DIAN.</t>
  </si>
  <si>
    <t>Asesorar y acompañar trescientos veintiocho (328) organismos de acción comunal para el trámite exitoso de su Registro Único Comunal (RUC) ante el Ministerio del Interior.</t>
  </si>
  <si>
    <t>Asesorar y acompañar cuatrocientos dos (402) organismos de acción comunal en procesos de actualización estatutaria.</t>
  </si>
  <si>
    <t>Crear e implementar una (1) guía metodológica para la formulación de Planes de Desarrollo Estratégicos Comunales (PDEC) en el Distrito.</t>
  </si>
  <si>
    <t>Diseñar e implementar una (1) ruta para garantizar la protección y acompañamiento a cien líderes, lideresas sociales, dignatarios y/o afiliados a organismos comunales en el Distrito.</t>
  </si>
  <si>
    <t>Crear y poner en funcionamiento una (1) plataforma web institucional de seguimiento a procesos y procedimientos de organismos comunales y organizaciones sociales de base.</t>
  </si>
  <si>
    <t>N/A</t>
  </si>
  <si>
    <t>Organismos Asistidos Técnicamente</t>
  </si>
  <si>
    <t>Documentos de Lineamientos Técnicos Realizados</t>
  </si>
  <si>
    <t>Sistemas de Información Implementados</t>
  </si>
  <si>
    <t>Vía Urbana Construida</t>
  </si>
  <si>
    <t>Salón Comunal Dotado
Salón Comunal Adecuado</t>
  </si>
  <si>
    <t>Salón Comunal Construido</t>
  </si>
  <si>
    <t>Servicio de Información Implementado</t>
  </si>
  <si>
    <t>Servicio de Promoción a la Participación Ciudadana</t>
  </si>
  <si>
    <t>Documentos Normativos</t>
  </si>
  <si>
    <t>Servicio de Asistencia Técnica</t>
  </si>
  <si>
    <t xml:space="preserve">Servicio de Educación Informal </t>
  </si>
  <si>
    <t>PROGRAMACIÓN NUMÉRICA DE LA ACTIVIDAD PROYECTO 
VIGENCIA 2024</t>
  </si>
  <si>
    <t>LOCALIDAD 1
LOCALIDAD 2
LOCALIDAD 3</t>
  </si>
  <si>
    <t>MANUEL GUTIERREZ</t>
  </si>
  <si>
    <t>PATRICIA ZAPATA NEGRETE</t>
  </si>
  <si>
    <t>Recursos insuficientes para el desarrollo de la plataforma web.</t>
  </si>
  <si>
    <t>SI</t>
  </si>
  <si>
    <t>NO</t>
  </si>
  <si>
    <t>CUANTÍA ASIGNADA A LA    CONTRATACIÓN</t>
  </si>
  <si>
    <t>1.2.1.0.00-001 - ICLD</t>
  </si>
  <si>
    <t>1.2.3.2.22-053 - CONTRAPRESTACION PORTUARIA</t>
  </si>
  <si>
    <t>2.3.4502.1000.2024130010247</t>
  </si>
  <si>
    <t>2.3.4502.1000.
2024130010254</t>
  </si>
  <si>
    <t>2.3.2402.0600.
2024130010262</t>
  </si>
  <si>
    <t>2.3.4502.1000.2024130010246</t>
  </si>
  <si>
    <t>1.3.2.2.08-075 - RF SGP PROPOSITO GENERAL</t>
  </si>
  <si>
    <t>2.3.4502.1000.2024130010251</t>
  </si>
  <si>
    <t>Mejoramiento de la malla vial en el Distrito de Cartagena de Indias.</t>
  </si>
  <si>
    <t>—</t>
  </si>
  <si>
    <t>Aumentar la capacidad logística, técnica y operativa de los Organismos de Acción Comunal.</t>
  </si>
  <si>
    <t xml:space="preserve"> • Identificar y cuantificar actividades de impacto en entornos comunales.
 • Desarrollar 50 actividades de cambio y transformación del entorno con organismos de acción comunal y la cuadrilla comunal. </t>
  </si>
  <si>
    <t>Crear y operacionalizar un fondo de apalancamiento para la ejecución de proyectos comunales.</t>
  </si>
  <si>
    <t>Recursos propios
SGP</t>
  </si>
  <si>
    <t>AUMENTAR LA PARTICIPACIÓN CIUDADANA EN LA TOMA DE DECISIONES SOBRE EL USO DEL PRESUPUESTO PARTICIPATIVO</t>
  </si>
  <si>
    <t>Diseñar una (1) ruta para garantizar la protección y acompañamiento a cien líderes, lideresas sociales, dignatarios y/o afiliados a organismos comunales en el Distrito.</t>
  </si>
  <si>
    <t>Financiar trescientas (300) obras de interés comunitario con organismos de acción comunal a través de convenios solidarios.</t>
  </si>
  <si>
    <t>Dotar y/o adecuar cien (100) sedes comunales en el Distrito.</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</si>
  <si>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</si>
  <si>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</si>
  <si>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</si>
  <si>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</si>
  <si>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Invertir seis mil millones de pesos ($6.000.000.000) pesos para presupuestos participativos por año.</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</si>
  <si>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</si>
  <si>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</si>
  <si>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</si>
  <si>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</si>
  <si>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Implementar un sistema de información para el desarrollo de iniciativas o proyectos comunales.</t>
  </si>
  <si>
    <t>Recuperar y transformar espacios de equipamiento comunitario para su goce y aprovechamiento.</t>
  </si>
  <si>
    <t>Fortalecer las estrategias que promuevan el ejercicio de la participación ciudadana en la toma decisiones sobre el uso de los fondos públicos.</t>
  </si>
  <si>
    <t>Aumentar la participación de la ciudadanía en los procesos de construcción de instrumentos de gestión y políticas públicas.</t>
  </si>
  <si>
    <t>Diseñar estrategias de articulación con los sectores participativos activos de la ciudad para la construcción de ciudad y promoción de la participación ciudadana.</t>
  </si>
  <si>
    <t>Capacitar a dignatarios y miembros de organismos comunales bajo la metodología de formador de formadores.</t>
  </si>
  <si>
    <t>Realizar una (1) campaña para la promoción de la participación ciudadana.</t>
  </si>
  <si>
    <t>Desarrollar dos (2) encuentros comunales y/o comunitarios de intercambio de experiencias, construcción de ciudad y promoción de la participación ciudadana.</t>
  </si>
  <si>
    <t>Baja participación de la ciudadanía en los procesos de construcción de ciudad y participación ciudadana.</t>
  </si>
  <si>
    <t>Realizar acompañamiento permanente a los organismos comunales.</t>
  </si>
  <si>
    <t>Insuficiente apoyo y orientación a las organizaciones comunales.</t>
  </si>
  <si>
    <t>Personal no idóneo vinculado para el desarrollo de esta actividad.</t>
  </si>
  <si>
    <t>Realizar inspección, vigilancia y control a los organismo comunales.</t>
  </si>
  <si>
    <t>Contratación de personal idóneo en alineación con la necesidad a contratar.</t>
  </si>
  <si>
    <t>Gestionar los recursos de inversión para el cumplimiento de la meta.</t>
  </si>
  <si>
    <t>Mala estimación de costos para el desarrollo de los encuentros comunales y/o comunitarios.</t>
  </si>
  <si>
    <t xml:space="preserve"> • Contrtato de Prestación de Servicios
 • Contrato de Suministros</t>
  </si>
  <si>
    <t xml:space="preserve"> • Contrtato de Prestación de Servicios 
 • Contrato de Bienes y Servicios</t>
  </si>
  <si>
    <t xml:space="preserve"> • Contratación Directa
 • Contratación Régimen Esp.</t>
  </si>
  <si>
    <t xml:space="preserve"> • Contratación Directa
 • Selección Abreviada de
    Menor Cuantía</t>
  </si>
  <si>
    <t xml:space="preserve"> </t>
  </si>
  <si>
    <t>05-05-03</t>
  </si>
  <si>
    <t>05-05-04</t>
  </si>
  <si>
    <t>05-05-05</t>
  </si>
  <si>
    <t>05-05-06</t>
  </si>
  <si>
    <t>Documentos de Lineamientos Técnicos</t>
  </si>
  <si>
    <t>Salón Comunal Dotado</t>
  </si>
  <si>
    <t xml:space="preserve"> • Realizar mesas técnicas de alistamiento y estructuración de agenda pública para la formulación de la Política Pública Comunal.
 • Vincular a 1.000 ciudadanos a procesos de construcción de instrumentos de gestión y de la Política Pública Comunal.</t>
  </si>
  <si>
    <t>SUBTOTAL VIGENCIAS</t>
  </si>
  <si>
    <t>TOTAL CUATRIENIO</t>
  </si>
  <si>
    <t>$             258.843.200
$             744.444.680</t>
  </si>
  <si>
    <t xml:space="preserve"> • Contrtato de Prestación de Servicios
 • Contrato Servicio de Apoyo Logístico</t>
  </si>
  <si>
    <t xml:space="preserve"> • Contrtato de Prestación de Servicios</t>
  </si>
  <si>
    <t xml:space="preserve"> • Contratación Directa</t>
  </si>
  <si>
    <t xml:space="preserve"> • Contratación Directa
 • Contratación Directa</t>
  </si>
  <si>
    <t>$             257.929.333
$             146.070.667</t>
  </si>
  <si>
    <t xml:space="preserve"> • Contrato Servicio de Apoyo Logístico</t>
  </si>
  <si>
    <t>$             257.929.334
$             146.070.667</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</si>
  <si>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</si>
  <si>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REPORTE META PRODUCTO DE  SEPTIEMBRE A DICIEMBRE 2024</t>
  </si>
  <si>
    <t>ACUMULADO META PRODUCTO AL AÑO 2024</t>
  </si>
  <si>
    <t>ACUMULADO AL CUATRIENIO</t>
  </si>
  <si>
    <t xml:space="preserve">AVANCE META PRODUCTO AL AÑO </t>
  </si>
  <si>
    <t>AVANCE META PRODUCTO AL CUATRIENIO</t>
  </si>
  <si>
    <t>REPORTE ACTIVIDAD DE PROYECTO
EJECUTADO DE SEPTIEMBRE 1 A DICIEMBRE 31 DE 2024</t>
  </si>
  <si>
    <t>np</t>
  </si>
  <si>
    <t>PROYECTO</t>
  </si>
  <si>
    <t>APROPIACION DEFINITIVA</t>
  </si>
  <si>
    <t>EJECUCIÓN PRESUPUESTAL SEGÚN GIROS</t>
  </si>
  <si>
    <t>AVANCE EJECUCIÓN PRESUPUESTAL SEGÚN GIROS</t>
  </si>
  <si>
    <t>REPORTE META PRODUCTO
JUNIO 01 A
SEPTIEMBRE 
2024</t>
  </si>
  <si>
    <t>NP</t>
  </si>
  <si>
    <t>NA</t>
  </si>
  <si>
    <t>AVANCE ESTRATÉGICO INSTITUTO DISTRITAL DE ACCION COMUNAL DE CARTAGENA Y EL CARIBE A SEPTIEMBRE 2024</t>
  </si>
  <si>
    <t>REPORTE ACTIVIDAD DE PROYECTO
EJECUTADO DE JUNIO A SEPTIEMBRE DE 2024</t>
  </si>
  <si>
    <t>AVANCE EN LAS ACTIVIDADES DE LOS PROYECTOS SEPTIEMBRE 2024</t>
  </si>
  <si>
    <t>AVANCE PROYECTO INNOVACIÓN DE PROCESOS PARA FORTALECER LA CAPACIDAD ADMINISTRATIVA Y TÉCNICA DE LOS ORGANISMO DE ACCIÓN COMUNAL DEL DISTRITO DE CARTAGENEA DE INDIAS</t>
  </si>
  <si>
    <t>AVANCE PROYECTO MEJORAR LAS CAPACIDADES DE LOS ORGANISMOS DE ACCIÓN COMUNAL A TRAVÉS DE LA GESTIÓN COMUNAL Y COMUNITARIA PARA EL DESARROLLO LOCAL</t>
  </si>
  <si>
    <t>AVANCE PROYECTO MEJORAR LA PARTICIPACIÓN DE LA CIUDADANÍA EN LOS PROCESOS DE CONSTRUCCIÓN DE CIUDAD Y PARTICIPACIÓN CIUDADANA</t>
  </si>
  <si>
    <t>AVANCE EJECUCION DE PROYECTOS INSTITUTO DISTRITAL DE ACCION COMUNAL DE CARTAGENA Y EL CARIBE A SEPTIEMBRE 2024</t>
  </si>
  <si>
    <t>EJECUCION PRESUPUESTAL INSTITUTO DISTRITAL DE ACCION COMUNAL DE CARTAGENA Y EL CARIBE A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</si>
</sst>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d/mm/yyyy;@"/>
    <numFmt numFmtId="165" formatCode="0.0%"/>
    <numFmt numFmtId="166" formatCode="#,##0.0"/>
  </numFmts>
  <fonts count="42" x14ac:knownFonts="1">
    <font>
      <sz val="11"/>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name val="Arial"/>
      <family val="2"/>
    </font>
    <font>
      <b/>
      <sz val="9"/>
      <color rgb="FF000000"/>
      <name val="Tahoma"/>
      <family val="2"/>
    </font>
    <font>
      <sz val="9"/>
      <color rgb="FF000000"/>
      <name val="Tahoma"/>
      <family val="2"/>
    </font>
    <font>
      <b/>
      <sz val="14"/>
      <color theme="1"/>
      <name val="Arial"/>
      <family val="2"/>
    </font>
    <font>
      <b/>
      <sz val="20"/>
      <color theme="1"/>
      <name val="Aptos Narrow"/>
      <family val="2"/>
      <scheme val="minor"/>
    </font>
    <font>
      <sz val="10"/>
      <color theme="1"/>
      <name val="Arial"/>
      <family val="2"/>
    </font>
    <font>
      <b/>
      <sz val="14"/>
      <color theme="1"/>
      <name val="Aptos Narrow"/>
      <family val="2"/>
      <scheme val="minor"/>
    </font>
    <font>
      <sz val="11"/>
      <color rgb="FF000000"/>
      <name val="Arial"/>
      <family val="2"/>
    </font>
    <font>
      <sz val="14"/>
      <color theme="1"/>
      <name val="Arial"/>
      <family val="2"/>
    </font>
    <font>
      <b/>
      <sz val="12"/>
      <color theme="0"/>
      <name val="Arial"/>
      <family val="2"/>
    </font>
    <font>
      <b/>
      <sz val="11"/>
      <color theme="0"/>
      <name val="Arial"/>
      <family val="2"/>
    </font>
    <font>
      <sz val="12"/>
      <color theme="0"/>
      <name val="Arial"/>
      <family val="2"/>
    </font>
    <font>
      <sz val="12"/>
      <color rgb="FFFF0000"/>
      <name val="Arial"/>
      <family val="2"/>
    </font>
    <font>
      <b/>
      <sz val="11"/>
      <color rgb="FFFF0000"/>
      <name val="Arial"/>
      <family val="2"/>
    </font>
    <font>
      <b/>
      <sz val="12"/>
      <color rgb="FFFF0000"/>
      <name val="Arial"/>
      <family val="2"/>
    </font>
    <font>
      <b/>
      <sz val="12"/>
      <color rgb="FFFF0000"/>
      <name val="Aptos Narrow"/>
      <family val="2"/>
      <scheme val="minor"/>
    </font>
    <font>
      <b/>
      <sz val="14"/>
      <color rgb="FFFF0000"/>
      <name val="Aptos Narrow"/>
      <family val="2"/>
      <scheme val="minor"/>
    </font>
    <font>
      <b/>
      <sz val="11"/>
      <color rgb="FFFF000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4" fillId="0" borderId="0"/>
    <xf numFmtId="44" fontId="2" fillId="0" borderId="0" applyFont="0" applyFill="0" applyBorder="0" applyAlignment="0" applyProtection="0"/>
    <xf numFmtId="43" fontId="2"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cellStyleXfs>
  <cellXfs count="284">
    <xf numFmtId="0" fontId="0" fillId="0" borderId="0" xfId="0"/>
    <xf numFmtId="0" fontId="0" fillId="2" borderId="0" xfId="0" applyFill="1"/>
    <xf numFmtId="0" fontId="8" fillId="2" borderId="0" xfId="0" applyFont="1" applyFill="1"/>
    <xf numFmtId="0" fontId="0" fillId="2" borderId="0" xfId="0"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5" fillId="0" borderId="0" xfId="0" applyFont="1" applyAlignment="1">
      <alignment horizontal="left"/>
    </xf>
    <xf numFmtId="0" fontId="15" fillId="0" borderId="0" xfId="0" applyFont="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5" fillId="0" borderId="0" xfId="0" applyFont="1" applyAlignment="1">
      <alignment horizontal="left" vertical="center"/>
    </xf>
    <xf numFmtId="0" fontId="3" fillId="2" borderId="5" xfId="0" applyFont="1" applyFill="1" applyBorder="1" applyAlignment="1">
      <alignment horizontal="center" vertical="center" wrapText="1"/>
    </xf>
    <xf numFmtId="0" fontId="0" fillId="2" borderId="0" xfId="0" applyFill="1" applyAlignment="1">
      <alignment horizontal="center"/>
    </xf>
    <xf numFmtId="0" fontId="5" fillId="2" borderId="12" xfId="1" applyFont="1" applyFill="1" applyBorder="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applyAlignment="1">
      <alignment horizontal="center" wrapText="1"/>
    </xf>
    <xf numFmtId="0" fontId="23" fillId="0" borderId="1" xfId="1" applyFont="1" applyBorder="1"/>
    <xf numFmtId="0" fontId="21" fillId="5" borderId="1" xfId="1" applyFont="1" applyFill="1" applyBorder="1" applyAlignment="1">
      <alignment vertical="center"/>
    </xf>
    <xf numFmtId="0" fontId="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10" fontId="8" fillId="2" borderId="1" xfId="7"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0" fillId="2" borderId="1" xfId="0" applyFill="1" applyBorder="1" applyAlignment="1">
      <alignment horizontal="center" vertical="center"/>
    </xf>
    <xf numFmtId="3"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29" fillId="0" borderId="1" xfId="0" applyFont="1" applyBorder="1" applyAlignment="1">
      <alignment horizontal="center" vertical="center" wrapText="1"/>
    </xf>
    <xf numFmtId="0" fontId="29"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xf>
    <xf numFmtId="3" fontId="9" fillId="2" borderId="1" xfId="0" applyNumberFormat="1" applyFont="1" applyFill="1" applyBorder="1" applyAlignment="1">
      <alignment horizontal="center" vertical="center"/>
    </xf>
    <xf numFmtId="0" fontId="17" fillId="8" borderId="1" xfId="0"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1" fontId="0" fillId="0" borderId="0" xfId="0" applyNumberFormat="1" applyAlignment="1">
      <alignment horizontal="center" vertical="center"/>
    </xf>
    <xf numFmtId="0" fontId="8" fillId="2" borderId="1" xfId="7" applyNumberFormat="1" applyFont="1" applyFill="1" applyBorder="1" applyAlignment="1">
      <alignment horizontal="center" vertical="center" wrapText="1"/>
    </xf>
    <xf numFmtId="9" fontId="6" fillId="8" borderId="1" xfId="7" applyFont="1" applyFill="1" applyBorder="1" applyAlignment="1">
      <alignment horizontal="center" vertical="center" wrapText="1"/>
    </xf>
    <xf numFmtId="9" fontId="8" fillId="2" borderId="1" xfId="7" applyFont="1" applyFill="1" applyBorder="1" applyAlignment="1">
      <alignment horizontal="center" vertical="center" wrapText="1"/>
    </xf>
    <xf numFmtId="9" fontId="0" fillId="0" borderId="0" xfId="7" applyFont="1"/>
    <xf numFmtId="0" fontId="31" fillId="7" borderId="1" xfId="0" applyFont="1" applyFill="1" applyBorder="1" applyAlignment="1">
      <alignment horizontal="justify" vertical="center" wrapText="1"/>
    </xf>
    <xf numFmtId="0" fontId="31" fillId="7" borderId="18" xfId="0" applyFont="1" applyFill="1" applyBorder="1" applyAlignment="1">
      <alignment horizontal="justify" vertical="center" wrapText="1"/>
    </xf>
    <xf numFmtId="0" fontId="31" fillId="7" borderId="19" xfId="0" applyFont="1" applyFill="1" applyBorder="1" applyAlignment="1">
      <alignment horizontal="justify" vertical="center" wrapText="1"/>
    </xf>
    <xf numFmtId="1" fontId="0" fillId="0" borderId="0" xfId="0" applyNumberFormat="1"/>
    <xf numFmtId="164" fontId="15" fillId="2" borderId="1" xfId="7" applyNumberFormat="1" applyFont="1" applyFill="1" applyBorder="1" applyAlignment="1">
      <alignment horizontal="center" vertical="center" wrapText="1"/>
    </xf>
    <xf numFmtId="3" fontId="15" fillId="2" borderId="1" xfId="7"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2" fontId="7" fillId="8" borderId="1" xfId="8" applyFont="1" applyFill="1" applyBorder="1" applyAlignment="1">
      <alignment horizontal="center" vertical="center" wrapText="1"/>
    </xf>
    <xf numFmtId="42" fontId="0" fillId="0" borderId="0" xfId="8" applyFont="1"/>
    <xf numFmtId="1" fontId="32" fillId="0" borderId="1" xfId="0" applyNumberFormat="1" applyFont="1" applyBorder="1" applyAlignment="1">
      <alignment horizontal="center" vertical="center" textRotation="90"/>
    </xf>
    <xf numFmtId="9" fontId="15" fillId="2" borderId="1" xfId="7" applyFont="1" applyFill="1" applyBorder="1" applyAlignment="1">
      <alignment horizontal="center" vertical="center" wrapText="1"/>
    </xf>
    <xf numFmtId="3" fontId="1" fillId="0" borderId="1" xfId="0" applyNumberFormat="1" applyFont="1" applyBorder="1" applyAlignment="1">
      <alignment horizontal="center" vertical="center"/>
    </xf>
    <xf numFmtId="4" fontId="15" fillId="2" borderId="1" xfId="7" applyNumberFormat="1" applyFont="1" applyFill="1" applyBorder="1" applyAlignment="1">
      <alignment horizontal="center" vertical="center" wrapText="1"/>
    </xf>
    <xf numFmtId="42" fontId="15" fillId="2" borderId="1" xfId="8" applyFont="1" applyFill="1" applyBorder="1" applyAlignment="1">
      <alignment horizontal="center" vertical="center" wrapText="1"/>
    </xf>
    <xf numFmtId="0" fontId="15" fillId="0" borderId="1" xfId="0" applyFont="1" applyBorder="1" applyAlignment="1">
      <alignment horizontal="center" vertical="center" textRotation="90" wrapText="1"/>
    </xf>
    <xf numFmtId="0" fontId="15" fillId="2" borderId="1" xfId="7" applyNumberFormat="1" applyFont="1" applyFill="1" applyBorder="1" applyAlignment="1">
      <alignment horizontal="center" vertical="center" wrapText="1"/>
    </xf>
    <xf numFmtId="9" fontId="8" fillId="2" borderId="1" xfId="7" applyFont="1" applyFill="1" applyBorder="1" applyAlignment="1">
      <alignment horizontal="justify" vertical="center" wrapText="1"/>
    </xf>
    <xf numFmtId="9" fontId="8" fillId="0" borderId="1" xfId="7" applyFont="1" applyFill="1" applyBorder="1" applyAlignment="1">
      <alignment horizontal="left" vertical="center" wrapText="1"/>
    </xf>
    <xf numFmtId="164" fontId="15" fillId="0" borderId="1" xfId="7"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31" fillId="7" borderId="1" xfId="0" applyFont="1" applyFill="1" applyBorder="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5" fillId="0" borderId="0" xfId="0" applyFont="1"/>
    <xf numFmtId="0" fontId="35" fillId="0" borderId="0" xfId="0" applyFont="1" applyAlignment="1">
      <alignment horizontal="center" vertical="center" wrapText="1"/>
    </xf>
    <xf numFmtId="9" fontId="35" fillId="0" borderId="0" xfId="7" applyFont="1" applyFill="1" applyBorder="1" applyAlignment="1">
      <alignment horizontal="center" vertical="center"/>
    </xf>
    <xf numFmtId="3" fontId="35" fillId="0" borderId="0" xfId="0" applyNumberFormat="1" applyFont="1" applyAlignment="1">
      <alignment horizontal="center" vertical="center" wrapText="1"/>
    </xf>
    <xf numFmtId="42" fontId="35" fillId="0" borderId="0" xfId="8" applyFont="1" applyFill="1" applyBorder="1" applyAlignment="1">
      <alignment vertical="center"/>
    </xf>
    <xf numFmtId="4" fontId="35" fillId="0" borderId="0" xfId="0" applyNumberFormat="1" applyFont="1" applyAlignment="1">
      <alignment horizontal="center" vertical="center" wrapText="1"/>
    </xf>
    <xf numFmtId="42" fontId="35" fillId="0" borderId="0" xfId="8" applyFont="1" applyFill="1" applyBorder="1" applyAlignment="1">
      <alignment horizontal="center" vertical="center"/>
    </xf>
    <xf numFmtId="0" fontId="33" fillId="0" borderId="0" xfId="0" applyFont="1" applyAlignment="1">
      <alignment horizontal="center" vertical="center"/>
    </xf>
    <xf numFmtId="9" fontId="33" fillId="0" borderId="0" xfId="0" applyNumberFormat="1" applyFont="1" applyAlignment="1">
      <alignment horizontal="center" vertical="center" wrapText="1"/>
    </xf>
    <xf numFmtId="3" fontId="33" fillId="0" borderId="0" xfId="0" applyNumberFormat="1" applyFont="1" applyAlignment="1">
      <alignment horizontal="center" vertical="center" wrapText="1"/>
    </xf>
    <xf numFmtId="0" fontId="35" fillId="0" borderId="0" xfId="0" applyFont="1" applyAlignment="1">
      <alignment horizontal="center"/>
    </xf>
    <xf numFmtId="9" fontId="33" fillId="0" borderId="0" xfId="0" applyNumberFormat="1" applyFont="1" applyAlignment="1">
      <alignment horizontal="center" vertical="center"/>
    </xf>
    <xf numFmtId="9" fontId="35" fillId="0" borderId="0" xfId="7" applyFont="1" applyFill="1" applyBorder="1" applyAlignment="1">
      <alignment horizontal="center"/>
    </xf>
    <xf numFmtId="42" fontId="33" fillId="0" borderId="0" xfId="0" applyNumberFormat="1" applyFont="1"/>
    <xf numFmtId="0" fontId="35" fillId="0" borderId="0" xfId="0" applyFont="1" applyAlignment="1">
      <alignment horizontal="left"/>
    </xf>
    <xf numFmtId="0" fontId="35" fillId="0" borderId="0" xfId="0" applyFont="1" applyAlignment="1">
      <alignment horizontal="center" vertical="center"/>
    </xf>
    <xf numFmtId="3" fontId="35" fillId="0" borderId="0" xfId="0" applyNumberFormat="1" applyFont="1"/>
    <xf numFmtId="0" fontId="8" fillId="2" borderId="1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5" fillId="2" borderId="18"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19" xfId="0" applyFont="1" applyFill="1" applyBorder="1" applyAlignment="1">
      <alignment horizontal="center" vertical="center"/>
    </xf>
    <xf numFmtId="42" fontId="15" fillId="0" borderId="1" xfId="0" applyNumberFormat="1" applyFont="1" applyBorder="1" applyAlignment="1">
      <alignment horizontal="center" vertical="center" wrapText="1"/>
    </xf>
    <xf numFmtId="0" fontId="15" fillId="0" borderId="1" xfId="8" applyNumberFormat="1" applyFont="1" applyBorder="1" applyAlignment="1">
      <alignment horizontal="center" vertical="center" textRotation="90" wrapText="1"/>
    </xf>
    <xf numFmtId="42" fontId="15" fillId="0" borderId="1" xfId="8" applyFont="1" applyBorder="1" applyAlignment="1">
      <alignment horizontal="center" vertical="center" wrapText="1"/>
    </xf>
    <xf numFmtId="42" fontId="15" fillId="0" borderId="1" xfId="0" applyNumberFormat="1" applyFont="1" applyBorder="1" applyAlignment="1">
      <alignment horizontal="center" vertical="center"/>
    </xf>
    <xf numFmtId="0" fontId="8" fillId="0" borderId="1" xfId="0" applyFont="1" applyBorder="1" applyAlignment="1">
      <alignment horizontal="center" vertical="center"/>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5" fontId="8" fillId="2" borderId="1" xfId="7" applyNumberFormat="1"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4" fillId="2" borderId="18" xfId="0" applyFont="1" applyFill="1" applyBorder="1" applyAlignment="1">
      <alignment horizontal="center" vertical="center" wrapText="1"/>
    </xf>
    <xf numFmtId="9" fontId="8" fillId="2" borderId="18" xfId="7" applyFont="1" applyFill="1" applyBorder="1" applyAlignment="1">
      <alignment horizontal="center" vertical="center" wrapText="1"/>
    </xf>
    <xf numFmtId="0" fontId="0" fillId="2" borderId="18" xfId="0" applyFill="1" applyBorder="1" applyAlignment="1">
      <alignment horizontal="center" vertical="center"/>
    </xf>
    <xf numFmtId="0" fontId="29" fillId="2" borderId="18" xfId="0" applyFont="1" applyFill="1" applyBorder="1" applyAlignment="1">
      <alignment horizontal="center" vertical="center" wrapText="1"/>
    </xf>
    <xf numFmtId="3" fontId="9" fillId="2" borderId="18" xfId="0" applyNumberFormat="1" applyFont="1" applyFill="1" applyBorder="1" applyAlignment="1">
      <alignment horizontal="center" vertical="center"/>
    </xf>
    <xf numFmtId="3" fontId="8" fillId="2" borderId="18" xfId="0" applyNumberFormat="1" applyFont="1" applyFill="1" applyBorder="1" applyAlignment="1">
      <alignment horizontal="center" vertical="center" wrapText="1"/>
    </xf>
    <xf numFmtId="3" fontId="15" fillId="2" borderId="18" xfId="0" applyNumberFormat="1" applyFont="1" applyFill="1" applyBorder="1" applyAlignment="1">
      <alignment horizontal="center" vertical="center" wrapText="1"/>
    </xf>
    <xf numFmtId="10" fontId="8" fillId="2" borderId="18" xfId="7" applyNumberFormat="1" applyFont="1" applyFill="1" applyBorder="1" applyAlignment="1">
      <alignment horizontal="center" vertical="center" wrapText="1"/>
    </xf>
    <xf numFmtId="165" fontId="8" fillId="2" borderId="18" xfId="7" applyNumberFormat="1" applyFont="1" applyFill="1" applyBorder="1" applyAlignment="1">
      <alignment horizontal="center" vertical="center" wrapText="1"/>
    </xf>
    <xf numFmtId="0" fontId="0" fillId="2" borderId="1" xfId="0" applyFill="1" applyBorder="1"/>
    <xf numFmtId="10" fontId="15" fillId="2" borderId="1" xfId="7" applyNumberFormat="1" applyFont="1" applyFill="1" applyBorder="1" applyAlignment="1">
      <alignment horizontal="center" vertical="center" wrapText="1"/>
    </xf>
    <xf numFmtId="9" fontId="0" fillId="0" borderId="1" xfId="7" applyFont="1" applyBorder="1" applyAlignment="1">
      <alignment horizontal="center" vertical="center"/>
    </xf>
    <xf numFmtId="0" fontId="0" fillId="10" borderId="1" xfId="0" applyFill="1" applyBorder="1" applyAlignment="1">
      <alignment horizontal="center" vertical="center" wrapText="1"/>
    </xf>
    <xf numFmtId="0" fontId="0" fillId="0" borderId="1" xfId="0" applyBorder="1"/>
    <xf numFmtId="44" fontId="0" fillId="0" borderId="1" xfId="9" applyFont="1" applyBorder="1" applyAlignment="1">
      <alignment horizontal="center" vertical="center"/>
    </xf>
    <xf numFmtId="3" fontId="15" fillId="2" borderId="2" xfId="7" applyNumberFormat="1" applyFont="1" applyFill="1" applyBorder="1" applyAlignment="1">
      <alignment horizontal="center" vertical="center" wrapText="1"/>
    </xf>
    <xf numFmtId="4" fontId="15" fillId="2" borderId="2" xfId="7" applyNumberFormat="1" applyFont="1" applyFill="1" applyBorder="1" applyAlignment="1">
      <alignment horizontal="center" vertical="center" wrapText="1"/>
    </xf>
    <xf numFmtId="3" fontId="15" fillId="0" borderId="1"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42" fontId="0" fillId="0" borderId="1" xfId="8" applyFont="1" applyBorder="1" applyAlignment="1">
      <alignment horizontal="center" vertical="center"/>
    </xf>
    <xf numFmtId="166" fontId="15" fillId="2" borderId="1" xfId="0"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0" fontId="38" fillId="2" borderId="1" xfId="7" applyNumberFormat="1" applyFont="1" applyFill="1" applyBorder="1" applyAlignment="1">
      <alignment horizontal="center" vertical="center" wrapText="1"/>
    </xf>
    <xf numFmtId="165" fontId="38" fillId="2" borderId="1" xfId="7" applyNumberFormat="1" applyFont="1" applyFill="1" applyBorder="1" applyAlignment="1">
      <alignment horizontal="center" vertical="center" wrapText="1"/>
    </xf>
    <xf numFmtId="10" fontId="39" fillId="2" borderId="1" xfId="0" applyNumberFormat="1" applyFont="1" applyFill="1" applyBorder="1" applyAlignment="1">
      <alignment horizontal="center" vertical="center"/>
    </xf>
    <xf numFmtId="165" fontId="39" fillId="2" borderId="1" xfId="0" applyNumberFormat="1" applyFont="1" applyFill="1" applyBorder="1" applyAlignment="1">
      <alignment horizontal="center" vertical="center"/>
    </xf>
    <xf numFmtId="1" fontId="0" fillId="0" borderId="1" xfId="0" applyNumberFormat="1" applyBorder="1"/>
    <xf numFmtId="44" fontId="41" fillId="0" borderId="1" xfId="0" applyNumberFormat="1" applyFont="1" applyBorder="1" applyAlignment="1">
      <alignment horizontal="center" vertical="center"/>
    </xf>
    <xf numFmtId="10" fontId="41" fillId="0" borderId="1" xfId="7" applyNumberFormat="1" applyFont="1" applyBorder="1" applyAlignment="1">
      <alignment horizontal="center"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5" fillId="3"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xf>
    <xf numFmtId="0" fontId="11"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xf>
    <xf numFmtId="0" fontId="16"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5"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8" fillId="0" borderId="1" xfId="0" applyFont="1" applyBorder="1" applyAlignment="1">
      <alignment horizontal="left" vertical="center" wrapText="1"/>
    </xf>
    <xf numFmtId="4" fontId="38" fillId="2" borderId="2" xfId="0" applyNumberFormat="1" applyFont="1" applyFill="1" applyBorder="1" applyAlignment="1">
      <alignment horizontal="center" vertical="center" wrapText="1"/>
    </xf>
    <xf numFmtId="4" fontId="38" fillId="2" borderId="3" xfId="0" applyNumberFormat="1" applyFont="1" applyFill="1" applyBorder="1" applyAlignment="1">
      <alignment horizontal="center" vertical="center" wrapText="1"/>
    </xf>
    <xf numFmtId="4" fontId="38" fillId="2" borderId="4" xfId="0" applyNumberFormat="1" applyFont="1" applyFill="1" applyBorder="1" applyAlignment="1">
      <alignment horizontal="center" vertical="center" wrapText="1"/>
    </xf>
    <xf numFmtId="0" fontId="40" fillId="2" borderId="21" xfId="0" applyFont="1" applyFill="1" applyBorder="1" applyAlignment="1">
      <alignment horizontal="center" vertical="center" wrapText="1"/>
    </xf>
    <xf numFmtId="0" fontId="40" fillId="2" borderId="22" xfId="0" applyFont="1" applyFill="1" applyBorder="1" applyAlignment="1">
      <alignment horizontal="center" vertical="center" wrapText="1"/>
    </xf>
    <xf numFmtId="0" fontId="40" fillId="2" borderId="23"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17" xfId="0"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27" fillId="2" borderId="1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15" fillId="2" borderId="18"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1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9" fillId="2" borderId="1" xfId="0" applyFont="1" applyFill="1" applyBorder="1" applyAlignment="1">
      <alignment horizontal="center"/>
    </xf>
    <xf numFmtId="0" fontId="20" fillId="2" borderId="1" xfId="0" applyFont="1" applyFill="1" applyBorder="1" applyAlignment="1">
      <alignment horizontal="center" vertical="center" wrapText="1"/>
    </xf>
    <xf numFmtId="10" fontId="40" fillId="2" borderId="24" xfId="7" applyNumberFormat="1" applyFont="1" applyFill="1" applyBorder="1" applyAlignment="1">
      <alignment horizontal="center" vertical="center"/>
    </xf>
    <xf numFmtId="10" fontId="40" fillId="2" borderId="20" xfId="7" applyNumberFormat="1" applyFont="1" applyFill="1" applyBorder="1" applyAlignment="1">
      <alignment horizontal="center" vertical="center"/>
    </xf>
    <xf numFmtId="10" fontId="40" fillId="2" borderId="31" xfId="7" applyNumberFormat="1" applyFont="1" applyFill="1" applyBorder="1" applyAlignment="1">
      <alignment horizontal="center" vertical="center"/>
    </xf>
    <xf numFmtId="10" fontId="40" fillId="2" borderId="25" xfId="7" applyNumberFormat="1" applyFont="1" applyFill="1" applyBorder="1" applyAlignment="1">
      <alignment horizontal="center" vertical="center"/>
    </xf>
    <xf numFmtId="10" fontId="40" fillId="2" borderId="27" xfId="7" applyNumberFormat="1" applyFont="1" applyFill="1" applyBorder="1" applyAlignment="1">
      <alignment horizontal="center" vertical="center"/>
    </xf>
    <xf numFmtId="10" fontId="40" fillId="2" borderId="32" xfId="7" applyNumberFormat="1"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5"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7" fillId="7" borderId="2"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8" fillId="2" borderId="2" xfId="7" applyNumberFormat="1" applyFont="1" applyFill="1" applyBorder="1" applyAlignment="1">
      <alignment horizontal="center" vertical="center" wrapText="1"/>
    </xf>
    <xf numFmtId="0" fontId="38" fillId="2" borderId="3" xfId="7" applyNumberFormat="1" applyFont="1" applyFill="1" applyBorder="1" applyAlignment="1">
      <alignment horizontal="center" vertical="center" wrapText="1"/>
    </xf>
    <xf numFmtId="0" fontId="38" fillId="2" borderId="4" xfId="7" applyNumberFormat="1" applyFont="1" applyFill="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 xfId="0" applyFont="1" applyBorder="1" applyAlignment="1">
      <alignment horizontal="center" vertical="center" wrapText="1"/>
    </xf>
    <xf numFmtId="42" fontId="41" fillId="0" borderId="1" xfId="8" applyFont="1" applyBorder="1" applyAlignment="1">
      <alignment horizontal="center" vertical="center" wrapText="1"/>
    </xf>
    <xf numFmtId="42" fontId="15" fillId="0" borderId="1" xfId="8" applyFont="1" applyBorder="1" applyAlignment="1">
      <alignment horizontal="center" vertical="center" wrapText="1"/>
    </xf>
    <xf numFmtId="44" fontId="0" fillId="0" borderId="1" xfId="0" applyNumberFormat="1" applyBorder="1" applyAlignment="1">
      <alignment horizontal="center" vertical="center"/>
    </xf>
    <xf numFmtId="9" fontId="0" fillId="0" borderId="1" xfId="7" applyFont="1" applyBorder="1" applyAlignment="1">
      <alignment horizontal="center" vertical="center"/>
    </xf>
    <xf numFmtId="0" fontId="15" fillId="0" borderId="1" xfId="0" applyFont="1" applyBorder="1" applyAlignment="1">
      <alignment horizontal="center" vertical="center" textRotation="90" wrapText="1"/>
    </xf>
    <xf numFmtId="0" fontId="15" fillId="0" borderId="1" xfId="8" applyNumberFormat="1" applyFont="1" applyBorder="1" applyAlignment="1">
      <alignment horizontal="center" vertical="center" textRotation="90" wrapText="1"/>
    </xf>
    <xf numFmtId="0" fontId="3" fillId="2" borderId="4" xfId="0" applyFont="1" applyFill="1" applyBorder="1" applyAlignment="1">
      <alignment horizontal="left" vertical="center" wrapText="1"/>
    </xf>
    <xf numFmtId="0" fontId="27" fillId="0" borderId="5"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3" fillId="2" borderId="1"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2" borderId="1" xfId="0" applyFont="1" applyFill="1" applyBorder="1" applyAlignment="1">
      <alignment horizontal="center" vertical="center"/>
    </xf>
    <xf numFmtId="42" fontId="15" fillId="0" borderId="1" xfId="0" applyNumberFormat="1" applyFont="1" applyBorder="1" applyAlignment="1">
      <alignment horizontal="center" vertical="center" wrapText="1"/>
    </xf>
    <xf numFmtId="0" fontId="36" fillId="2" borderId="2" xfId="7" applyNumberFormat="1" applyFont="1" applyFill="1" applyBorder="1" applyAlignment="1">
      <alignment horizontal="center" vertical="center" wrapText="1"/>
    </xf>
    <xf numFmtId="0" fontId="36" fillId="2" borderId="3" xfId="7" applyNumberFormat="1" applyFont="1" applyFill="1" applyBorder="1" applyAlignment="1">
      <alignment horizontal="center" vertical="center" wrapText="1"/>
    </xf>
    <xf numFmtId="0" fontId="36" fillId="2" borderId="4" xfId="7" applyNumberFormat="1" applyFont="1" applyFill="1" applyBorder="1" applyAlignment="1">
      <alignment horizontal="center" vertical="center" wrapText="1"/>
    </xf>
    <xf numFmtId="42" fontId="1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31" fillId="7"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 fontId="32" fillId="0" borderId="1" xfId="0" applyNumberFormat="1" applyFont="1" applyBorder="1" applyAlignment="1">
      <alignment horizontal="center" vertical="center" textRotation="90"/>
    </xf>
    <xf numFmtId="42" fontId="33" fillId="0" borderId="0" xfId="0" applyNumberFormat="1" applyFont="1" applyAlignment="1">
      <alignment horizontal="center"/>
    </xf>
    <xf numFmtId="0" fontId="33" fillId="0" borderId="0" xfId="0" applyFont="1" applyAlignment="1">
      <alignment horizontal="center"/>
    </xf>
    <xf numFmtId="0" fontId="34" fillId="0" borderId="0" xfId="0" applyFont="1" applyAlignment="1">
      <alignment horizontal="center" vertical="center" wrapText="1"/>
    </xf>
    <xf numFmtId="9" fontId="35" fillId="0" borderId="0" xfId="7" applyFont="1" applyFill="1" applyBorder="1" applyAlignment="1">
      <alignment horizontal="center" vertical="center"/>
    </xf>
    <xf numFmtId="0" fontId="35" fillId="0" borderId="0" xfId="0" applyFont="1" applyAlignment="1">
      <alignment horizontal="center" vertical="center" wrapText="1"/>
    </xf>
    <xf numFmtId="0" fontId="33" fillId="0" borderId="0" xfId="0" applyFont="1" applyAlignment="1">
      <alignment horizontal="center" vertical="center"/>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cellXfs>
  <cellStyles count="10">
    <cellStyle name="BodyStyle" xfId="5" xr:uid="{00000000-0005-0000-0000-000000000000}"/>
    <cellStyle name="HeaderStyle" xfId="4" xr:uid="{00000000-0005-0000-0000-000001000000}"/>
    <cellStyle name="Millares 2" xfId="3" xr:uid="{00000000-0005-0000-0000-000002000000}"/>
    <cellStyle name="Moneda" xfId="9" builtinId="4"/>
    <cellStyle name="Moneda [0]" xfId="8" builtinId="7"/>
    <cellStyle name="Moneda 2" xfId="2" xr:uid="{00000000-0005-0000-0000-000005000000}"/>
    <cellStyle name="Normal" xfId="0" builtinId="0"/>
    <cellStyle name="Normal 2" xfId="1" xr:uid="{00000000-0005-0000-0000-000007000000}"/>
    <cellStyle name="Numeric" xfId="6" xr:uid="{00000000-0005-0000-0000-000008000000}"/>
    <cellStyle name="Porcentaje" xfId="7" builtinId="5"/>
  </cellStyles>
  <dxfs count="0"/>
  <tableStyles count="0" defaultTableStyle="TableStyleMedium2" defaultPivotStyle="PivotStyleLight16"/>
  <colors>
    <mruColors>
      <color rgb="FF73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12700</xdr:colOff>
      <xdr:row>15</xdr:row>
      <xdr:rowOff>393700</xdr:rowOff>
    </xdr:from>
    <xdr:to>
      <xdr:col>14</xdr:col>
      <xdr:colOff>0</xdr:colOff>
      <xdr:row>15</xdr:row>
      <xdr:rowOff>393700</xdr:rowOff>
    </xdr:to>
    <xdr:cxnSp macro="">
      <xdr:nvCxnSpPr>
        <xdr:cNvPr id="6" name="Conector recto 5">
          <a:extLst>
            <a:ext uri="{FF2B5EF4-FFF2-40B4-BE49-F238E27FC236}">
              <a16:creationId xmlns:a16="http://schemas.microsoft.com/office/drawing/2014/main" id="{0CD575B6-5A0A-A388-02AE-F390B12F7CC6}"/>
            </a:ext>
          </a:extLst>
        </xdr:cNvPr>
        <xdr:cNvCxnSpPr/>
      </xdr:nvCxnSpPr>
      <xdr:spPr>
        <a:xfrm>
          <a:off x="22098000" y="10274300"/>
          <a:ext cx="203200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25400</xdr:colOff>
      <xdr:row>15</xdr:row>
      <xdr:rowOff>393700</xdr:rowOff>
    </xdr:from>
    <xdr:to>
      <xdr:col>25</xdr:col>
      <xdr:colOff>0</xdr:colOff>
      <xdr:row>15</xdr:row>
      <xdr:rowOff>393700</xdr:rowOff>
    </xdr:to>
    <xdr:cxnSp macro="">
      <xdr:nvCxnSpPr>
        <xdr:cNvPr id="7" name="Conector recto 6">
          <a:extLst>
            <a:ext uri="{FF2B5EF4-FFF2-40B4-BE49-F238E27FC236}">
              <a16:creationId xmlns:a16="http://schemas.microsoft.com/office/drawing/2014/main" id="{B6BA6AA3-A5A8-134B-831A-72D423BEA849}"/>
            </a:ext>
          </a:extLst>
        </xdr:cNvPr>
        <xdr:cNvCxnSpPr/>
      </xdr:nvCxnSpPr>
      <xdr:spPr>
        <a:xfrm>
          <a:off x="26873200" y="10274300"/>
          <a:ext cx="405130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1003300</xdr:colOff>
      <xdr:row>0</xdr:row>
      <xdr:rowOff>0</xdr:rowOff>
    </xdr:from>
    <xdr:ext cx="1339010" cy="1095375"/>
    <xdr:pic>
      <xdr:nvPicPr>
        <xdr:cNvPr id="10" name="Imagen 9">
          <a:extLst>
            <a:ext uri="{FF2B5EF4-FFF2-40B4-BE49-F238E27FC236}">
              <a16:creationId xmlns:a16="http://schemas.microsoft.com/office/drawing/2014/main" id="{CC05EC6F-807C-524F-BE63-6BB98CF16B4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003300" y="0"/>
          <a:ext cx="1339010" cy="1095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1295400</xdr:colOff>
      <xdr:row>0</xdr:row>
      <xdr:rowOff>25400</xdr:rowOff>
    </xdr:from>
    <xdr:ext cx="1339010" cy="1095375"/>
    <xdr:pic>
      <xdr:nvPicPr>
        <xdr:cNvPr id="3" name="Imagen 2">
          <a:extLst>
            <a:ext uri="{FF2B5EF4-FFF2-40B4-BE49-F238E27FC236}">
              <a16:creationId xmlns:a16="http://schemas.microsoft.com/office/drawing/2014/main" id="{972FD1A7-D09D-BA49-8A5B-330FB91227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295400" y="25400"/>
          <a:ext cx="1339010" cy="1095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1104900</xdr:colOff>
      <xdr:row>0</xdr:row>
      <xdr:rowOff>0</xdr:rowOff>
    </xdr:from>
    <xdr:ext cx="1339010" cy="1095375"/>
    <xdr:pic>
      <xdr:nvPicPr>
        <xdr:cNvPr id="3" name="Imagen 2">
          <a:extLst>
            <a:ext uri="{FF2B5EF4-FFF2-40B4-BE49-F238E27FC236}">
              <a16:creationId xmlns:a16="http://schemas.microsoft.com/office/drawing/2014/main" id="{9FF8C492-25A2-494F-AA75-6C6FBEB1E7C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104900" y="0"/>
          <a:ext cx="1339010" cy="1095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labrasyhechos/Documents/Documentos%20-%20MacBook%20Air%20de%20Javier/1.%20ALCALDI&#769;A%20CARTAGENA%20DE%20INDIAS/3.%20Carpeta%202024%20-%20IDACCC/4.%20PROYECTOS%20DE%20INVERSIO&#769;N%20/2024.08.09%20-%20PROYECCIO&#769;N%20CUMPLIMIENTO%20DE%20ME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INEA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41" zoomScale="80" zoomScaleNormal="80" workbookViewId="0">
      <selection activeCell="A48" sqref="A48"/>
    </sheetView>
  </sheetViews>
  <sheetFormatPr baseColWidth="10" defaultColWidth="10.85546875" defaultRowHeight="15" x14ac:dyDescent="0.2"/>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140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5703125" style="10" customWidth="1"/>
    <col min="14" max="15" width="10.85546875" style="10"/>
    <col min="16" max="16" width="16.5703125" style="10" customWidth="1"/>
    <col min="17" max="17" width="20.42578125" style="10" customWidth="1"/>
    <col min="18" max="18" width="18.570312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140625" style="10" customWidth="1"/>
    <col min="27" max="27" width="28.5703125" style="10" customWidth="1"/>
    <col min="28" max="28" width="19.42578125" style="10" customWidth="1"/>
    <col min="29" max="29" width="21.140625" style="10" customWidth="1"/>
    <col min="30" max="30" width="21.85546875" style="10" customWidth="1"/>
    <col min="31" max="31" width="25.42578125" style="10" customWidth="1"/>
    <col min="32" max="32" width="22.140625" style="10" customWidth="1"/>
    <col min="33" max="33" width="29.5703125" style="10" customWidth="1"/>
    <col min="34" max="34" width="18.5703125" style="10" customWidth="1"/>
    <col min="35" max="35" width="18.140625" style="10" customWidth="1"/>
    <col min="36" max="36" width="22.140625" style="10" customWidth="1"/>
    <col min="37" max="16384" width="10.85546875" style="10"/>
  </cols>
  <sheetData>
    <row r="1" spans="1:50" ht="54.75" customHeight="1" x14ac:dyDescent="0.2">
      <c r="A1" s="177" t="s">
        <v>159</v>
      </c>
      <c r="B1" s="177"/>
      <c r="C1" s="177"/>
      <c r="D1" s="177"/>
      <c r="E1" s="177"/>
      <c r="F1" s="177"/>
      <c r="G1" s="177"/>
      <c r="H1" s="177"/>
    </row>
    <row r="2" spans="1:50" ht="33" customHeight="1" x14ac:dyDescent="0.2">
      <c r="A2" s="160" t="s">
        <v>178</v>
      </c>
      <c r="B2" s="160"/>
      <c r="C2" s="160"/>
      <c r="D2" s="160"/>
      <c r="E2" s="160"/>
      <c r="F2" s="160"/>
      <c r="G2" s="160"/>
      <c r="H2" s="160"/>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92</v>
      </c>
      <c r="B3" s="156" t="s">
        <v>105</v>
      </c>
      <c r="C3" s="156"/>
      <c r="D3" s="156"/>
      <c r="E3" s="156"/>
      <c r="F3" s="156"/>
      <c r="G3" s="156"/>
      <c r="H3" s="156"/>
    </row>
    <row r="4" spans="1:50" ht="48" customHeight="1" x14ac:dyDescent="0.2">
      <c r="A4" s="14" t="s">
        <v>165</v>
      </c>
      <c r="B4" s="149" t="s">
        <v>184</v>
      </c>
      <c r="C4" s="150"/>
      <c r="D4" s="150"/>
      <c r="E4" s="150"/>
      <c r="F4" s="150"/>
      <c r="G4" s="150"/>
      <c r="H4" s="151"/>
    </row>
    <row r="5" spans="1:50" ht="31.5" customHeight="1" x14ac:dyDescent="0.2">
      <c r="A5" s="14" t="s">
        <v>183</v>
      </c>
      <c r="B5" s="156" t="s">
        <v>106</v>
      </c>
      <c r="C5" s="156"/>
      <c r="D5" s="156"/>
      <c r="E5" s="156"/>
      <c r="F5" s="156"/>
      <c r="G5" s="156"/>
      <c r="H5" s="156"/>
    </row>
    <row r="6" spans="1:50" ht="40.5" customHeight="1" x14ac:dyDescent="0.2">
      <c r="A6" s="14" t="s">
        <v>80</v>
      </c>
      <c r="B6" s="149" t="s">
        <v>107</v>
      </c>
      <c r="C6" s="150"/>
      <c r="D6" s="150"/>
      <c r="E6" s="150"/>
      <c r="F6" s="150"/>
      <c r="G6" s="150"/>
      <c r="H6" s="151"/>
    </row>
    <row r="7" spans="1:50" ht="41.1" customHeight="1" x14ac:dyDescent="0.2">
      <c r="A7" s="14" t="s">
        <v>98</v>
      </c>
      <c r="B7" s="156" t="s">
        <v>108</v>
      </c>
      <c r="C7" s="156"/>
      <c r="D7" s="156"/>
      <c r="E7" s="156"/>
      <c r="F7" s="156"/>
      <c r="G7" s="156"/>
      <c r="H7" s="156"/>
    </row>
    <row r="8" spans="1:50" ht="48.95" customHeight="1" x14ac:dyDescent="0.2">
      <c r="A8" s="14" t="s">
        <v>32</v>
      </c>
      <c r="B8" s="156" t="s">
        <v>192</v>
      </c>
      <c r="C8" s="156"/>
      <c r="D8" s="156"/>
      <c r="E8" s="156"/>
      <c r="F8" s="156"/>
      <c r="G8" s="156"/>
      <c r="H8" s="156"/>
    </row>
    <row r="9" spans="1:50" ht="48.95" customHeight="1" x14ac:dyDescent="0.2">
      <c r="A9" s="14" t="s">
        <v>193</v>
      </c>
      <c r="B9" s="149" t="s">
        <v>194</v>
      </c>
      <c r="C9" s="150"/>
      <c r="D9" s="150"/>
      <c r="E9" s="150"/>
      <c r="F9" s="150"/>
      <c r="G9" s="150"/>
      <c r="H9" s="151"/>
    </row>
    <row r="10" spans="1:50" ht="30" x14ac:dyDescent="0.2">
      <c r="A10" s="14" t="s">
        <v>33</v>
      </c>
      <c r="B10" s="156" t="s">
        <v>109</v>
      </c>
      <c r="C10" s="156"/>
      <c r="D10" s="156"/>
      <c r="E10" s="156"/>
      <c r="F10" s="156"/>
      <c r="G10" s="156"/>
      <c r="H10" s="156"/>
    </row>
    <row r="11" spans="1:50" ht="30" x14ac:dyDescent="0.2">
      <c r="A11" s="14" t="s">
        <v>7</v>
      </c>
      <c r="B11" s="156" t="s">
        <v>110</v>
      </c>
      <c r="C11" s="156"/>
      <c r="D11" s="156"/>
      <c r="E11" s="156"/>
      <c r="F11" s="156"/>
      <c r="G11" s="156"/>
      <c r="H11" s="156"/>
    </row>
    <row r="12" spans="1:50" ht="33.950000000000003" customHeight="1" x14ac:dyDescent="0.2">
      <c r="A12" s="14" t="s">
        <v>81</v>
      </c>
      <c r="B12" s="156" t="s">
        <v>111</v>
      </c>
      <c r="C12" s="156"/>
      <c r="D12" s="156"/>
      <c r="E12" s="156"/>
      <c r="F12" s="156"/>
      <c r="G12" s="156"/>
      <c r="H12" s="156"/>
    </row>
    <row r="13" spans="1:50" ht="30" x14ac:dyDescent="0.2">
      <c r="A13" s="14" t="s">
        <v>28</v>
      </c>
      <c r="B13" s="156" t="s">
        <v>112</v>
      </c>
      <c r="C13" s="156"/>
      <c r="D13" s="156"/>
      <c r="E13" s="156"/>
      <c r="F13" s="156"/>
      <c r="G13" s="156"/>
      <c r="H13" s="156"/>
    </row>
    <row r="14" spans="1:50" ht="30" x14ac:dyDescent="0.2">
      <c r="A14" s="14" t="s">
        <v>102</v>
      </c>
      <c r="B14" s="156" t="s">
        <v>113</v>
      </c>
      <c r="C14" s="156"/>
      <c r="D14" s="156"/>
      <c r="E14" s="156"/>
      <c r="F14" s="156"/>
      <c r="G14" s="156"/>
      <c r="H14" s="156"/>
    </row>
    <row r="15" spans="1:50" ht="44.1" customHeight="1" x14ac:dyDescent="0.2">
      <c r="A15" s="14" t="s">
        <v>99</v>
      </c>
      <c r="B15" s="156" t="s">
        <v>114</v>
      </c>
      <c r="C15" s="156"/>
      <c r="D15" s="156"/>
      <c r="E15" s="156"/>
      <c r="F15" s="156"/>
      <c r="G15" s="156"/>
      <c r="H15" s="156"/>
    </row>
    <row r="16" spans="1:50" ht="60" x14ac:dyDescent="0.2">
      <c r="A16" s="14" t="s">
        <v>8</v>
      </c>
      <c r="B16" s="156" t="s">
        <v>115</v>
      </c>
      <c r="C16" s="156"/>
      <c r="D16" s="156"/>
      <c r="E16" s="156"/>
      <c r="F16" s="156"/>
      <c r="G16" s="156"/>
      <c r="H16" s="156"/>
    </row>
    <row r="17" spans="1:8" ht="58.5" customHeight="1" x14ac:dyDescent="0.2">
      <c r="A17" s="14" t="s">
        <v>29</v>
      </c>
      <c r="B17" s="156" t="s">
        <v>116</v>
      </c>
      <c r="C17" s="156"/>
      <c r="D17" s="156"/>
      <c r="E17" s="156"/>
      <c r="F17" s="156"/>
      <c r="G17" s="156"/>
      <c r="H17" s="156"/>
    </row>
    <row r="18" spans="1:8" ht="30" x14ac:dyDescent="0.2">
      <c r="A18" s="14" t="s">
        <v>82</v>
      </c>
      <c r="B18" s="156" t="s">
        <v>117</v>
      </c>
      <c r="C18" s="156"/>
      <c r="D18" s="156"/>
      <c r="E18" s="156"/>
      <c r="F18" s="156"/>
      <c r="G18" s="156"/>
      <c r="H18" s="156"/>
    </row>
    <row r="19" spans="1:8" ht="30" customHeight="1" x14ac:dyDescent="0.2">
      <c r="A19" s="174"/>
      <c r="B19" s="175"/>
      <c r="C19" s="175"/>
      <c r="D19" s="175"/>
      <c r="E19" s="175"/>
      <c r="F19" s="175"/>
      <c r="G19" s="175"/>
      <c r="H19" s="176"/>
    </row>
    <row r="20" spans="1:8" ht="37.5" customHeight="1" x14ac:dyDescent="0.2">
      <c r="A20" s="160" t="s">
        <v>179</v>
      </c>
      <c r="B20" s="160"/>
      <c r="C20" s="160"/>
      <c r="D20" s="160"/>
      <c r="E20" s="160"/>
      <c r="F20" s="160"/>
      <c r="G20" s="160"/>
      <c r="H20" s="160"/>
    </row>
    <row r="21" spans="1:8" ht="117" customHeight="1" x14ac:dyDescent="0.2">
      <c r="A21" s="157" t="s">
        <v>34</v>
      </c>
      <c r="B21" s="157"/>
      <c r="C21" s="157"/>
      <c r="D21" s="157"/>
      <c r="E21" s="157"/>
      <c r="F21" s="157"/>
      <c r="G21" s="157"/>
      <c r="H21" s="157"/>
    </row>
    <row r="22" spans="1:8" ht="117" customHeight="1" x14ac:dyDescent="0.2">
      <c r="A22" s="14" t="s">
        <v>98</v>
      </c>
      <c r="B22" s="156" t="s">
        <v>108</v>
      </c>
      <c r="C22" s="156"/>
      <c r="D22" s="156"/>
      <c r="E22" s="156"/>
      <c r="F22" s="156"/>
      <c r="G22" s="156"/>
      <c r="H22" s="156"/>
    </row>
    <row r="23" spans="1:8" ht="167.1" customHeight="1" x14ac:dyDescent="0.2">
      <c r="A23" s="14" t="s">
        <v>83</v>
      </c>
      <c r="B23" s="157" t="s">
        <v>118</v>
      </c>
      <c r="C23" s="157"/>
      <c r="D23" s="157"/>
      <c r="E23" s="157"/>
      <c r="F23" s="157"/>
      <c r="G23" s="157"/>
      <c r="H23" s="157"/>
    </row>
    <row r="24" spans="1:8" ht="69.75" customHeight="1" x14ac:dyDescent="0.2">
      <c r="A24" s="14" t="s">
        <v>185</v>
      </c>
      <c r="B24" s="157" t="s">
        <v>119</v>
      </c>
      <c r="C24" s="157"/>
      <c r="D24" s="157"/>
      <c r="E24" s="157"/>
      <c r="F24" s="157"/>
      <c r="G24" s="157"/>
      <c r="H24" s="157"/>
    </row>
    <row r="25" spans="1:8" ht="60" customHeight="1" x14ac:dyDescent="0.2">
      <c r="A25" s="14" t="s">
        <v>186</v>
      </c>
      <c r="B25" s="157" t="s">
        <v>121</v>
      </c>
      <c r="C25" s="157"/>
      <c r="D25" s="157"/>
      <c r="E25" s="157"/>
      <c r="F25" s="157"/>
      <c r="G25" s="157"/>
      <c r="H25" s="157"/>
    </row>
    <row r="26" spans="1:8" ht="24.75" customHeight="1" x14ac:dyDescent="0.2">
      <c r="A26" s="15" t="s">
        <v>85</v>
      </c>
      <c r="B26" s="158" t="s">
        <v>120</v>
      </c>
      <c r="C26" s="158"/>
      <c r="D26" s="158"/>
      <c r="E26" s="158"/>
      <c r="F26" s="158"/>
      <c r="G26" s="158"/>
      <c r="H26" s="158"/>
    </row>
    <row r="27" spans="1:8" ht="26.25" customHeight="1" x14ac:dyDescent="0.2">
      <c r="A27" s="15" t="s">
        <v>86</v>
      </c>
      <c r="B27" s="158" t="s">
        <v>100</v>
      </c>
      <c r="C27" s="158"/>
      <c r="D27" s="158"/>
      <c r="E27" s="158"/>
      <c r="F27" s="158"/>
      <c r="G27" s="158"/>
      <c r="H27" s="158"/>
    </row>
    <row r="28" spans="1:8" ht="53.25" customHeight="1" x14ac:dyDescent="0.2">
      <c r="A28" s="14" t="s">
        <v>166</v>
      </c>
      <c r="B28" s="157" t="s">
        <v>172</v>
      </c>
      <c r="C28" s="157"/>
      <c r="D28" s="157"/>
      <c r="E28" s="157"/>
      <c r="F28" s="157"/>
      <c r="G28" s="157"/>
      <c r="H28" s="157"/>
    </row>
    <row r="29" spans="1:8" ht="45" customHeight="1" x14ac:dyDescent="0.2">
      <c r="A29" s="14" t="s">
        <v>168</v>
      </c>
      <c r="B29" s="152" t="s">
        <v>173</v>
      </c>
      <c r="C29" s="153"/>
      <c r="D29" s="153"/>
      <c r="E29" s="153"/>
      <c r="F29" s="153"/>
      <c r="G29" s="153"/>
      <c r="H29" s="154"/>
    </row>
    <row r="30" spans="1:8" ht="45" customHeight="1" x14ac:dyDescent="0.2">
      <c r="A30" s="14" t="s">
        <v>167</v>
      </c>
      <c r="B30" s="152" t="s">
        <v>174</v>
      </c>
      <c r="C30" s="153"/>
      <c r="D30" s="153"/>
      <c r="E30" s="153"/>
      <c r="F30" s="153"/>
      <c r="G30" s="153"/>
      <c r="H30" s="154"/>
    </row>
    <row r="31" spans="1:8" ht="45" customHeight="1" x14ac:dyDescent="0.2">
      <c r="A31" s="14" t="s">
        <v>157</v>
      </c>
      <c r="B31" s="152" t="s">
        <v>175</v>
      </c>
      <c r="C31" s="153"/>
      <c r="D31" s="153"/>
      <c r="E31" s="153"/>
      <c r="F31" s="153"/>
      <c r="G31" s="153"/>
      <c r="H31" s="154"/>
    </row>
    <row r="32" spans="1:8" ht="33" customHeight="1" x14ac:dyDescent="0.2">
      <c r="A32" s="15" t="s">
        <v>187</v>
      </c>
      <c r="B32" s="157" t="s">
        <v>122</v>
      </c>
      <c r="C32" s="157"/>
      <c r="D32" s="157"/>
      <c r="E32" s="157"/>
      <c r="F32" s="157"/>
      <c r="G32" s="157"/>
      <c r="H32" s="157"/>
    </row>
    <row r="33" spans="1:8" ht="39" customHeight="1" x14ac:dyDescent="0.2">
      <c r="A33" s="14" t="s">
        <v>87</v>
      </c>
      <c r="B33" s="158" t="s">
        <v>176</v>
      </c>
      <c r="C33" s="158"/>
      <c r="D33" s="158"/>
      <c r="E33" s="158"/>
      <c r="F33" s="158"/>
      <c r="G33" s="158"/>
      <c r="H33" s="158"/>
    </row>
    <row r="34" spans="1:8" ht="39" customHeight="1" x14ac:dyDescent="0.2">
      <c r="A34" s="160" t="s">
        <v>217</v>
      </c>
      <c r="B34" s="160"/>
      <c r="C34" s="160"/>
      <c r="D34" s="160"/>
      <c r="E34" s="160"/>
      <c r="F34" s="160"/>
      <c r="G34" s="160"/>
      <c r="H34" s="160"/>
    </row>
    <row r="35" spans="1:8" ht="79.5" customHeight="1" x14ac:dyDescent="0.2">
      <c r="A35" s="149" t="s">
        <v>218</v>
      </c>
      <c r="B35" s="150"/>
      <c r="C35" s="150"/>
      <c r="D35" s="150"/>
      <c r="E35" s="150"/>
      <c r="F35" s="150"/>
      <c r="G35" s="150"/>
      <c r="H35" s="151"/>
    </row>
    <row r="36" spans="1:8" ht="33" customHeight="1" x14ac:dyDescent="0.2">
      <c r="A36" s="14" t="s">
        <v>25</v>
      </c>
      <c r="B36" s="157" t="s">
        <v>145</v>
      </c>
      <c r="C36" s="157"/>
      <c r="D36" s="157"/>
      <c r="E36" s="157"/>
      <c r="F36" s="157"/>
      <c r="G36" s="157"/>
      <c r="H36" s="157"/>
    </row>
    <row r="37" spans="1:8" ht="33" customHeight="1" x14ac:dyDescent="0.2">
      <c r="A37" s="14" t="s">
        <v>26</v>
      </c>
      <c r="B37" s="157" t="s">
        <v>146</v>
      </c>
      <c r="C37" s="157"/>
      <c r="D37" s="157"/>
      <c r="E37" s="157"/>
      <c r="F37" s="157"/>
      <c r="G37" s="157"/>
      <c r="H37" s="157"/>
    </row>
    <row r="38" spans="1:8" ht="33" customHeight="1" x14ac:dyDescent="0.2">
      <c r="A38" s="22"/>
      <c r="B38" s="23"/>
      <c r="C38" s="23"/>
      <c r="D38" s="23"/>
      <c r="E38" s="23"/>
      <c r="F38" s="23"/>
      <c r="G38" s="23"/>
      <c r="H38" s="24"/>
    </row>
    <row r="39" spans="1:8" ht="34.5" customHeight="1" x14ac:dyDescent="0.2">
      <c r="A39" s="160" t="s">
        <v>180</v>
      </c>
      <c r="B39" s="160"/>
      <c r="C39" s="160"/>
      <c r="D39" s="160"/>
      <c r="E39" s="160"/>
      <c r="F39" s="160"/>
      <c r="G39" s="160"/>
      <c r="H39" s="160"/>
    </row>
    <row r="40" spans="1:8" ht="34.5" customHeight="1" x14ac:dyDescent="0.2">
      <c r="A40" s="14" t="s">
        <v>9</v>
      </c>
      <c r="B40" s="157" t="s">
        <v>123</v>
      </c>
      <c r="C40" s="157"/>
      <c r="D40" s="157"/>
      <c r="E40" s="157"/>
      <c r="F40" s="157"/>
      <c r="G40" s="157"/>
      <c r="H40" s="157"/>
    </row>
    <row r="41" spans="1:8" ht="29.25" customHeight="1" x14ac:dyDescent="0.2">
      <c r="A41" s="14" t="s">
        <v>10</v>
      </c>
      <c r="B41" s="157" t="s">
        <v>124</v>
      </c>
      <c r="C41" s="157"/>
      <c r="D41" s="157"/>
      <c r="E41" s="157"/>
      <c r="F41" s="157"/>
      <c r="G41" s="157"/>
      <c r="H41" s="157"/>
    </row>
    <row r="42" spans="1:8" ht="42" customHeight="1" x14ac:dyDescent="0.2">
      <c r="A42" s="14" t="s">
        <v>147</v>
      </c>
      <c r="B42" s="157" t="s">
        <v>195</v>
      </c>
      <c r="C42" s="157"/>
      <c r="D42" s="157"/>
      <c r="E42" s="157"/>
      <c r="F42" s="157"/>
      <c r="G42" s="157"/>
      <c r="H42" s="157"/>
    </row>
    <row r="43" spans="1:8" ht="42" customHeight="1" x14ac:dyDescent="0.2">
      <c r="A43" s="14" t="s">
        <v>197</v>
      </c>
      <c r="B43" s="152" t="s">
        <v>198</v>
      </c>
      <c r="C43" s="153"/>
      <c r="D43" s="153"/>
      <c r="E43" s="153"/>
      <c r="F43" s="153"/>
      <c r="G43" s="153"/>
      <c r="H43" s="154"/>
    </row>
    <row r="44" spans="1:8" ht="42" customHeight="1" x14ac:dyDescent="0.2">
      <c r="A44" s="14" t="s">
        <v>148</v>
      </c>
      <c r="B44" s="152" t="s">
        <v>199</v>
      </c>
      <c r="C44" s="153"/>
      <c r="D44" s="153"/>
      <c r="E44" s="153"/>
      <c r="F44" s="153"/>
      <c r="G44" s="153"/>
      <c r="H44" s="154"/>
    </row>
    <row r="45" spans="1:8" ht="42" customHeight="1" x14ac:dyDescent="0.2">
      <c r="A45" s="14" t="s">
        <v>200</v>
      </c>
      <c r="B45" s="152" t="s">
        <v>202</v>
      </c>
      <c r="C45" s="153"/>
      <c r="D45" s="153"/>
      <c r="E45" s="153"/>
      <c r="F45" s="153"/>
      <c r="G45" s="153"/>
      <c r="H45" s="154"/>
    </row>
    <row r="46" spans="1:8" ht="86.1" customHeight="1" x14ac:dyDescent="0.2">
      <c r="A46" s="16" t="s">
        <v>204</v>
      </c>
      <c r="B46" s="163" t="s">
        <v>125</v>
      </c>
      <c r="C46" s="163"/>
      <c r="D46" s="163"/>
      <c r="E46" s="163"/>
      <c r="F46" s="163"/>
      <c r="G46" s="163"/>
      <c r="H46" s="163"/>
    </row>
    <row r="47" spans="1:8" ht="39.75" customHeight="1" x14ac:dyDescent="0.2">
      <c r="A47" s="16" t="s">
        <v>211</v>
      </c>
      <c r="B47" s="171" t="s">
        <v>219</v>
      </c>
      <c r="C47" s="172"/>
      <c r="D47" s="172"/>
      <c r="E47" s="172"/>
      <c r="F47" s="172"/>
      <c r="G47" s="172"/>
      <c r="H47" s="173"/>
    </row>
    <row r="48" spans="1:8" ht="31.5" customHeight="1" x14ac:dyDescent="0.2">
      <c r="A48" s="16" t="s">
        <v>11</v>
      </c>
      <c r="B48" s="163" t="s">
        <v>203</v>
      </c>
      <c r="C48" s="163"/>
      <c r="D48" s="163"/>
      <c r="E48" s="163"/>
      <c r="F48" s="163"/>
      <c r="G48" s="163"/>
      <c r="H48" s="163"/>
    </row>
    <row r="49" spans="1:8" ht="45" customHeight="1" x14ac:dyDescent="0.2">
      <c r="A49" s="16" t="s">
        <v>205</v>
      </c>
      <c r="B49" s="163" t="s">
        <v>126</v>
      </c>
      <c r="C49" s="163"/>
      <c r="D49" s="163"/>
      <c r="E49" s="163"/>
      <c r="F49" s="163"/>
      <c r="G49" s="163"/>
      <c r="H49" s="163"/>
    </row>
    <row r="50" spans="1:8" ht="43.5" customHeight="1" x14ac:dyDescent="0.2">
      <c r="A50" s="16" t="s">
        <v>13</v>
      </c>
      <c r="B50" s="163" t="s">
        <v>127</v>
      </c>
      <c r="C50" s="163"/>
      <c r="D50" s="163"/>
      <c r="E50" s="163"/>
      <c r="F50" s="163"/>
      <c r="G50" s="163"/>
      <c r="H50" s="163"/>
    </row>
    <row r="51" spans="1:8" ht="40.5" customHeight="1" x14ac:dyDescent="0.2">
      <c r="A51" s="16" t="s">
        <v>14</v>
      </c>
      <c r="B51" s="163" t="s">
        <v>128</v>
      </c>
      <c r="C51" s="163"/>
      <c r="D51" s="163"/>
      <c r="E51" s="163"/>
      <c r="F51" s="163"/>
      <c r="G51" s="163"/>
      <c r="H51" s="163"/>
    </row>
    <row r="52" spans="1:8" ht="75.75" customHeight="1" x14ac:dyDescent="0.2">
      <c r="A52" s="17" t="s">
        <v>15</v>
      </c>
      <c r="B52" s="159" t="s">
        <v>129</v>
      </c>
      <c r="C52" s="159"/>
      <c r="D52" s="159"/>
      <c r="E52" s="159"/>
      <c r="F52" s="159"/>
      <c r="G52" s="159"/>
      <c r="H52" s="159"/>
    </row>
    <row r="53" spans="1:8" ht="41.25" customHeight="1" x14ac:dyDescent="0.2">
      <c r="A53" s="17" t="s">
        <v>16</v>
      </c>
      <c r="B53" s="159" t="s">
        <v>130</v>
      </c>
      <c r="C53" s="159"/>
      <c r="D53" s="159"/>
      <c r="E53" s="159"/>
      <c r="F53" s="159"/>
      <c r="G53" s="159"/>
      <c r="H53" s="159"/>
    </row>
    <row r="54" spans="1:8" ht="47.45" customHeight="1" x14ac:dyDescent="0.2">
      <c r="A54" s="17" t="s">
        <v>164</v>
      </c>
      <c r="B54" s="159" t="s">
        <v>131</v>
      </c>
      <c r="C54" s="159"/>
      <c r="D54" s="159"/>
      <c r="E54" s="159"/>
      <c r="F54" s="159"/>
      <c r="G54" s="159"/>
      <c r="H54" s="159"/>
    </row>
    <row r="55" spans="1:8" ht="57.6" customHeight="1" x14ac:dyDescent="0.2">
      <c r="A55" s="17" t="s">
        <v>35</v>
      </c>
      <c r="B55" s="159" t="s">
        <v>132</v>
      </c>
      <c r="C55" s="159"/>
      <c r="D55" s="159"/>
      <c r="E55" s="159"/>
      <c r="F55" s="159"/>
      <c r="G55" s="159"/>
      <c r="H55" s="159"/>
    </row>
    <row r="56" spans="1:8" ht="31.5" customHeight="1" x14ac:dyDescent="0.2">
      <c r="A56" s="17" t="s">
        <v>103</v>
      </c>
      <c r="B56" s="159" t="s">
        <v>133</v>
      </c>
      <c r="C56" s="159"/>
      <c r="D56" s="159"/>
      <c r="E56" s="159"/>
      <c r="F56" s="159"/>
      <c r="G56" s="159"/>
      <c r="H56" s="159"/>
    </row>
    <row r="57" spans="1:8" ht="70.5" customHeight="1" x14ac:dyDescent="0.2">
      <c r="A57" s="17" t="s">
        <v>104</v>
      </c>
      <c r="B57" s="159" t="s">
        <v>134</v>
      </c>
      <c r="C57" s="159"/>
      <c r="D57" s="159"/>
      <c r="E57" s="159"/>
      <c r="F57" s="159"/>
      <c r="G57" s="159"/>
      <c r="H57" s="159"/>
    </row>
    <row r="58" spans="1:8" ht="33.75" customHeight="1" x14ac:dyDescent="0.2">
      <c r="A58" s="164"/>
      <c r="B58" s="164"/>
      <c r="C58" s="164"/>
      <c r="D58" s="164"/>
      <c r="E58" s="164"/>
      <c r="F58" s="164"/>
      <c r="G58" s="164"/>
      <c r="H58" s="165"/>
    </row>
    <row r="59" spans="1:8" ht="32.25" customHeight="1" x14ac:dyDescent="0.2">
      <c r="A59" s="155" t="s">
        <v>182</v>
      </c>
      <c r="B59" s="155"/>
      <c r="C59" s="155"/>
      <c r="D59" s="155"/>
      <c r="E59" s="155"/>
      <c r="F59" s="155"/>
      <c r="G59" s="155"/>
      <c r="H59" s="155"/>
    </row>
    <row r="60" spans="1:8" ht="34.5" customHeight="1" x14ac:dyDescent="0.2">
      <c r="A60" s="14" t="s">
        <v>21</v>
      </c>
      <c r="B60" s="161" t="s">
        <v>140</v>
      </c>
      <c r="C60" s="161"/>
      <c r="D60" s="161"/>
      <c r="E60" s="161"/>
      <c r="F60" s="161"/>
      <c r="G60" s="161"/>
      <c r="H60" s="161"/>
    </row>
    <row r="61" spans="1:8" ht="60" customHeight="1" x14ac:dyDescent="0.2">
      <c r="A61" s="14" t="s">
        <v>31</v>
      </c>
      <c r="B61" s="170" t="s">
        <v>141</v>
      </c>
      <c r="C61" s="170"/>
      <c r="D61" s="170"/>
      <c r="E61" s="170"/>
      <c r="F61" s="170"/>
      <c r="G61" s="170"/>
      <c r="H61" s="170"/>
    </row>
    <row r="62" spans="1:8" ht="41.25" customHeight="1" x14ac:dyDescent="0.2">
      <c r="A62" s="14" t="s">
        <v>206</v>
      </c>
      <c r="B62" s="167" t="s">
        <v>207</v>
      </c>
      <c r="C62" s="168"/>
      <c r="D62" s="168"/>
      <c r="E62" s="168"/>
      <c r="F62" s="168"/>
      <c r="G62" s="168"/>
      <c r="H62" s="169"/>
    </row>
    <row r="63" spans="1:8" ht="42" customHeight="1" x14ac:dyDescent="0.2">
      <c r="A63" s="14" t="s">
        <v>22</v>
      </c>
      <c r="B63" s="157" t="s">
        <v>142</v>
      </c>
      <c r="C63" s="157"/>
      <c r="D63" s="157"/>
      <c r="E63" s="157"/>
      <c r="F63" s="157"/>
      <c r="G63" s="157"/>
      <c r="H63" s="157"/>
    </row>
    <row r="64" spans="1:8" ht="31.5" customHeight="1" x14ac:dyDescent="0.2">
      <c r="A64" s="14" t="s">
        <v>23</v>
      </c>
      <c r="B64" s="161" t="s">
        <v>143</v>
      </c>
      <c r="C64" s="161"/>
      <c r="D64" s="161"/>
      <c r="E64" s="161"/>
      <c r="F64" s="161"/>
      <c r="G64" s="161"/>
      <c r="H64" s="161"/>
    </row>
    <row r="65" spans="1:8" ht="45.75" customHeight="1" x14ac:dyDescent="0.2">
      <c r="A65" s="14" t="s">
        <v>24</v>
      </c>
      <c r="B65" s="161" t="s">
        <v>144</v>
      </c>
      <c r="C65" s="161"/>
      <c r="D65" s="161"/>
      <c r="E65" s="161"/>
      <c r="F65" s="161"/>
      <c r="G65" s="161"/>
      <c r="H65" s="161"/>
    </row>
    <row r="66" spans="1:8" ht="30.75" customHeight="1" x14ac:dyDescent="0.2">
      <c r="A66" s="166"/>
      <c r="B66" s="166"/>
      <c r="C66" s="166"/>
      <c r="D66" s="166"/>
      <c r="E66" s="166"/>
      <c r="F66" s="166"/>
      <c r="G66" s="166"/>
      <c r="H66" s="166"/>
    </row>
    <row r="67" spans="1:8" ht="34.5" customHeight="1" x14ac:dyDescent="0.2">
      <c r="A67" s="155" t="s">
        <v>181</v>
      </c>
      <c r="B67" s="155"/>
      <c r="C67" s="155"/>
      <c r="D67" s="155"/>
      <c r="E67" s="155"/>
      <c r="F67" s="155"/>
      <c r="G67" s="155"/>
      <c r="H67" s="155"/>
    </row>
    <row r="68" spans="1:8" ht="39.75" customHeight="1" x14ac:dyDescent="0.2">
      <c r="A68" s="17" t="s">
        <v>18</v>
      </c>
      <c r="B68" s="161" t="s">
        <v>135</v>
      </c>
      <c r="C68" s="161"/>
      <c r="D68" s="161"/>
      <c r="E68" s="161"/>
      <c r="F68" s="161"/>
      <c r="G68" s="161"/>
      <c r="H68" s="161"/>
    </row>
    <row r="69" spans="1:8" ht="39.75" customHeight="1" x14ac:dyDescent="0.2">
      <c r="A69" s="17" t="s">
        <v>12</v>
      </c>
      <c r="B69" s="161" t="s">
        <v>136</v>
      </c>
      <c r="C69" s="161"/>
      <c r="D69" s="161"/>
      <c r="E69" s="161"/>
      <c r="F69" s="161"/>
      <c r="G69" s="161"/>
      <c r="H69" s="161"/>
    </row>
    <row r="70" spans="1:8" ht="42" customHeight="1" x14ac:dyDescent="0.2">
      <c r="A70" s="17" t="s">
        <v>17</v>
      </c>
      <c r="B70" s="159" t="s">
        <v>137</v>
      </c>
      <c r="C70" s="159"/>
      <c r="D70" s="159"/>
      <c r="E70" s="159"/>
      <c r="F70" s="159"/>
      <c r="G70" s="159"/>
      <c r="H70" s="159"/>
    </row>
    <row r="71" spans="1:8" ht="33.75" customHeight="1" x14ac:dyDescent="0.2">
      <c r="A71" s="17" t="s">
        <v>19</v>
      </c>
      <c r="B71" s="161" t="s">
        <v>138</v>
      </c>
      <c r="C71" s="161"/>
      <c r="D71" s="161"/>
      <c r="E71" s="161"/>
      <c r="F71" s="161"/>
      <c r="G71" s="161"/>
      <c r="H71" s="161"/>
    </row>
    <row r="72" spans="1:8" ht="33" customHeight="1" x14ac:dyDescent="0.2">
      <c r="A72" s="17" t="s">
        <v>20</v>
      </c>
      <c r="B72" s="161" t="s">
        <v>139</v>
      </c>
      <c r="C72" s="161"/>
      <c r="D72" s="161"/>
      <c r="E72" s="161"/>
      <c r="F72" s="161"/>
      <c r="G72" s="161"/>
      <c r="H72" s="161"/>
    </row>
    <row r="73" spans="1:8" ht="33.75" customHeight="1" x14ac:dyDescent="0.2">
      <c r="A73" s="162"/>
      <c r="B73" s="162"/>
      <c r="C73" s="162"/>
      <c r="D73" s="162"/>
      <c r="E73" s="162"/>
      <c r="F73" s="162"/>
      <c r="G73" s="162"/>
      <c r="H73" s="162"/>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5"/>
  <sheetViews>
    <sheetView topLeftCell="G1" zoomScale="50" zoomScaleNormal="50" workbookViewId="0">
      <pane ySplit="7" topLeftCell="A27" activePane="bottomLeft" state="frozen"/>
      <selection pane="bottomLeft" activeCell="K33" sqref="K33:T35"/>
    </sheetView>
  </sheetViews>
  <sheetFormatPr baseColWidth="10" defaultColWidth="11.42578125" defaultRowHeight="18.75" x14ac:dyDescent="0.25"/>
  <cols>
    <col min="1" max="1" width="20.85546875" style="1" customWidth="1"/>
    <col min="2" max="6" width="22.85546875" style="1" customWidth="1"/>
    <col min="7" max="7" width="15.85546875" style="1" customWidth="1"/>
    <col min="8" max="8" width="26.85546875" style="1" customWidth="1"/>
    <col min="9" max="10" width="22.85546875" style="1" customWidth="1"/>
    <col min="11" max="11" width="34.85546875" style="3" customWidth="1"/>
    <col min="12" max="13" width="15.85546875" style="3" customWidth="1"/>
    <col min="14" max="14" width="26.85546875" style="3" customWidth="1"/>
    <col min="15" max="15" width="17.85546875" style="4" customWidth="1"/>
    <col min="16" max="17" width="17.85546875" style="5" customWidth="1"/>
    <col min="18" max="18" width="17.85546875" style="5" hidden="1" customWidth="1"/>
    <col min="19" max="22" width="17.85546875" style="5" customWidth="1"/>
    <col min="23" max="25" width="17.85546875" style="1" customWidth="1"/>
    <col min="26" max="26" width="0" style="1" hidden="1" customWidth="1"/>
    <col min="27" max="16384" width="11.42578125" style="1"/>
  </cols>
  <sheetData>
    <row r="1" spans="1:26" ht="21" customHeight="1" x14ac:dyDescent="0.25">
      <c r="A1" s="202"/>
      <c r="B1" s="202"/>
      <c r="C1" s="203" t="s">
        <v>1</v>
      </c>
      <c r="D1" s="203"/>
      <c r="E1" s="203"/>
      <c r="F1" s="203"/>
      <c r="G1" s="203"/>
      <c r="H1" s="203"/>
      <c r="I1" s="203"/>
      <c r="J1" s="203"/>
      <c r="K1" s="203"/>
      <c r="L1" s="203"/>
      <c r="M1" s="203"/>
      <c r="N1" s="203"/>
      <c r="O1" s="203"/>
      <c r="P1" s="203"/>
      <c r="Q1" s="203"/>
      <c r="R1" s="203"/>
      <c r="S1" s="203"/>
      <c r="T1" s="203"/>
      <c r="U1" s="203"/>
      <c r="V1" s="203"/>
      <c r="W1" s="203"/>
      <c r="X1" s="203"/>
      <c r="Y1" s="28" t="s">
        <v>221</v>
      </c>
    </row>
    <row r="2" spans="1:26" ht="21" customHeight="1" x14ac:dyDescent="0.25">
      <c r="A2" s="202"/>
      <c r="B2" s="202"/>
      <c r="C2" s="203" t="s">
        <v>2</v>
      </c>
      <c r="D2" s="203"/>
      <c r="E2" s="203"/>
      <c r="F2" s="203"/>
      <c r="G2" s="203"/>
      <c r="H2" s="203"/>
      <c r="I2" s="203"/>
      <c r="J2" s="203"/>
      <c r="K2" s="203"/>
      <c r="L2" s="203"/>
      <c r="M2" s="203"/>
      <c r="N2" s="203"/>
      <c r="O2" s="203"/>
      <c r="P2" s="203"/>
      <c r="Q2" s="203"/>
      <c r="R2" s="203"/>
      <c r="S2" s="203"/>
      <c r="T2" s="203"/>
      <c r="U2" s="203"/>
      <c r="V2" s="203"/>
      <c r="W2" s="203"/>
      <c r="X2" s="203"/>
      <c r="Y2" s="28" t="s">
        <v>3</v>
      </c>
    </row>
    <row r="3" spans="1:26" ht="21" customHeight="1" x14ac:dyDescent="0.25">
      <c r="A3" s="202"/>
      <c r="B3" s="202"/>
      <c r="C3" s="203" t="s">
        <v>4</v>
      </c>
      <c r="D3" s="203"/>
      <c r="E3" s="203"/>
      <c r="F3" s="203"/>
      <c r="G3" s="203"/>
      <c r="H3" s="203"/>
      <c r="I3" s="203"/>
      <c r="J3" s="203"/>
      <c r="K3" s="203"/>
      <c r="L3" s="203"/>
      <c r="M3" s="203"/>
      <c r="N3" s="203"/>
      <c r="O3" s="203"/>
      <c r="P3" s="203"/>
      <c r="Q3" s="203"/>
      <c r="R3" s="203"/>
      <c r="S3" s="203"/>
      <c r="T3" s="203"/>
      <c r="U3" s="203"/>
      <c r="V3" s="203"/>
      <c r="W3" s="203"/>
      <c r="X3" s="203"/>
      <c r="Y3" s="28" t="s">
        <v>220</v>
      </c>
    </row>
    <row r="4" spans="1:26" ht="21" customHeight="1" x14ac:dyDescent="0.25">
      <c r="A4" s="202"/>
      <c r="B4" s="202"/>
      <c r="C4" s="203" t="s">
        <v>158</v>
      </c>
      <c r="D4" s="203"/>
      <c r="E4" s="203"/>
      <c r="F4" s="203"/>
      <c r="G4" s="203"/>
      <c r="H4" s="203"/>
      <c r="I4" s="203"/>
      <c r="J4" s="203"/>
      <c r="K4" s="203"/>
      <c r="L4" s="203"/>
      <c r="M4" s="203"/>
      <c r="N4" s="203"/>
      <c r="O4" s="203"/>
      <c r="P4" s="203"/>
      <c r="Q4" s="203"/>
      <c r="R4" s="203"/>
      <c r="S4" s="203"/>
      <c r="T4" s="203"/>
      <c r="U4" s="203"/>
      <c r="V4" s="203"/>
      <c r="W4" s="203"/>
      <c r="X4" s="203"/>
      <c r="Y4" s="28" t="s">
        <v>223</v>
      </c>
    </row>
    <row r="5" spans="1:26" ht="26.25" customHeight="1" x14ac:dyDescent="0.25">
      <c r="A5" s="193" t="s">
        <v>170</v>
      </c>
      <c r="B5" s="193"/>
      <c r="C5" s="194" t="s">
        <v>249</v>
      </c>
      <c r="D5" s="195"/>
      <c r="E5" s="195"/>
      <c r="F5" s="195"/>
      <c r="G5" s="195"/>
      <c r="H5" s="195"/>
      <c r="I5" s="195"/>
      <c r="J5" s="19"/>
      <c r="K5" s="19"/>
      <c r="L5" s="47"/>
      <c r="M5" s="19"/>
      <c r="N5" s="19"/>
      <c r="O5" s="19"/>
      <c r="P5" s="19"/>
      <c r="Q5" s="19"/>
      <c r="R5" s="19"/>
      <c r="S5" s="19"/>
      <c r="T5" s="19"/>
      <c r="U5" s="19"/>
      <c r="V5" s="19"/>
      <c r="W5" s="19"/>
      <c r="X5" s="19"/>
      <c r="Y5" s="21"/>
    </row>
    <row r="6" spans="1:26" ht="39" customHeight="1" x14ac:dyDescent="0.25">
      <c r="A6" s="190" t="s">
        <v>160</v>
      </c>
      <c r="B6" s="191"/>
      <c r="C6" s="191"/>
      <c r="D6" s="191"/>
      <c r="E6" s="191"/>
      <c r="F6" s="191"/>
      <c r="G6" s="191"/>
      <c r="H6" s="191"/>
      <c r="I6" s="191"/>
      <c r="J6" s="191"/>
      <c r="K6" s="191"/>
      <c r="L6" s="191"/>
      <c r="M6" s="191"/>
      <c r="N6" s="191"/>
      <c r="O6" s="191"/>
      <c r="P6" s="191"/>
      <c r="Q6" s="191"/>
      <c r="R6" s="191"/>
      <c r="S6" s="191"/>
      <c r="T6" s="191"/>
      <c r="U6" s="191"/>
      <c r="V6" s="191"/>
      <c r="W6" s="191"/>
      <c r="X6" s="191"/>
      <c r="Y6" s="192"/>
    </row>
    <row r="7" spans="1:26" s="2" customFormat="1" ht="78.75" customHeight="1" x14ac:dyDescent="0.2">
      <c r="A7" s="46" t="s">
        <v>92</v>
      </c>
      <c r="B7" s="41" t="s">
        <v>165</v>
      </c>
      <c r="C7" s="41" t="s">
        <v>156</v>
      </c>
      <c r="D7" s="41" t="s">
        <v>27</v>
      </c>
      <c r="E7" s="41" t="s">
        <v>101</v>
      </c>
      <c r="F7" s="41" t="s">
        <v>6</v>
      </c>
      <c r="G7" s="41" t="s">
        <v>193</v>
      </c>
      <c r="H7" s="41" t="s">
        <v>33</v>
      </c>
      <c r="I7" s="41" t="s">
        <v>7</v>
      </c>
      <c r="J7" s="42" t="s">
        <v>155</v>
      </c>
      <c r="K7" s="41" t="s">
        <v>97</v>
      </c>
      <c r="L7" s="41" t="s">
        <v>96</v>
      </c>
      <c r="M7" s="41" t="s">
        <v>177</v>
      </c>
      <c r="N7" s="41" t="s">
        <v>8</v>
      </c>
      <c r="O7" s="41" t="s">
        <v>29</v>
      </c>
      <c r="P7" s="41" t="s">
        <v>30</v>
      </c>
      <c r="Q7" s="113" t="s">
        <v>409</v>
      </c>
      <c r="R7" s="113" t="s">
        <v>398</v>
      </c>
      <c r="S7" s="114" t="s">
        <v>399</v>
      </c>
      <c r="T7" s="114" t="s">
        <v>400</v>
      </c>
      <c r="U7" s="114" t="s">
        <v>401</v>
      </c>
      <c r="V7" s="114" t="s">
        <v>402</v>
      </c>
      <c r="W7" s="41" t="s">
        <v>162</v>
      </c>
      <c r="X7" s="41" t="s">
        <v>163</v>
      </c>
      <c r="Y7" s="41" t="s">
        <v>161</v>
      </c>
    </row>
    <row r="8" spans="1:26" ht="99.75" x14ac:dyDescent="0.25">
      <c r="A8" s="50" t="s">
        <v>228</v>
      </c>
      <c r="B8" s="199" t="s">
        <v>397</v>
      </c>
      <c r="C8" s="199" t="s">
        <v>230</v>
      </c>
      <c r="D8" s="199" t="s">
        <v>231</v>
      </c>
      <c r="E8" s="199" t="s">
        <v>278</v>
      </c>
      <c r="F8" s="199" t="s">
        <v>232</v>
      </c>
      <c r="G8" s="196" t="s">
        <v>380</v>
      </c>
      <c r="H8" s="61" t="s">
        <v>233</v>
      </c>
      <c r="I8" s="38" t="s">
        <v>234</v>
      </c>
      <c r="J8" s="39" t="s">
        <v>235</v>
      </c>
      <c r="K8" s="61" t="s">
        <v>236</v>
      </c>
      <c r="L8" s="59">
        <v>0.15</v>
      </c>
      <c r="M8" s="43" t="s">
        <v>189</v>
      </c>
      <c r="N8" s="51" t="s">
        <v>313</v>
      </c>
      <c r="O8" s="44">
        <v>209</v>
      </c>
      <c r="P8" s="44">
        <f>'.'!H2</f>
        <v>53</v>
      </c>
      <c r="Q8" s="137">
        <v>23</v>
      </c>
      <c r="R8" s="44"/>
      <c r="S8" s="44">
        <f>Q8+R8</f>
        <v>23</v>
      </c>
      <c r="T8" s="44">
        <f>Q8+R8</f>
        <v>23</v>
      </c>
      <c r="U8" s="40">
        <f>(S8/P8)*L8</f>
        <v>6.5094339622641509E-2</v>
      </c>
      <c r="V8" s="116">
        <f>(T8/O8)*L8</f>
        <v>1.6507177033492824E-2</v>
      </c>
      <c r="W8" s="44">
        <f>'.'!I2</f>
        <v>52</v>
      </c>
      <c r="X8" s="44">
        <f>'.'!J2</f>
        <v>52</v>
      </c>
      <c r="Y8" s="44">
        <f>'.'!K2</f>
        <v>52</v>
      </c>
    </row>
    <row r="9" spans="1:26" ht="114" x14ac:dyDescent="0.25">
      <c r="A9" s="50" t="s">
        <v>228</v>
      </c>
      <c r="B9" s="200"/>
      <c r="C9" s="200"/>
      <c r="D9" s="200"/>
      <c r="E9" s="200"/>
      <c r="F9" s="200"/>
      <c r="G9" s="197"/>
      <c r="H9" s="61" t="s">
        <v>237</v>
      </c>
      <c r="I9" s="38" t="s">
        <v>234</v>
      </c>
      <c r="J9" s="39" t="s">
        <v>238</v>
      </c>
      <c r="K9" s="61" t="s">
        <v>239</v>
      </c>
      <c r="L9" s="59">
        <v>0.15</v>
      </c>
      <c r="M9" s="43" t="s">
        <v>189</v>
      </c>
      <c r="N9" s="51" t="s">
        <v>313</v>
      </c>
      <c r="O9" s="44">
        <v>328</v>
      </c>
      <c r="P9" s="44">
        <f>'.'!H3</f>
        <v>82</v>
      </c>
      <c r="Q9" s="137">
        <v>45</v>
      </c>
      <c r="R9" s="44"/>
      <c r="S9" s="44">
        <f t="shared" ref="S9:S26" si="0">Q9+R9</f>
        <v>45</v>
      </c>
      <c r="T9" s="44">
        <f t="shared" ref="T9:T26" si="1">Q9+R9</f>
        <v>45</v>
      </c>
      <c r="U9" s="40">
        <f t="shared" ref="U9:U26" si="2">(S9/P9)*L9</f>
        <v>8.2317073170731711E-2</v>
      </c>
      <c r="V9" s="116">
        <f t="shared" ref="V9:V27" si="3">(T9/O9)*L9</f>
        <v>2.0579268292682928E-2</v>
      </c>
      <c r="W9" s="44">
        <f>'.'!I3</f>
        <v>82</v>
      </c>
      <c r="X9" s="44">
        <f>'.'!J3</f>
        <v>82</v>
      </c>
      <c r="Y9" s="44">
        <f>'.'!K3</f>
        <v>82</v>
      </c>
      <c r="Z9" s="1" t="s">
        <v>188</v>
      </c>
    </row>
    <row r="10" spans="1:26" ht="71.25" customHeight="1" x14ac:dyDescent="0.25">
      <c r="A10" s="50" t="s">
        <v>228</v>
      </c>
      <c r="B10" s="200"/>
      <c r="C10" s="200"/>
      <c r="D10" s="200"/>
      <c r="E10" s="200"/>
      <c r="F10" s="200"/>
      <c r="G10" s="197"/>
      <c r="H10" s="61" t="s">
        <v>240</v>
      </c>
      <c r="I10" s="38" t="s">
        <v>234</v>
      </c>
      <c r="J10" s="39" t="s">
        <v>241</v>
      </c>
      <c r="K10" s="61" t="s">
        <v>242</v>
      </c>
      <c r="L10" s="59">
        <v>0.15</v>
      </c>
      <c r="M10" s="43" t="s">
        <v>189</v>
      </c>
      <c r="N10" s="51" t="s">
        <v>313</v>
      </c>
      <c r="O10" s="44">
        <v>402</v>
      </c>
      <c r="P10" s="44">
        <f>'.'!H4</f>
        <v>102</v>
      </c>
      <c r="Q10" s="137">
        <v>61</v>
      </c>
      <c r="R10" s="44"/>
      <c r="S10" s="44">
        <f t="shared" si="0"/>
        <v>61</v>
      </c>
      <c r="T10" s="44">
        <f t="shared" si="1"/>
        <v>61</v>
      </c>
      <c r="U10" s="40">
        <f t="shared" si="2"/>
        <v>8.9705882352941177E-2</v>
      </c>
      <c r="V10" s="116">
        <f t="shared" si="3"/>
        <v>2.2761194029850745E-2</v>
      </c>
      <c r="W10" s="44">
        <f>'.'!I4</f>
        <v>100</v>
      </c>
      <c r="X10" s="44">
        <f>'.'!J4</f>
        <v>100</v>
      </c>
      <c r="Y10" s="44">
        <f>'.'!K4</f>
        <v>100</v>
      </c>
      <c r="Z10" s="1" t="s">
        <v>189</v>
      </c>
    </row>
    <row r="11" spans="1:26" ht="71.25" x14ac:dyDescent="0.25">
      <c r="A11" s="50" t="s">
        <v>228</v>
      </c>
      <c r="B11" s="200"/>
      <c r="C11" s="200"/>
      <c r="D11" s="200"/>
      <c r="E11" s="200"/>
      <c r="F11" s="200"/>
      <c r="G11" s="197"/>
      <c r="H11" s="61" t="s">
        <v>243</v>
      </c>
      <c r="I11" s="38" t="s">
        <v>234</v>
      </c>
      <c r="J11" s="39">
        <v>0</v>
      </c>
      <c r="K11" s="61" t="s">
        <v>244</v>
      </c>
      <c r="L11" s="59">
        <v>0.15</v>
      </c>
      <c r="M11" s="43" t="s">
        <v>188</v>
      </c>
      <c r="N11" s="51" t="s">
        <v>314</v>
      </c>
      <c r="O11" s="44">
        <v>1</v>
      </c>
      <c r="P11" s="45">
        <f>'.'!H5</f>
        <v>0.25</v>
      </c>
      <c r="Q11" s="138">
        <v>0.15</v>
      </c>
      <c r="R11" s="45"/>
      <c r="S11" s="45">
        <f t="shared" si="0"/>
        <v>0.15</v>
      </c>
      <c r="T11" s="45">
        <f t="shared" si="1"/>
        <v>0.15</v>
      </c>
      <c r="U11" s="40">
        <f t="shared" si="2"/>
        <v>0.09</v>
      </c>
      <c r="V11" s="116">
        <f t="shared" si="3"/>
        <v>2.2499999999999999E-2</v>
      </c>
      <c r="W11" s="45">
        <f>'.'!I5</f>
        <v>0.5</v>
      </c>
      <c r="X11" s="45">
        <f>'.'!J5</f>
        <v>0.25</v>
      </c>
      <c r="Y11" s="44">
        <f>'.'!K5</f>
        <v>0</v>
      </c>
    </row>
    <row r="12" spans="1:26" ht="114" x14ac:dyDescent="0.25">
      <c r="A12" s="50" t="s">
        <v>228</v>
      </c>
      <c r="B12" s="200"/>
      <c r="C12" s="200"/>
      <c r="D12" s="200"/>
      <c r="E12" s="200"/>
      <c r="F12" s="200"/>
      <c r="G12" s="197"/>
      <c r="H12" s="61" t="s">
        <v>245</v>
      </c>
      <c r="I12" s="38" t="s">
        <v>234</v>
      </c>
      <c r="J12" s="39">
        <v>0</v>
      </c>
      <c r="K12" s="61" t="s">
        <v>246</v>
      </c>
      <c r="L12" s="59">
        <v>0.15</v>
      </c>
      <c r="M12" s="43" t="s">
        <v>188</v>
      </c>
      <c r="N12" s="51" t="s">
        <v>314</v>
      </c>
      <c r="O12" s="44">
        <v>1</v>
      </c>
      <c r="P12" s="45">
        <f>'.'!H6</f>
        <v>0.25</v>
      </c>
      <c r="Q12" s="138">
        <v>0.15</v>
      </c>
      <c r="R12" s="45"/>
      <c r="S12" s="45">
        <f t="shared" si="0"/>
        <v>0.15</v>
      </c>
      <c r="T12" s="45">
        <f t="shared" si="1"/>
        <v>0.15</v>
      </c>
      <c r="U12" s="40">
        <f t="shared" si="2"/>
        <v>0.09</v>
      </c>
      <c r="V12" s="116">
        <f t="shared" si="3"/>
        <v>2.2499999999999999E-2</v>
      </c>
      <c r="W12" s="45">
        <f>'.'!I6</f>
        <v>0.25</v>
      </c>
      <c r="X12" s="45">
        <f>'.'!J6</f>
        <v>0.25</v>
      </c>
      <c r="Y12" s="45">
        <f>'.'!K6</f>
        <v>0.25</v>
      </c>
    </row>
    <row r="13" spans="1:26" ht="85.5" customHeight="1" x14ac:dyDescent="0.25">
      <c r="A13" s="50" t="s">
        <v>228</v>
      </c>
      <c r="B13" s="200"/>
      <c r="C13" s="200"/>
      <c r="D13" s="200"/>
      <c r="E13" s="200"/>
      <c r="F13" s="201"/>
      <c r="G13" s="198"/>
      <c r="H13" s="61" t="s">
        <v>247</v>
      </c>
      <c r="I13" s="38" t="s">
        <v>234</v>
      </c>
      <c r="J13" s="39">
        <v>0</v>
      </c>
      <c r="K13" s="61" t="s">
        <v>248</v>
      </c>
      <c r="L13" s="59">
        <v>0.25</v>
      </c>
      <c r="M13" s="43" t="s">
        <v>188</v>
      </c>
      <c r="N13" s="38" t="s">
        <v>315</v>
      </c>
      <c r="O13" s="44">
        <v>1</v>
      </c>
      <c r="P13" s="45">
        <f>'.'!H7</f>
        <v>0.25</v>
      </c>
      <c r="Q13" s="115">
        <v>0.15</v>
      </c>
      <c r="R13" s="45"/>
      <c r="S13" s="45">
        <f t="shared" si="0"/>
        <v>0.15</v>
      </c>
      <c r="T13" s="45">
        <f t="shared" si="1"/>
        <v>0.15</v>
      </c>
      <c r="U13" s="40">
        <f t="shared" si="2"/>
        <v>0.15</v>
      </c>
      <c r="V13" s="116">
        <f t="shared" si="3"/>
        <v>3.7499999999999999E-2</v>
      </c>
      <c r="W13" s="45">
        <f>'.'!I7</f>
        <v>0.75</v>
      </c>
      <c r="X13" s="44">
        <f>'.'!J7</f>
        <v>0</v>
      </c>
      <c r="Y13" s="44">
        <f>'.'!K7</f>
        <v>0</v>
      </c>
    </row>
    <row r="14" spans="1:26" ht="53.25" customHeight="1" x14ac:dyDescent="0.25">
      <c r="A14" s="50"/>
      <c r="B14" s="200"/>
      <c r="C14" s="200"/>
      <c r="D14" s="200"/>
      <c r="E14" s="200"/>
      <c r="F14" s="103"/>
      <c r="G14" s="106"/>
      <c r="H14" s="61"/>
      <c r="I14" s="38"/>
      <c r="J14" s="39"/>
      <c r="K14" s="178" t="s">
        <v>232</v>
      </c>
      <c r="L14" s="179"/>
      <c r="M14" s="179"/>
      <c r="N14" s="179"/>
      <c r="O14" s="179"/>
      <c r="P14" s="179"/>
      <c r="Q14" s="179"/>
      <c r="R14" s="179"/>
      <c r="S14" s="179"/>
      <c r="T14" s="180"/>
      <c r="U14" s="142">
        <f>SUM(U8:U13)</f>
        <v>0.56711729514631437</v>
      </c>
      <c r="V14" s="143">
        <f>SUM(V8:V13)</f>
        <v>0.14234763935602648</v>
      </c>
      <c r="W14" s="45"/>
      <c r="X14" s="44"/>
      <c r="Y14" s="44"/>
    </row>
    <row r="15" spans="1:26" ht="85.5" x14ac:dyDescent="0.25">
      <c r="A15" s="50" t="s">
        <v>228</v>
      </c>
      <c r="B15" s="200"/>
      <c r="C15" s="200"/>
      <c r="D15" s="200"/>
      <c r="E15" s="200"/>
      <c r="F15" s="199" t="s">
        <v>250</v>
      </c>
      <c r="G15" s="196" t="s">
        <v>381</v>
      </c>
      <c r="H15" s="61" t="s">
        <v>251</v>
      </c>
      <c r="I15" s="38" t="s">
        <v>234</v>
      </c>
      <c r="J15" s="39">
        <v>0</v>
      </c>
      <c r="K15" s="61" t="s">
        <v>257</v>
      </c>
      <c r="L15" s="59">
        <v>0</v>
      </c>
      <c r="M15" s="43" t="s">
        <v>188</v>
      </c>
      <c r="N15" s="38" t="s">
        <v>316</v>
      </c>
      <c r="O15" s="44">
        <v>300</v>
      </c>
      <c r="P15" s="115" t="s">
        <v>410</v>
      </c>
      <c r="Q15" s="115" t="s">
        <v>411</v>
      </c>
      <c r="R15" s="44"/>
      <c r="S15" s="115" t="s">
        <v>411</v>
      </c>
      <c r="T15" s="115">
        <v>0</v>
      </c>
      <c r="U15" s="115" t="s">
        <v>411</v>
      </c>
      <c r="V15" s="116">
        <f t="shared" si="3"/>
        <v>0</v>
      </c>
      <c r="W15" s="44">
        <f>'.'!I8</f>
        <v>120</v>
      </c>
      <c r="X15" s="44">
        <f>'.'!J8</f>
        <v>90</v>
      </c>
      <c r="Y15" s="44">
        <f>'.'!K8</f>
        <v>90</v>
      </c>
    </row>
    <row r="16" spans="1:26" ht="57" customHeight="1" x14ac:dyDescent="0.25">
      <c r="A16" s="50" t="s">
        <v>228</v>
      </c>
      <c r="B16" s="200"/>
      <c r="C16" s="200"/>
      <c r="D16" s="200"/>
      <c r="E16" s="200"/>
      <c r="F16" s="200"/>
      <c r="G16" s="197"/>
      <c r="H16" s="61" t="s">
        <v>252</v>
      </c>
      <c r="I16" s="38" t="s">
        <v>234</v>
      </c>
      <c r="J16" s="39">
        <v>0</v>
      </c>
      <c r="K16" s="61" t="s">
        <v>258</v>
      </c>
      <c r="L16" s="59">
        <v>0</v>
      </c>
      <c r="M16" s="43" t="s">
        <v>188</v>
      </c>
      <c r="N16" s="49" t="s">
        <v>317</v>
      </c>
      <c r="O16" s="44">
        <v>100</v>
      </c>
      <c r="P16" s="115" t="s">
        <v>410</v>
      </c>
      <c r="Q16" s="115" t="s">
        <v>411</v>
      </c>
      <c r="R16" s="44"/>
      <c r="S16" s="115" t="s">
        <v>411</v>
      </c>
      <c r="T16" s="115">
        <v>0</v>
      </c>
      <c r="U16" s="115" t="s">
        <v>411</v>
      </c>
      <c r="V16" s="116">
        <f t="shared" si="3"/>
        <v>0</v>
      </c>
      <c r="W16" s="44" t="s">
        <v>263</v>
      </c>
      <c r="X16" s="44" t="s">
        <v>264</v>
      </c>
      <c r="Y16" s="44" t="s">
        <v>264</v>
      </c>
    </row>
    <row r="17" spans="1:25" ht="57" customHeight="1" x14ac:dyDescent="0.25">
      <c r="A17" s="50" t="s">
        <v>228</v>
      </c>
      <c r="B17" s="200"/>
      <c r="C17" s="200"/>
      <c r="D17" s="200"/>
      <c r="E17" s="200"/>
      <c r="F17" s="200"/>
      <c r="G17" s="197"/>
      <c r="H17" s="61" t="s">
        <v>253</v>
      </c>
      <c r="I17" s="38" t="s">
        <v>234</v>
      </c>
      <c r="J17" s="39">
        <v>0</v>
      </c>
      <c r="K17" s="61" t="s">
        <v>259</v>
      </c>
      <c r="L17" s="59">
        <v>0</v>
      </c>
      <c r="M17" s="43" t="s">
        <v>188</v>
      </c>
      <c r="N17" s="48" t="s">
        <v>318</v>
      </c>
      <c r="O17" s="44">
        <v>3</v>
      </c>
      <c r="P17" s="115" t="s">
        <v>410</v>
      </c>
      <c r="Q17" s="115" t="s">
        <v>411</v>
      </c>
      <c r="R17" s="44"/>
      <c r="S17" s="115" t="s">
        <v>411</v>
      </c>
      <c r="T17" s="115">
        <v>0</v>
      </c>
      <c r="U17" s="115" t="s">
        <v>411</v>
      </c>
      <c r="V17" s="116">
        <f t="shared" si="3"/>
        <v>0</v>
      </c>
      <c r="W17" s="44">
        <f>'.'!I10</f>
        <v>2</v>
      </c>
      <c r="X17" s="44">
        <f>'.'!J10</f>
        <v>1</v>
      </c>
      <c r="Y17" s="44">
        <f>'.'!K10</f>
        <v>0</v>
      </c>
    </row>
    <row r="18" spans="1:25" ht="57" customHeight="1" x14ac:dyDescent="0.25">
      <c r="A18" s="50" t="s">
        <v>228</v>
      </c>
      <c r="B18" s="200"/>
      <c r="C18" s="200"/>
      <c r="D18" s="200"/>
      <c r="E18" s="200"/>
      <c r="F18" s="200"/>
      <c r="G18" s="197"/>
      <c r="H18" s="61" t="s">
        <v>254</v>
      </c>
      <c r="I18" s="38" t="s">
        <v>234</v>
      </c>
      <c r="J18" s="39">
        <v>0</v>
      </c>
      <c r="K18" s="61" t="s">
        <v>260</v>
      </c>
      <c r="L18" s="59">
        <v>0</v>
      </c>
      <c r="M18" s="43" t="s">
        <v>188</v>
      </c>
      <c r="N18" s="48" t="s">
        <v>319</v>
      </c>
      <c r="O18" s="44">
        <v>1</v>
      </c>
      <c r="P18" s="115" t="s">
        <v>410</v>
      </c>
      <c r="Q18" s="115" t="s">
        <v>411</v>
      </c>
      <c r="R18" s="44"/>
      <c r="S18" s="115" t="s">
        <v>411</v>
      </c>
      <c r="T18" s="115">
        <v>0</v>
      </c>
      <c r="U18" s="115" t="s">
        <v>411</v>
      </c>
      <c r="V18" s="116">
        <f t="shared" si="3"/>
        <v>0</v>
      </c>
      <c r="W18" s="44">
        <f>'.'!I11</f>
        <v>1</v>
      </c>
      <c r="X18" s="44">
        <f>'.'!J11</f>
        <v>0</v>
      </c>
      <c r="Y18" s="44">
        <f>'.'!K11</f>
        <v>0</v>
      </c>
    </row>
    <row r="19" spans="1:25" ht="99.75" x14ac:dyDescent="0.25">
      <c r="A19" s="50" t="s">
        <v>228</v>
      </c>
      <c r="B19" s="200"/>
      <c r="C19" s="200"/>
      <c r="D19" s="200"/>
      <c r="E19" s="200"/>
      <c r="F19" s="200"/>
      <c r="G19" s="197"/>
      <c r="H19" s="61" t="s">
        <v>255</v>
      </c>
      <c r="I19" s="38" t="s">
        <v>234</v>
      </c>
      <c r="J19" s="39">
        <v>0</v>
      </c>
      <c r="K19" s="61" t="s">
        <v>261</v>
      </c>
      <c r="L19" s="59">
        <v>1</v>
      </c>
      <c r="M19" s="43" t="s">
        <v>188</v>
      </c>
      <c r="N19" s="49" t="s">
        <v>320</v>
      </c>
      <c r="O19" s="44">
        <v>200</v>
      </c>
      <c r="P19" s="44">
        <f>'.'!H12</f>
        <v>35</v>
      </c>
      <c r="Q19" s="115">
        <v>11</v>
      </c>
      <c r="R19" s="44"/>
      <c r="S19" s="44">
        <f t="shared" si="0"/>
        <v>11</v>
      </c>
      <c r="T19" s="44">
        <f t="shared" si="1"/>
        <v>11</v>
      </c>
      <c r="U19" s="40">
        <f t="shared" si="2"/>
        <v>0.31428571428571428</v>
      </c>
      <c r="V19" s="116">
        <f t="shared" si="3"/>
        <v>5.5E-2</v>
      </c>
      <c r="W19" s="44">
        <f>'.'!I12</f>
        <v>90</v>
      </c>
      <c r="X19" s="44">
        <f>'.'!J12</f>
        <v>40</v>
      </c>
      <c r="Y19" s="44">
        <f>'.'!K12</f>
        <v>35</v>
      </c>
    </row>
    <row r="20" spans="1:25" ht="128.25" x14ac:dyDescent="0.25">
      <c r="A20" s="50" t="s">
        <v>228</v>
      </c>
      <c r="B20" s="200"/>
      <c r="C20" s="200"/>
      <c r="D20" s="200"/>
      <c r="E20" s="200"/>
      <c r="F20" s="201"/>
      <c r="G20" s="198"/>
      <c r="H20" s="62" t="s">
        <v>256</v>
      </c>
      <c r="I20" s="38" t="s">
        <v>234</v>
      </c>
      <c r="J20" s="39">
        <v>0</v>
      </c>
      <c r="K20" s="61" t="s">
        <v>262</v>
      </c>
      <c r="L20" s="59">
        <v>0</v>
      </c>
      <c r="M20" s="43" t="s">
        <v>188</v>
      </c>
      <c r="N20" s="49" t="s">
        <v>321</v>
      </c>
      <c r="O20" s="44">
        <v>1</v>
      </c>
      <c r="P20" s="44" t="s">
        <v>410</v>
      </c>
      <c r="Q20" s="115" t="s">
        <v>411</v>
      </c>
      <c r="R20" s="44"/>
      <c r="S20" s="44" t="s">
        <v>411</v>
      </c>
      <c r="T20" s="44">
        <v>0</v>
      </c>
      <c r="U20" s="40" t="s">
        <v>411</v>
      </c>
      <c r="V20" s="116">
        <f t="shared" si="3"/>
        <v>0</v>
      </c>
      <c r="W20" s="45">
        <f>'.'!I13</f>
        <v>0.34</v>
      </c>
      <c r="X20" s="45">
        <f>'.'!J13</f>
        <v>0.33</v>
      </c>
      <c r="Y20" s="45">
        <f>'.'!K13</f>
        <v>0.33</v>
      </c>
    </row>
    <row r="21" spans="1:25" ht="48" customHeight="1" x14ac:dyDescent="0.25">
      <c r="A21" s="50"/>
      <c r="B21" s="200"/>
      <c r="C21" s="200"/>
      <c r="D21" s="200"/>
      <c r="E21" s="200"/>
      <c r="F21" s="104"/>
      <c r="G21" s="107"/>
      <c r="H21" s="62"/>
      <c r="I21" s="38"/>
      <c r="J21" s="39"/>
      <c r="K21" s="178" t="s">
        <v>250</v>
      </c>
      <c r="L21" s="179"/>
      <c r="M21" s="179"/>
      <c r="N21" s="179"/>
      <c r="O21" s="179"/>
      <c r="P21" s="179"/>
      <c r="Q21" s="179"/>
      <c r="R21" s="179"/>
      <c r="S21" s="179"/>
      <c r="T21" s="180"/>
      <c r="U21" s="142">
        <f>SUM(U15:U20)</f>
        <v>0.31428571428571428</v>
      </c>
      <c r="V21" s="143">
        <f>SUM(V15:V20)</f>
        <v>5.5E-2</v>
      </c>
      <c r="W21" s="45"/>
      <c r="X21" s="45"/>
      <c r="Y21" s="45"/>
    </row>
    <row r="22" spans="1:25" ht="42.75" x14ac:dyDescent="0.25">
      <c r="A22" s="50" t="s">
        <v>228</v>
      </c>
      <c r="B22" s="200"/>
      <c r="C22" s="200"/>
      <c r="D22" s="200"/>
      <c r="E22" s="200"/>
      <c r="F22" s="38" t="s">
        <v>265</v>
      </c>
      <c r="G22" s="81" t="s">
        <v>382</v>
      </c>
      <c r="H22" s="61" t="s">
        <v>266</v>
      </c>
      <c r="I22" s="38" t="s">
        <v>268</v>
      </c>
      <c r="J22" s="39">
        <v>0</v>
      </c>
      <c r="K22" s="61" t="s">
        <v>267</v>
      </c>
      <c r="L22" s="59">
        <v>0</v>
      </c>
      <c r="M22" s="43" t="s">
        <v>188</v>
      </c>
      <c r="N22" s="49" t="s">
        <v>320</v>
      </c>
      <c r="O22" s="52">
        <v>1</v>
      </c>
      <c r="P22" s="44" t="s">
        <v>410</v>
      </c>
      <c r="Q22" s="115" t="s">
        <v>411</v>
      </c>
      <c r="R22" s="44"/>
      <c r="S22" s="44" t="s">
        <v>411</v>
      </c>
      <c r="T22" s="44">
        <v>0</v>
      </c>
      <c r="U22" s="40" t="s">
        <v>411</v>
      </c>
      <c r="V22" s="116">
        <f t="shared" si="3"/>
        <v>0</v>
      </c>
      <c r="W22" s="45">
        <f>'.'!I14</f>
        <v>0.1</v>
      </c>
      <c r="X22" s="45">
        <f>'.'!J14</f>
        <v>0.45</v>
      </c>
      <c r="Y22" s="45">
        <f>'.'!K14</f>
        <v>0.45</v>
      </c>
    </row>
    <row r="23" spans="1:25" ht="45" customHeight="1" x14ac:dyDescent="0.25">
      <c r="A23" s="50"/>
      <c r="B23" s="200"/>
      <c r="C23" s="200"/>
      <c r="D23" s="200"/>
      <c r="E23" s="200"/>
      <c r="F23" s="102"/>
      <c r="G23" s="105"/>
      <c r="H23" s="63"/>
      <c r="I23" s="38"/>
      <c r="J23" s="39"/>
      <c r="K23" s="178" t="s">
        <v>265</v>
      </c>
      <c r="L23" s="179"/>
      <c r="M23" s="179"/>
      <c r="N23" s="179"/>
      <c r="O23" s="179"/>
      <c r="P23" s="179"/>
      <c r="Q23" s="179"/>
      <c r="R23" s="179"/>
      <c r="S23" s="179"/>
      <c r="T23" s="180"/>
      <c r="U23" s="142" t="s">
        <v>411</v>
      </c>
      <c r="V23" s="143">
        <f>SUM(V22)</f>
        <v>0</v>
      </c>
      <c r="W23" s="45"/>
      <c r="X23" s="45"/>
      <c r="Y23" s="45"/>
    </row>
    <row r="24" spans="1:25" ht="71.25" x14ac:dyDescent="0.25">
      <c r="A24" s="50" t="s">
        <v>228</v>
      </c>
      <c r="B24" s="200"/>
      <c r="C24" s="200"/>
      <c r="D24" s="200"/>
      <c r="E24" s="200"/>
      <c r="F24" s="199" t="s">
        <v>269</v>
      </c>
      <c r="G24" s="196" t="s">
        <v>383</v>
      </c>
      <c r="H24" s="63" t="s">
        <v>270</v>
      </c>
      <c r="I24" s="38" t="s">
        <v>234</v>
      </c>
      <c r="J24" s="39">
        <v>0</v>
      </c>
      <c r="K24" s="61" t="s">
        <v>274</v>
      </c>
      <c r="L24" s="59">
        <v>0.15</v>
      </c>
      <c r="M24" s="43" t="s">
        <v>189</v>
      </c>
      <c r="N24" s="49" t="s">
        <v>322</v>
      </c>
      <c r="O24" s="53">
        <v>50000</v>
      </c>
      <c r="P24" s="44">
        <f>'.'!H15</f>
        <v>1000</v>
      </c>
      <c r="Q24" s="115">
        <v>500</v>
      </c>
      <c r="R24" s="44"/>
      <c r="S24" s="44">
        <f t="shared" si="0"/>
        <v>500</v>
      </c>
      <c r="T24" s="44">
        <f t="shared" si="1"/>
        <v>500</v>
      </c>
      <c r="U24" s="40">
        <f t="shared" si="2"/>
        <v>7.4999999999999997E-2</v>
      </c>
      <c r="V24" s="116">
        <f t="shared" si="3"/>
        <v>1.5E-3</v>
      </c>
      <c r="W24" s="44">
        <f>'.'!I15</f>
        <v>19000</v>
      </c>
      <c r="X24" s="44">
        <f>'.'!J15</f>
        <v>15000</v>
      </c>
      <c r="Y24" s="44">
        <f>'.'!K15</f>
        <v>15000</v>
      </c>
    </row>
    <row r="25" spans="1:25" ht="57" x14ac:dyDescent="0.25">
      <c r="A25" s="50" t="s">
        <v>228</v>
      </c>
      <c r="B25" s="200"/>
      <c r="C25" s="200"/>
      <c r="D25" s="200"/>
      <c r="E25" s="200"/>
      <c r="F25" s="200"/>
      <c r="G25" s="197"/>
      <c r="H25" s="61" t="s">
        <v>271</v>
      </c>
      <c r="I25" s="38" t="s">
        <v>234</v>
      </c>
      <c r="J25" s="39">
        <v>0</v>
      </c>
      <c r="K25" s="61" t="s">
        <v>275</v>
      </c>
      <c r="L25" s="59">
        <v>0.25</v>
      </c>
      <c r="M25" s="43" t="s">
        <v>189</v>
      </c>
      <c r="N25" s="49" t="s">
        <v>320</v>
      </c>
      <c r="O25" s="52">
        <v>4</v>
      </c>
      <c r="P25" s="44">
        <f>'.'!H16</f>
        <v>1</v>
      </c>
      <c r="Q25" s="140">
        <v>0.3</v>
      </c>
      <c r="R25" s="44"/>
      <c r="S25" s="141">
        <f t="shared" si="0"/>
        <v>0.3</v>
      </c>
      <c r="T25" s="141">
        <f t="shared" si="1"/>
        <v>0.3</v>
      </c>
      <c r="U25" s="40">
        <f t="shared" si="2"/>
        <v>7.4999999999999997E-2</v>
      </c>
      <c r="V25" s="116">
        <f t="shared" si="3"/>
        <v>1.8749999999999999E-2</v>
      </c>
      <c r="W25" s="44">
        <f>'.'!I16</f>
        <v>1</v>
      </c>
      <c r="X25" s="44">
        <f>'.'!J16</f>
        <v>1</v>
      </c>
      <c r="Y25" s="44">
        <f>'.'!K16</f>
        <v>1</v>
      </c>
    </row>
    <row r="26" spans="1:25" ht="114" x14ac:dyDescent="0.25">
      <c r="A26" s="50" t="s">
        <v>228</v>
      </c>
      <c r="B26" s="200"/>
      <c r="C26" s="200"/>
      <c r="D26" s="200"/>
      <c r="E26" s="200"/>
      <c r="F26" s="200"/>
      <c r="G26" s="197"/>
      <c r="H26" s="61" t="s">
        <v>272</v>
      </c>
      <c r="I26" s="38" t="s">
        <v>234</v>
      </c>
      <c r="J26" s="39">
        <v>0</v>
      </c>
      <c r="K26" s="61" t="s">
        <v>276</v>
      </c>
      <c r="L26" s="59">
        <v>0.6</v>
      </c>
      <c r="M26" s="43" t="s">
        <v>189</v>
      </c>
      <c r="N26" s="49" t="s">
        <v>320</v>
      </c>
      <c r="O26" s="52">
        <v>20</v>
      </c>
      <c r="P26" s="44">
        <f>'.'!H17</f>
        <v>2</v>
      </c>
      <c r="Q26" s="115">
        <v>1</v>
      </c>
      <c r="R26" s="44"/>
      <c r="S26" s="44">
        <f t="shared" si="0"/>
        <v>1</v>
      </c>
      <c r="T26" s="44">
        <f t="shared" si="1"/>
        <v>1</v>
      </c>
      <c r="U26" s="40">
        <f t="shared" si="2"/>
        <v>0.3</v>
      </c>
      <c r="V26" s="116">
        <f t="shared" si="3"/>
        <v>0.03</v>
      </c>
      <c r="W26" s="44">
        <f>'.'!I17</f>
        <v>6</v>
      </c>
      <c r="X26" s="44">
        <f>'.'!J17</f>
        <v>6</v>
      </c>
      <c r="Y26" s="44">
        <f>'.'!K17</f>
        <v>6</v>
      </c>
    </row>
    <row r="27" spans="1:25" ht="99.75" x14ac:dyDescent="0.25">
      <c r="A27" s="119" t="s">
        <v>228</v>
      </c>
      <c r="B27" s="201"/>
      <c r="C27" s="201"/>
      <c r="D27" s="201"/>
      <c r="E27" s="201"/>
      <c r="F27" s="201"/>
      <c r="G27" s="198"/>
      <c r="H27" s="62" t="s">
        <v>273</v>
      </c>
      <c r="I27" s="102" t="s">
        <v>234</v>
      </c>
      <c r="J27" s="120">
        <v>0</v>
      </c>
      <c r="K27" s="62" t="s">
        <v>277</v>
      </c>
      <c r="L27" s="121">
        <v>0</v>
      </c>
      <c r="M27" s="122" t="s">
        <v>189</v>
      </c>
      <c r="N27" s="123" t="s">
        <v>323</v>
      </c>
      <c r="O27" s="124">
        <v>1500</v>
      </c>
      <c r="P27" s="125" t="s">
        <v>410</v>
      </c>
      <c r="Q27" s="126" t="s">
        <v>411</v>
      </c>
      <c r="R27" s="125"/>
      <c r="S27" s="125" t="s">
        <v>411</v>
      </c>
      <c r="T27" s="125">
        <v>0</v>
      </c>
      <c r="U27" s="127" t="s">
        <v>411</v>
      </c>
      <c r="V27" s="128">
        <f t="shared" si="3"/>
        <v>0</v>
      </c>
      <c r="W27" s="125">
        <f>'.'!I18</f>
        <v>500</v>
      </c>
      <c r="X27" s="125">
        <f>'.'!J18</f>
        <v>500</v>
      </c>
      <c r="Y27" s="125">
        <f>'.'!K18</f>
        <v>500</v>
      </c>
    </row>
    <row r="28" spans="1:25" s="129" customFormat="1" ht="45" customHeight="1" x14ac:dyDescent="0.25">
      <c r="K28" s="178" t="s">
        <v>269</v>
      </c>
      <c r="L28" s="179"/>
      <c r="M28" s="179"/>
      <c r="N28" s="179"/>
      <c r="O28" s="179"/>
      <c r="P28" s="179"/>
      <c r="Q28" s="179"/>
      <c r="R28" s="179"/>
      <c r="S28" s="179"/>
      <c r="T28" s="180"/>
      <c r="U28" s="144">
        <f>SUM(U24:U27)</f>
        <v>0.44999999999999996</v>
      </c>
      <c r="V28" s="145">
        <f>SUM(V24:V27)</f>
        <v>5.0250000000000003E-2</v>
      </c>
    </row>
    <row r="29" spans="1:25" ht="18" customHeight="1" x14ac:dyDescent="0.25"/>
    <row r="30" spans="1:25" ht="18" customHeight="1" x14ac:dyDescent="0.25"/>
    <row r="31" spans="1:25" ht="18" customHeight="1" x14ac:dyDescent="0.25"/>
    <row r="32" spans="1:25" ht="19.5" thickBot="1" x14ac:dyDescent="0.3"/>
    <row r="33" spans="11:22" ht="18.75" customHeight="1" x14ac:dyDescent="0.25">
      <c r="K33" s="181" t="s">
        <v>412</v>
      </c>
      <c r="L33" s="182"/>
      <c r="M33" s="182"/>
      <c r="N33" s="182"/>
      <c r="O33" s="182"/>
      <c r="P33" s="182"/>
      <c r="Q33" s="182"/>
      <c r="R33" s="182"/>
      <c r="S33" s="182"/>
      <c r="T33" s="183"/>
      <c r="U33" s="204">
        <f>(U14+U21+U28)/3</f>
        <v>0.44380100314400955</v>
      </c>
      <c r="V33" s="207">
        <f>(V14+V21+V28)/3</f>
        <v>8.2532546452008818E-2</v>
      </c>
    </row>
    <row r="34" spans="11:22" ht="18.75" customHeight="1" x14ac:dyDescent="0.25">
      <c r="K34" s="184"/>
      <c r="L34" s="185"/>
      <c r="M34" s="185"/>
      <c r="N34" s="185"/>
      <c r="O34" s="185"/>
      <c r="P34" s="185"/>
      <c r="Q34" s="185"/>
      <c r="R34" s="185"/>
      <c r="S34" s="185"/>
      <c r="T34" s="186"/>
      <c r="U34" s="205"/>
      <c r="V34" s="208"/>
    </row>
    <row r="35" spans="11:22" ht="18.75" customHeight="1" thickBot="1" x14ac:dyDescent="0.3">
      <c r="K35" s="187"/>
      <c r="L35" s="188"/>
      <c r="M35" s="188"/>
      <c r="N35" s="188"/>
      <c r="O35" s="188"/>
      <c r="P35" s="188"/>
      <c r="Q35" s="188"/>
      <c r="R35" s="188"/>
      <c r="S35" s="188"/>
      <c r="T35" s="189"/>
      <c r="U35" s="206"/>
      <c r="V35" s="209"/>
    </row>
  </sheetData>
  <mergeCells count="25">
    <mergeCell ref="U33:U35"/>
    <mergeCell ref="V33:V35"/>
    <mergeCell ref="F24:F27"/>
    <mergeCell ref="G24:G27"/>
    <mergeCell ref="A1:B4"/>
    <mergeCell ref="C1:X1"/>
    <mergeCell ref="C2:X2"/>
    <mergeCell ref="C3:X3"/>
    <mergeCell ref="C4:X4"/>
    <mergeCell ref="K23:T23"/>
    <mergeCell ref="K28:T28"/>
    <mergeCell ref="K33:T35"/>
    <mergeCell ref="A6:Y6"/>
    <mergeCell ref="A5:B5"/>
    <mergeCell ref="C5:I5"/>
    <mergeCell ref="G8:G13"/>
    <mergeCell ref="F15:F20"/>
    <mergeCell ref="G15:G20"/>
    <mergeCell ref="F8:F13"/>
    <mergeCell ref="B8:B27"/>
    <mergeCell ref="C8:C27"/>
    <mergeCell ref="D8:D27"/>
    <mergeCell ref="E8:E27"/>
    <mergeCell ref="K14:T14"/>
    <mergeCell ref="K21:T21"/>
  </mergeCells>
  <dataValidations disablePrompts="1" count="1">
    <dataValidation type="list" allowBlank="1" showInputMessage="1" showErrorMessage="1" sqref="M8:M13 M15:M20 M22 M24:M27 M32 M36:M93" xr:uid="{00000000-0002-0000-0100-000000000000}">
      <formula1>$Z$9:$Z$10</formula1>
    </dataValidation>
  </dataValidations>
  <printOptions horizontalCentered="1"/>
  <pageMargins left="0.2" right="0.2" top="0.5" bottom="0.25" header="0.3" footer="0.3"/>
  <pageSetup paperSize="14" scale="37" orientation="landscape" r:id="rId1"/>
  <colBreaks count="1" manualBreakCount="1">
    <brk id="25" max="1048575" man="1"/>
  </colBreaks>
  <ignoredErrors>
    <ignoredError sqref="G8 G15 G24 G22"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topLeftCell="L1" zoomScaleNormal="100" workbookViewId="0">
      <selection activeCell="A6" sqref="A6:L7"/>
    </sheetView>
  </sheetViews>
  <sheetFormatPr baseColWidth="10" defaultRowHeight="15" x14ac:dyDescent="0.25"/>
  <cols>
    <col min="1" max="1" width="22.85546875" customWidth="1"/>
    <col min="2" max="2" width="30.5703125" customWidth="1"/>
    <col min="3" max="3" width="33.5703125" customWidth="1"/>
    <col min="4" max="4" width="32" customWidth="1"/>
    <col min="5" max="6" width="28.5703125" customWidth="1"/>
    <col min="7" max="7" width="33.140625" bestFit="1" customWidth="1"/>
    <col min="8" max="8" width="33.140625" customWidth="1"/>
    <col min="9" max="9" width="34" bestFit="1" customWidth="1"/>
    <col min="10" max="10" width="30.140625" customWidth="1"/>
    <col min="11" max="11" width="23.5703125" customWidth="1"/>
    <col min="12" max="12" width="27.140625" customWidth="1"/>
    <col min="13" max="13" width="39.140625" bestFit="1" customWidth="1"/>
    <col min="14" max="14" width="54.5703125" bestFit="1" customWidth="1"/>
    <col min="17" max="17" width="0" hidden="1" customWidth="1"/>
  </cols>
  <sheetData>
    <row r="1" spans="1:17" s="1" customFormat="1" ht="21" customHeight="1" x14ac:dyDescent="0.25">
      <c r="A1" s="220"/>
      <c r="B1" s="221"/>
      <c r="C1" s="226" t="s">
        <v>1</v>
      </c>
      <c r="D1" s="227"/>
      <c r="E1" s="227"/>
      <c r="F1" s="227"/>
      <c r="G1" s="227"/>
      <c r="H1" s="227"/>
      <c r="I1" s="227"/>
      <c r="J1" s="227"/>
      <c r="K1" s="227"/>
      <c r="L1" s="227"/>
      <c r="M1" s="228"/>
      <c r="N1" s="28" t="s">
        <v>221</v>
      </c>
    </row>
    <row r="2" spans="1:17" s="1" customFormat="1" ht="21" customHeight="1" x14ac:dyDescent="0.25">
      <c r="A2" s="222"/>
      <c r="B2" s="223"/>
      <c r="C2" s="226" t="s">
        <v>2</v>
      </c>
      <c r="D2" s="227"/>
      <c r="E2" s="227"/>
      <c r="F2" s="227"/>
      <c r="G2" s="227"/>
      <c r="H2" s="227"/>
      <c r="I2" s="227"/>
      <c r="J2" s="227"/>
      <c r="K2" s="227"/>
      <c r="L2" s="227"/>
      <c r="M2" s="228"/>
      <c r="N2" s="28" t="s">
        <v>3</v>
      </c>
    </row>
    <row r="3" spans="1:17" s="1" customFormat="1" ht="21" customHeight="1" x14ac:dyDescent="0.25">
      <c r="A3" s="222"/>
      <c r="B3" s="223"/>
      <c r="C3" s="226" t="s">
        <v>4</v>
      </c>
      <c r="D3" s="227"/>
      <c r="E3" s="227"/>
      <c r="F3" s="227"/>
      <c r="G3" s="227"/>
      <c r="H3" s="227"/>
      <c r="I3" s="227"/>
      <c r="J3" s="227"/>
      <c r="K3" s="227"/>
      <c r="L3" s="227"/>
      <c r="M3" s="228"/>
      <c r="N3" s="28" t="s">
        <v>220</v>
      </c>
    </row>
    <row r="4" spans="1:17" s="1" customFormat="1" ht="21" customHeight="1" x14ac:dyDescent="0.25">
      <c r="A4" s="224"/>
      <c r="B4" s="225"/>
      <c r="C4" s="226" t="s">
        <v>158</v>
      </c>
      <c r="D4" s="227"/>
      <c r="E4" s="227"/>
      <c r="F4" s="227"/>
      <c r="G4" s="227"/>
      <c r="H4" s="227"/>
      <c r="I4" s="227"/>
      <c r="J4" s="227"/>
      <c r="K4" s="227"/>
      <c r="L4" s="227"/>
      <c r="M4" s="228"/>
      <c r="N4" s="28" t="s">
        <v>222</v>
      </c>
    </row>
    <row r="5" spans="1:17" s="1" customFormat="1" ht="26.25" customHeight="1" x14ac:dyDescent="0.25">
      <c r="A5" s="218" t="s">
        <v>5</v>
      </c>
      <c r="B5" s="219"/>
      <c r="C5" s="229" t="s">
        <v>249</v>
      </c>
      <c r="D5" s="230"/>
      <c r="E5" s="230"/>
      <c r="F5" s="230"/>
      <c r="G5" s="230"/>
      <c r="H5" s="230"/>
      <c r="I5" s="230"/>
      <c r="J5" s="230"/>
      <c r="K5" s="230"/>
      <c r="L5" s="230"/>
      <c r="M5" s="230"/>
      <c r="N5" s="230"/>
    </row>
    <row r="6" spans="1:17" s="1" customFormat="1" ht="15" customHeight="1" x14ac:dyDescent="0.25">
      <c r="A6" s="214" t="s">
        <v>154</v>
      </c>
      <c r="B6" s="214"/>
      <c r="C6" s="214"/>
      <c r="D6" s="214"/>
      <c r="E6" s="214"/>
      <c r="F6" s="214"/>
      <c r="G6" s="214"/>
      <c r="H6" s="214"/>
      <c r="I6" s="214"/>
      <c r="J6" s="214"/>
      <c r="K6" s="214"/>
      <c r="L6" s="215"/>
      <c r="M6" s="210" t="s">
        <v>94</v>
      </c>
      <c r="N6" s="211"/>
    </row>
    <row r="7" spans="1:17" s="1" customFormat="1" x14ac:dyDescent="0.25">
      <c r="A7" s="216"/>
      <c r="B7" s="216"/>
      <c r="C7" s="216"/>
      <c r="D7" s="216"/>
      <c r="E7" s="216"/>
      <c r="F7" s="216"/>
      <c r="G7" s="216"/>
      <c r="H7" s="216"/>
      <c r="I7" s="216"/>
      <c r="J7" s="216"/>
      <c r="K7" s="216"/>
      <c r="L7" s="217"/>
      <c r="M7" s="212"/>
      <c r="N7" s="213"/>
    </row>
    <row r="8" spans="1:17" s="20" customFormat="1" ht="66.75" customHeight="1" x14ac:dyDescent="0.25">
      <c r="A8" s="41" t="s">
        <v>101</v>
      </c>
      <c r="B8" s="41" t="s">
        <v>190</v>
      </c>
      <c r="C8" s="41" t="s">
        <v>171</v>
      </c>
      <c r="D8" s="41" t="s">
        <v>84</v>
      </c>
      <c r="E8" s="41" t="s">
        <v>85</v>
      </c>
      <c r="F8" s="41" t="s">
        <v>86</v>
      </c>
      <c r="G8" s="41" t="s">
        <v>166</v>
      </c>
      <c r="H8" s="41" t="s">
        <v>168</v>
      </c>
      <c r="I8" s="41" t="s">
        <v>167</v>
      </c>
      <c r="J8" s="41" t="s">
        <v>157</v>
      </c>
      <c r="K8" s="41" t="s">
        <v>95</v>
      </c>
      <c r="L8" s="41" t="s">
        <v>87</v>
      </c>
      <c r="M8" s="41" t="s">
        <v>25</v>
      </c>
      <c r="N8" s="41" t="s">
        <v>26</v>
      </c>
    </row>
    <row r="9" spans="1:17" ht="42.75" x14ac:dyDescent="0.25">
      <c r="A9" s="38" t="s">
        <v>278</v>
      </c>
      <c r="B9" s="38" t="s">
        <v>229</v>
      </c>
      <c r="C9" s="38" t="s">
        <v>229</v>
      </c>
      <c r="D9" s="38" t="s">
        <v>229</v>
      </c>
      <c r="E9" s="38" t="s">
        <v>229</v>
      </c>
      <c r="F9" s="38" t="s">
        <v>229</v>
      </c>
      <c r="G9" s="38" t="s">
        <v>229</v>
      </c>
      <c r="H9" s="38" t="s">
        <v>229</v>
      </c>
      <c r="I9" s="38" t="s">
        <v>229</v>
      </c>
      <c r="J9" s="38" t="s">
        <v>229</v>
      </c>
      <c r="K9" s="38" t="s">
        <v>229</v>
      </c>
      <c r="L9" s="38" t="s">
        <v>229</v>
      </c>
      <c r="M9" s="38" t="s">
        <v>229</v>
      </c>
      <c r="N9" s="38" t="s">
        <v>229</v>
      </c>
    </row>
    <row r="10" spans="1:17" ht="42.75" x14ac:dyDescent="0.25">
      <c r="A10" s="38" t="s">
        <v>278</v>
      </c>
      <c r="B10" s="38" t="s">
        <v>229</v>
      </c>
      <c r="C10" s="38" t="s">
        <v>229</v>
      </c>
      <c r="D10" s="38" t="s">
        <v>229</v>
      </c>
      <c r="E10" s="38" t="s">
        <v>229</v>
      </c>
      <c r="F10" s="38" t="s">
        <v>229</v>
      </c>
      <c r="G10" s="38" t="s">
        <v>229</v>
      </c>
      <c r="H10" s="38" t="s">
        <v>229</v>
      </c>
      <c r="I10" s="38" t="s">
        <v>229</v>
      </c>
      <c r="J10" s="38" t="s">
        <v>229</v>
      </c>
      <c r="K10" s="38" t="s">
        <v>229</v>
      </c>
      <c r="L10" s="38" t="s">
        <v>229</v>
      </c>
      <c r="M10" s="38" t="s">
        <v>229</v>
      </c>
      <c r="N10" s="38" t="s">
        <v>229</v>
      </c>
      <c r="Q10" t="s">
        <v>88</v>
      </c>
    </row>
    <row r="11" spans="1:17" ht="42.75" x14ac:dyDescent="0.25">
      <c r="A11" s="38" t="s">
        <v>278</v>
      </c>
      <c r="B11" s="38" t="s">
        <v>229</v>
      </c>
      <c r="C11" s="38" t="s">
        <v>229</v>
      </c>
      <c r="D11" s="38" t="s">
        <v>229</v>
      </c>
      <c r="E11" s="38" t="s">
        <v>229</v>
      </c>
      <c r="F11" s="38" t="s">
        <v>229</v>
      </c>
      <c r="G11" s="38" t="s">
        <v>229</v>
      </c>
      <c r="H11" s="38" t="s">
        <v>229</v>
      </c>
      <c r="I11" s="38" t="s">
        <v>229</v>
      </c>
      <c r="J11" s="38" t="s">
        <v>229</v>
      </c>
      <c r="K11" s="38" t="s">
        <v>229</v>
      </c>
      <c r="L11" s="38" t="s">
        <v>229</v>
      </c>
      <c r="M11" s="38" t="s">
        <v>229</v>
      </c>
      <c r="N11" s="38" t="s">
        <v>229</v>
      </c>
      <c r="Q11" t="s">
        <v>89</v>
      </c>
    </row>
    <row r="12" spans="1:17" ht="42.75" x14ac:dyDescent="0.25">
      <c r="A12" s="38" t="s">
        <v>278</v>
      </c>
      <c r="B12" s="38" t="s">
        <v>229</v>
      </c>
      <c r="C12" s="38" t="s">
        <v>229</v>
      </c>
      <c r="D12" s="38" t="s">
        <v>229</v>
      </c>
      <c r="E12" s="38" t="s">
        <v>229</v>
      </c>
      <c r="F12" s="38" t="s">
        <v>229</v>
      </c>
      <c r="G12" s="38" t="s">
        <v>229</v>
      </c>
      <c r="H12" s="38" t="s">
        <v>229</v>
      </c>
      <c r="I12" s="38" t="s">
        <v>229</v>
      </c>
      <c r="J12" s="38" t="s">
        <v>229</v>
      </c>
      <c r="K12" s="38" t="s">
        <v>229</v>
      </c>
      <c r="L12" s="38" t="s">
        <v>229</v>
      </c>
      <c r="M12" s="38" t="s">
        <v>229</v>
      </c>
      <c r="N12" s="38" t="s">
        <v>229</v>
      </c>
      <c r="Q12" t="s">
        <v>90</v>
      </c>
    </row>
    <row r="13" spans="1:17" ht="42.75" x14ac:dyDescent="0.25">
      <c r="A13" s="38" t="s">
        <v>278</v>
      </c>
      <c r="B13" s="38" t="s">
        <v>229</v>
      </c>
      <c r="C13" s="38" t="s">
        <v>229</v>
      </c>
      <c r="D13" s="38" t="s">
        <v>229</v>
      </c>
      <c r="E13" s="38" t="s">
        <v>229</v>
      </c>
      <c r="F13" s="38" t="s">
        <v>229</v>
      </c>
      <c r="G13" s="38" t="s">
        <v>229</v>
      </c>
      <c r="H13" s="38" t="s">
        <v>229</v>
      </c>
      <c r="I13" s="38" t="s">
        <v>229</v>
      </c>
      <c r="J13" s="38" t="s">
        <v>229</v>
      </c>
      <c r="K13" s="38" t="s">
        <v>229</v>
      </c>
      <c r="L13" s="38" t="s">
        <v>229</v>
      </c>
      <c r="M13" s="38" t="s">
        <v>229</v>
      </c>
      <c r="N13" s="38" t="s">
        <v>229</v>
      </c>
      <c r="Q13" t="s">
        <v>91</v>
      </c>
    </row>
    <row r="14" spans="1:17" ht="42.75" x14ac:dyDescent="0.25">
      <c r="A14" s="38" t="s">
        <v>278</v>
      </c>
      <c r="B14" s="38" t="s">
        <v>229</v>
      </c>
      <c r="C14" s="38" t="s">
        <v>229</v>
      </c>
      <c r="D14" s="38" t="s">
        <v>229</v>
      </c>
      <c r="E14" s="38" t="s">
        <v>229</v>
      </c>
      <c r="F14" s="38" t="s">
        <v>229</v>
      </c>
      <c r="G14" s="38" t="s">
        <v>229</v>
      </c>
      <c r="H14" s="38" t="s">
        <v>229</v>
      </c>
      <c r="I14" s="38" t="s">
        <v>229</v>
      </c>
      <c r="J14" s="38" t="s">
        <v>229</v>
      </c>
      <c r="K14" s="38" t="s">
        <v>229</v>
      </c>
      <c r="L14" s="38" t="s">
        <v>229</v>
      </c>
      <c r="M14" s="38" t="s">
        <v>229</v>
      </c>
      <c r="N14" s="38" t="s">
        <v>229</v>
      </c>
    </row>
    <row r="15" spans="1:17" ht="42.75" x14ac:dyDescent="0.25">
      <c r="A15" s="38" t="s">
        <v>278</v>
      </c>
      <c r="B15" s="38" t="s">
        <v>229</v>
      </c>
      <c r="C15" s="38" t="s">
        <v>229</v>
      </c>
      <c r="D15" s="38" t="s">
        <v>229</v>
      </c>
      <c r="E15" s="38" t="s">
        <v>229</v>
      </c>
      <c r="F15" s="38" t="s">
        <v>229</v>
      </c>
      <c r="G15" s="38" t="s">
        <v>229</v>
      </c>
      <c r="H15" s="38" t="s">
        <v>229</v>
      </c>
      <c r="I15" s="38" t="s">
        <v>229</v>
      </c>
      <c r="J15" s="38" t="s">
        <v>229</v>
      </c>
      <c r="K15" s="38" t="s">
        <v>229</v>
      </c>
      <c r="L15" s="38" t="s">
        <v>229</v>
      </c>
      <c r="M15" s="38" t="s">
        <v>229</v>
      </c>
      <c r="N15" s="38" t="s">
        <v>229</v>
      </c>
    </row>
    <row r="16" spans="1:17" ht="42.75" x14ac:dyDescent="0.25">
      <c r="A16" s="38" t="s">
        <v>278</v>
      </c>
      <c r="B16" s="38" t="s">
        <v>229</v>
      </c>
      <c r="C16" s="38" t="s">
        <v>229</v>
      </c>
      <c r="D16" s="38" t="s">
        <v>229</v>
      </c>
      <c r="E16" s="38" t="s">
        <v>229</v>
      </c>
      <c r="F16" s="38" t="s">
        <v>229</v>
      </c>
      <c r="G16" s="38" t="s">
        <v>229</v>
      </c>
      <c r="H16" s="38" t="s">
        <v>229</v>
      </c>
      <c r="I16" s="38" t="s">
        <v>229</v>
      </c>
      <c r="J16" s="38" t="s">
        <v>229</v>
      </c>
      <c r="K16" s="38" t="s">
        <v>229</v>
      </c>
      <c r="L16" s="38" t="s">
        <v>229</v>
      </c>
      <c r="M16" s="38" t="s">
        <v>229</v>
      </c>
      <c r="N16" s="38" t="s">
        <v>229</v>
      </c>
    </row>
    <row r="17" spans="1:14" ht="42.75" x14ac:dyDescent="0.25">
      <c r="A17" s="38" t="s">
        <v>278</v>
      </c>
      <c r="B17" s="38" t="s">
        <v>229</v>
      </c>
      <c r="C17" s="38" t="s">
        <v>229</v>
      </c>
      <c r="D17" s="38" t="s">
        <v>229</v>
      </c>
      <c r="E17" s="38" t="s">
        <v>229</v>
      </c>
      <c r="F17" s="38" t="s">
        <v>229</v>
      </c>
      <c r="G17" s="38" t="s">
        <v>229</v>
      </c>
      <c r="H17" s="38" t="s">
        <v>229</v>
      </c>
      <c r="I17" s="38" t="s">
        <v>229</v>
      </c>
      <c r="J17" s="38" t="s">
        <v>229</v>
      </c>
      <c r="K17" s="38" t="s">
        <v>229</v>
      </c>
      <c r="L17" s="38" t="s">
        <v>229</v>
      </c>
      <c r="M17" s="38" t="s">
        <v>229</v>
      </c>
      <c r="N17" s="38" t="s">
        <v>229</v>
      </c>
    </row>
    <row r="18" spans="1:14" ht="42.75" x14ac:dyDescent="0.25">
      <c r="A18" s="38" t="s">
        <v>278</v>
      </c>
      <c r="B18" s="38" t="s">
        <v>229</v>
      </c>
      <c r="C18" s="38" t="s">
        <v>229</v>
      </c>
      <c r="D18" s="38" t="s">
        <v>229</v>
      </c>
      <c r="E18" s="38" t="s">
        <v>229</v>
      </c>
      <c r="F18" s="38" t="s">
        <v>229</v>
      </c>
      <c r="G18" s="38" t="s">
        <v>229</v>
      </c>
      <c r="H18" s="38" t="s">
        <v>229</v>
      </c>
      <c r="I18" s="38" t="s">
        <v>229</v>
      </c>
      <c r="J18" s="38" t="s">
        <v>229</v>
      </c>
      <c r="K18" s="38" t="s">
        <v>229</v>
      </c>
      <c r="L18" s="38" t="s">
        <v>229</v>
      </c>
      <c r="M18" s="38" t="s">
        <v>229</v>
      </c>
      <c r="N18" s="38" t="s">
        <v>229</v>
      </c>
    </row>
    <row r="19" spans="1:14" ht="42.75" x14ac:dyDescent="0.25">
      <c r="A19" s="38" t="s">
        <v>278</v>
      </c>
      <c r="B19" s="38" t="s">
        <v>229</v>
      </c>
      <c r="C19" s="38" t="s">
        <v>229</v>
      </c>
      <c r="D19" s="38" t="s">
        <v>229</v>
      </c>
      <c r="E19" s="38" t="s">
        <v>229</v>
      </c>
      <c r="F19" s="38" t="s">
        <v>229</v>
      </c>
      <c r="G19" s="38" t="s">
        <v>229</v>
      </c>
      <c r="H19" s="38" t="s">
        <v>229</v>
      </c>
      <c r="I19" s="38" t="s">
        <v>229</v>
      </c>
      <c r="J19" s="38" t="s">
        <v>229</v>
      </c>
      <c r="K19" s="38" t="s">
        <v>229</v>
      </c>
      <c r="L19" s="38" t="s">
        <v>229</v>
      </c>
      <c r="M19" s="38" t="s">
        <v>229</v>
      </c>
      <c r="N19" s="38" t="s">
        <v>229</v>
      </c>
    </row>
    <row r="20" spans="1:14" ht="42.75" x14ac:dyDescent="0.25">
      <c r="A20" s="38" t="s">
        <v>278</v>
      </c>
      <c r="B20" s="38" t="s">
        <v>229</v>
      </c>
      <c r="C20" s="38" t="s">
        <v>229</v>
      </c>
      <c r="D20" s="38" t="s">
        <v>229</v>
      </c>
      <c r="E20" s="38" t="s">
        <v>229</v>
      </c>
      <c r="F20" s="38" t="s">
        <v>229</v>
      </c>
      <c r="G20" s="38" t="s">
        <v>229</v>
      </c>
      <c r="H20" s="38" t="s">
        <v>229</v>
      </c>
      <c r="I20" s="38" t="s">
        <v>229</v>
      </c>
      <c r="J20" s="38" t="s">
        <v>229</v>
      </c>
      <c r="K20" s="38" t="s">
        <v>229</v>
      </c>
      <c r="L20" s="38" t="s">
        <v>229</v>
      </c>
      <c r="M20" s="38" t="s">
        <v>229</v>
      </c>
      <c r="N20" s="38" t="s">
        <v>229</v>
      </c>
    </row>
    <row r="21" spans="1:14" ht="42.75" x14ac:dyDescent="0.25">
      <c r="A21" s="38" t="s">
        <v>278</v>
      </c>
      <c r="B21" s="38" t="s">
        <v>229</v>
      </c>
      <c r="C21" s="38" t="s">
        <v>229</v>
      </c>
      <c r="D21" s="38" t="s">
        <v>229</v>
      </c>
      <c r="E21" s="38" t="s">
        <v>229</v>
      </c>
      <c r="F21" s="38" t="s">
        <v>229</v>
      </c>
      <c r="G21" s="38" t="s">
        <v>229</v>
      </c>
      <c r="H21" s="38" t="s">
        <v>229</v>
      </c>
      <c r="I21" s="38" t="s">
        <v>229</v>
      </c>
      <c r="J21" s="38" t="s">
        <v>229</v>
      </c>
      <c r="K21" s="38" t="s">
        <v>229</v>
      </c>
      <c r="L21" s="38" t="s">
        <v>229</v>
      </c>
      <c r="M21" s="38" t="s">
        <v>229</v>
      </c>
      <c r="N21" s="38" t="s">
        <v>229</v>
      </c>
    </row>
    <row r="22" spans="1:14" ht="42.75" x14ac:dyDescent="0.25">
      <c r="A22" s="38" t="s">
        <v>278</v>
      </c>
      <c r="B22" s="38" t="s">
        <v>229</v>
      </c>
      <c r="C22" s="38" t="s">
        <v>229</v>
      </c>
      <c r="D22" s="38" t="s">
        <v>229</v>
      </c>
      <c r="E22" s="38" t="s">
        <v>229</v>
      </c>
      <c r="F22" s="38" t="s">
        <v>229</v>
      </c>
      <c r="G22" s="38" t="s">
        <v>229</v>
      </c>
      <c r="H22" s="38" t="s">
        <v>229</v>
      </c>
      <c r="I22" s="38" t="s">
        <v>229</v>
      </c>
      <c r="J22" s="38" t="s">
        <v>229</v>
      </c>
      <c r="K22" s="38" t="s">
        <v>229</v>
      </c>
      <c r="L22" s="38" t="s">
        <v>229</v>
      </c>
      <c r="M22" s="38" t="s">
        <v>229</v>
      </c>
      <c r="N22" s="38" t="s">
        <v>229</v>
      </c>
    </row>
    <row r="23" spans="1:14" ht="42.75" x14ac:dyDescent="0.25">
      <c r="A23" s="38" t="s">
        <v>278</v>
      </c>
      <c r="B23" s="38" t="s">
        <v>229</v>
      </c>
      <c r="C23" s="38" t="s">
        <v>229</v>
      </c>
      <c r="D23" s="38" t="s">
        <v>229</v>
      </c>
      <c r="E23" s="38" t="s">
        <v>229</v>
      </c>
      <c r="F23" s="38" t="s">
        <v>229</v>
      </c>
      <c r="G23" s="38" t="s">
        <v>229</v>
      </c>
      <c r="H23" s="38" t="s">
        <v>229</v>
      </c>
      <c r="I23" s="38" t="s">
        <v>229</v>
      </c>
      <c r="J23" s="38" t="s">
        <v>229</v>
      </c>
      <c r="K23" s="38" t="s">
        <v>229</v>
      </c>
      <c r="L23" s="38" t="s">
        <v>229</v>
      </c>
      <c r="M23" s="38" t="s">
        <v>229</v>
      </c>
      <c r="N23" s="38" t="s">
        <v>229</v>
      </c>
    </row>
    <row r="24" spans="1:14" ht="42.75" x14ac:dyDescent="0.25">
      <c r="A24" s="38" t="s">
        <v>278</v>
      </c>
      <c r="B24" s="38" t="s">
        <v>229</v>
      </c>
      <c r="C24" s="38" t="s">
        <v>229</v>
      </c>
      <c r="D24" s="38" t="s">
        <v>229</v>
      </c>
      <c r="E24" s="38" t="s">
        <v>229</v>
      </c>
      <c r="F24" s="38" t="s">
        <v>229</v>
      </c>
      <c r="G24" s="38" t="s">
        <v>229</v>
      </c>
      <c r="H24" s="38" t="s">
        <v>229</v>
      </c>
      <c r="I24" s="38" t="s">
        <v>229</v>
      </c>
      <c r="J24" s="38" t="s">
        <v>229</v>
      </c>
      <c r="K24" s="38" t="s">
        <v>229</v>
      </c>
      <c r="L24" s="38" t="s">
        <v>229</v>
      </c>
      <c r="M24" s="38" t="s">
        <v>229</v>
      </c>
      <c r="N24" s="38" t="s">
        <v>229</v>
      </c>
    </row>
    <row r="25" spans="1:14" ht="42.75" x14ac:dyDescent="0.25">
      <c r="A25" s="38" t="s">
        <v>278</v>
      </c>
      <c r="B25" s="38" t="s">
        <v>229</v>
      </c>
      <c r="C25" s="38" t="s">
        <v>229</v>
      </c>
      <c r="D25" s="38" t="s">
        <v>229</v>
      </c>
      <c r="E25" s="38" t="s">
        <v>229</v>
      </c>
      <c r="F25" s="38" t="s">
        <v>229</v>
      </c>
      <c r="G25" s="38" t="s">
        <v>229</v>
      </c>
      <c r="H25" s="38" t="s">
        <v>229</v>
      </c>
      <c r="I25" s="38" t="s">
        <v>229</v>
      </c>
      <c r="J25" s="38" t="s">
        <v>229</v>
      </c>
      <c r="K25" s="38" t="s">
        <v>229</v>
      </c>
      <c r="L25" s="38" t="s">
        <v>229</v>
      </c>
      <c r="M25" s="38" t="s">
        <v>229</v>
      </c>
      <c r="N25" s="38" t="s">
        <v>229</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26:K113" xr:uid="{00000000-0002-0000-0200-000000000000}">
      <formula1>$Q$10:$Q$13</formula1>
    </dataValidation>
  </dataValidations>
  <printOptions horizontalCentered="1"/>
  <pageMargins left="0.2" right="0.2" top="0.5" bottom="0.25" header="0.3" footer="0.3"/>
  <pageSetup paperSize="14" scale="33" orientation="landscape" horizontalDpi="0" verticalDpi="0"/>
  <colBreaks count="1" manualBreakCount="1">
    <brk id="14" max="1048575" man="1"/>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2"/>
  <sheetViews>
    <sheetView tabSelected="1" topLeftCell="AA1" zoomScale="70" zoomScaleNormal="70" workbookViewId="0">
      <pane ySplit="8" topLeftCell="A29" activePane="bottomLeft" state="frozen"/>
      <selection pane="bottomLeft" activeCell="AF32" sqref="AF32:AI32"/>
    </sheetView>
  </sheetViews>
  <sheetFormatPr baseColWidth="10" defaultRowHeight="15" x14ac:dyDescent="0.25"/>
  <cols>
    <col min="1" max="2" width="22.85546875" customWidth="1"/>
    <col min="3" max="3" width="15.85546875" customWidth="1"/>
    <col min="4" max="4" width="34.85546875" customWidth="1"/>
    <col min="5" max="5" width="28.85546875" customWidth="1"/>
    <col min="6" max="6" width="11.5703125" style="56" customWidth="1"/>
    <col min="7" max="7" width="28.85546875" customWidth="1"/>
    <col min="8" max="8" width="36" customWidth="1"/>
    <col min="9" max="9" width="22.85546875" customWidth="1"/>
    <col min="10" max="10" width="14.85546875" style="60" customWidth="1"/>
    <col min="11" max="11" width="37.85546875" customWidth="1"/>
    <col min="12" max="12" width="16.85546875" customWidth="1"/>
    <col min="13" max="13" width="14.85546875" customWidth="1"/>
    <col min="14" max="15" width="22.85546875" style="64" customWidth="1"/>
    <col min="16" max="16" width="22.85546875" style="64" hidden="1" customWidth="1"/>
    <col min="17" max="17" width="22.85546875" style="64" customWidth="1"/>
    <col min="18" max="20" width="15.85546875" customWidth="1"/>
    <col min="21" max="23" width="16.85546875" customWidth="1"/>
    <col min="24" max="25" width="22.85546875" customWidth="1"/>
    <col min="26" max="26" width="17.42578125" bestFit="1" customWidth="1"/>
    <col min="27" max="27" width="35.85546875" customWidth="1"/>
    <col min="28" max="28" width="20.85546875" customWidth="1"/>
    <col min="29" max="29" width="25.85546875" customWidth="1"/>
    <col min="30" max="30" width="15.85546875" customWidth="1"/>
    <col min="31" max="31" width="16.85546875" customWidth="1"/>
    <col min="32" max="32" width="20.85546875" style="70" customWidth="1"/>
    <col min="33" max="33" width="20.85546875" customWidth="1"/>
    <col min="34" max="35" width="15.85546875" customWidth="1"/>
    <col min="36" max="36" width="26.5703125" customWidth="1"/>
    <col min="37" max="37" width="27.28515625" customWidth="1"/>
    <col min="38" max="38" width="16.42578125" customWidth="1"/>
    <col min="43" max="43" width="56.85546875" hidden="1" customWidth="1"/>
  </cols>
  <sheetData>
    <row r="1" spans="1:43" s="1" customFormat="1" ht="21" hidden="1" customHeight="1" x14ac:dyDescent="0.25">
      <c r="A1" s="203" t="s">
        <v>0</v>
      </c>
      <c r="B1" s="203"/>
      <c r="C1" s="226" t="s">
        <v>1</v>
      </c>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8"/>
      <c r="AI1" s="28" t="s">
        <v>221</v>
      </c>
    </row>
    <row r="2" spans="1:43" s="1" customFormat="1" ht="21" hidden="1" customHeight="1" x14ac:dyDescent="0.25">
      <c r="A2" s="203"/>
      <c r="B2" s="203"/>
      <c r="C2" s="226" t="s">
        <v>2</v>
      </c>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8"/>
      <c r="AI2" s="28" t="s">
        <v>3</v>
      </c>
    </row>
    <row r="3" spans="1:43" s="1" customFormat="1" ht="21" hidden="1" customHeight="1" x14ac:dyDescent="0.25">
      <c r="A3" s="203"/>
      <c r="B3" s="203"/>
      <c r="C3" s="226" t="s">
        <v>4</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8"/>
      <c r="AI3" s="28" t="s">
        <v>220</v>
      </c>
    </row>
    <row r="4" spans="1:43" s="1" customFormat="1" ht="21" hidden="1" customHeight="1" x14ac:dyDescent="0.25">
      <c r="A4" s="203"/>
      <c r="B4" s="203"/>
      <c r="C4" s="226" t="s">
        <v>158</v>
      </c>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8"/>
      <c r="AI4" s="28" t="s">
        <v>224</v>
      </c>
    </row>
    <row r="5" spans="1:43" s="1" customFormat="1" ht="26.25" hidden="1" customHeight="1" x14ac:dyDescent="0.25">
      <c r="A5" s="252" t="s">
        <v>5</v>
      </c>
      <c r="B5" s="252"/>
      <c r="C5" s="229" t="s">
        <v>249</v>
      </c>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47"/>
    </row>
    <row r="6" spans="1:43" ht="15" hidden="1" customHeight="1" x14ac:dyDescent="0.25">
      <c r="A6" s="248" t="s">
        <v>169</v>
      </c>
      <c r="B6" s="248"/>
      <c r="C6" s="248"/>
      <c r="D6" s="248"/>
      <c r="E6" s="248"/>
      <c r="F6" s="248"/>
      <c r="G6" s="248"/>
      <c r="H6" s="248"/>
      <c r="I6" s="248"/>
      <c r="J6" s="248"/>
      <c r="K6" s="248"/>
      <c r="L6" s="248"/>
      <c r="M6" s="248"/>
      <c r="N6" s="248"/>
      <c r="O6" s="248"/>
      <c r="P6" s="248"/>
      <c r="Q6" s="248"/>
      <c r="R6" s="248"/>
      <c r="S6" s="248"/>
      <c r="T6" s="248"/>
      <c r="U6" s="248"/>
      <c r="V6" s="248"/>
      <c r="W6" s="248"/>
      <c r="X6" s="248"/>
      <c r="Y6" s="249"/>
      <c r="Z6" s="253" t="s">
        <v>93</v>
      </c>
      <c r="AA6" s="254"/>
      <c r="AB6" s="254"/>
      <c r="AC6" s="254"/>
      <c r="AD6" s="254"/>
      <c r="AE6" s="254"/>
      <c r="AF6" s="257" t="s">
        <v>379</v>
      </c>
      <c r="AG6" s="257"/>
      <c r="AH6" s="257"/>
      <c r="AI6" s="257"/>
    </row>
    <row r="7" spans="1:43" ht="15" hidden="1" customHeight="1" x14ac:dyDescent="0.25">
      <c r="A7" s="250"/>
      <c r="B7" s="250"/>
      <c r="C7" s="250"/>
      <c r="D7" s="250"/>
      <c r="E7" s="250"/>
      <c r="F7" s="250"/>
      <c r="G7" s="250"/>
      <c r="H7" s="250"/>
      <c r="I7" s="250"/>
      <c r="J7" s="250"/>
      <c r="K7" s="250"/>
      <c r="L7" s="250"/>
      <c r="M7" s="250"/>
      <c r="N7" s="250"/>
      <c r="O7" s="250"/>
      <c r="P7" s="250"/>
      <c r="Q7" s="250"/>
      <c r="R7" s="250"/>
      <c r="S7" s="250"/>
      <c r="T7" s="250"/>
      <c r="U7" s="250"/>
      <c r="V7" s="250"/>
      <c r="W7" s="250"/>
      <c r="X7" s="250"/>
      <c r="Y7" s="251"/>
      <c r="Z7" s="255"/>
      <c r="AA7" s="256"/>
      <c r="AB7" s="256"/>
      <c r="AC7" s="256"/>
      <c r="AD7" s="256"/>
      <c r="AE7" s="256"/>
      <c r="AF7" s="257"/>
      <c r="AG7" s="257"/>
      <c r="AH7" s="257"/>
      <c r="AI7" s="257"/>
    </row>
    <row r="8" spans="1:43" s="25" customFormat="1" ht="64.5" customHeight="1" x14ac:dyDescent="0.25">
      <c r="A8" s="42" t="s">
        <v>101</v>
      </c>
      <c r="B8" s="42" t="s">
        <v>6</v>
      </c>
      <c r="C8" s="42" t="s">
        <v>193</v>
      </c>
      <c r="D8" s="41" t="s">
        <v>149</v>
      </c>
      <c r="E8" s="41" t="s">
        <v>9</v>
      </c>
      <c r="F8" s="55" t="s">
        <v>10</v>
      </c>
      <c r="G8" s="41" t="s">
        <v>147</v>
      </c>
      <c r="H8" s="41" t="s">
        <v>196</v>
      </c>
      <c r="I8" s="41" t="s">
        <v>148</v>
      </c>
      <c r="J8" s="58" t="s">
        <v>201</v>
      </c>
      <c r="K8" s="54" t="s">
        <v>191</v>
      </c>
      <c r="L8" s="54" t="s">
        <v>211</v>
      </c>
      <c r="M8" s="54" t="s">
        <v>11</v>
      </c>
      <c r="N8" s="55" t="s">
        <v>324</v>
      </c>
      <c r="O8" s="117" t="s">
        <v>413</v>
      </c>
      <c r="P8" s="117" t="s">
        <v>403</v>
      </c>
      <c r="Q8" s="118" t="s">
        <v>414</v>
      </c>
      <c r="R8" s="54" t="s">
        <v>150</v>
      </c>
      <c r="S8" s="54" t="s">
        <v>151</v>
      </c>
      <c r="T8" s="42" t="s">
        <v>15</v>
      </c>
      <c r="U8" s="42" t="s">
        <v>16</v>
      </c>
      <c r="V8" s="42" t="s">
        <v>164</v>
      </c>
      <c r="W8" s="42" t="s">
        <v>35</v>
      </c>
      <c r="X8" s="42" t="s">
        <v>103</v>
      </c>
      <c r="Y8" s="42" t="s">
        <v>104</v>
      </c>
      <c r="Z8" s="41" t="s">
        <v>21</v>
      </c>
      <c r="AA8" s="41" t="s">
        <v>153</v>
      </c>
      <c r="AB8" s="41" t="s">
        <v>331</v>
      </c>
      <c r="AC8" s="41" t="s">
        <v>22</v>
      </c>
      <c r="AD8" s="41" t="s">
        <v>23</v>
      </c>
      <c r="AE8" s="41" t="s">
        <v>24</v>
      </c>
      <c r="AF8" s="69" t="s">
        <v>18</v>
      </c>
      <c r="AG8" s="42" t="s">
        <v>152</v>
      </c>
      <c r="AH8" s="42" t="s">
        <v>17</v>
      </c>
      <c r="AI8" s="42" t="s">
        <v>19</v>
      </c>
      <c r="AJ8" s="132" t="s">
        <v>406</v>
      </c>
      <c r="AK8" s="132" t="s">
        <v>407</v>
      </c>
      <c r="AL8" s="132" t="s">
        <v>408</v>
      </c>
    </row>
    <row r="9" spans="1:43" ht="71.25" x14ac:dyDescent="0.25">
      <c r="A9" s="199" t="s">
        <v>278</v>
      </c>
      <c r="B9" s="199" t="s">
        <v>232</v>
      </c>
      <c r="C9" s="196" t="s">
        <v>380</v>
      </c>
      <c r="D9" s="61" t="s">
        <v>306</v>
      </c>
      <c r="E9" s="265" t="s">
        <v>295</v>
      </c>
      <c r="F9" s="267">
        <v>2024130010247</v>
      </c>
      <c r="G9" s="265" t="s">
        <v>300</v>
      </c>
      <c r="H9" s="264" t="s">
        <v>303</v>
      </c>
      <c r="I9" s="82" t="s">
        <v>322</v>
      </c>
      <c r="J9" s="72">
        <f>'.'!F2*100%/'.'!$E$2</f>
        <v>0.15</v>
      </c>
      <c r="K9" s="61" t="s">
        <v>306</v>
      </c>
      <c r="L9" s="59" t="s">
        <v>312</v>
      </c>
      <c r="M9" s="59" t="str">
        <f>'1. ESTRATÉGICO'!N8</f>
        <v>Organismos Asistidos Técnicamente</v>
      </c>
      <c r="N9" s="135">
        <f>'.'!H2</f>
        <v>53</v>
      </c>
      <c r="O9" s="137">
        <v>23</v>
      </c>
      <c r="P9" s="66"/>
      <c r="Q9" s="130">
        <f>O9/N9</f>
        <v>0.43396226415094341</v>
      </c>
      <c r="R9" s="65">
        <f>DATE(2024,8,1)</f>
        <v>45505</v>
      </c>
      <c r="S9" s="65">
        <f>DATE(2024,12,31)</f>
        <v>45657</v>
      </c>
      <c r="T9" s="66">
        <f>_xlfn.DAYS(S9,R9)</f>
        <v>152</v>
      </c>
      <c r="U9" s="73">
        <v>1059626</v>
      </c>
      <c r="V9" s="67" t="s">
        <v>325</v>
      </c>
      <c r="W9" s="68" t="s">
        <v>326</v>
      </c>
      <c r="X9" s="78" t="s">
        <v>369</v>
      </c>
      <c r="Y9" s="78" t="s">
        <v>371</v>
      </c>
      <c r="Z9" s="59" t="s">
        <v>329</v>
      </c>
      <c r="AA9" s="79" t="s">
        <v>390</v>
      </c>
      <c r="AB9" s="75" t="s">
        <v>396</v>
      </c>
      <c r="AC9" s="79" t="s">
        <v>393</v>
      </c>
      <c r="AD9" s="59" t="s">
        <v>53</v>
      </c>
      <c r="AE9" s="80">
        <f>DATE(2024,8,10)</f>
        <v>45514</v>
      </c>
      <c r="AF9" s="242" t="e">
        <f>SUM('.'!L2:L7)</f>
        <v>#REF!</v>
      </c>
      <c r="AG9" s="242">
        <v>1100000000</v>
      </c>
      <c r="AH9" s="246" t="s">
        <v>332</v>
      </c>
      <c r="AI9" s="246" t="s">
        <v>334</v>
      </c>
      <c r="AJ9" s="243">
        <v>1598212118</v>
      </c>
      <c r="AK9" s="243">
        <v>1598212118</v>
      </c>
      <c r="AL9" s="244">
        <f>AK9/AJ9</f>
        <v>1</v>
      </c>
      <c r="AQ9" t="s">
        <v>212</v>
      </c>
    </row>
    <row r="10" spans="1:43" ht="85.5" x14ac:dyDescent="0.25">
      <c r="A10" s="200"/>
      <c r="B10" s="200"/>
      <c r="C10" s="197"/>
      <c r="D10" s="61" t="s">
        <v>307</v>
      </c>
      <c r="E10" s="265"/>
      <c r="F10" s="267"/>
      <c r="G10" s="265"/>
      <c r="H10" s="264"/>
      <c r="I10" s="82" t="s">
        <v>322</v>
      </c>
      <c r="J10" s="72">
        <f>'.'!F3*100%/'.'!$E$2</f>
        <v>0.15</v>
      </c>
      <c r="K10" s="61" t="s">
        <v>307</v>
      </c>
      <c r="L10" s="59" t="s">
        <v>312</v>
      </c>
      <c r="M10" s="59" t="str">
        <f>'1. ESTRATÉGICO'!N9</f>
        <v>Organismos Asistidos Técnicamente</v>
      </c>
      <c r="N10" s="135">
        <f>'.'!H3</f>
        <v>82</v>
      </c>
      <c r="O10" s="137">
        <v>45</v>
      </c>
      <c r="P10" s="66"/>
      <c r="Q10" s="130">
        <f>O10/N10</f>
        <v>0.54878048780487809</v>
      </c>
      <c r="R10" s="65">
        <f>DATE(2024,8,1)</f>
        <v>45505</v>
      </c>
      <c r="S10" s="65">
        <f t="shared" ref="S10:S27" si="0">DATE(2024,12,31)</f>
        <v>45657</v>
      </c>
      <c r="T10" s="66">
        <f t="shared" ref="T10:T27" si="1">_xlfn.DAYS(S10,R10)</f>
        <v>152</v>
      </c>
      <c r="U10" s="73">
        <v>1059626</v>
      </c>
      <c r="V10" s="67" t="s">
        <v>325</v>
      </c>
      <c r="W10" s="68" t="s">
        <v>326</v>
      </c>
      <c r="X10" s="78" t="s">
        <v>369</v>
      </c>
      <c r="Y10" s="78" t="s">
        <v>371</v>
      </c>
      <c r="Z10" s="59" t="s">
        <v>329</v>
      </c>
      <c r="AA10" s="79" t="s">
        <v>390</v>
      </c>
      <c r="AB10" s="75" t="s">
        <v>394</v>
      </c>
      <c r="AC10" s="79" t="s">
        <v>393</v>
      </c>
      <c r="AD10" s="59" t="s">
        <v>53</v>
      </c>
      <c r="AE10" s="80">
        <f t="shared" ref="AE10:AE12" si="2">DATE(2024,8,10)</f>
        <v>45514</v>
      </c>
      <c r="AF10" s="242"/>
      <c r="AG10" s="242"/>
      <c r="AH10" s="246"/>
      <c r="AI10" s="246"/>
      <c r="AJ10" s="243"/>
      <c r="AK10" s="243"/>
      <c r="AL10" s="244"/>
      <c r="AQ10" t="s">
        <v>208</v>
      </c>
    </row>
    <row r="11" spans="1:43" ht="71.25" customHeight="1" x14ac:dyDescent="0.25">
      <c r="A11" s="200"/>
      <c r="B11" s="200"/>
      <c r="C11" s="197"/>
      <c r="D11" s="61" t="s">
        <v>308</v>
      </c>
      <c r="E11" s="265"/>
      <c r="F11" s="267"/>
      <c r="G11" s="265"/>
      <c r="H11" s="264"/>
      <c r="I11" s="82" t="s">
        <v>322</v>
      </c>
      <c r="J11" s="72">
        <f>'.'!F4*100%/'.'!$E$2</f>
        <v>0.15</v>
      </c>
      <c r="K11" s="61" t="s">
        <v>308</v>
      </c>
      <c r="L11" s="59" t="s">
        <v>312</v>
      </c>
      <c r="M11" s="59" t="str">
        <f>'1. ESTRATÉGICO'!N10</f>
        <v>Organismos Asistidos Técnicamente</v>
      </c>
      <c r="N11" s="135">
        <f>'.'!H4</f>
        <v>102</v>
      </c>
      <c r="O11" s="137">
        <v>61</v>
      </c>
      <c r="P11" s="66"/>
      <c r="Q11" s="130">
        <f>O11/N11</f>
        <v>0.59803921568627449</v>
      </c>
      <c r="R11" s="65">
        <f>DATE(2024,5,1)</f>
        <v>45413</v>
      </c>
      <c r="S11" s="65">
        <f t="shared" si="0"/>
        <v>45657</v>
      </c>
      <c r="T11" s="66">
        <f t="shared" si="1"/>
        <v>244</v>
      </c>
      <c r="U11" s="73">
        <v>1059626</v>
      </c>
      <c r="V11" s="67" t="s">
        <v>325</v>
      </c>
      <c r="W11" s="68" t="s">
        <v>326</v>
      </c>
      <c r="X11" s="78" t="s">
        <v>369</v>
      </c>
      <c r="Y11" s="78" t="s">
        <v>371</v>
      </c>
      <c r="Z11" s="59" t="s">
        <v>329</v>
      </c>
      <c r="AA11" s="79" t="s">
        <v>390</v>
      </c>
      <c r="AB11" s="75" t="s">
        <v>394</v>
      </c>
      <c r="AC11" s="79" t="s">
        <v>393</v>
      </c>
      <c r="AD11" s="59" t="s">
        <v>53</v>
      </c>
      <c r="AE11" s="80">
        <f t="shared" si="2"/>
        <v>45514</v>
      </c>
      <c r="AF11" s="242"/>
      <c r="AG11" s="242"/>
      <c r="AH11" s="246"/>
      <c r="AI11" s="246"/>
      <c r="AJ11" s="243"/>
      <c r="AK11" s="243"/>
      <c r="AL11" s="244"/>
      <c r="AQ11" t="s">
        <v>216</v>
      </c>
    </row>
    <row r="12" spans="1:43" ht="71.25" customHeight="1" x14ac:dyDescent="0.25">
      <c r="A12" s="200"/>
      <c r="B12" s="200"/>
      <c r="C12" s="197"/>
      <c r="D12" s="61" t="s">
        <v>309</v>
      </c>
      <c r="E12" s="265"/>
      <c r="F12" s="267"/>
      <c r="G12" s="265"/>
      <c r="H12" s="264" t="s">
        <v>305</v>
      </c>
      <c r="I12" s="82" t="s">
        <v>384</v>
      </c>
      <c r="J12" s="72">
        <f>'.'!F5*100%/'.'!$E$2</f>
        <v>0.15</v>
      </c>
      <c r="K12" s="61" t="s">
        <v>309</v>
      </c>
      <c r="L12" s="59" t="s">
        <v>312</v>
      </c>
      <c r="M12" s="59" t="str">
        <f>'1. ESTRATÉGICO'!N11</f>
        <v>Documentos de Lineamientos Técnicos Realizados</v>
      </c>
      <c r="N12" s="136">
        <f>'.'!H5</f>
        <v>0.25</v>
      </c>
      <c r="O12" s="138">
        <v>0.15</v>
      </c>
      <c r="P12" s="74"/>
      <c r="Q12" s="130">
        <f>O12/N12</f>
        <v>0.6</v>
      </c>
      <c r="R12" s="65">
        <f>DATE(2024,9,1)</f>
        <v>45536</v>
      </c>
      <c r="S12" s="65">
        <f t="shared" si="0"/>
        <v>45657</v>
      </c>
      <c r="T12" s="66">
        <f t="shared" si="1"/>
        <v>121</v>
      </c>
      <c r="U12" s="73">
        <v>1059626</v>
      </c>
      <c r="V12" s="67" t="s">
        <v>325</v>
      </c>
      <c r="W12" s="68" t="s">
        <v>326</v>
      </c>
      <c r="X12" s="78" t="s">
        <v>370</v>
      </c>
      <c r="Y12" s="78" t="s">
        <v>372</v>
      </c>
      <c r="Z12" s="59" t="s">
        <v>329</v>
      </c>
      <c r="AA12" s="79" t="s">
        <v>391</v>
      </c>
      <c r="AB12" s="75" t="e">
        <f>'.'!L5</f>
        <v>#REF!</v>
      </c>
      <c r="AC12" s="79" t="s">
        <v>392</v>
      </c>
      <c r="AD12" s="59" t="s">
        <v>53</v>
      </c>
      <c r="AE12" s="80">
        <f t="shared" si="2"/>
        <v>45514</v>
      </c>
      <c r="AF12" s="242"/>
      <c r="AG12" s="242">
        <v>498212118</v>
      </c>
      <c r="AH12" s="246" t="s">
        <v>333</v>
      </c>
      <c r="AI12" s="246"/>
      <c r="AJ12" s="243"/>
      <c r="AK12" s="243"/>
      <c r="AL12" s="244"/>
      <c r="AQ12" t="s">
        <v>209</v>
      </c>
    </row>
    <row r="13" spans="1:43" ht="85.5" x14ac:dyDescent="0.25">
      <c r="A13" s="200"/>
      <c r="B13" s="200"/>
      <c r="C13" s="197"/>
      <c r="D13" s="61" t="s">
        <v>347</v>
      </c>
      <c r="E13" s="265"/>
      <c r="F13" s="267"/>
      <c r="G13" s="265"/>
      <c r="H13" s="264"/>
      <c r="I13" s="82" t="s">
        <v>384</v>
      </c>
      <c r="J13" s="72">
        <f>'.'!F6*100%/'.'!$E$2</f>
        <v>0.15</v>
      </c>
      <c r="K13" s="61" t="s">
        <v>310</v>
      </c>
      <c r="L13" s="59" t="s">
        <v>312</v>
      </c>
      <c r="M13" s="59" t="str">
        <f>'1. ESTRATÉGICO'!N12</f>
        <v>Documentos de Lineamientos Técnicos Realizados</v>
      </c>
      <c r="N13" s="136">
        <f>'.'!H6</f>
        <v>0.25</v>
      </c>
      <c r="O13" s="138">
        <v>0.15</v>
      </c>
      <c r="P13" s="66"/>
      <c r="Q13" s="130">
        <f>O13/N13</f>
        <v>0.6</v>
      </c>
      <c r="R13" s="65">
        <f>DATE(2024,9,1)</f>
        <v>45536</v>
      </c>
      <c r="S13" s="65">
        <f t="shared" si="0"/>
        <v>45657</v>
      </c>
      <c r="T13" s="66">
        <f t="shared" si="1"/>
        <v>121</v>
      </c>
      <c r="U13" s="73">
        <v>1059626</v>
      </c>
      <c r="V13" s="67" t="s">
        <v>325</v>
      </c>
      <c r="W13" s="68" t="s">
        <v>326</v>
      </c>
      <c r="X13" s="78" t="s">
        <v>370</v>
      </c>
      <c r="Y13" s="78" t="s">
        <v>372</v>
      </c>
      <c r="Z13" s="59" t="s">
        <v>329</v>
      </c>
      <c r="AA13" s="79" t="s">
        <v>391</v>
      </c>
      <c r="AB13" s="75" t="e">
        <f>'.'!L6</f>
        <v>#REF!</v>
      </c>
      <c r="AC13" s="79" t="s">
        <v>392</v>
      </c>
      <c r="AD13" s="59" t="s">
        <v>53</v>
      </c>
      <c r="AE13" s="80">
        <f>DATE(2024,8,10)</f>
        <v>45514</v>
      </c>
      <c r="AF13" s="242"/>
      <c r="AG13" s="242"/>
      <c r="AH13" s="246"/>
      <c r="AI13" s="246"/>
      <c r="AJ13" s="243"/>
      <c r="AK13" s="243"/>
      <c r="AL13" s="244"/>
      <c r="AQ13" t="s">
        <v>210</v>
      </c>
    </row>
    <row r="14" spans="1:43" ht="114" x14ac:dyDescent="0.25">
      <c r="A14" s="200"/>
      <c r="B14" s="201"/>
      <c r="C14" s="198"/>
      <c r="D14" s="61" t="s">
        <v>311</v>
      </c>
      <c r="E14" s="265"/>
      <c r="F14" s="267"/>
      <c r="G14" s="265"/>
      <c r="H14" s="61" t="s">
        <v>304</v>
      </c>
      <c r="I14" s="82" t="s">
        <v>319</v>
      </c>
      <c r="J14" s="72">
        <f>'.'!F7*100%/'.'!$E$2</f>
        <v>0.25</v>
      </c>
      <c r="K14" s="61" t="s">
        <v>311</v>
      </c>
      <c r="L14" s="59" t="s">
        <v>312</v>
      </c>
      <c r="M14" s="59" t="str">
        <f>'1. ESTRATÉGICO'!N13</f>
        <v>Sistemas de Información Implementados</v>
      </c>
      <c r="N14" s="136">
        <f>'.'!H7</f>
        <v>0.25</v>
      </c>
      <c r="O14" s="138">
        <v>0.15</v>
      </c>
      <c r="P14" s="74"/>
      <c r="Q14" s="130">
        <f t="shared" ref="Q14" si="3">J14*O14/N14</f>
        <v>0.15</v>
      </c>
      <c r="R14" s="65">
        <f>DATE(2024,9,1)</f>
        <v>45536</v>
      </c>
      <c r="S14" s="65">
        <f t="shared" si="0"/>
        <v>45657</v>
      </c>
      <c r="T14" s="66">
        <f t="shared" si="1"/>
        <v>121</v>
      </c>
      <c r="U14" s="73">
        <v>1059626</v>
      </c>
      <c r="V14" s="67" t="s">
        <v>325</v>
      </c>
      <c r="W14" s="68" t="s">
        <v>326</v>
      </c>
      <c r="X14" s="78" t="s">
        <v>328</v>
      </c>
      <c r="Y14" s="78" t="s">
        <v>373</v>
      </c>
      <c r="Z14" s="59" t="s">
        <v>329</v>
      </c>
      <c r="AA14" s="79" t="s">
        <v>376</v>
      </c>
      <c r="AB14" s="75" t="e">
        <f>'.'!L7</f>
        <v>#REF!</v>
      </c>
      <c r="AC14" s="79" t="s">
        <v>378</v>
      </c>
      <c r="AD14" s="59" t="s">
        <v>53</v>
      </c>
      <c r="AE14" s="80">
        <f>DATE(2024,9,1)</f>
        <v>45536</v>
      </c>
      <c r="AF14" s="242"/>
      <c r="AG14" s="242"/>
      <c r="AH14" s="246"/>
      <c r="AI14" s="246"/>
      <c r="AJ14" s="243"/>
      <c r="AK14" s="243"/>
      <c r="AL14" s="244"/>
      <c r="AQ14" t="s">
        <v>213</v>
      </c>
    </row>
    <row r="15" spans="1:43" ht="62.25" customHeight="1" x14ac:dyDescent="0.25">
      <c r="A15" s="200"/>
      <c r="B15" s="103"/>
      <c r="C15" s="106"/>
      <c r="D15" s="61"/>
      <c r="E15" s="51"/>
      <c r="F15" s="71"/>
      <c r="G15" s="51"/>
      <c r="H15" s="61"/>
      <c r="I15" s="82"/>
      <c r="J15" s="72"/>
      <c r="K15" s="231" t="s">
        <v>415</v>
      </c>
      <c r="L15" s="232"/>
      <c r="M15" s="232"/>
      <c r="N15" s="232"/>
      <c r="O15" s="233"/>
      <c r="P15" s="74"/>
      <c r="Q15" s="142">
        <f>(Q9+Q10+Q11+Q12+Q13+Q14)/6</f>
        <v>0.48846366127368263</v>
      </c>
      <c r="R15" s="65"/>
      <c r="S15" s="65"/>
      <c r="T15" s="66"/>
      <c r="U15" s="73"/>
      <c r="V15" s="67"/>
      <c r="W15" s="68"/>
      <c r="X15" s="78"/>
      <c r="Y15" s="78"/>
      <c r="Z15" s="59"/>
      <c r="AA15" s="79"/>
      <c r="AB15" s="75"/>
      <c r="AC15" s="79"/>
      <c r="AD15" s="59"/>
      <c r="AE15" s="80"/>
      <c r="AF15" s="110"/>
      <c r="AG15" s="110"/>
      <c r="AH15" s="109"/>
      <c r="AI15" s="109"/>
      <c r="AJ15" s="134">
        <v>1598212118</v>
      </c>
      <c r="AK15" s="134">
        <v>1598212118</v>
      </c>
      <c r="AL15" s="131">
        <f>AK15/AJ15</f>
        <v>1</v>
      </c>
    </row>
    <row r="16" spans="1:43" ht="129" customHeight="1" x14ac:dyDescent="0.25">
      <c r="A16" s="200"/>
      <c r="B16" s="199" t="s">
        <v>250</v>
      </c>
      <c r="C16" s="196" t="s">
        <v>381</v>
      </c>
      <c r="D16" s="61" t="s">
        <v>348</v>
      </c>
      <c r="E16" s="51" t="s">
        <v>296</v>
      </c>
      <c r="F16" s="71">
        <v>2024130010262</v>
      </c>
      <c r="G16" s="51" t="s">
        <v>302</v>
      </c>
      <c r="H16" s="61" t="s">
        <v>340</v>
      </c>
      <c r="I16" s="82" t="s">
        <v>316</v>
      </c>
      <c r="J16" s="72">
        <v>0</v>
      </c>
      <c r="K16" s="77" t="s">
        <v>341</v>
      </c>
      <c r="L16" s="59" t="s">
        <v>312</v>
      </c>
      <c r="M16" s="77" t="s">
        <v>341</v>
      </c>
      <c r="N16" s="66" t="s">
        <v>410</v>
      </c>
      <c r="O16" s="66" t="s">
        <v>410</v>
      </c>
      <c r="P16" s="66" t="s">
        <v>410</v>
      </c>
      <c r="Q16" s="66" t="s">
        <v>410</v>
      </c>
      <c r="R16" s="77" t="s">
        <v>341</v>
      </c>
      <c r="S16" s="77" t="s">
        <v>341</v>
      </c>
      <c r="T16" s="77" t="s">
        <v>341</v>
      </c>
      <c r="U16" s="77" t="s">
        <v>341</v>
      </c>
      <c r="V16" s="77" t="s">
        <v>341</v>
      </c>
      <c r="W16" s="77" t="s">
        <v>341</v>
      </c>
      <c r="X16" s="77" t="s">
        <v>341</v>
      </c>
      <c r="Y16" s="77" t="s">
        <v>341</v>
      </c>
      <c r="Z16" s="59" t="s">
        <v>330</v>
      </c>
      <c r="AA16" s="77" t="s">
        <v>341</v>
      </c>
      <c r="AB16" s="75">
        <f>'.'!L8</f>
        <v>1</v>
      </c>
      <c r="AC16" s="77" t="s">
        <v>341</v>
      </c>
      <c r="AD16" s="77" t="s">
        <v>341</v>
      </c>
      <c r="AE16" s="77" t="s">
        <v>341</v>
      </c>
      <c r="AF16" s="75">
        <v>1</v>
      </c>
      <c r="AG16" s="75">
        <v>1</v>
      </c>
      <c r="AH16" s="76" t="s">
        <v>333</v>
      </c>
      <c r="AI16" s="76" t="s">
        <v>336</v>
      </c>
      <c r="AJ16" s="243">
        <v>1003287881</v>
      </c>
      <c r="AK16" s="243">
        <v>503287880</v>
      </c>
      <c r="AL16" s="244">
        <f>AK16/AJ16</f>
        <v>0.50163855213556596</v>
      </c>
      <c r="AQ16" t="s">
        <v>214</v>
      </c>
    </row>
    <row r="17" spans="1:43" ht="57" customHeight="1" x14ac:dyDescent="0.25">
      <c r="A17" s="200"/>
      <c r="B17" s="200"/>
      <c r="C17" s="197"/>
      <c r="D17" s="61" t="s">
        <v>349</v>
      </c>
      <c r="E17" s="265" t="s">
        <v>284</v>
      </c>
      <c r="F17" s="267">
        <v>2024130010246</v>
      </c>
      <c r="G17" s="265" t="s">
        <v>299</v>
      </c>
      <c r="H17" s="61" t="s">
        <v>342</v>
      </c>
      <c r="I17" s="82" t="s">
        <v>385</v>
      </c>
      <c r="J17" s="72">
        <v>0</v>
      </c>
      <c r="K17" s="77" t="s">
        <v>341</v>
      </c>
      <c r="L17" s="59" t="s">
        <v>312</v>
      </c>
      <c r="M17" s="77" t="s">
        <v>341</v>
      </c>
      <c r="N17" s="66" t="s">
        <v>410</v>
      </c>
      <c r="O17" s="66" t="s">
        <v>410</v>
      </c>
      <c r="P17" s="66" t="s">
        <v>410</v>
      </c>
      <c r="Q17" s="66" t="s">
        <v>410</v>
      </c>
      <c r="R17" s="77" t="s">
        <v>341</v>
      </c>
      <c r="S17" s="77" t="s">
        <v>341</v>
      </c>
      <c r="T17" s="77" t="s">
        <v>341</v>
      </c>
      <c r="U17" s="77" t="s">
        <v>341</v>
      </c>
      <c r="V17" s="77" t="s">
        <v>341</v>
      </c>
      <c r="W17" s="77" t="s">
        <v>341</v>
      </c>
      <c r="X17" s="77" t="s">
        <v>341</v>
      </c>
      <c r="Y17" s="77" t="s">
        <v>341</v>
      </c>
      <c r="Z17" s="59" t="s">
        <v>330</v>
      </c>
      <c r="AA17" s="77" t="s">
        <v>341</v>
      </c>
      <c r="AB17" s="75">
        <f>'.'!L9</f>
        <v>0</v>
      </c>
      <c r="AC17" s="77" t="s">
        <v>341</v>
      </c>
      <c r="AD17" s="77" t="s">
        <v>341</v>
      </c>
      <c r="AE17" s="77" t="s">
        <v>341</v>
      </c>
      <c r="AF17" s="258" t="e">
        <f>SUM('.'!L9:L13)</f>
        <v>#REF!</v>
      </c>
      <c r="AG17" s="258" t="e">
        <f>SUM('.'!L9:L13)-500000000</f>
        <v>#REF!</v>
      </c>
      <c r="AH17" s="245" t="s">
        <v>333</v>
      </c>
      <c r="AI17" s="245" t="s">
        <v>337</v>
      </c>
      <c r="AJ17" s="243"/>
      <c r="AK17" s="243"/>
      <c r="AL17" s="244"/>
      <c r="AQ17" t="s">
        <v>215</v>
      </c>
    </row>
    <row r="18" spans="1:43" ht="57" customHeight="1" x14ac:dyDescent="0.25">
      <c r="A18" s="200"/>
      <c r="B18" s="200"/>
      <c r="C18" s="197"/>
      <c r="D18" s="61" t="s">
        <v>350</v>
      </c>
      <c r="E18" s="266"/>
      <c r="F18" s="267"/>
      <c r="G18" s="266"/>
      <c r="H18" s="61" t="s">
        <v>342</v>
      </c>
      <c r="I18" s="82" t="s">
        <v>318</v>
      </c>
      <c r="J18" s="72">
        <v>0</v>
      </c>
      <c r="K18" s="77" t="s">
        <v>341</v>
      </c>
      <c r="L18" s="59" t="s">
        <v>312</v>
      </c>
      <c r="M18" s="77" t="s">
        <v>341</v>
      </c>
      <c r="N18" s="66" t="s">
        <v>410</v>
      </c>
      <c r="O18" s="66" t="s">
        <v>410</v>
      </c>
      <c r="P18" s="66" t="s">
        <v>410</v>
      </c>
      <c r="Q18" s="66" t="s">
        <v>410</v>
      </c>
      <c r="R18" s="77" t="s">
        <v>341</v>
      </c>
      <c r="S18" s="77" t="s">
        <v>341</v>
      </c>
      <c r="T18" s="77" t="s">
        <v>341</v>
      </c>
      <c r="U18" s="77" t="s">
        <v>341</v>
      </c>
      <c r="V18" s="77" t="s">
        <v>341</v>
      </c>
      <c r="W18" s="77" t="s">
        <v>341</v>
      </c>
      <c r="X18" s="77" t="s">
        <v>341</v>
      </c>
      <c r="Y18" s="77" t="s">
        <v>341</v>
      </c>
      <c r="Z18" s="59" t="s">
        <v>330</v>
      </c>
      <c r="AA18" s="77" t="s">
        <v>341</v>
      </c>
      <c r="AB18" s="75">
        <f>'.'!L10</f>
        <v>0</v>
      </c>
      <c r="AC18" s="77" t="s">
        <v>341</v>
      </c>
      <c r="AD18" s="77" t="s">
        <v>341</v>
      </c>
      <c r="AE18" s="77" t="s">
        <v>341</v>
      </c>
      <c r="AF18" s="262"/>
      <c r="AG18" s="258"/>
      <c r="AH18" s="245"/>
      <c r="AI18" s="245"/>
      <c r="AJ18" s="243"/>
      <c r="AK18" s="243"/>
      <c r="AL18" s="244"/>
    </row>
    <row r="19" spans="1:43" ht="57" customHeight="1" x14ac:dyDescent="0.25">
      <c r="A19" s="200"/>
      <c r="B19" s="200"/>
      <c r="C19" s="197"/>
      <c r="D19" s="61" t="s">
        <v>351</v>
      </c>
      <c r="E19" s="266"/>
      <c r="F19" s="267"/>
      <c r="G19" s="266"/>
      <c r="H19" s="61" t="s">
        <v>359</v>
      </c>
      <c r="I19" s="82" t="s">
        <v>319</v>
      </c>
      <c r="J19" s="72">
        <v>0</v>
      </c>
      <c r="K19" s="77" t="s">
        <v>341</v>
      </c>
      <c r="L19" s="59" t="s">
        <v>312</v>
      </c>
      <c r="M19" s="77" t="s">
        <v>341</v>
      </c>
      <c r="N19" s="66" t="s">
        <v>410</v>
      </c>
      <c r="O19" s="66" t="s">
        <v>410</v>
      </c>
      <c r="P19" s="66" t="s">
        <v>410</v>
      </c>
      <c r="Q19" s="66" t="s">
        <v>410</v>
      </c>
      <c r="R19" s="77" t="s">
        <v>341</v>
      </c>
      <c r="S19" s="77" t="s">
        <v>341</v>
      </c>
      <c r="T19" s="77" t="s">
        <v>341</v>
      </c>
      <c r="U19" s="77" t="s">
        <v>341</v>
      </c>
      <c r="V19" s="77" t="s">
        <v>341</v>
      </c>
      <c r="W19" s="77" t="s">
        <v>341</v>
      </c>
      <c r="X19" s="77" t="s">
        <v>341</v>
      </c>
      <c r="Y19" s="77" t="s">
        <v>341</v>
      </c>
      <c r="Z19" s="59" t="s">
        <v>330</v>
      </c>
      <c r="AA19" s="77" t="s">
        <v>341</v>
      </c>
      <c r="AB19" s="75">
        <f>'.'!L11</f>
        <v>0</v>
      </c>
      <c r="AC19" s="77" t="s">
        <v>341</v>
      </c>
      <c r="AD19" s="77" t="s">
        <v>341</v>
      </c>
      <c r="AE19" s="77" t="s">
        <v>341</v>
      </c>
      <c r="AF19" s="262"/>
      <c r="AG19" s="258"/>
      <c r="AH19" s="245"/>
      <c r="AI19" s="245"/>
      <c r="AJ19" s="243"/>
      <c r="AK19" s="243"/>
      <c r="AL19" s="244"/>
    </row>
    <row r="20" spans="1:43" ht="85.5" x14ac:dyDescent="0.25">
      <c r="A20" s="200"/>
      <c r="B20" s="200"/>
      <c r="C20" s="197"/>
      <c r="D20" s="61" t="s">
        <v>352</v>
      </c>
      <c r="E20" s="266"/>
      <c r="F20" s="267"/>
      <c r="G20" s="266"/>
      <c r="H20" s="61" t="s">
        <v>360</v>
      </c>
      <c r="I20" s="82" t="s">
        <v>320</v>
      </c>
      <c r="J20" s="72">
        <v>1</v>
      </c>
      <c r="K20" s="61" t="s">
        <v>343</v>
      </c>
      <c r="L20" s="59" t="s">
        <v>312</v>
      </c>
      <c r="M20" s="59" t="str">
        <f>'1. ESTRATÉGICO'!N19</f>
        <v>Servicio de Promoción a la Participación Ciudadana</v>
      </c>
      <c r="N20" s="66">
        <f>'.'!H12</f>
        <v>35</v>
      </c>
      <c r="O20" s="66">
        <v>11</v>
      </c>
      <c r="P20" s="66"/>
      <c r="Q20" s="130">
        <f>O20/N20</f>
        <v>0.31428571428571428</v>
      </c>
      <c r="R20" s="65">
        <f>DATE(2024,9,1)</f>
        <v>45536</v>
      </c>
      <c r="S20" s="65">
        <f t="shared" si="0"/>
        <v>45657</v>
      </c>
      <c r="T20" s="66">
        <f t="shared" si="1"/>
        <v>121</v>
      </c>
      <c r="U20" s="73">
        <v>1059626</v>
      </c>
      <c r="V20" s="67" t="s">
        <v>325</v>
      </c>
      <c r="W20" s="67" t="s">
        <v>327</v>
      </c>
      <c r="X20" s="78" t="s">
        <v>370</v>
      </c>
      <c r="Y20" s="78" t="s">
        <v>372</v>
      </c>
      <c r="Z20" s="59" t="s">
        <v>329</v>
      </c>
      <c r="AA20" s="79" t="s">
        <v>375</v>
      </c>
      <c r="AB20" s="75" t="s">
        <v>389</v>
      </c>
      <c r="AC20" s="79" t="s">
        <v>378</v>
      </c>
      <c r="AD20" s="57" t="s">
        <v>345</v>
      </c>
      <c r="AE20" s="80">
        <f>DATE(2024,9,1)</f>
        <v>45536</v>
      </c>
      <c r="AF20" s="262"/>
      <c r="AG20" s="258">
        <v>500000000</v>
      </c>
      <c r="AH20" s="245" t="s">
        <v>338</v>
      </c>
      <c r="AI20" s="245"/>
      <c r="AJ20" s="243"/>
      <c r="AK20" s="243"/>
      <c r="AL20" s="244"/>
    </row>
    <row r="21" spans="1:43" ht="85.5" x14ac:dyDescent="0.25">
      <c r="A21" s="200"/>
      <c r="B21" s="201"/>
      <c r="C21" s="198"/>
      <c r="D21" s="61" t="s">
        <v>353</v>
      </c>
      <c r="E21" s="266"/>
      <c r="F21" s="267"/>
      <c r="G21" s="266"/>
      <c r="H21" s="61" t="s">
        <v>344</v>
      </c>
      <c r="I21" s="82" t="s">
        <v>321</v>
      </c>
      <c r="J21" s="72">
        <v>0</v>
      </c>
      <c r="K21" s="77" t="s">
        <v>341</v>
      </c>
      <c r="L21" s="59" t="s">
        <v>312</v>
      </c>
      <c r="M21" s="77" t="s">
        <v>341</v>
      </c>
      <c r="N21" s="66" t="s">
        <v>410</v>
      </c>
      <c r="O21" s="66" t="s">
        <v>410</v>
      </c>
      <c r="P21" s="66" t="s">
        <v>410</v>
      </c>
      <c r="Q21" s="66" t="s">
        <v>410</v>
      </c>
      <c r="R21" s="77" t="s">
        <v>341</v>
      </c>
      <c r="S21" s="77" t="s">
        <v>341</v>
      </c>
      <c r="T21" s="77" t="s">
        <v>341</v>
      </c>
      <c r="U21" s="77" t="s">
        <v>341</v>
      </c>
      <c r="V21" s="77" t="s">
        <v>341</v>
      </c>
      <c r="W21" s="77" t="s">
        <v>341</v>
      </c>
      <c r="X21" s="77" t="s">
        <v>341</v>
      </c>
      <c r="Y21" s="77" t="s">
        <v>341</v>
      </c>
      <c r="Z21" s="59" t="s">
        <v>330</v>
      </c>
      <c r="AA21" s="77" t="s">
        <v>341</v>
      </c>
      <c r="AB21" s="75">
        <f>'.'!L13</f>
        <v>0</v>
      </c>
      <c r="AC21" s="77" t="s">
        <v>341</v>
      </c>
      <c r="AD21" s="77" t="s">
        <v>341</v>
      </c>
      <c r="AE21" s="77" t="s">
        <v>341</v>
      </c>
      <c r="AF21" s="262"/>
      <c r="AG21" s="258"/>
      <c r="AH21" s="245"/>
      <c r="AI21" s="245"/>
      <c r="AJ21" s="243"/>
      <c r="AK21" s="243"/>
      <c r="AL21" s="244"/>
    </row>
    <row r="22" spans="1:43" ht="45" customHeight="1" x14ac:dyDescent="0.25">
      <c r="A22" s="200"/>
      <c r="B22" s="104"/>
      <c r="C22" s="107"/>
      <c r="D22" s="61"/>
      <c r="E22" s="112"/>
      <c r="F22" s="71"/>
      <c r="G22" s="112"/>
      <c r="H22" s="61"/>
      <c r="I22" s="82"/>
      <c r="J22" s="72"/>
      <c r="K22" s="234" t="s">
        <v>416</v>
      </c>
      <c r="L22" s="235"/>
      <c r="M22" s="235"/>
      <c r="N22" s="235"/>
      <c r="O22" s="236"/>
      <c r="P22" s="66"/>
      <c r="Q22" s="142">
        <f>AVERAGE(Q16:Q21)</f>
        <v>0.31428571428571428</v>
      </c>
      <c r="R22" s="77"/>
      <c r="S22" s="77"/>
      <c r="T22" s="77"/>
      <c r="U22" s="77"/>
      <c r="V22" s="77"/>
      <c r="W22" s="77"/>
      <c r="X22" s="77"/>
      <c r="Y22" s="77"/>
      <c r="Z22" s="59"/>
      <c r="AA22" s="77"/>
      <c r="AB22" s="75"/>
      <c r="AC22" s="77"/>
      <c r="AD22" s="77"/>
      <c r="AE22" s="77"/>
      <c r="AF22" s="111"/>
      <c r="AG22" s="108"/>
      <c r="AH22" s="76"/>
      <c r="AI22" s="76"/>
      <c r="AJ22" s="134">
        <v>1003287881</v>
      </c>
      <c r="AK22" s="134">
        <v>503287880</v>
      </c>
      <c r="AL22" s="131">
        <f>AK22/AJ22</f>
        <v>0.50163855213556596</v>
      </c>
    </row>
    <row r="23" spans="1:43" ht="142.5" x14ac:dyDescent="0.25">
      <c r="A23" s="200"/>
      <c r="B23" s="38" t="s">
        <v>265</v>
      </c>
      <c r="C23" s="81" t="s">
        <v>382</v>
      </c>
      <c r="D23" s="61" t="s">
        <v>354</v>
      </c>
      <c r="E23" s="51" t="s">
        <v>297</v>
      </c>
      <c r="F23" s="71">
        <v>2024130010254</v>
      </c>
      <c r="G23" s="51" t="s">
        <v>346</v>
      </c>
      <c r="H23" s="61" t="s">
        <v>361</v>
      </c>
      <c r="I23" s="82" t="s">
        <v>320</v>
      </c>
      <c r="J23" s="72">
        <v>0</v>
      </c>
      <c r="K23" s="77" t="s">
        <v>341</v>
      </c>
      <c r="L23" s="59" t="s">
        <v>312</v>
      </c>
      <c r="M23" s="77" t="s">
        <v>341</v>
      </c>
      <c r="N23" s="66" t="s">
        <v>410</v>
      </c>
      <c r="O23" s="66" t="s">
        <v>410</v>
      </c>
      <c r="P23" s="66" t="s">
        <v>410</v>
      </c>
      <c r="Q23" s="66" t="s">
        <v>410</v>
      </c>
      <c r="R23" s="77" t="s">
        <v>341</v>
      </c>
      <c r="S23" s="77" t="s">
        <v>341</v>
      </c>
      <c r="T23" s="77" t="s">
        <v>341</v>
      </c>
      <c r="U23" s="77" t="s">
        <v>341</v>
      </c>
      <c r="V23" s="77" t="s">
        <v>341</v>
      </c>
      <c r="W23" s="77" t="s">
        <v>341</v>
      </c>
      <c r="X23" s="77" t="s">
        <v>341</v>
      </c>
      <c r="Y23" s="77" t="s">
        <v>341</v>
      </c>
      <c r="Z23" s="59" t="s">
        <v>330</v>
      </c>
      <c r="AA23" s="77" t="s">
        <v>341</v>
      </c>
      <c r="AB23" s="75">
        <f>'.'!L14</f>
        <v>1</v>
      </c>
      <c r="AC23" s="77" t="s">
        <v>341</v>
      </c>
      <c r="AD23" s="77" t="s">
        <v>341</v>
      </c>
      <c r="AE23" s="77" t="s">
        <v>341</v>
      </c>
      <c r="AF23" s="75">
        <v>1</v>
      </c>
      <c r="AG23" s="75">
        <v>1</v>
      </c>
      <c r="AH23" s="76" t="s">
        <v>333</v>
      </c>
      <c r="AI23" s="76" t="s">
        <v>335</v>
      </c>
      <c r="AJ23" s="133"/>
      <c r="AK23" s="133"/>
      <c r="AL23" s="133"/>
    </row>
    <row r="24" spans="1:43" ht="44.25" customHeight="1" x14ac:dyDescent="0.25">
      <c r="A24" s="200"/>
      <c r="B24" s="102"/>
      <c r="C24" s="105"/>
      <c r="D24" s="61"/>
      <c r="E24" s="51"/>
      <c r="F24" s="71"/>
      <c r="G24" s="51"/>
      <c r="H24" s="61"/>
      <c r="I24" s="82"/>
      <c r="J24" s="72"/>
      <c r="K24" s="259" t="s">
        <v>405</v>
      </c>
      <c r="L24" s="260"/>
      <c r="M24" s="260"/>
      <c r="N24" s="261"/>
      <c r="O24" s="66"/>
      <c r="P24" s="66"/>
      <c r="Q24" s="130" t="s">
        <v>404</v>
      </c>
      <c r="R24" s="77"/>
      <c r="S24" s="77"/>
      <c r="T24" s="77"/>
      <c r="U24" s="77"/>
      <c r="V24" s="77"/>
      <c r="W24" s="77"/>
      <c r="X24" s="77"/>
      <c r="Y24" s="77"/>
      <c r="Z24" s="59"/>
      <c r="AA24" s="77"/>
      <c r="AB24" s="75"/>
      <c r="AC24" s="77"/>
      <c r="AD24" s="77"/>
      <c r="AE24" s="77"/>
      <c r="AF24" s="75"/>
      <c r="AG24" s="75"/>
      <c r="AH24" s="76"/>
      <c r="AI24" s="76"/>
      <c r="AJ24" s="134">
        <v>1</v>
      </c>
      <c r="AK24" s="134">
        <v>0</v>
      </c>
      <c r="AL24" s="131">
        <v>0</v>
      </c>
    </row>
    <row r="25" spans="1:43" ht="114" x14ac:dyDescent="0.25">
      <c r="A25" s="200"/>
      <c r="B25" s="199" t="s">
        <v>269</v>
      </c>
      <c r="C25" s="196" t="s">
        <v>383</v>
      </c>
      <c r="D25" s="61" t="s">
        <v>355</v>
      </c>
      <c r="E25" s="265" t="s">
        <v>298</v>
      </c>
      <c r="F25" s="267">
        <v>2024130010251</v>
      </c>
      <c r="G25" s="265" t="s">
        <v>301</v>
      </c>
      <c r="H25" s="61" t="s">
        <v>362</v>
      </c>
      <c r="I25" s="82" t="s">
        <v>322</v>
      </c>
      <c r="J25" s="72">
        <v>0.15</v>
      </c>
      <c r="K25" s="61" t="s">
        <v>386</v>
      </c>
      <c r="L25" s="59" t="s">
        <v>312</v>
      </c>
      <c r="M25" s="59" t="str">
        <f>'1. ESTRATÉGICO'!N24</f>
        <v>Servicio de Asistencia Técnica</v>
      </c>
      <c r="N25" s="66">
        <f>'.'!H15</f>
        <v>1000</v>
      </c>
      <c r="O25" s="66">
        <v>500</v>
      </c>
      <c r="P25" s="66"/>
      <c r="Q25" s="130">
        <f>O25/N25</f>
        <v>0.5</v>
      </c>
      <c r="R25" s="65">
        <f t="shared" ref="R25:R27" si="4">DATE(2024,9,1)</f>
        <v>45536</v>
      </c>
      <c r="S25" s="65">
        <f t="shared" si="0"/>
        <v>45657</v>
      </c>
      <c r="T25" s="66">
        <f t="shared" si="1"/>
        <v>121</v>
      </c>
      <c r="U25" s="73">
        <v>1059626</v>
      </c>
      <c r="V25" s="67" t="s">
        <v>325</v>
      </c>
      <c r="W25" s="67" t="s">
        <v>327</v>
      </c>
      <c r="X25" s="78" t="s">
        <v>367</v>
      </c>
      <c r="Y25" s="78" t="s">
        <v>368</v>
      </c>
      <c r="Z25" s="59" t="s">
        <v>329</v>
      </c>
      <c r="AA25" s="79" t="s">
        <v>391</v>
      </c>
      <c r="AB25" s="75" t="e">
        <f>'.'!L15</f>
        <v>#REF!</v>
      </c>
      <c r="AC25" s="79" t="s">
        <v>377</v>
      </c>
      <c r="AD25" s="59" t="s">
        <v>53</v>
      </c>
      <c r="AE25" s="80">
        <f t="shared" ref="AE25:AE27" si="5">DATE(2024,9,1)</f>
        <v>45536</v>
      </c>
      <c r="AF25" s="258" t="e">
        <f>SUM('.'!L15:L18)</f>
        <v>#REF!</v>
      </c>
      <c r="AG25" s="258">
        <v>291500000</v>
      </c>
      <c r="AH25" s="245" t="s">
        <v>332</v>
      </c>
      <c r="AI25" s="245" t="s">
        <v>339</v>
      </c>
      <c r="AJ25" s="243">
        <v>500000000</v>
      </c>
      <c r="AK25" s="243">
        <v>291500000</v>
      </c>
      <c r="AL25" s="244">
        <f>AK25/AJ25</f>
        <v>0.58299999999999996</v>
      </c>
    </row>
    <row r="26" spans="1:43" ht="85.5" x14ac:dyDescent="0.25">
      <c r="A26" s="200"/>
      <c r="B26" s="200"/>
      <c r="C26" s="197"/>
      <c r="D26" s="61" t="s">
        <v>356</v>
      </c>
      <c r="E26" s="265"/>
      <c r="F26" s="267"/>
      <c r="G26" s="265"/>
      <c r="H26" s="61" t="s">
        <v>363</v>
      </c>
      <c r="I26" s="82" t="s">
        <v>320</v>
      </c>
      <c r="J26" s="72">
        <f>'.'!F16*100%/'.'!$E$15</f>
        <v>0.25</v>
      </c>
      <c r="K26" s="61" t="s">
        <v>365</v>
      </c>
      <c r="L26" s="59" t="s">
        <v>312</v>
      </c>
      <c r="M26" s="59" t="str">
        <f>'1. ESTRATÉGICO'!N25</f>
        <v>Servicio de Promoción a la Participación Ciudadana</v>
      </c>
      <c r="N26" s="66">
        <f>'.'!H16</f>
        <v>1</v>
      </c>
      <c r="O26" s="74">
        <v>0.3</v>
      </c>
      <c r="P26" s="66"/>
      <c r="Q26" s="130">
        <f>O26/N26</f>
        <v>0.3</v>
      </c>
      <c r="R26" s="65">
        <f t="shared" si="4"/>
        <v>45536</v>
      </c>
      <c r="S26" s="65">
        <f t="shared" si="0"/>
        <v>45657</v>
      </c>
      <c r="T26" s="66">
        <f t="shared" si="1"/>
        <v>121</v>
      </c>
      <c r="U26" s="73">
        <v>1059626</v>
      </c>
      <c r="V26" s="67" t="s">
        <v>325</v>
      </c>
      <c r="W26" s="67" t="s">
        <v>327</v>
      </c>
      <c r="X26" s="78" t="s">
        <v>374</v>
      </c>
      <c r="Y26" s="78" t="s">
        <v>373</v>
      </c>
      <c r="Z26" s="59" t="s">
        <v>329</v>
      </c>
      <c r="AA26" s="79" t="s">
        <v>395</v>
      </c>
      <c r="AB26" s="75" t="e">
        <f>'.'!L16</f>
        <v>#REF!</v>
      </c>
      <c r="AC26" s="79" t="s">
        <v>377</v>
      </c>
      <c r="AD26" s="59" t="s">
        <v>53</v>
      </c>
      <c r="AE26" s="80">
        <f t="shared" si="5"/>
        <v>45536</v>
      </c>
      <c r="AF26" s="263"/>
      <c r="AG26" s="258"/>
      <c r="AH26" s="245"/>
      <c r="AI26" s="245"/>
      <c r="AJ26" s="243">
        <v>500000000</v>
      </c>
      <c r="AK26" s="243">
        <v>291500000</v>
      </c>
      <c r="AL26" s="244"/>
    </row>
    <row r="27" spans="1:43" ht="85.5" x14ac:dyDescent="0.25">
      <c r="A27" s="200"/>
      <c r="B27" s="200"/>
      <c r="C27" s="197"/>
      <c r="D27" s="61" t="s">
        <v>357</v>
      </c>
      <c r="E27" s="265"/>
      <c r="F27" s="267"/>
      <c r="G27" s="265"/>
      <c r="H27" s="61" t="s">
        <v>363</v>
      </c>
      <c r="I27" s="82" t="s">
        <v>320</v>
      </c>
      <c r="J27" s="72">
        <v>0.6</v>
      </c>
      <c r="K27" s="61" t="s">
        <v>366</v>
      </c>
      <c r="L27" s="59" t="s">
        <v>312</v>
      </c>
      <c r="M27" s="59" t="str">
        <f>'1. ESTRATÉGICO'!N26</f>
        <v>Servicio de Promoción a la Participación Ciudadana</v>
      </c>
      <c r="N27" s="66">
        <f>'.'!H17</f>
        <v>2</v>
      </c>
      <c r="O27" s="66">
        <v>1</v>
      </c>
      <c r="P27" s="66"/>
      <c r="Q27" s="130">
        <f>O27/N27</f>
        <v>0.5</v>
      </c>
      <c r="R27" s="65">
        <f t="shared" si="4"/>
        <v>45536</v>
      </c>
      <c r="S27" s="65">
        <f t="shared" si="0"/>
        <v>45657</v>
      </c>
      <c r="T27" s="66">
        <f t="shared" si="1"/>
        <v>121</v>
      </c>
      <c r="U27" s="73">
        <v>1059626</v>
      </c>
      <c r="V27" s="67" t="s">
        <v>325</v>
      </c>
      <c r="W27" s="67" t="s">
        <v>327</v>
      </c>
      <c r="X27" s="78" t="s">
        <v>374</v>
      </c>
      <c r="Y27" s="78" t="s">
        <v>373</v>
      </c>
      <c r="Z27" s="59" t="s">
        <v>329</v>
      </c>
      <c r="AA27" s="79" t="s">
        <v>395</v>
      </c>
      <c r="AB27" s="75" t="e">
        <f>'.'!L17</f>
        <v>#REF!</v>
      </c>
      <c r="AC27" s="79" t="s">
        <v>377</v>
      </c>
      <c r="AD27" s="59" t="s">
        <v>53</v>
      </c>
      <c r="AE27" s="80">
        <f t="shared" si="5"/>
        <v>45536</v>
      </c>
      <c r="AF27" s="263"/>
      <c r="AG27" s="258">
        <v>208500000</v>
      </c>
      <c r="AH27" s="245" t="s">
        <v>333</v>
      </c>
      <c r="AI27" s="245"/>
      <c r="AJ27" s="243">
        <v>500000000</v>
      </c>
      <c r="AK27" s="243">
        <v>291500000</v>
      </c>
      <c r="AL27" s="244"/>
    </row>
    <row r="28" spans="1:43" ht="85.5" x14ac:dyDescent="0.25">
      <c r="A28" s="201"/>
      <c r="B28" s="201"/>
      <c r="C28" s="198"/>
      <c r="D28" s="61" t="s">
        <v>358</v>
      </c>
      <c r="E28" s="265"/>
      <c r="F28" s="267"/>
      <c r="G28" s="265"/>
      <c r="H28" s="61" t="s">
        <v>364</v>
      </c>
      <c r="I28" s="82" t="s">
        <v>323</v>
      </c>
      <c r="J28" s="72">
        <v>0</v>
      </c>
      <c r="K28" s="77" t="s">
        <v>341</v>
      </c>
      <c r="L28" s="59" t="s">
        <v>312</v>
      </c>
      <c r="M28" s="77" t="s">
        <v>341</v>
      </c>
      <c r="N28" s="66" t="s">
        <v>410</v>
      </c>
      <c r="O28" s="66" t="s">
        <v>410</v>
      </c>
      <c r="P28" s="66" t="s">
        <v>410</v>
      </c>
      <c r="Q28" s="66" t="s">
        <v>410</v>
      </c>
      <c r="R28" s="77" t="s">
        <v>341</v>
      </c>
      <c r="S28" s="77" t="s">
        <v>341</v>
      </c>
      <c r="T28" s="77" t="s">
        <v>341</v>
      </c>
      <c r="U28" s="77" t="s">
        <v>341</v>
      </c>
      <c r="V28" s="77" t="s">
        <v>341</v>
      </c>
      <c r="W28" s="77" t="s">
        <v>341</v>
      </c>
      <c r="X28" s="77" t="s">
        <v>341</v>
      </c>
      <c r="Y28" s="77" t="s">
        <v>341</v>
      </c>
      <c r="Z28" s="59" t="s">
        <v>330</v>
      </c>
      <c r="AA28" s="77" t="s">
        <v>341</v>
      </c>
      <c r="AB28" s="75" t="e">
        <f>'.'!L18</f>
        <v>#REF!</v>
      </c>
      <c r="AC28" s="77" t="s">
        <v>341</v>
      </c>
      <c r="AD28" s="77" t="s">
        <v>341</v>
      </c>
      <c r="AE28" s="77" t="s">
        <v>341</v>
      </c>
      <c r="AF28" s="263"/>
      <c r="AG28" s="258"/>
      <c r="AH28" s="245"/>
      <c r="AI28" s="245"/>
      <c r="AJ28" s="243">
        <v>500000000</v>
      </c>
      <c r="AK28" s="243">
        <v>291500000</v>
      </c>
      <c r="AL28" s="244"/>
    </row>
    <row r="29" spans="1:43" ht="45.95" customHeight="1" x14ac:dyDescent="0.25">
      <c r="K29" s="237" t="s">
        <v>417</v>
      </c>
      <c r="L29" s="238"/>
      <c r="M29" s="238"/>
      <c r="N29" s="238"/>
      <c r="O29" s="239"/>
      <c r="Q29" s="142">
        <f>(Q25+Q26+Q27)/3</f>
        <v>0.43333333333333335</v>
      </c>
      <c r="AB29" s="70"/>
      <c r="AF29" s="139" t="e">
        <f>SUM(AF9:AF28)</f>
        <v>#REF!</v>
      </c>
      <c r="AG29" s="139" t="e">
        <f>SUM(AG9:AG28)</f>
        <v>#REF!</v>
      </c>
      <c r="AH29" s="133"/>
      <c r="AI29" s="133"/>
    </row>
    <row r="30" spans="1:43" ht="66.75" customHeight="1" x14ac:dyDescent="0.25"/>
    <row r="32" spans="1:43" ht="51" customHeight="1" x14ac:dyDescent="0.25">
      <c r="K32" s="240" t="s">
        <v>418</v>
      </c>
      <c r="L32" s="240"/>
      <c r="M32" s="240"/>
      <c r="N32" s="240"/>
      <c r="O32" s="240"/>
      <c r="P32" s="146"/>
      <c r="Q32" s="142">
        <f>(Q15+Q22+Q29)/3</f>
        <v>0.41202756963091008</v>
      </c>
      <c r="AF32" s="241" t="s">
        <v>419</v>
      </c>
      <c r="AG32" s="241"/>
      <c r="AH32" s="241"/>
      <c r="AI32" s="241"/>
      <c r="AJ32" s="147">
        <f>AJ15+AJ22+AJ25</f>
        <v>3101499999</v>
      </c>
      <c r="AK32" s="147">
        <f>AK15+AK22+AK25</f>
        <v>2392999998</v>
      </c>
      <c r="AL32" s="148">
        <f>AK32/AJ32</f>
        <v>0.77156214695197878</v>
      </c>
    </row>
  </sheetData>
  <mergeCells count="61">
    <mergeCell ref="E25:E28"/>
    <mergeCell ref="F9:F14"/>
    <mergeCell ref="F17:F21"/>
    <mergeCell ref="E9:E14"/>
    <mergeCell ref="E17:E21"/>
    <mergeCell ref="F25:F28"/>
    <mergeCell ref="H9:H11"/>
    <mergeCell ref="H12:H13"/>
    <mergeCell ref="G17:G21"/>
    <mergeCell ref="G9:G14"/>
    <mergeCell ref="G25:G28"/>
    <mergeCell ref="A9:A28"/>
    <mergeCell ref="B9:B14"/>
    <mergeCell ref="C9:C14"/>
    <mergeCell ref="B16:B21"/>
    <mergeCell ref="C16:C21"/>
    <mergeCell ref="C25:C28"/>
    <mergeCell ref="B25:B28"/>
    <mergeCell ref="AF9:AF14"/>
    <mergeCell ref="AF17:AF21"/>
    <mergeCell ref="AF25:AF28"/>
    <mergeCell ref="AG25:AG26"/>
    <mergeCell ref="AG27:AG28"/>
    <mergeCell ref="AH9:AH11"/>
    <mergeCell ref="AH12:AH14"/>
    <mergeCell ref="AG17:AG19"/>
    <mergeCell ref="AG20:AG21"/>
    <mergeCell ref="AH25:AH26"/>
    <mergeCell ref="C3:AH3"/>
    <mergeCell ref="C4:AH4"/>
    <mergeCell ref="C5:AI5"/>
    <mergeCell ref="A6:Y7"/>
    <mergeCell ref="A5:B5"/>
    <mergeCell ref="A1:B4"/>
    <mergeCell ref="Z6:AE7"/>
    <mergeCell ref="AF6:AI7"/>
    <mergeCell ref="C1:AH1"/>
    <mergeCell ref="C2:AH2"/>
    <mergeCell ref="AG12:AG14"/>
    <mergeCell ref="AK25:AK28"/>
    <mergeCell ref="AL25:AL28"/>
    <mergeCell ref="AK9:AK14"/>
    <mergeCell ref="AL9:AL14"/>
    <mergeCell ref="AJ16:AJ21"/>
    <mergeCell ref="AK16:AK21"/>
    <mergeCell ref="AL16:AL21"/>
    <mergeCell ref="AJ9:AJ14"/>
    <mergeCell ref="AJ25:AJ28"/>
    <mergeCell ref="AI25:AI28"/>
    <mergeCell ref="AI9:AI14"/>
    <mergeCell ref="AI17:AI21"/>
    <mergeCell ref="AH17:AH19"/>
    <mergeCell ref="AH20:AH21"/>
    <mergeCell ref="AG9:AG11"/>
    <mergeCell ref="K15:O15"/>
    <mergeCell ref="K22:O22"/>
    <mergeCell ref="K29:O29"/>
    <mergeCell ref="K32:O32"/>
    <mergeCell ref="AF32:AI32"/>
    <mergeCell ref="AH27:AH28"/>
    <mergeCell ref="K24:N24"/>
  </mergeCells>
  <dataValidations count="1">
    <dataValidation type="list" allowBlank="1" showInputMessage="1" showErrorMessage="1" sqref="L31 L33:L119" xr:uid="{00000000-0002-0000-0300-000000000000}">
      <formula1>$AQ$9:$AQ$17</formula1>
    </dataValidation>
  </dataValidations>
  <printOptions horizontalCentered="1"/>
  <pageMargins left="0.2" right="0.2" top="0.5" bottom="0.25" header="0.3" footer="0.3"/>
  <pageSetup paperSize="14" scale="35" orientation="landscape" horizontalDpi="0" verticalDpi="0"/>
  <rowBreaks count="1" manualBreakCount="1">
    <brk id="28" max="16383" man="1"/>
  </rowBreaks>
  <colBreaks count="2" manualBreakCount="2">
    <brk id="17" max="1048575" man="1"/>
    <brk id="35" max="1048575" man="1"/>
  </colBreaks>
  <ignoredErrors>
    <ignoredError sqref="C9 C16 C25 C23" twoDigitTextYear="1"/>
    <ignoredError sqref="AF29:AG29" emptyCellReference="1"/>
  </ignoredError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ANEXO1!$F$2:$F$7</xm:f>
          </x14:formula1>
          <xm:sqref>AD25:AD27 AD9:AD15 AD29:AD83</xm:sqref>
        </x14:dataValidation>
        <x14:dataValidation type="list" allowBlank="1" showInputMessage="1" showErrorMessage="1" xr:uid="{00000000-0002-0000-0300-000002000000}">
          <x14:formula1>
            <xm:f>ANEXO1!$A$2:$A$21</xm:f>
          </x14:formula1>
          <xm:sqref>AC29:AC74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5"/>
  <sheetViews>
    <sheetView workbookViewId="0">
      <selection activeCell="B1" sqref="B1:B1048576"/>
    </sheetView>
  </sheetViews>
  <sheetFormatPr baseColWidth="10" defaultColWidth="10.85546875" defaultRowHeight="15" x14ac:dyDescent="0.25"/>
  <cols>
    <col min="1" max="1" width="55.42578125" customWidth="1"/>
    <col min="5" max="5" width="20.140625" customWidth="1"/>
    <col min="6" max="6" width="34.5703125" customWidth="1"/>
  </cols>
  <sheetData>
    <row r="1" spans="1:6" ht="52.5" customHeight="1" x14ac:dyDescent="0.25">
      <c r="A1" s="27" t="s">
        <v>49</v>
      </c>
      <c r="E1" s="7" t="s">
        <v>50</v>
      </c>
      <c r="F1" s="7" t="s">
        <v>51</v>
      </c>
    </row>
    <row r="2" spans="1:6" ht="25.5" customHeight="1" x14ac:dyDescent="0.25">
      <c r="A2" s="26" t="s">
        <v>52</v>
      </c>
      <c r="E2" s="8">
        <v>0</v>
      </c>
      <c r="F2" s="9" t="s">
        <v>53</v>
      </c>
    </row>
    <row r="3" spans="1:6" ht="45" customHeight="1" x14ac:dyDescent="0.25">
      <c r="A3" s="26" t="s">
        <v>54</v>
      </c>
      <c r="E3" s="8">
        <v>1</v>
      </c>
      <c r="F3" s="9" t="s">
        <v>55</v>
      </c>
    </row>
    <row r="4" spans="1:6" ht="45" customHeight="1" x14ac:dyDescent="0.25">
      <c r="A4" s="26" t="s">
        <v>56</v>
      </c>
      <c r="E4" s="8">
        <v>2</v>
      </c>
      <c r="F4" s="9" t="s">
        <v>57</v>
      </c>
    </row>
    <row r="5" spans="1:6" ht="45" customHeight="1" x14ac:dyDescent="0.25">
      <c r="A5" s="26" t="s">
        <v>58</v>
      </c>
      <c r="E5" s="8">
        <v>3</v>
      </c>
      <c r="F5" s="9" t="s">
        <v>59</v>
      </c>
    </row>
    <row r="6" spans="1:6" ht="45" customHeight="1" x14ac:dyDescent="0.25">
      <c r="A6" s="26" t="s">
        <v>60</v>
      </c>
      <c r="E6" s="8">
        <v>4</v>
      </c>
      <c r="F6" s="9" t="s">
        <v>61</v>
      </c>
    </row>
    <row r="7" spans="1:6" ht="45" customHeight="1" x14ac:dyDescent="0.25">
      <c r="A7" s="26" t="s">
        <v>62</v>
      </c>
      <c r="E7" s="8">
        <v>5</v>
      </c>
      <c r="F7" s="9" t="s">
        <v>63</v>
      </c>
    </row>
    <row r="8" spans="1:6" ht="45" customHeight="1" x14ac:dyDescent="0.25">
      <c r="A8" s="26" t="s">
        <v>64</v>
      </c>
    </row>
    <row r="9" spans="1:6" ht="45" customHeight="1" x14ac:dyDescent="0.25">
      <c r="A9" s="26" t="s">
        <v>65</v>
      </c>
    </row>
    <row r="10" spans="1:6" ht="45" customHeight="1" x14ac:dyDescent="0.25">
      <c r="A10" s="26" t="s">
        <v>66</v>
      </c>
    </row>
    <row r="11" spans="1:6" ht="45" customHeight="1" x14ac:dyDescent="0.25">
      <c r="A11" s="26" t="s">
        <v>67</v>
      </c>
    </row>
    <row r="12" spans="1:6" ht="45" customHeight="1" x14ac:dyDescent="0.25">
      <c r="A12" s="26" t="s">
        <v>68</v>
      </c>
    </row>
    <row r="13" spans="1:6" ht="45" customHeight="1" x14ac:dyDescent="0.25">
      <c r="A13" s="26" t="s">
        <v>69</v>
      </c>
    </row>
    <row r="14" spans="1:6" ht="45" customHeight="1" x14ac:dyDescent="0.25">
      <c r="A14" s="26" t="s">
        <v>70</v>
      </c>
    </row>
    <row r="15" spans="1:6" ht="45" customHeight="1" x14ac:dyDescent="0.25">
      <c r="A15" s="26" t="s">
        <v>71</v>
      </c>
    </row>
    <row r="16" spans="1:6" ht="45" customHeight="1" x14ac:dyDescent="0.25">
      <c r="A16" s="26" t="s">
        <v>72</v>
      </c>
    </row>
    <row r="17" spans="1:1" ht="45" customHeight="1" x14ac:dyDescent="0.25">
      <c r="A17" s="26" t="s">
        <v>73</v>
      </c>
    </row>
    <row r="18" spans="1:1" ht="45" customHeight="1" x14ac:dyDescent="0.25">
      <c r="A18" s="26" t="s">
        <v>74</v>
      </c>
    </row>
    <row r="19" spans="1:1" ht="45" customHeight="1" x14ac:dyDescent="0.25">
      <c r="A19" s="26" t="s">
        <v>75</v>
      </c>
    </row>
    <row r="20" spans="1:1" ht="45" customHeight="1" x14ac:dyDescent="0.25">
      <c r="A20" s="26" t="s">
        <v>76</v>
      </c>
    </row>
    <row r="21" spans="1:1" ht="45" customHeight="1" x14ac:dyDescent="0.25">
      <c r="A21" s="26" t="s">
        <v>77</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2"/>
  <sheetViews>
    <sheetView zoomScale="104" workbookViewId="0">
      <pane xSplit="2" ySplit="1" topLeftCell="E8" activePane="bottomRight" state="frozen"/>
      <selection pane="topRight" activeCell="C1" sqref="C1"/>
      <selection pane="bottomLeft" activeCell="A2" sqref="A2"/>
      <selection pane="bottomRight" activeCell="H10" sqref="H10"/>
    </sheetView>
  </sheetViews>
  <sheetFormatPr baseColWidth="10" defaultColWidth="10.85546875" defaultRowHeight="15.75" x14ac:dyDescent="0.2"/>
  <cols>
    <col min="1" max="1" width="5.140625" style="92" customWidth="1"/>
    <col min="2" max="2" width="22.85546875" style="85" customWidth="1"/>
    <col min="3" max="3" width="6" style="85" customWidth="1"/>
    <col min="4" max="4" width="40.85546875" style="85" customWidth="1"/>
    <col min="5" max="6" width="10.85546875" style="100"/>
    <col min="7" max="7" width="13.42578125" style="85" bestFit="1" customWidth="1"/>
    <col min="8" max="11" width="10.85546875" style="85"/>
    <col min="12" max="12" width="17.42578125" style="85" bestFit="1" customWidth="1"/>
    <col min="13" max="15" width="18.5703125" style="85" bestFit="1" customWidth="1"/>
    <col min="16" max="16384" width="10.85546875" style="85"/>
  </cols>
  <sheetData>
    <row r="1" spans="1:15" ht="30" customHeight="1" x14ac:dyDescent="0.2">
      <c r="A1" s="83" t="s">
        <v>280</v>
      </c>
      <c r="B1" s="83" t="s">
        <v>6</v>
      </c>
      <c r="C1" s="83" t="s">
        <v>280</v>
      </c>
      <c r="D1" s="83" t="s">
        <v>279</v>
      </c>
      <c r="E1" s="270" t="s">
        <v>96</v>
      </c>
      <c r="F1" s="270"/>
      <c r="G1" s="84" t="s">
        <v>285</v>
      </c>
      <c r="H1" s="84" t="s">
        <v>286</v>
      </c>
      <c r="I1" s="84" t="s">
        <v>287</v>
      </c>
      <c r="J1" s="84" t="s">
        <v>288</v>
      </c>
      <c r="K1" s="84" t="s">
        <v>289</v>
      </c>
      <c r="L1" s="84" t="s">
        <v>290</v>
      </c>
      <c r="M1" s="84" t="s">
        <v>291</v>
      </c>
      <c r="N1" s="84" t="s">
        <v>292</v>
      </c>
      <c r="O1" s="84" t="s">
        <v>293</v>
      </c>
    </row>
    <row r="2" spans="1:15" ht="84.95" customHeight="1" x14ac:dyDescent="0.2">
      <c r="A2" s="273">
        <v>1</v>
      </c>
      <c r="B2" s="272" t="s">
        <v>232</v>
      </c>
      <c r="C2" s="83">
        <v>1</v>
      </c>
      <c r="D2" s="86" t="s">
        <v>236</v>
      </c>
      <c r="E2" s="271">
        <v>0.2</v>
      </c>
      <c r="F2" s="87">
        <v>0.03</v>
      </c>
      <c r="G2" s="83">
        <v>209</v>
      </c>
      <c r="H2" s="88">
        <v>53</v>
      </c>
      <c r="I2" s="88">
        <v>52</v>
      </c>
      <c r="J2" s="88">
        <v>52</v>
      </c>
      <c r="K2" s="88">
        <v>52</v>
      </c>
      <c r="L2" s="89" t="e" cm="1">
        <f t="array" ref="L2:L7">[2]ALINEACIÓN!$V$3:$V$8</f>
        <v>#REF!</v>
      </c>
      <c r="M2" s="89" t="e" cm="1">
        <f t="array" ref="M2:M7">[2]ALINEACIÓN!$AB$3:$AB$8</f>
        <v>#REF!</v>
      </c>
      <c r="N2" s="89" t="e" cm="1">
        <f t="array" ref="N2:N7">[2]ALINEACIÓN!$AG$3:$AG$8</f>
        <v>#REF!</v>
      </c>
      <c r="O2" s="89" t="e" cm="1">
        <f t="array" ref="O2:O7">[2]ALINEACIÓN!$AL$3:$AL$8</f>
        <v>#REF!</v>
      </c>
    </row>
    <row r="3" spans="1:15" ht="75" x14ac:dyDescent="0.2">
      <c r="A3" s="273"/>
      <c r="B3" s="272"/>
      <c r="C3" s="83">
        <v>2</v>
      </c>
      <c r="D3" s="86" t="s">
        <v>239</v>
      </c>
      <c r="E3" s="271"/>
      <c r="F3" s="87">
        <v>0.03</v>
      </c>
      <c r="G3" s="83">
        <v>328</v>
      </c>
      <c r="H3" s="88">
        <v>82</v>
      </c>
      <c r="I3" s="88">
        <v>82</v>
      </c>
      <c r="J3" s="88">
        <v>82</v>
      </c>
      <c r="K3" s="88">
        <v>82</v>
      </c>
      <c r="L3" s="89" t="e">
        <v>#REF!</v>
      </c>
      <c r="M3" s="89" t="e">
        <v>#REF!</v>
      </c>
      <c r="N3" s="89" t="e">
        <v>#REF!</v>
      </c>
      <c r="O3" s="89" t="e">
        <v>#REF!</v>
      </c>
    </row>
    <row r="4" spans="1:15" ht="60" x14ac:dyDescent="0.2">
      <c r="A4" s="273"/>
      <c r="B4" s="272"/>
      <c r="C4" s="83">
        <v>3</v>
      </c>
      <c r="D4" s="86" t="s">
        <v>242</v>
      </c>
      <c r="E4" s="271"/>
      <c r="F4" s="87">
        <v>0.03</v>
      </c>
      <c r="G4" s="83">
        <v>402</v>
      </c>
      <c r="H4" s="88">
        <v>102</v>
      </c>
      <c r="I4" s="88">
        <v>100</v>
      </c>
      <c r="J4" s="88">
        <v>100</v>
      </c>
      <c r="K4" s="88">
        <v>100</v>
      </c>
      <c r="L4" s="89" t="e">
        <v>#REF!</v>
      </c>
      <c r="M4" s="89" t="e">
        <v>#REF!</v>
      </c>
      <c r="N4" s="89" t="e">
        <v>#REF!</v>
      </c>
      <c r="O4" s="89" t="e">
        <v>#REF!</v>
      </c>
    </row>
    <row r="5" spans="1:15" ht="60" x14ac:dyDescent="0.2">
      <c r="A5" s="273"/>
      <c r="B5" s="272"/>
      <c r="C5" s="83">
        <v>4</v>
      </c>
      <c r="D5" s="86" t="s">
        <v>244</v>
      </c>
      <c r="E5" s="271"/>
      <c r="F5" s="87">
        <v>0.03</v>
      </c>
      <c r="G5" s="83">
        <v>1</v>
      </c>
      <c r="H5" s="90">
        <v>0.25</v>
      </c>
      <c r="I5" s="90">
        <v>0.5</v>
      </c>
      <c r="J5" s="90">
        <v>0.25</v>
      </c>
      <c r="K5" s="88">
        <v>0</v>
      </c>
      <c r="L5" s="89" t="e">
        <v>#REF!</v>
      </c>
      <c r="M5" s="89" t="e">
        <v>#REF!</v>
      </c>
      <c r="N5" s="89" t="e">
        <v>#REF!</v>
      </c>
      <c r="O5" s="89" t="e">
        <v>#REF!</v>
      </c>
    </row>
    <row r="6" spans="1:15" ht="75" x14ac:dyDescent="0.2">
      <c r="A6" s="273"/>
      <c r="B6" s="272"/>
      <c r="C6" s="83">
        <v>5</v>
      </c>
      <c r="D6" s="86" t="s">
        <v>246</v>
      </c>
      <c r="E6" s="271"/>
      <c r="F6" s="87">
        <v>0.03</v>
      </c>
      <c r="G6" s="83">
        <v>1</v>
      </c>
      <c r="H6" s="90">
        <v>0.25</v>
      </c>
      <c r="I6" s="90">
        <v>0.25</v>
      </c>
      <c r="J6" s="90">
        <v>0.25</v>
      </c>
      <c r="K6" s="90">
        <v>0.25</v>
      </c>
      <c r="L6" s="89" t="e">
        <v>#REF!</v>
      </c>
      <c r="M6" s="89" t="e">
        <v>#REF!</v>
      </c>
      <c r="N6" s="89" t="e">
        <v>#REF!</v>
      </c>
      <c r="O6" s="89" t="e">
        <v>#REF!</v>
      </c>
    </row>
    <row r="7" spans="1:15" ht="90" x14ac:dyDescent="0.2">
      <c r="A7" s="273"/>
      <c r="B7" s="272"/>
      <c r="C7" s="83">
        <v>6</v>
      </c>
      <c r="D7" s="86" t="s">
        <v>248</v>
      </c>
      <c r="E7" s="271"/>
      <c r="F7" s="87">
        <v>0.05</v>
      </c>
      <c r="G7" s="83">
        <v>1</v>
      </c>
      <c r="H7" s="90">
        <v>0.25</v>
      </c>
      <c r="I7" s="90">
        <v>0.75</v>
      </c>
      <c r="J7" s="88">
        <v>0</v>
      </c>
      <c r="K7" s="88">
        <v>0</v>
      </c>
      <c r="L7" s="89" t="e">
        <v>#REF!</v>
      </c>
      <c r="M7" s="89" t="e">
        <v>#REF!</v>
      </c>
      <c r="N7" s="89" t="e">
        <v>#REF!</v>
      </c>
      <c r="O7" s="89" t="e">
        <v>#REF!</v>
      </c>
    </row>
    <row r="8" spans="1:15" ht="60" x14ac:dyDescent="0.2">
      <c r="A8" s="273">
        <v>2</v>
      </c>
      <c r="B8" s="272" t="s">
        <v>250</v>
      </c>
      <c r="C8" s="83">
        <v>7</v>
      </c>
      <c r="D8" s="86" t="s">
        <v>281</v>
      </c>
      <c r="E8" s="271">
        <v>0.5</v>
      </c>
      <c r="F8" s="87">
        <v>0.15</v>
      </c>
      <c r="G8" s="83">
        <v>300</v>
      </c>
      <c r="H8" s="88">
        <v>0</v>
      </c>
      <c r="I8" s="88">
        <v>120</v>
      </c>
      <c r="J8" s="88">
        <v>90</v>
      </c>
      <c r="K8" s="88">
        <v>90</v>
      </c>
      <c r="L8" s="91">
        <v>1</v>
      </c>
      <c r="M8" s="89" t="e">
        <f>[2]ALINEACIÓN!$AC$9</f>
        <v>#REF!</v>
      </c>
      <c r="N8" s="89" t="e">
        <f>[2]ALINEACIÓN!$AH$9</f>
        <v>#REF!</v>
      </c>
      <c r="O8" s="89" t="e">
        <f>[2]ALINEACIÓN!$AM$9</f>
        <v>#REF!</v>
      </c>
    </row>
    <row r="9" spans="1:15" ht="30" x14ac:dyDescent="0.2">
      <c r="A9" s="273"/>
      <c r="B9" s="272"/>
      <c r="C9" s="83">
        <v>8</v>
      </c>
      <c r="D9" s="86" t="s">
        <v>282</v>
      </c>
      <c r="E9" s="271"/>
      <c r="F9" s="87">
        <v>0.08</v>
      </c>
      <c r="G9" s="83">
        <v>100</v>
      </c>
      <c r="H9" s="88">
        <v>0</v>
      </c>
      <c r="I9" s="88">
        <v>60</v>
      </c>
      <c r="J9" s="88">
        <v>20</v>
      </c>
      <c r="K9" s="88">
        <v>20</v>
      </c>
      <c r="L9" s="91">
        <v>0</v>
      </c>
      <c r="M9" s="89" t="e">
        <f>[2]ALINEACIÓN!$AB$12+[2]ALINEACIÓN!$AB$13</f>
        <v>#REF!</v>
      </c>
      <c r="N9" s="89" t="e">
        <f>[2]ALINEACIÓN!$AG$12+[2]ALINEACIÓN!$AG$13</f>
        <v>#REF!</v>
      </c>
      <c r="O9" s="89" t="e">
        <f>[2]ALINEACIÓN!$AL$12+[2]ALINEACIÓN!$AL$13</f>
        <v>#REF!</v>
      </c>
    </row>
    <row r="10" spans="1:15" ht="33.950000000000003" customHeight="1" x14ac:dyDescent="0.2">
      <c r="A10" s="273"/>
      <c r="B10" s="272"/>
      <c r="C10" s="83">
        <v>9</v>
      </c>
      <c r="D10" s="86" t="s">
        <v>283</v>
      </c>
      <c r="E10" s="271"/>
      <c r="F10" s="87">
        <v>0.08</v>
      </c>
      <c r="G10" s="83">
        <v>3</v>
      </c>
      <c r="H10" s="88">
        <v>0</v>
      </c>
      <c r="I10" s="88">
        <v>2</v>
      </c>
      <c r="J10" s="88">
        <v>1</v>
      </c>
      <c r="K10" s="88">
        <v>0</v>
      </c>
      <c r="L10" s="91">
        <v>0</v>
      </c>
      <c r="M10" s="89" t="e">
        <f>[2]ALINEACIÓN!$AB$14</f>
        <v>#REF!</v>
      </c>
      <c r="N10" s="89" t="e" cm="1">
        <f t="array" ref="N10:N12">[2]ALINEACIÓN!$AG$14:$AG$16</f>
        <v>#REF!</v>
      </c>
      <c r="O10" s="89" t="e" cm="1">
        <f t="array" ref="O10:O12">[2]ALINEACIÓN!$AL$14:$AL$16</f>
        <v>#REF!</v>
      </c>
    </row>
    <row r="11" spans="1:15" ht="33.950000000000003" customHeight="1" x14ac:dyDescent="0.2">
      <c r="A11" s="273"/>
      <c r="B11" s="272"/>
      <c r="C11" s="83">
        <v>10</v>
      </c>
      <c r="D11" s="86" t="s">
        <v>260</v>
      </c>
      <c r="E11" s="271"/>
      <c r="F11" s="87">
        <v>0.04</v>
      </c>
      <c r="G11" s="83">
        <v>1</v>
      </c>
      <c r="H11" s="88">
        <v>0</v>
      </c>
      <c r="I11" s="88">
        <v>1</v>
      </c>
      <c r="J11" s="88">
        <v>0</v>
      </c>
      <c r="K11" s="88">
        <v>0</v>
      </c>
      <c r="L11" s="91">
        <v>0</v>
      </c>
      <c r="M11" s="89" t="e">
        <f>[2]ALINEACIÓN!$AB$15</f>
        <v>#REF!</v>
      </c>
      <c r="N11" s="89" t="e">
        <v>#REF!</v>
      </c>
      <c r="O11" s="89" t="e">
        <v>#REF!</v>
      </c>
    </row>
    <row r="12" spans="1:15" ht="75" x14ac:dyDescent="0.2">
      <c r="A12" s="273"/>
      <c r="B12" s="272"/>
      <c r="C12" s="83">
        <v>11</v>
      </c>
      <c r="D12" s="86" t="s">
        <v>261</v>
      </c>
      <c r="E12" s="271"/>
      <c r="F12" s="87">
        <v>0.1</v>
      </c>
      <c r="G12" s="83">
        <v>200</v>
      </c>
      <c r="H12" s="88">
        <v>35</v>
      </c>
      <c r="I12" s="88">
        <v>90</v>
      </c>
      <c r="J12" s="88">
        <v>40</v>
      </c>
      <c r="K12" s="88">
        <v>35</v>
      </c>
      <c r="L12" s="91" t="e">
        <f>[2]ALINEACIÓN!$V$16</f>
        <v>#REF!</v>
      </c>
      <c r="M12" s="89" t="e">
        <f>[2]ALINEACIÓN!$AB$16</f>
        <v>#REF!</v>
      </c>
      <c r="N12" s="89" t="e">
        <v>#REF!</v>
      </c>
      <c r="O12" s="89" t="e">
        <v>#REF!</v>
      </c>
    </row>
    <row r="13" spans="1:15" ht="75" x14ac:dyDescent="0.2">
      <c r="A13" s="273"/>
      <c r="B13" s="272"/>
      <c r="C13" s="83">
        <v>12</v>
      </c>
      <c r="D13" s="86" t="s">
        <v>262</v>
      </c>
      <c r="E13" s="271"/>
      <c r="F13" s="87">
        <v>0.05</v>
      </c>
      <c r="G13" s="83">
        <v>1</v>
      </c>
      <c r="H13" s="88">
        <v>0</v>
      </c>
      <c r="I13" s="90">
        <v>0.34</v>
      </c>
      <c r="J13" s="90">
        <v>0.33</v>
      </c>
      <c r="K13" s="90">
        <v>0.33</v>
      </c>
      <c r="L13" s="91">
        <v>0</v>
      </c>
      <c r="M13" s="89" t="e">
        <f>[2]ALINEACIÓN!$AB$17+[2]ALINEACIÓN!$AB$18</f>
        <v>#REF!</v>
      </c>
      <c r="N13" s="89" t="e">
        <f>[2]ALINEACIÓN!$AG$17+[2]ALINEACIÓN!$AG$18</f>
        <v>#REF!</v>
      </c>
      <c r="O13" s="89" t="e">
        <f>[2]ALINEACIÓN!$AL$17+[2]ALINEACIÓN!$AL$18</f>
        <v>#REF!</v>
      </c>
    </row>
    <row r="14" spans="1:15" ht="45" x14ac:dyDescent="0.2">
      <c r="A14" s="92">
        <v>3</v>
      </c>
      <c r="B14" s="86" t="s">
        <v>265</v>
      </c>
      <c r="C14" s="83">
        <v>13</v>
      </c>
      <c r="D14" s="86" t="s">
        <v>267</v>
      </c>
      <c r="E14" s="87">
        <v>0.1</v>
      </c>
      <c r="F14" s="87">
        <f>E14</f>
        <v>0.1</v>
      </c>
      <c r="G14" s="93">
        <v>1</v>
      </c>
      <c r="H14" s="88">
        <v>0</v>
      </c>
      <c r="I14" s="90">
        <v>0.1</v>
      </c>
      <c r="J14" s="90">
        <v>0.45</v>
      </c>
      <c r="K14" s="90">
        <v>0.45</v>
      </c>
      <c r="L14" s="91">
        <v>1</v>
      </c>
      <c r="M14" s="89" t="e">
        <f>[2]ALINEACIÓN!$AB$19</f>
        <v>#REF!</v>
      </c>
      <c r="N14" s="89" t="e">
        <f>[2]ALINEACIÓN!$AG$19</f>
        <v>#REF!</v>
      </c>
      <c r="O14" s="89" t="e">
        <f>[2]ALINEACIÓN!$AL$19</f>
        <v>#REF!</v>
      </c>
    </row>
    <row r="15" spans="1:15" ht="60" x14ac:dyDescent="0.2">
      <c r="A15" s="273">
        <v>4</v>
      </c>
      <c r="B15" s="272" t="s">
        <v>269</v>
      </c>
      <c r="C15" s="83">
        <v>14</v>
      </c>
      <c r="D15" s="86" t="s">
        <v>274</v>
      </c>
      <c r="E15" s="271">
        <v>0.2</v>
      </c>
      <c r="F15" s="87">
        <v>0.02</v>
      </c>
      <c r="G15" s="94">
        <v>50000</v>
      </c>
      <c r="H15" s="88">
        <v>1000</v>
      </c>
      <c r="I15" s="88">
        <v>19000</v>
      </c>
      <c r="J15" s="88">
        <v>15000</v>
      </c>
      <c r="K15" s="88">
        <v>15000</v>
      </c>
      <c r="L15" s="91" t="e" cm="1">
        <f t="array" ref="L15:L18">[2]ALINEACIÓN!$V$20:$V$23</f>
        <v>#REF!</v>
      </c>
      <c r="M15" s="89" t="e" cm="1">
        <f t="array" ref="M15:M18">[2]ALINEACIÓN!$AB$20:$AB$23</f>
        <v>#REF!</v>
      </c>
      <c r="N15" s="89" t="e" cm="1">
        <f t="array" ref="N15:N18">[2]ALINEACIÓN!$AG$20:$AG$23</f>
        <v>#REF!</v>
      </c>
      <c r="O15" s="89" t="e" cm="1">
        <f t="array" ref="O15:O18">[2]ALINEACIÓN!$AL$20:$AL$23</f>
        <v>#REF!</v>
      </c>
    </row>
    <row r="16" spans="1:15" ht="45" x14ac:dyDescent="0.2">
      <c r="A16" s="273"/>
      <c r="B16" s="272"/>
      <c r="C16" s="83">
        <v>15</v>
      </c>
      <c r="D16" s="86" t="s">
        <v>275</v>
      </c>
      <c r="E16" s="271"/>
      <c r="F16" s="87">
        <v>0.05</v>
      </c>
      <c r="G16" s="83">
        <v>4</v>
      </c>
      <c r="H16" s="88">
        <v>1</v>
      </c>
      <c r="I16" s="88">
        <v>1</v>
      </c>
      <c r="J16" s="88">
        <v>1</v>
      </c>
      <c r="K16" s="88">
        <v>1</v>
      </c>
      <c r="L16" s="91" t="e">
        <v>#REF!</v>
      </c>
      <c r="M16" s="89" t="e">
        <v>#REF!</v>
      </c>
      <c r="N16" s="89" t="e">
        <v>#REF!</v>
      </c>
      <c r="O16" s="89" t="e">
        <v>#REF!</v>
      </c>
    </row>
    <row r="17" spans="1:16" ht="75" x14ac:dyDescent="0.2">
      <c r="A17" s="273"/>
      <c r="B17" s="272"/>
      <c r="C17" s="83">
        <v>16</v>
      </c>
      <c r="D17" s="86" t="s">
        <v>276</v>
      </c>
      <c r="E17" s="271"/>
      <c r="F17" s="87">
        <v>0.1</v>
      </c>
      <c r="G17" s="83">
        <v>20</v>
      </c>
      <c r="H17" s="88">
        <v>2</v>
      </c>
      <c r="I17" s="88">
        <v>6</v>
      </c>
      <c r="J17" s="88">
        <v>6</v>
      </c>
      <c r="K17" s="88">
        <v>6</v>
      </c>
      <c r="L17" s="91" t="e">
        <v>#REF!</v>
      </c>
      <c r="M17" s="89" t="e">
        <v>#REF!</v>
      </c>
      <c r="N17" s="89" t="e">
        <v>#REF!</v>
      </c>
      <c r="O17" s="89" t="e">
        <v>#REF!</v>
      </c>
    </row>
    <row r="18" spans="1:16" ht="90" x14ac:dyDescent="0.2">
      <c r="A18" s="273"/>
      <c r="B18" s="272"/>
      <c r="C18" s="83">
        <v>17</v>
      </c>
      <c r="D18" s="86" t="s">
        <v>277</v>
      </c>
      <c r="E18" s="271"/>
      <c r="F18" s="87">
        <v>0.03</v>
      </c>
      <c r="G18" s="94">
        <v>1500</v>
      </c>
      <c r="H18" s="88">
        <v>0</v>
      </c>
      <c r="I18" s="88">
        <v>500</v>
      </c>
      <c r="J18" s="88">
        <v>500</v>
      </c>
      <c r="K18" s="88">
        <v>500</v>
      </c>
      <c r="L18" s="91" t="e">
        <v>#REF!</v>
      </c>
      <c r="M18" s="89" t="e">
        <v>#REF!</v>
      </c>
      <c r="N18" s="89" t="e">
        <v>#REF!</v>
      </c>
      <c r="O18" s="89" t="e">
        <v>#REF!</v>
      </c>
    </row>
    <row r="19" spans="1:16" x14ac:dyDescent="0.25">
      <c r="D19" s="95" t="s">
        <v>294</v>
      </c>
      <c r="E19" s="96">
        <f>SUM(E2:E18)</f>
        <v>1</v>
      </c>
      <c r="F19" s="96">
        <f>SUM(F2:F18)</f>
        <v>1</v>
      </c>
      <c r="H19" s="97">
        <f>$F$2*H2/$G$2+$F$3*H3/$G$3+$F$4*H4/$G$4+$F$5*H5/$G$5+$F$6*H6/$G$6+$F$7*H7/$G$7+$F$8*H8/$G$8+$F$9*H9/$G$9+$F$10*H10/$G$10+$F$11*H11/$G$11+$F$12*H12/$G$12+$F$13*H13/$G$13+$F$14*H14/$G$14+$F$15*H15/$G$15+$F$16*H16/$G$16+$F$17*H17/$G$17+$F$18*H18/$G$18</f>
        <v>9.0619595800899802E-2</v>
      </c>
      <c r="I19" s="97">
        <f t="shared" ref="I19:K19" si="0">$F$2*I2/$G$2+$F$3*I3/$G$3+$F$4*I4/$G$4+$F$5*I5/$G$5+$F$6*I6/$G$6+$F$7*I7/$G$7+$F$8*I8/$G$8+$F$9*I9/$G$9+$F$10*I10/$G$10+$F$11*I11/$G$11+$F$12*I12/$G$12+$F$13*I13/$G$13+$F$14*I14/$G$14+$F$15*I15/$G$15+$F$16*I16/$G$16+$F$17*I17/$G$17+$F$18*I18/$G$18</f>
        <v>0.41586013473303346</v>
      </c>
      <c r="J19" s="97">
        <f t="shared" si="0"/>
        <v>0.26509346806636674</v>
      </c>
      <c r="K19" s="97">
        <f t="shared" si="0"/>
        <v>0.22842680139970009</v>
      </c>
      <c r="L19" s="98" t="e">
        <f>SUM(L2:L18)</f>
        <v>#REF!</v>
      </c>
      <c r="M19" s="98" t="e">
        <f t="shared" ref="M19:O19" si="1">SUM(M2:M18)</f>
        <v>#REF!</v>
      </c>
      <c r="N19" s="98" t="e">
        <f t="shared" si="1"/>
        <v>#REF!</v>
      </c>
      <c r="O19" s="98" t="e">
        <f t="shared" si="1"/>
        <v>#REF!</v>
      </c>
      <c r="P19" s="99" t="s">
        <v>387</v>
      </c>
    </row>
    <row r="20" spans="1:16" x14ac:dyDescent="0.25">
      <c r="L20" s="268" t="e">
        <f>SUM(L19:O19)</f>
        <v>#REF!</v>
      </c>
      <c r="M20" s="269"/>
      <c r="N20" s="269"/>
      <c r="O20" s="269"/>
      <c r="P20" s="99" t="s">
        <v>388</v>
      </c>
    </row>
    <row r="22" spans="1:16" x14ac:dyDescent="0.2">
      <c r="H22" s="101"/>
    </row>
  </sheetData>
  <sheetProtection algorithmName="SHA-512" hashValue="WhaaYVtgeAZZtPBhhRGRwnVdhCTnL3EXx4/s+7HuO3Z2bKpFivLqseHO/ps4jDF+5Mizz+QjCw/fcYRpINnHPQ==" saltValue="FJKaQLOUDj3Q/gdNbRaURw==" spinCount="100000" sheet="1" objects="1" scenarios="1"/>
  <mergeCells count="11">
    <mergeCell ref="B15:B18"/>
    <mergeCell ref="A15:A18"/>
    <mergeCell ref="A8:A13"/>
    <mergeCell ref="B8:B13"/>
    <mergeCell ref="B2:B7"/>
    <mergeCell ref="A2:A7"/>
    <mergeCell ref="L20:O20"/>
    <mergeCell ref="E1:F1"/>
    <mergeCell ref="E2:E7"/>
    <mergeCell ref="E8:E13"/>
    <mergeCell ref="E15:E18"/>
  </mergeCells>
  <pageMargins left="0.7" right="0.7" top="0.75" bottom="0.75" header="0.3" footer="0.3"/>
  <pageSetup orientation="portrait" horizontalDpi="0" verticalDpi="0"/>
  <ignoredErrors>
    <ignoredError sqref="E19"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27"/>
  <sheetViews>
    <sheetView zoomScale="90" zoomScaleNormal="90" workbookViewId="0">
      <selection activeCell="A7" sqref="A7"/>
    </sheetView>
  </sheetViews>
  <sheetFormatPr baseColWidth="10" defaultColWidth="10.85546875" defaultRowHeight="15" x14ac:dyDescent="0.25"/>
  <cols>
    <col min="1" max="1" width="20.5703125" customWidth="1"/>
    <col min="2" max="2" width="25" customWidth="1"/>
    <col min="3" max="3" width="19.5703125" customWidth="1"/>
    <col min="4" max="4" width="20.42578125" customWidth="1"/>
    <col min="5" max="6" width="22.85546875" customWidth="1"/>
    <col min="7" max="7" width="25.140625" customWidth="1"/>
  </cols>
  <sheetData>
    <row r="2" spans="1:7" x14ac:dyDescent="0.25">
      <c r="A2" s="281" t="s">
        <v>36</v>
      </c>
      <c r="B2" s="282"/>
      <c r="C2" s="282"/>
      <c r="D2" s="282"/>
      <c r="E2" s="282"/>
      <c r="F2" s="282"/>
      <c r="G2" s="283"/>
    </row>
    <row r="3" spans="1:7" s="6" customFormat="1" x14ac:dyDescent="0.25">
      <c r="A3" s="29" t="s">
        <v>37</v>
      </c>
      <c r="B3" s="278" t="s">
        <v>38</v>
      </c>
      <c r="C3" s="278"/>
      <c r="D3" s="278"/>
      <c r="E3" s="278"/>
      <c r="F3" s="278"/>
      <c r="G3" s="31" t="s">
        <v>39</v>
      </c>
    </row>
    <row r="4" spans="1:7" ht="12.75" customHeight="1" x14ac:dyDescent="0.25">
      <c r="A4" s="32">
        <v>45489</v>
      </c>
      <c r="B4" s="279" t="s">
        <v>225</v>
      </c>
      <c r="C4" s="279"/>
      <c r="D4" s="279"/>
      <c r="E4" s="279"/>
      <c r="F4" s="279"/>
      <c r="G4" s="33" t="s">
        <v>226</v>
      </c>
    </row>
    <row r="5" spans="1:7" ht="12.75" customHeight="1" x14ac:dyDescent="0.25">
      <c r="A5" s="34"/>
      <c r="B5" s="279"/>
      <c r="C5" s="279"/>
      <c r="D5" s="279"/>
      <c r="E5" s="279"/>
      <c r="F5" s="279"/>
      <c r="G5" s="33"/>
    </row>
    <row r="6" spans="1:7" x14ac:dyDescent="0.25">
      <c r="A6" s="34"/>
      <c r="B6" s="280"/>
      <c r="C6" s="280"/>
      <c r="D6" s="280"/>
      <c r="E6" s="280"/>
      <c r="F6" s="280"/>
      <c r="G6" s="36"/>
    </row>
    <row r="7" spans="1:7" x14ac:dyDescent="0.25">
      <c r="A7" s="34"/>
      <c r="B7" s="280"/>
      <c r="C7" s="280"/>
      <c r="D7" s="280"/>
      <c r="E7" s="280"/>
      <c r="F7" s="280"/>
      <c r="G7" s="36"/>
    </row>
    <row r="8" spans="1:7" x14ac:dyDescent="0.25">
      <c r="A8" s="34"/>
      <c r="B8" s="35"/>
      <c r="C8" s="35"/>
      <c r="D8" s="35"/>
      <c r="E8" s="35"/>
      <c r="F8" s="35"/>
      <c r="G8" s="36"/>
    </row>
    <row r="9" spans="1:7" x14ac:dyDescent="0.25">
      <c r="A9" s="274" t="s">
        <v>227</v>
      </c>
      <c r="B9" s="275"/>
      <c r="C9" s="275"/>
      <c r="D9" s="275"/>
      <c r="E9" s="275"/>
      <c r="F9" s="275"/>
      <c r="G9" s="276"/>
    </row>
    <row r="10" spans="1:7" s="6" customFormat="1" x14ac:dyDescent="0.25">
      <c r="A10" s="30"/>
      <c r="B10" s="278" t="s">
        <v>40</v>
      </c>
      <c r="C10" s="278"/>
      <c r="D10" s="278" t="s">
        <v>41</v>
      </c>
      <c r="E10" s="278"/>
      <c r="F10" s="30" t="s">
        <v>37</v>
      </c>
      <c r="G10" s="30" t="s">
        <v>42</v>
      </c>
    </row>
    <row r="11" spans="1:7" x14ac:dyDescent="0.25">
      <c r="A11" s="37" t="s">
        <v>43</v>
      </c>
      <c r="B11" s="279" t="s">
        <v>44</v>
      </c>
      <c r="C11" s="279"/>
      <c r="D11" s="277" t="s">
        <v>45</v>
      </c>
      <c r="E11" s="277"/>
      <c r="F11" s="34" t="s">
        <v>78</v>
      </c>
      <c r="G11" s="36"/>
    </row>
    <row r="12" spans="1:7" x14ac:dyDescent="0.25">
      <c r="A12" s="37" t="s">
        <v>46</v>
      </c>
      <c r="B12" s="277" t="s">
        <v>47</v>
      </c>
      <c r="C12" s="277"/>
      <c r="D12" s="277" t="s">
        <v>79</v>
      </c>
      <c r="E12" s="277"/>
      <c r="F12" s="34" t="s">
        <v>78</v>
      </c>
      <c r="G12" s="36"/>
    </row>
    <row r="13" spans="1:7" x14ac:dyDescent="0.25">
      <c r="A13" s="37" t="s">
        <v>48</v>
      </c>
      <c r="B13" s="277" t="s">
        <v>47</v>
      </c>
      <c r="C13" s="277"/>
      <c r="D13" s="277" t="s">
        <v>79</v>
      </c>
      <c r="E13" s="277"/>
      <c r="F13" s="34" t="s">
        <v>78</v>
      </c>
      <c r="G13" s="36"/>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4"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INSTRUCTIVO</vt:lpstr>
      <vt:lpstr>1. ESTRATÉGICO</vt:lpstr>
      <vt:lpstr>2. GESTIÓN-MIPG</vt:lpstr>
      <vt:lpstr>3. INVERSIÓN</vt:lpstr>
      <vt:lpstr>ANEXO1</vt:lpstr>
      <vt:lpstr>.</vt:lpstr>
      <vt:lpstr>CONTROL DE CAMBIOS </vt:lpstr>
      <vt:lpstr>'1. ESTRATÉGICO'!Área_de_impresión</vt:lpstr>
      <vt:lpstr>'3. INVERSIÓN'!Área_de_impresión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cp:lastPrinted>2024-08-31T01:02:46Z</cp:lastPrinted>
  <dcterms:created xsi:type="dcterms:W3CDTF">2024-07-04T17:50:33Z</dcterms:created>
  <dcterms:modified xsi:type="dcterms:W3CDTF">2024-10-11T20:09:41Z</dcterms:modified>
</cp:coreProperties>
</file>