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2483CFB9-4743-4D5E-8FFE-F4043AD6C87D}" xr6:coauthVersionLast="47" xr6:coauthVersionMax="47" xr10:uidLastSave="{00000000-0000-0000-0000-000000000000}"/>
  <bookViews>
    <workbookView xWindow="-120" yWindow="-120" windowWidth="20730" windowHeight="11160"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ESTRATÉGICO'!$A$1:$V$7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 l="1"/>
  <c r="AO9" i="6"/>
  <c r="AN35" i="6" l="1"/>
  <c r="AM35" i="6"/>
  <c r="AO28" i="6"/>
  <c r="AO35" i="6" s="1"/>
  <c r="AN25" i="6"/>
  <c r="AM25" i="6"/>
  <c r="AO20" i="6"/>
  <c r="AO25" i="6" s="1"/>
  <c r="AN19" i="6"/>
  <c r="AM19" i="6"/>
  <c r="Q27" i="6"/>
  <c r="Q28" i="6"/>
  <c r="Q29" i="6"/>
  <c r="Q30" i="6"/>
  <c r="Q31" i="6"/>
  <c r="Q32" i="6"/>
  <c r="Q33" i="6"/>
  <c r="Q34" i="6"/>
  <c r="Q26" i="6"/>
  <c r="Q10" i="6"/>
  <c r="Q11" i="6"/>
  <c r="Q12" i="6"/>
  <c r="Q13" i="6"/>
  <c r="Q14" i="6"/>
  <c r="Q15" i="6"/>
  <c r="Q16" i="6"/>
  <c r="Q17" i="6"/>
  <c r="Q18" i="6"/>
  <c r="Q20" i="6"/>
  <c r="Q21" i="6"/>
  <c r="Q22" i="6"/>
  <c r="Q23" i="6"/>
  <c r="Q24" i="6"/>
  <c r="Q9" i="6"/>
  <c r="Q35" i="6" l="1"/>
  <c r="AN40" i="6"/>
  <c r="AM40" i="6"/>
  <c r="AO40" i="6" s="1"/>
  <c r="AO19" i="6"/>
  <c r="Q19" i="6"/>
  <c r="Q40" i="6" s="1"/>
  <c r="Q25" i="6"/>
  <c r="S20" i="1" l="1"/>
  <c r="S21" i="1"/>
  <c r="S19" i="1"/>
  <c r="S15" i="1"/>
  <c r="S16" i="1" s="1"/>
  <c r="S14" i="1"/>
  <c r="S11" i="1"/>
  <c r="S10" i="1"/>
  <c r="S9" i="1"/>
  <c r="S8" i="1"/>
  <c r="R9" i="1"/>
  <c r="R10" i="1"/>
  <c r="R11" i="1"/>
  <c r="R14" i="1"/>
  <c r="R15" i="1"/>
  <c r="R16" i="1" s="1"/>
  <c r="R19" i="1"/>
  <c r="R20" i="1"/>
  <c r="R21" i="1"/>
  <c r="R8" i="1"/>
  <c r="AI35" i="6"/>
  <c r="R22" i="1" l="1"/>
  <c r="S22" i="1"/>
  <c r="S12" i="1"/>
  <c r="R12" i="1"/>
  <c r="S28" i="1"/>
  <c r="AG35" i="6"/>
  <c r="AH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xr:uid="{00000000-0006-0000-0300-000002000000}">
      <text>
        <r>
          <rPr>
            <sz val="9"/>
            <color indexed="81"/>
            <rFont val="Tahoma"/>
            <family val="2"/>
          </rPr>
          <t xml:space="preserve">VER ANEXO 1
</t>
        </r>
      </text>
    </comment>
    <comment ref="AD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<sst xmlns="http://schemas.openxmlformats.org/spreadsheetml/2006/main" count="827" uniqueCount="466">
  <si>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</si>
  <si>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</si>
  <si>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</si>
  <si>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</si>
  <si>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</si>
  <si>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</si>
  <si>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</si>
  <si>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</si>
  <si>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</si>
  <si>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</si>
  <si>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</si>
  <si>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</si>
  <si>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</si>
  <si>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</si>
  <si>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</si>
  <si>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</si>
  <si>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</si>
  <si>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</si>
  <si>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</si>
  <si>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</si>
  <si>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</si>
  <si>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</si>
  <si>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</si>
  <si>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</si>
  <si>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</si>
  <si>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</si>
  <si>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</si>
  <si>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</si>
  <si>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</si>
  <si>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</si>
  <si>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</si>
  <si>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</si>
  <si>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</si>
  <si>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</si>
  <si>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</si>
  <si>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</si>
  <si>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</si>
  <si>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</si>
  <si>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</si>
  <si>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</si>
  <si>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</si>
  <si>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</si>
  <si>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</si>
  <si>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</si>
  <si>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</si>
  <si>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</si>
  <si>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</si>
  <si>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</si>
  <si>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</si>
  <si>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</si>
  <si>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</si>
  <si>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</si>
  <si>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</si>
  <si>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</si>
  <si>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</si>
  <si>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</si>
  <si>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</si>
  <si>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</si>
  <si>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</si>
  <si>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</si>
  <si>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</si>
  <si>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</si>
  <si>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</si>
  <si>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</si>
  <si>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</si>
  <si>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</si>
  <si>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</si>
  <si>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</si>
  <si>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</si>
  <si>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</si>
  <si>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</si>
  <si>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</si>
  <si>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</si>
  <si>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</si>
  <si>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</si>
  <si>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</si>
  <si>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</si>
  <si>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</si>
  <si>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</si>
  <si>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</si>
  <si>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</si>
  <si>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</si>
  <si>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</si>
  <si>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</si>
  <si>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</si>
  <si>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</si>
  <si>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</si>
  <si>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</si>
  <si>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</si>
  <si>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</si>
  <si>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</si>
  <si>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</si>
  <si>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</si>
  <si>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</si>
  <si>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</si>
  <si>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</si>
  <si>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</si>
  <si>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</si>
  <si>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</si>
  <si>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</si>
  <si>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</si>
  <si>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</si>
  <si>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</si>
  <si>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</si>
  <si>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</si>
  <si>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</si>
  <si>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</si>
  <si>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</si>
  <si>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</si>
  <si>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</si>
  <si>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</si>
  <si>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</si>
  <si>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</si>
  <si>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</si>
  <si>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</si>
  <si>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</si>
  <si>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</si>
  <si>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</si>
  <si>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</si>
  <si>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</si>
  <si>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</si>
  <si>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</si>
  <si>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</si>
  <si>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</si>
  <si>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</si>
  <si>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</si>
  <si>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</si>
  <si>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</si>
  <si>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</si>
  <si>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</si>
  <si>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</si>
  <si>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</si>
  <si>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</si>
  <si>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</si>
  <si>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</si>
  <si>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</si>
  <si>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</si>
  <si>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</si>
  <si>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</si>
  <si>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</si>
  <si>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</si>
  <si>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</si>
  <si>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</si>
  <si>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</si>
  <si>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</si>
  <si>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</si>
  <si>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</si>
  <si>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</si>
  <si>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</si>
  <si>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</si>
  <si>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</si>
  <si>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</si>
  <si>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</si>
  <si>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</si>
  <si>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</si>
  <si>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</si>
  <si>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</si>
  <si>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</si>
  <si>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</si>
  <si>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</si>
  <si>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</si>
  <si>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</si>
  <si>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</si>
  <si>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</si>
  <si>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</si>
  <si>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</si>
  <si>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</si>
  <si>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</si>
  <si>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</si>
  <si>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</si>
  <si>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</si>
  <si>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</si>
  <si>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</si>
  <si>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</si>
  <si>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</si>
  <si>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</si>
  <si>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</si>
  <si>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</si>
  <si>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</si>
  <si>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</si>
  <si>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</si>
  <si>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</si>
  <si>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</si>
  <si>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</si>
  <si>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</si>
  <si>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</si>
  <si>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</si>
  <si>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</si>
  <si>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</si>
  <si>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</si>
  <si>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</si>
  <si>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</si>
  <si>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</si>
  <si>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</si>
  <si>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</si>
  <si>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</si>
  <si>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</si>
  <si>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</si>
  <si>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</si>
  <si>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</si>
  <si>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</si>
  <si>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</si>
  <si>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</si>
  <si>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</si>
  <si>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</si>
  <si>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</si>
  <si>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</si>
  <si>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</si>
  <si>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</si>
  <si>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</si>
  <si>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</si>
  <si>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</si>
  <si>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</si>
  <si>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</si>
  <si>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</si>
  <si>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</si>
  <si>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</si>
  <si>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</si>
  <si>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</si>
  <si>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</si>
  <si>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</si>
  <si>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</si>
  <si>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</si>
  <si>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</si>
  <si>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</si>
  <si>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11. Ciudades y comunidades sostenibles</t>
  </si>
  <si>
    <t>Ciudad Conectada y Sostenible</t>
  </si>
  <si>
    <t>Cartagena Adadptada al Clima y Resiliente a los Desastres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</si>
  <si>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</si>
  <si>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Incrementar en 30% el porcentaje de inversión en gestión del riesgo del Distrito</t>
  </si>
  <si>
    <t>CONOCIMIENTO DEL RIESGO</t>
  </si>
  <si>
    <t>4.4.2</t>
  </si>
  <si>
    <t>Plan Distrital de Gestión de Riesgo actualizado y adoptado</t>
  </si>
  <si>
    <t>Sistema de información de conocimiento del riesgo actualizado</t>
  </si>
  <si>
    <t>Inventarios de asentamientos en zonas de alto riesgo elaborados</t>
  </si>
  <si>
    <t>Sistema de comunicación de gestión del riesgo implementado</t>
  </si>
  <si>
    <t>Número de acciones para mitigación y atención a desastres coordinadas</t>
  </si>
  <si>
    <t>Número de organizaciones comunitarias formadas en prevención y gestión de los riesgos</t>
  </si>
  <si>
    <t>Estrategia de respuestas a emergencias actualizada y adoptada</t>
  </si>
  <si>
    <t>Emergencias de riesgo atendidas</t>
  </si>
  <si>
    <t>Número de beneficios económicos a las familias afectadas en los distintos eventos entregados</t>
  </si>
  <si>
    <t>REDUCCIÓN DEL RIESGO</t>
  </si>
  <si>
    <t>MANEJO DE DESASTRES</t>
  </si>
  <si>
    <t>4.4.3</t>
  </si>
  <si>
    <t>4.4.4</t>
  </si>
  <si>
    <t>Estudio  actualizado y adoptado</t>
  </si>
  <si>
    <t>Sistema de información actualizado</t>
  </si>
  <si>
    <t xml:space="preserve">Número de Inventarios de Asentamientos elaborados </t>
  </si>
  <si>
    <t>Sistema de comunicación implementado</t>
  </si>
  <si>
    <t>Número acciones de mitigación y atención de desastres coordinadas</t>
  </si>
  <si>
    <t>Número Organizaciones comunitarias Formadas</t>
  </si>
  <si>
    <t>Estrategias de respuesta a las emergencias del distrito actualizada y adoptada</t>
  </si>
  <si>
    <t>Número Emergencias de riesgos atendidas</t>
  </si>
  <si>
    <t>Número de beneficios otorgados a familias afectadas</t>
  </si>
  <si>
    <t>ND</t>
  </si>
  <si>
    <t>Actualizar y adoptar un (l) Plan Distrital de Gestión de Riesgo</t>
  </si>
  <si>
    <t>Mantener actualizado un (1) sistema de información de conocimiento del riesgo</t>
  </si>
  <si>
    <t>Llevar a ciento ocho (108) el número de inventarios de asentamientos en zonas de alto riesgo elaborados</t>
  </si>
  <si>
    <t>Implementar un (1) sistema de comunicación de gestión del riesgo con todos los actores que integran la gestión de riesgo del Distrito</t>
  </si>
  <si>
    <t>Coordinar veintitrés (23) acciones para mitigación y atención de desastres</t>
  </si>
  <si>
    <t>Formar ciento treinta y dos (132) organizaciones comunitarias en prevención y gestión de los riesgos</t>
  </si>
  <si>
    <t>Actualizar y adoptar una (1) Estrategia de Respuesta a Emergencias del Distrito de Cartagena</t>
  </si>
  <si>
    <t>Atender dos mil (2.000) emergencias de riesgo que se presenten en el Distrito</t>
  </si>
  <si>
    <t>Entregar mil cuatrocientos cincuenta (1.450) beneficios económicos a familias afectadas en los distintos eventos manejados por la Oficina Asesora para la Gestión de Riesgo de Desastres</t>
  </si>
  <si>
    <t xml:space="preserve"> Documentos de planeación elaborados</t>
  </si>
  <si>
    <t>Sistemas de información actualizados</t>
  </si>
  <si>
    <t xml:space="preserve"> Documentos de investigación elaborados</t>
  </si>
  <si>
    <t xml:space="preserve"> Módulos de Tecnologías de Información y Comunicaciones (TIC) actualizados</t>
  </si>
  <si>
    <t>Obras de infraestructura para la reducción del riesgo de desastres realizadas</t>
  </si>
  <si>
    <t xml:space="preserve"> Personas capacitadas</t>
  </si>
  <si>
    <t>Estrategia para la respuesta a emergencias actualizada</t>
  </si>
  <si>
    <t xml:space="preserve"> Emergencias y desastres atendidas</t>
  </si>
  <si>
    <t>Personas afectadas por situaciones de emergencia, desastre o declaratorias de calamidad pública apoyadas</t>
  </si>
  <si>
    <t>FORTALECIMIENTO DE LA GESTIÓN DEL CONOCIMIENTO DEL RIESGO EN CARTAGENA DE INDIAS</t>
  </si>
  <si>
    <t>Fortalecer la gestión del conocimiento del riesgo en su sistema de información y comunicación</t>
  </si>
  <si>
    <t>Reducir la incertidumbre en la toma de decisiones en gestión del riesgo mediante la implementación de estrategias y herramientas de análisis de riesgos más efectivas y adaptadas al contexto de Cartagena</t>
  </si>
  <si>
    <t>Documentos de planeación</t>
  </si>
  <si>
    <t>Consolidar el documento final</t>
  </si>
  <si>
    <t>Realizar capacitaciones para la apropiación del sistema</t>
  </si>
  <si>
    <t>Fortalecer la eficiencia y efectividad de la política pública para la gestión del riesgo en Cartagena a través de la revisión, actualización y mejora de los marcos normativos, estrategias de intervención y asignación de recursos</t>
  </si>
  <si>
    <t>Documentos de investigación</t>
  </si>
  <si>
    <t>Generar informe de investigación</t>
  </si>
  <si>
    <t>Recolectar información</t>
  </si>
  <si>
    <t>Implementar un sistema integral de gestión de información para facilitar el procesamiento, análisis y difusión de datos relacionados con el riesgo en Cartagena, con el fin de mejorar la toma de decisiones y fortalecer la capacidad de respuesta ante emergencias</t>
  </si>
  <si>
    <t>Servicio de información actualizado</t>
  </si>
  <si>
    <t>Entregar el sistema de información actualizado</t>
  </si>
  <si>
    <t>Compra de equipos de comunicación para su implementación</t>
  </si>
  <si>
    <t>CONTRATOS SUSCRITOS</t>
  </si>
  <si>
    <t>EQUIPOS TECNOLOGICOS, MUEBLES Y ENSERES, MATERIALES Y UTILES DE OFICINA</t>
  </si>
  <si>
    <t>DOCUMENTO</t>
  </si>
  <si>
    <t>DANIEL ANTONIO VARGAS DIAZ</t>
  </si>
  <si>
    <t>CONTRATO O CONVENIO SUSCRITO</t>
  </si>
  <si>
    <t>Elaborar la documentación técnica del sistema de información actualizado</t>
  </si>
  <si>
    <t>EQUIPOS TECNOLOGICOS</t>
  </si>
  <si>
    <t>GENERACION DE LAS ACCIONES REQUERIDAS PARA LA MITIGACIÓN Y REDUCCIÓN DEL RIESGO DE DESASTRES EN CARTAGENA DE INDIAS</t>
  </si>
  <si>
    <t>Generar acciones requeridas para la mitigación y reducción de riesgo de desastres en el distrito de Cartagena de Indias</t>
  </si>
  <si>
    <t>Desarrollar e implementar medidas efectivas de prevención y mitigación adaptadas a los riesgos naturales, antrópicos y natech específicos
que enfrentan las comunidades vulnerables, con un enfoque en la reducción de la vulnerabilidad y el aumento de la resiliencia frente a
estos eventos</t>
  </si>
  <si>
    <t>Obras de infraestructura para la reducción del riesgo de desastres</t>
  </si>
  <si>
    <t>Obras y acciones para mitigación y reducción del riesgo en el distrito de Cartagena de Indias</t>
  </si>
  <si>
    <t>Contratar medidas efectivas para implementar prevención y mitigación que enfrentan las comunidades vulnerables y desarrollar procesos de reducción de riesgos de desastres y demás actividades propias de la gestión del riesgo</t>
  </si>
  <si>
    <t>Desarrollar e implementar acciones integrales que fortalezca la conciencia y capacidad ciudadana en materia de reducción y mitigación de riesgo de desastres</t>
  </si>
  <si>
    <t>Fortalecer y preparar a la comunidad mediante programas educativos y de capacitación que informen sobre los riesgos expuestos y sobre las medidas de prevención, mitigación y respuestas adecuadas para desarrollar procesos de reducción de riesgos de desastres y demás actividades propias de la gestión del riesgo</t>
  </si>
  <si>
    <t>Fortalecer la conciencia y preparación comunitaria mediante programas educativos y de capacitación que informen a las comunidades sobre los riesgos naturales, antrópicos y natech a los que están expuestas, así como sobre las medidas de prevención, mitigación y
respuesta adecuadas para enfrentar estos riesgos</t>
  </si>
  <si>
    <t>Servicio de educación informal</t>
  </si>
  <si>
    <t>CONTRATO SUSCRITO</t>
  </si>
  <si>
    <t>FORTALECIMIENTO DE LA ATENCION Y MANEJO DE DESASTRES EN CARTAGENA DE INDIAS</t>
  </si>
  <si>
    <t>Fortalecer la atención y manejo de la población afectada por emergencias o calamidades declaradas</t>
  </si>
  <si>
    <t>Desarrollar, actualizar y adoptar una estrategia integral de respuesta a emergencias para garantizar una atención eficiente y efectiva a la población afectada en Cartagena</t>
  </si>
  <si>
    <t>Desarrollar e implementar un plan integral de mitigación de riesgos de desastres para reducir la vulnerabilidad y aumentar la resiliencia de las comunidades en Cartagena</t>
  </si>
  <si>
    <t>Desarrollar e implementar protocolos de actuación claros y efectivos para la atención de la población afectada por emergencias o calamidades en Cartagena, mejorando la eficiencia y calidad de la respuesta</t>
  </si>
  <si>
    <t>Servicio de atención a emergencias y desastres</t>
  </si>
  <si>
    <t>Servicios de apoyo para atención de población afectada por situaciones de emergencia, desastre o declaratorias de calamidad pública</t>
  </si>
  <si>
    <t>Analizar la situación actual y futura</t>
  </si>
  <si>
    <t>Socializar el documento con los actores involucrados</t>
  </si>
  <si>
    <t>Contratar el servicio de apoyo logístico para la atención y recuperación de emergencias y desastres</t>
  </si>
  <si>
    <t>OBRAS PARA MITIGACIÓN O/Y ACCIONES DE REDUCCIÓN DEL RIESGO</t>
  </si>
  <si>
    <t>DESARROLLAR E IMPLEMENTAR PROTOCOLOS DE ACTUACIÓN CLAROS Y EFECTIVOS PARA LA ATENCIÓN DE LA POBLACIÓN AFECTADA POR EMERGENCIAS O CALAMIDADES EN CARTAGENA</t>
  </si>
  <si>
    <t>Atención de las emergencias de riesgos en el distrito de Cartagena</t>
  </si>
  <si>
    <t>Cancelación de subsidios de arriendos a damnificados de las diferentes olas invernales acaecidas en el distrito de Cartagena y eventos naturales o antrópicos</t>
  </si>
  <si>
    <t>IMPLEMENTAR UN PLAN INTEGRAL DE MITIGACIÓN DE RIESGOS DE DESASTRES Y AUMENTAR LA RESILIENCIA DE LAS COMUNIDADES EN EL DISTRITO DE CARTAGENA</t>
  </si>
  <si>
    <t>SI</t>
  </si>
  <si>
    <t>01/07/02024</t>
  </si>
  <si>
    <t>CARACTERIZACIÓN DE ESCENARIOS DE RIESGOS</t>
  </si>
  <si>
    <t>EFECTIVIDAD</t>
  </si>
  <si>
    <t>riesgo de corrupcion: la falta de trasnparenciaen los procesos  de toma de deciciones  y en la asignacion de recursos puede facilitar la ocurrencia de soborno</t>
  </si>
  <si>
    <t>proporcionar capacitaciones regulares sobre etica integridad y prevencion de sobornos a todos los servidores publicos, incluidos funcionarios de alto nivel para aunmentar su conciencia  sobre los riesgos de corrupcion.</t>
  </si>
  <si>
    <t>ANALISIS Y EVALUACIÓN DE RIESGOS</t>
  </si>
  <si>
    <t>inadecuado procesos de caracterizacion, analisis y evaluacion de los escenarios de riesgo para bebeficio a terceros(en cuantoa subsidios y programas del estado)</t>
  </si>
  <si>
    <t>haecr una adecuada  investigacion y completa recopilacion de la informacion del evento ocurrido deacuerdo en los parametros contenidos en el formato de caracterizaciones y verificar que este completamente diligenciado y legible.</t>
  </si>
  <si>
    <t>COMUNICACIÓN DE LOS RIESGOS</t>
  </si>
  <si>
    <t>revisiones de los procedimientos de caracterizacion</t>
  </si>
  <si>
    <t>INTERVENCIÓN PROSPECTIVA DEL RIESGO</t>
  </si>
  <si>
    <t>uso inadecuado de la informacion  desde el proceso de gestion del riesgo y desastres  para beneficios a terceros.</t>
  </si>
  <si>
    <t>realizar seguimiento y capacitar a las personas enccargadas de manejar la informacion sensible y todas aquellas actividades que realizcen</t>
  </si>
  <si>
    <t>INTERVENCIÓN CORRECTIVA DEL RIESGO</t>
  </si>
  <si>
    <t>PROTECCIÓN FINANCIERA DEL RIESGO</t>
  </si>
  <si>
    <t>ASISTENCIA TECNICA PARA MANEJO DE DESASTRES</t>
  </si>
  <si>
    <t>posibilidad de recibir o solicitar  cualquier dadiva o beneficio a nombre propio  o para terceros al realizar el fotmato unico  de contrato de arriendos  vivienda urbana  para el pago de subsidios de reubicacion temporal</t>
  </si>
  <si>
    <t xml:space="preserve"> realizar seguimiento cada vez que se realice la activiodad corresponidiente  aeventos atendidos por la OAGRD y realizar visitas  de seguimientos a las personas favorecidas  para la verificacion de habitalidad  de la vivienda en arriendo  y su ubicación deacuerdo al formato unico de contyratacion establecido para dicho subsidio</t>
  </si>
  <si>
    <t>AYUDAS HUMANITARIAS PARA DAMNIFICADOS</t>
  </si>
  <si>
    <t>uso inadecuado de la informacion desde el proceso manejo del desastres para beneficios a terceros al realizar el registros unico de damnificados RUDA en cuantoa subsidios y programas del estados</t>
  </si>
  <si>
    <t>realizar seguimiento y revision cada ves que se realiza la actividad correspondiente a eventos atendidos por la OAGRD y cada ves que se digite en la aplicación del RUDA, realizar capacitaciones del manual establecidopara la utilizacion de la herramienta RUDA y consultar el uso de la herramienta WED.</t>
  </si>
  <si>
    <t>SUBSIDIOS DE ARRIENDO TEMPORAL PARA DAMNIFICADOS</t>
  </si>
  <si>
    <t>Todas las unidades comunera</t>
  </si>
  <si>
    <t>Reduccion del Riesgo</t>
  </si>
  <si>
    <t>Conocimiento del Riesgo</t>
  </si>
  <si>
    <t>Manejo de Desastres</t>
  </si>
  <si>
    <t>Actualización pausada en los documentos que permitan tener una visión en las acciones a tomar frente a la vulnerabilidad o amenaza que se presenta.</t>
  </si>
  <si>
    <t>Agilidad en actualización de documentos que argumentan las situaciones.</t>
  </si>
  <si>
    <t>Recursos limitados frente a una gran necesidad impidiendo que pueda abordarse por completo</t>
  </si>
  <si>
    <t>Actores identificados como potenciales colaboradores con reducido conocimiento de los procesos desarrollados por la gestión del riesgo de desastres.</t>
  </si>
  <si>
    <t>Socialización, sensibilización, mesas de trabajo permanentes que permitan el diálogo y la retroalimentación constante de todos los participantes.</t>
  </si>
  <si>
    <t>Reprocesos y/o sobreprocesos                         que generen retrasos que impacten sobre la consecución del resultado dentro del tiempo esperado.</t>
  </si>
  <si>
    <t>Escasos recursos para cobertura  total de la comunidad del distrito de Cartagena en gestión del riesgo de desastres</t>
  </si>
  <si>
    <t xml:space="preserve">Recursos insuficientes que no
permitan el desarrollo completo
de las actividades planificadas.
</t>
  </si>
  <si>
    <t>Definir procesos claros, específicos, sencillos y necesarios que sean garantías de agilidad al momento de implementarlos.</t>
  </si>
  <si>
    <t>Que los eventos de desastres superen las proyecciones iniciales</t>
  </si>
  <si>
    <t>Sustentar las proyecciones en el documento de planeación generado con el objetivo de hacer proyecciones más precisas</t>
  </si>
  <si>
    <t>Agilidad en actualización de documentos que argumentan las situaciones</t>
  </si>
  <si>
    <t>Escasos recursos que permitan el fortalecimiento de las respuestas ante las emergencias de desastres</t>
  </si>
  <si>
    <t>Aumentar capacidad financiera con apoyo nacional e internacional que permitan reforzar las capacidades de respuestas</t>
  </si>
  <si>
    <t>Posibilidad de recibir o solicitar cualquier dádiva o beneficio en nombre propio o para terceros al realizar el Formato Único de contrato de arriendo de vivienda urbana, para el pago de subsidios de reubicación temporal.</t>
  </si>
  <si>
    <t xml:space="preserve">Realizar seguimiento cada vez que se realiza la actividad correspondiente a eventos atendidos por la OAGRD. 
Visitas a beneficiarios de los subsidios de arriendo a fin de verificar la habitabilidad de la vivienda en arriendo y su ubicación de acuerdo al Formato Único de Contrato establecido para dicho subsidio
</t>
  </si>
  <si>
    <t>Actores identificados como potenciales colaboradores con desconocimiento de los procesados desarrollados en el manejo de desastres</t>
  </si>
  <si>
    <t>Socialización, sensibilización, mesas de trabajos permanentes que permitan el dialogo y la retroalimentación constante de todos los participantes</t>
  </si>
  <si>
    <t xml:space="preserve">Definir procesos claros, específicos, sencillos y necesarios que sean garantías de agilidad al momento de implementarlos.
</t>
  </si>
  <si>
    <t xml:space="preserve">Orientar la gestión hacia el resultado, adoptando un estilo gerencial que permita maximizar la eficiencia en la ejecución de los recursos.
</t>
  </si>
  <si>
    <t>Orientar la gestión hacia el resultado, adoptando un estilo gerencial que permita maximizar la eficiencia en la ejecución de los recursos.</t>
  </si>
  <si>
    <t xml:space="preserve">Reprogramación de la actividad, o evaluación de otras estrategias para su ejecución.
</t>
  </si>
  <si>
    <t xml:space="preserve">Armonizar con los actores al interior de la administración.
</t>
  </si>
  <si>
    <t xml:space="preserve">Gestionar recursos de manera oportuna de la administración.
</t>
  </si>
  <si>
    <t xml:space="preserve">La ocurrencia de eventos naturales podría ocasionar la interrupción de las actividades.
</t>
  </si>
  <si>
    <t xml:space="preserve">Debido a las operaciones administrativas puede demorarse la ejecución del proyecto.
</t>
  </si>
  <si>
    <t>COMPRAVENTA DE INDUMENTARIA ESPECIALIZADA PARA FORTALECER LA CAPACIDAD DE RESPUESTA DE LA OFICINA ASESORA PARA LA GESTION DEL RIESGO DE DESASTRES Y EMERGENCIAS EN EL DISTRITO DE CARTAGENA DE INDIAS</t>
  </si>
  <si>
    <t xml:space="preserve">Actualización y ajuste del plan distrital de gestión de riesgo </t>
  </si>
  <si>
    <t>CONTRATACIÓN DE PRESTACIÓN DE SERVICIOS PROFESIONALES Y DE APOYO A LA GESTIÓN  PARA EL DESARROLLO DEL PROYECTO DE INVERSIÓN</t>
  </si>
  <si>
    <t>CONTRATACIÓN SERVICO DE TRANSPORTE ESPECIAL PARA EL DESARROLLO DE ACTIVIDADES  DEL PROYECTO DE INVERSIÓN</t>
  </si>
  <si>
    <t>AUNAR ESFUERZOS ADMINISTRATIVOS, TÉCNICOS Y FINANCIEROS PARA LA REALIZACION DE CARACTERIZACION CON GEOREFERENCIACION DE ASENTAMIENTOS ILEGALES Y PREDIOS UBICADOS EN ZONAS DE ALTO RIESGO DEL DISTRITO DE CARTAGENA DE INDIAS PARA EL DESARROLLO DEL PROYECTO DE INVERSIÓN</t>
  </si>
  <si>
    <t>FORTALECER DEL SISTEMA DE ALERTAS TEMPRANAS DEL DISTRITO DE CARTAGENA DE INDIAS MEDIANTE INSTALACIÓN DE CAPACIDADES PARA LA OPORTUNA VIGILANCIA, PREVISIÓN Y PREDICCIÓN DE AMENAZAS Y RIESGO DE DESASTRES</t>
  </si>
  <si>
    <t>CONTRATAR LA ADQUISICION DE BIENES PARA EL DESARROLLO DE ACTIVIDADES NECESARIAS EN EL MARCO  DEL PROYECTO DE INVERSIÓN</t>
  </si>
  <si>
    <t>CONTRATAR LOS BIENES, OBRAS Y SERVICIOS PARA MITIGAR Y REDUCIR LOS RIESGOS EN LAS COMUNIDADES</t>
  </si>
  <si>
    <t xml:space="preserve">CONTRATACIÓN SERVICO DE IMPRESOS PARA EL DESARROLLO DE ACTIVIDADES  RELACIONADAS CON LA ACTUALIZACION Y ADOPCION DEL PLAN DISTRITAL DE RIESGOS DEL DISTRITO </t>
  </si>
  <si>
    <t>NO</t>
  </si>
  <si>
    <t>ADQUISICIÓN DE EQUIPOS PARA FORTALECIMIENTO DE SISTEMA DE COMUNICACIÓN DE GESTIÓN DEL RIESGO IMPLEMENTADO</t>
  </si>
  <si>
    <t>Actualización y adopción de EDRE del Dsitrito de Cartagena</t>
  </si>
  <si>
    <t>CONTRATAR EL SUMINISTRO DE AYUDAS HUMANITARIAS  ALIMENTARIAS Y NO ALIMENTARIAS</t>
  </si>
  <si>
    <t>CONTRATAR OBRAS Y SUMINISTRO DE AYUDAS HUMANITARIAS MATERIALES, COLCHONETAS Y FRAZADAS DESTINADOS PARA LA POBLACIÓN VULNERABLE AFECTADA EN ATENCION DE LAS EMERGENCIAS DE RIESGOS EN EL DISTRITO DE CARTAGENA</t>
  </si>
  <si>
    <t>ELEMENTOS PARA FORTALECER LA ATENCIÓN DE LAS EMERGENCIAS EN EL DISTRITO DE CARTAGENA</t>
  </si>
  <si>
    <t>SERVICIO DE ALQUILER DE VEHICULO TIPO GRUA CANASTA PARA LA REALIZACION DE ACTIVIDADES DE TALA DE ARBOLES</t>
  </si>
  <si>
    <t>Mejorar el conocimiento del riesgo de desastres medio de la investigacion y analisis de las amenazas latente  en el territorio distrital y su área geográfica establecido en el Plan estrategico de la Oagrd para ejecutar en el año 2024.</t>
  </si>
  <si>
    <t>Desarrollar e investigar  y analizar los riesgos  identificados, como fuente estrategica para el majeo idoneo del riesgo durante el año 2024 y los proximos.</t>
  </si>
  <si>
    <t>Investigar y desarrollar  un plan de formacion para la identificacion del riesgo y comunicacion  a las comunidas a fin fortalecer el conocimiento  para el manejo del Riesgo en las comunidades a ejecutar en el año 2024</t>
  </si>
  <si>
    <t>Proceso cuyo objetivo es reducir el nivel de riesgo existente en la sociedad a través de acciones de mitigación, en el sentido de disminuir o reducir las condiciones de amenaza cuando sea posible y la vulnerabilidad de los elementos expuestos.</t>
  </si>
  <si>
    <t>Se promueve la incorporación de instrumentos financieros de Retención o Transferencia del Riesgo, entre ellos se encuentran los seguros  como uno de los mecanismos más difundidos que ofrece el mercado para transferir el riesgo</t>
  </si>
  <si>
    <t>Trazar dentro del marco de la planeación los documentos para organizar las  actividades de forma eficaz y efectiva, para responder ante los efectos adversos causados por las emergencias en la ejecución de la respuesta, la recuperación, rehabilitación y reconstrucción segura</t>
  </si>
  <si>
    <t>Implementar acciones que contribuyan a transformar positivamente situaciones o eventos, para mejorar las condiciones de vida de personas vulnerables dentro del marco de la gestión integral del riesgo en el territorio y el respeto por la dignidad humana de las personas afectadas por las situaciones de emergencias y desastres de origen natural o antrópico no intencional</t>
  </si>
  <si>
    <t>Apoyo económico que se otorga temporalmente con el fin de dar solución de alojamiento a las familias afectadas en sus viviendas que requieran su evacuación</t>
  </si>
  <si>
    <t>Prevenir nuevas situaciones de riesgo impidiendo que los elementos expuestos sean vulnerables o que lleguen a estar expuestos ante posibles eventos de desastres, busca integrar medidas de reducción del riesgo en los instrumentos de ordenamiento territorial, de planeación del desarrollo y de ordenación ambiental.</t>
  </si>
  <si>
    <t>ESCENARIOS IDENTIFICADOS EN RIESGO</t>
  </si>
  <si>
    <t>NUMERO DE VISITA  EJECUTADO PARA EL ANALISIS DE EVALUACION DEL RIESGO</t>
  </si>
  <si>
    <t>COMUNICACIÓN ENCAMINADAS  A LA LA PREVENCIONN IDENTIFICACION, REDUCCION Y MANEJO DE GESTION DEL  RIESGO Y DESASTRES</t>
  </si>
  <si>
    <t>CAPACITAR LAS  COMUNIDADES  BARRIALES, GARANTIZANDO QUE NO  SURJAN NUEVOS RIESGOS</t>
  </si>
  <si>
    <t>CAPACITAR LAS  COMUNIDADES BARRIALES MITIGANDO LAS AMENAZAS EXISTENTES</t>
  </si>
  <si>
    <t>CAPACITANDO Y PROMOVIENDO LA POBLACION RESPECTO A LA IMPORTANCIA DE LA VINCULACION A LA PROTECCION FINANCIERA EN ENTIDADES PUBLICAS Y PRIVADAS</t>
  </si>
  <si>
    <t>AVANCE DE LA ESTRATEGIA DE RESPUESTA DE EMERGENCIA FORMULADO Y ACTUALIZADO</t>
  </si>
  <si>
    <t>NUMERO DE SUBSIDIO OTORGADO A LAS FAMILAS DAMNIFICADAS</t>
  </si>
  <si>
    <t>MONITOREAR LOS RIESGOS CARACTERIZADOS</t>
  </si>
  <si>
    <t>MINIMIZAR  EL RIESGO IDENTIFICADO</t>
  </si>
  <si>
    <t xml:space="preserve">IDENTIFICAR EL RIESGO PARA BRINDAR IDENTIFICACION NECESARIA QUE PERMITA TOMAR LAS MEJORES DECISIONES POSIBLES DURANTE UNA EMERGENCIA O DESASTRES DE IMPACTO. </t>
  </si>
  <si>
    <t>MEDIR  Y TRAZAR LA CANTIDAD DE COMUNIDADES CAPACITADAS EN EL DISTRITO DE CARTAGENA</t>
  </si>
  <si>
    <t>MEDIR EL TOTAL DE EMPRESAS PUBLICAS Y PRIVADAS QUE ESTAN CAPACITADAS</t>
  </si>
  <si>
    <t>MEDIR LA CANTIDAD DE ENTIDADES PUBLICAS Y PRIVADAS QUE ESTAN ACOGIDAS A LA PROTECCION FINANCIERA.</t>
  </si>
  <si>
    <t>MEDIR EL AVANCE DE LA FORMULACION Y ACTUALIZACION DE LA ESTRATEGIA DE RESPUESTA</t>
  </si>
  <si>
    <t>MEDIR LAS ACCIONES IMPLEMENTADAS PARA LA REDUCCION DEL RIESGO</t>
  </si>
  <si>
    <t>MEDIR EL CUMPLIMIENTO DE LOS REQUISITOS PARA MANTENER EL SUBSIDIO</t>
  </si>
  <si>
    <t>TRIMESTRAL</t>
  </si>
  <si>
    <t>PLAN ANUAL DE ADQUISICIONES, PLAN ANTICORRUPCION Y ATENCION AL CIUDADANO</t>
  </si>
  <si>
    <t>PAGO SUBSIDIOS (RESOLUCIONES)</t>
  </si>
  <si>
    <t>OFICINA ASESORA PARA LA GESTION DEL RIESGO DE DESASTRES</t>
  </si>
  <si>
    <t>Gestión de valores y resultados</t>
  </si>
  <si>
    <t>Servicio al ciudadano</t>
  </si>
  <si>
    <t>CONTRATO SUSCRITO MAQUINARIA Y EQUIPO</t>
  </si>
  <si>
    <t>CONTRATO SUSCRITO DOTACION</t>
  </si>
  <si>
    <t>DOCUMENTO Y DECRETO ADOPCION</t>
  </si>
  <si>
    <t>CONTRATO SUSCRITO AYUDAS HUMANITARIAS</t>
  </si>
  <si>
    <t>CONTRATOS SUSCRITOS EQUIPOS E IMPLEMENTOS, ARRIENDO BODEGA</t>
  </si>
  <si>
    <t>CONTRATOS SUSCRITOS ELEMENTOS PARA EMERGENCIAS</t>
  </si>
  <si>
    <t>Recursos propios</t>
  </si>
  <si>
    <t>Recursos propios - SGP</t>
  </si>
  <si>
    <t>REPORTE PRODUCTO DE  JUNIO A 31 DE AGOSTO DE 2024</t>
  </si>
  <si>
    <t>REPORTE (ENLACE DE SECOP)</t>
  </si>
  <si>
    <t>EJECUCIÓN PRESUPUESTAL SEGÚN REGISTROS PRESUPUESTALES DE JUNIO A AGOSTO 31 DE 2024</t>
  </si>
  <si>
    <t>EJECUCIÓN PRESUPUESTAL SEGÚN GIROS DE JUNIO A AGOSTO 31 DE 2024</t>
  </si>
  <si>
    <t>https://community.secop.gov.co/Public/Tendering/OpportunityDetail/Index?noticeUID=CO1.NTC.6225257&amp;isFromPublicArea=True&amp;isModal=False</t>
  </si>
  <si>
    <t>LA DELEGACIÓN DEL CONTRATO LA TIENE LA OFICINA DE APOYO LOGÍSTICO</t>
  </si>
  <si>
    <t>https://community.secop.gov.co/Public/Tendering/OpportunityDetail/Index?noticeUID=CO1.NTC.6480957&amp;isFromPublicArea=True&amp;isModal=False. https://community.secop.gov.co/Public/Tendering/OpportunityDetail/Index?noticeUID=CO1.NTC.6481134&amp;isFromPublicArea=True&amp;isModal=False. https://community.secop.gov.co/Public/Tendering/OpportunityDetail/Index?noticeUID=CO1.NTC.6480268&amp;isFromPublicArea=True&amp;isModal=False. https://community.secop.gov.co/Public/Tendering/ContractNoticePhases/View?PPI=CO1.PPI.33458387&amp;isFromPublicArea=True&amp;isModal=False. https://community.secop.gov.co/Public/Tendering/OpportunityDetail/Index?noticeUID=CO1.NTC.6504722&amp;isFromPublicArea=True&amp;isModal=False. https://community.secop.gov.co/Public/Tendering/OpportunityDetail/Index?noticeUID=CO1.NTC.6510058&amp;isFromPublicArea=True&amp;isModal=False. https://community.secop.gov.co/Public/Tendering/OpportunityDetail/Index?noticeUID=CO1.NTC.6506701&amp;isFromPublicArea=True&amp;isModal=False.</t>
  </si>
  <si>
    <t>https://community.secop.gov.co/Public/Tendering/ContractNoticePhases/View?PPI=CO1.PPI.33802839&amp;isFromPublicArea=True&amp;isModal=False</t>
  </si>
  <si>
    <t>https://community.secop.gov.co/Public/Tendering/OpportunityDetail/Index?noticeUID=CO1.NTC.6479750&amp;isFromPublicArea=True&amp;isModal=False. https://community.secop.gov.co/Public/Tendering/OpportunityDetail/Index?noticeUID=CO1.NTC.6506951&amp;isFromPublicArea=True&amp;isModal=False. https://community.secop.gov.co/Public/Tendering/OpportunityDetail/Index?noticeUID=CO1.NTC.6533707&amp;isFromPublicArea=True&amp;isModal=False. https://community.secop.gov.co/Public/Tendering/OpportunityDetail/Index?noticeUID=CO1.NTC.6535568&amp;isFromPublicArea=True&amp;isModal=False. https://community.secop.gov.co/Public/Tendering/OpportunityDetail/Index?noticeUID=CO1.NTC.6563338&amp;isFromPublicArea=True&amp;isModal=False. https://community.secop.gov.co/Public/Tendering/OpportunityDetail/Index?noticeUID=CO1.NTC.6565393&amp;isFromPublicArea=True&amp;isModal=False. https://community.secop.gov.co/Public/Tendering/OpportunityDetail/Index?noticeUID=CO1.NTC.6593275&amp;isFromPublicArea=True&amp;isModal=False.</t>
  </si>
  <si>
    <t xml:space="preserve">https://community.secop.gov.co/Public/Tendering/OpportunityDetail/Index?noticeUID=CO1.NTC.6483437&amp;isFromPublicArea=True&amp;isModal=False. https://community.secop.gov.co/Public/Tendering/OpportunityDetail/Index?noticeUID=CO1.NTC.6504782&amp;isFromPublicArea=True&amp;isModal=False. https://community.secop.gov.co/Public/Tendering/OpportunityDetail/Index?noticeUID=CO1.NTC.6567862&amp;isFromPublicArea=True&amp;isModal=False. }https://community.secop.gov.co/Public/Tendering/ContractNoticePhases/View?PPI=CO1.PPI.33455118&amp;isFromPublicArea=True&amp;isModal=False. https://community.secop.gov.co/Public/Tendering/OpportunityDetail/Index?noticeUID=CO1.NTC.6509289&amp;isFromPublicArea=True&amp;isModal=False. </t>
  </si>
  <si>
    <t>https://community.secop.gov.co/Public/Tendering/OpportunityDetail/Index?noticeUID=CO1.NTC.6480872&amp;isFromPublicArea=True&amp;isModal=False. https://community.secop.gov.co/Public/Tendering/OpportunityDetail/Index?noticeUID=CO1.NTC.6480279&amp;isFromPublicArea=True&amp;isModal=False. https://community.secop.gov.co/Public/Tendering/OpportunityDetail/Index?noticeUID=CO1.NTC.6572012&amp;isFromPublicArea=True&amp;isModal=False. https://community.secop.gov.co/Public/Tendering/OpportunityDetail/Index?noticeUID=CO1.NTC.6505065&amp;isFromPublicArea=True&amp;isModal=False. https://community.secop.gov.co/Public/Tendering/OpportunityDetail/Index?noticeUID=CO1.NTC.6481123&amp;isFromPublicArea=True&amp;isModal=False. https://community.secop.gov.co/Public/Tendering/ContractNoticePhases/View?PPI=CO1.PPI.33367461&amp;isFromPublicArea=True&amp;isModal=False. https://community.secop.gov.co/Public/Tendering/OpportunityDetail/Index?noticeUID=CO1.NTC.6481842&amp;isFromPublicArea=True&amp;isModal=False. https://community.secop.gov.co/Public/Tendering/OpportunityDetail/Index?noticeUID=CO1.NTC.6504994&amp;isFromPublicArea=True&amp;isModal=False. https://community.secop.gov.co/Public/Tendering/OpportunityDetail/Index?noticeUID=CO1.NTC.6504433&amp;isFromPublicArea=True&amp;isModal=False. https://community.secop.gov.co/Public/Tendering/OpportunityDetail/Index?noticeUID=CO1.NTC.6504266&amp;isFromPublicArea=True&amp;isModal=False. https://community.secop.gov.co/Public/Tendering/OpportunityDetail/Index?noticeUID=CO1.NTC.6533985&amp;isFromPublicArea=True&amp;isModal=False. https://community.secop.gov.co/Public/Tendering/OpportunityDetail/Index?noticeUID=CO1.NTC.6535114&amp;isFromPublicArea=True&amp;isModal=False. https://community.secop.gov.co/Public/Tendering/OpportunityDetail/Index?noticeUID=CO1.NTC.6564740&amp;isFromPublicArea=True&amp;isModal=False. https://community.secop.gov.co/Public/Tendering/OpportunityDetail/Index?noticeUID=CO1.NTC.6564068&amp;isFromPublicArea=True&amp;isModal=False. https://community.secop.gov.co/Public/Tendering/OpportunityDetail/Index?noticeUID=CO1.NTC.6584513&amp;isFromPublicArea=True&amp;isModal=False</t>
  </si>
  <si>
    <t>https://community.secop.gov.co/Public/Tendering/OpportunityDetail/Index?noticeUID=CO1.NTC.6584513&amp;isFromPublicArea=True&amp;isModal=False. https://community.secop.gov.co/Public/Tendering/OpportunityDetail/Index?noticeUID=CO1.NTC.6553996&amp;isFromPublicArea=True&amp;isModal=False.</t>
  </si>
  <si>
    <t>https://community.secop.gov.co/Public/Tendering/OpportunityDetail/Index?noticeUID=CO1.NTC.6482863&amp;isFromPublicArea=True&amp;isModal=False. https://community.secop.gov.co/Public/Tendering/OpportunityDetail/Index?noticeUID=CO1.NTC.6555974&amp;isFromPublicArea=True&amp;isModal=False. https://community.secop.gov.co/Public/Tendering/OpportunityDetail/Index?noticeUID=CO1.NTC.6558530&amp;isFromPublicArea=True&amp;isModal=False. https://community.secop.gov.co/Public/Tendering/OpportunityDetail/Index?noticeUID=CO1.NTC.6554684&amp;isFromPublicArea=True&amp;isModal=False. https://community.secop.gov.co/Public/Tendering/OpportunityDetail/Index?noticeUID=CO1.NTC.6553853&amp;isFromPublicArea=True&amp;isModal=False. https://community.secop.gov.co/Public/Tendering/OpportunityDetail/Index?noticeUID=CO1.NTC.6580168&amp;isFromPublicArea=True&amp;isModal=False. https://community.secop.gov.co/Public/Tendering/OpportunityDetail/Index?noticeUID=CO1.NTC.6610954&amp;isFromPublicArea=True&amp;isModal=False.</t>
  </si>
  <si>
    <t>REPORTE META PRODUCTO DE  JUNIO A 31 DE AGOSTO DE 2024</t>
  </si>
  <si>
    <t>Actualmente se surte procesos de contratación.</t>
  </si>
  <si>
    <t>Está surtiendo tramite contractual en la oficina de apoyo logístico por tener la delegación.</t>
  </si>
  <si>
    <t>Se encuentra en tramites pre-contractuales</t>
  </si>
  <si>
    <t>Resoluciones 3973, 3840, 4270,4281, 4282, 4789, 4788, 4473, 4474 y 4475 en carpeta adjunta.</t>
  </si>
  <si>
    <t>https://community.secop.gov.co/Public/Tendering/OpportunityDetail/Index?noticeUID=CO1.NTC.6534624&amp;isFromPublicArea=True&amp;isModal=False. https://community.secop.gov.co/Public/Tendering/OpportunityDetail/Index?noticeUID=CO1.NTC.6560334&amp;isFromPublicArea=True&amp;isModal=False. https://community.secop.gov.co/Public/Tendering/OpportunityDetail/Index?noticeUID=CO1.NTC.6581010&amp;isFromPublicArea=True&amp;isModal=False.</t>
  </si>
  <si>
    <t>LA DELEGACIÓN LA TIENE LA SECRETARÍA DE INFRAESTRUCTURA. Contrato número CD-SEGD-CONTINT-002-2024.</t>
  </si>
  <si>
    <t>REPORTE ACTIVIDAD DE PROYECTO
EJECUTADO DE JUNIO 1 A AGOSTO 31 DE 2024</t>
  </si>
  <si>
    <t>AVANCE METAS PRODUCTOS ENERO A AGOSTO DE 2024</t>
  </si>
  <si>
    <t>AVANCE METAS PRODUCTOS EN EL CUATRIENIO 2024 - 2027</t>
  </si>
  <si>
    <t>AVANCE DE ACTIVIDAES DE PROYECTOS DE ENERO A AGOSTO 2024</t>
  </si>
  <si>
    <t>APROPIACION DEFINITIVA</t>
  </si>
  <si>
    <t>AVANCE PROGRAMA CONOCIMIENTO DEL RIESGO</t>
  </si>
  <si>
    <t>AVANCE PROGRAMA REDUCCIÓN DEL RIESGO</t>
  </si>
  <si>
    <t>AVANCE PROGRAMA MANEJO DE DESASTRES</t>
  </si>
  <si>
    <t>AVANCE PROYECTO FORTALECIMIENTO DE LA GESTIÓN DEL CONOCIMIENTO DEL RIESGO EN CARTAGENA DE INDIAS</t>
  </si>
  <si>
    <t>AVANCE PROYECTO GENERACION DE LAS ACCIONES REQUERIDAS PARA LA MITIGACIÓN Y REDUCCIÓN DEL RIESGO DE DESASTRES EN CARTAGENA DE INDIAS</t>
  </si>
  <si>
    <t>AVANCE PROYECTO FORTALECIMIENTO DE LA ATENCION Y MANEJO DE DESASTRES EN CARTAGENA DE INDIAS</t>
  </si>
  <si>
    <t>EJECUCIÓN PRESUPUESTAL SEGÚN GIROS</t>
  </si>
  <si>
    <t>AVANCE EJECUCIÓN PRESUPUESTAL SEGÚN GIROS</t>
  </si>
  <si>
    <t>Se encuentra en revisión y ajuste el documento entregado por parte de la OAGRD</t>
  </si>
  <si>
    <t>AVANCE EN LAS ACTIVIDADES DE PROYECTOS GESTION DE RIESGO A AGOSTO DE 2024</t>
  </si>
  <si>
    <t>AVANCE ESTRATEGICO GESTION DE RIESGO A SEPTIEMBRE 2024</t>
  </si>
  <si>
    <t>EJECUCION PRESUPUESTAL GESTION DE RIESGO A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</si>
</sst>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0.00000%"/>
  </numFmts>
  <fonts count="41"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rial"/>
      <family val="2"/>
    </font>
    <font>
      <sz val="11"/>
      <color theme="1"/>
      <name val="Calibri"/>
      <family val="2"/>
    </font>
    <font>
      <b/>
      <sz val="11"/>
      <color theme="1"/>
      <name val="Aptos Narrow"/>
      <family val="2"/>
      <scheme val="minor"/>
    </font>
    <font>
      <sz val="10"/>
      <color theme="1"/>
      <name val="Aptos Narrow"/>
      <family val="2"/>
      <scheme val="minor"/>
    </font>
    <font>
      <sz val="11"/>
      <color theme="1"/>
      <name val="Aptos Narrow"/>
      <family val="2"/>
      <scheme val="minor"/>
    </font>
    <font>
      <sz val="11"/>
      <color indexed="8"/>
      <name val="Arial"/>
      <family val="2"/>
    </font>
    <font>
      <b/>
      <sz val="9"/>
      <color theme="1"/>
      <name val="Arial"/>
      <family val="2"/>
    </font>
    <font>
      <sz val="11"/>
      <name val="Aptos Narrow"/>
      <family val="2"/>
      <scheme val="minor"/>
    </font>
    <font>
      <sz val="9"/>
      <color rgb="FF000000"/>
      <name val="Calibri"/>
      <family val="2"/>
    </font>
    <font>
      <u/>
      <sz val="11"/>
      <color theme="10"/>
      <name val="Aptos Narrow"/>
      <family val="2"/>
      <scheme val="minor"/>
    </font>
    <font>
      <b/>
      <sz val="9"/>
      <color rgb="FF333333"/>
      <name val="Arial"/>
      <family val="2"/>
    </font>
    <font>
      <sz val="9"/>
      <color rgb="FF333333"/>
      <name val="Arial"/>
      <family val="2"/>
    </font>
    <font>
      <b/>
      <sz val="20"/>
      <color theme="1"/>
      <name val="Arial"/>
      <family val="2"/>
    </font>
    <font>
      <b/>
      <sz val="20"/>
      <color theme="1" tint="4.9989318521683403E-2"/>
      <name val="Aptos Narrow"/>
      <family val="2"/>
      <scheme val="minor"/>
    </font>
    <font>
      <sz val="11"/>
      <color rgb="FF000000"/>
      <name val="Aptos Narrow"/>
      <family val="2"/>
    </font>
    <font>
      <b/>
      <sz val="14"/>
      <color theme="1"/>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s>
  <cellStyleXfs count="13">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3" fontId="1" fillId="0" borderId="0" applyFont="0" applyFill="0" applyBorder="0" applyAlignment="0" applyProtection="0"/>
    <xf numFmtId="0" fontId="1" fillId="7" borderId="0" applyNumberFormat="0" applyBorder="0" applyAlignment="0" applyProtection="0"/>
    <xf numFmtId="0" fontId="28" fillId="8" borderId="20" applyFill="0">
      <alignment vertical="top" wrapText="1"/>
    </xf>
    <xf numFmtId="0" fontId="34"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82">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6" fillId="0" borderId="0" xfId="0" applyFont="1" applyAlignment="1">
      <alignment horizontal="left" vertical="center"/>
    </xf>
    <xf numFmtId="0" fontId="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25" fillId="2" borderId="1" xfId="0" applyFont="1" applyFill="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2" borderId="1" xfId="0" applyFill="1" applyBorder="1" applyAlignment="1">
      <alignment horizont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0" fillId="0" borderId="1" xfId="0" applyBorder="1" applyAlignment="1">
      <alignment wrapText="1"/>
    </xf>
    <xf numFmtId="0" fontId="0" fillId="0" borderId="1" xfId="0" applyBorder="1"/>
    <xf numFmtId="0" fontId="0" fillId="0" borderId="1" xfId="0" applyBorder="1" applyAlignment="1">
      <alignment vertical="center"/>
    </xf>
    <xf numFmtId="43" fontId="5" fillId="2" borderId="1" xfId="7" applyFont="1" applyFill="1" applyBorder="1" applyAlignment="1">
      <alignment horizontal="center" vertical="center" wrapText="1"/>
    </xf>
    <xf numFmtId="43" fontId="0" fillId="0" borderId="0" xfId="7" applyFont="1"/>
    <xf numFmtId="0" fontId="0" fillId="0" borderId="1" xfId="0" applyBorder="1" applyAlignment="1">
      <alignment horizontal="center" vertical="center"/>
    </xf>
    <xf numFmtId="164" fontId="0" fillId="0" borderId="1" xfId="7" applyNumberFormat="1" applyFont="1" applyBorder="1" applyAlignment="1">
      <alignment vertical="center"/>
    </xf>
    <xf numFmtId="43" fontId="0" fillId="0" borderId="1" xfId="7" applyFont="1" applyBorder="1" applyAlignment="1">
      <alignment vertical="center"/>
    </xf>
    <xf numFmtId="164" fontId="0" fillId="0" borderId="1" xfId="7" applyNumberFormat="1" applyFont="1" applyBorder="1" applyAlignment="1">
      <alignment horizontal="right" vertical="center"/>
    </xf>
    <xf numFmtId="164" fontId="0" fillId="0" borderId="1" xfId="7" applyNumberFormat="1" applyFont="1" applyBorder="1" applyAlignment="1">
      <alignment horizontal="center" vertical="center"/>
    </xf>
    <xf numFmtId="0" fontId="0" fillId="0" borderId="1" xfId="0" applyBorder="1" applyAlignment="1">
      <alignment horizontal="right" vertical="center"/>
    </xf>
    <xf numFmtId="14" fontId="0" fillId="0" borderId="1" xfId="0" applyNumberFormat="1" applyBorder="1" applyAlignment="1">
      <alignment horizontal="center" vertical="center"/>
    </xf>
    <xf numFmtId="0" fontId="0" fillId="0" borderId="0" xfId="0" applyAlignment="1">
      <alignment horizontal="center" vertical="center"/>
    </xf>
    <xf numFmtId="43" fontId="6" fillId="2" borderId="1" xfId="7" applyFont="1" applyFill="1" applyBorder="1" applyAlignment="1">
      <alignment horizontal="center" vertical="center" wrapText="1"/>
    </xf>
    <xf numFmtId="43" fontId="0" fillId="0" borderId="0" xfId="7" applyFont="1" applyAlignment="1">
      <alignment vertical="center"/>
    </xf>
    <xf numFmtId="164" fontId="0" fillId="0" borderId="1" xfId="0" applyNumberFormat="1" applyBorder="1" applyAlignment="1">
      <alignment vertical="center"/>
    </xf>
    <xf numFmtId="0" fontId="29" fillId="0" borderId="1" xfId="0" applyFont="1" applyBorder="1" applyAlignment="1">
      <alignment vertical="center" wrapText="1"/>
    </xf>
    <xf numFmtId="0" fontId="29" fillId="0" borderId="1" xfId="0" applyFont="1" applyBorder="1" applyAlignment="1">
      <alignment horizontal="left" vertical="center" wrapText="1"/>
    </xf>
    <xf numFmtId="0" fontId="0" fillId="0" borderId="1" xfId="0" applyBorder="1" applyAlignment="1">
      <alignment horizontal="center" vertical="center" wrapText="1"/>
    </xf>
    <xf numFmtId="0" fontId="21" fillId="2" borderId="2" xfId="0" applyFont="1" applyFill="1" applyBorder="1" applyAlignment="1">
      <alignment horizontal="center" vertical="center" wrapText="1"/>
    </xf>
    <xf numFmtId="0" fontId="5" fillId="2" borderId="1" xfId="1" applyFont="1" applyFill="1" applyBorder="1" applyAlignment="1">
      <alignment horizontal="left" vertical="center"/>
    </xf>
    <xf numFmtId="0" fontId="30" fillId="2" borderId="1" xfId="8" applyFont="1" applyFill="1" applyBorder="1" applyAlignment="1" applyProtection="1">
      <alignment horizontal="center" vertical="center" wrapText="1"/>
      <protection locked="0"/>
    </xf>
    <xf numFmtId="0" fontId="7" fillId="0" borderId="1" xfId="9" applyFont="1" applyFill="1" applyBorder="1" applyAlignment="1" applyProtection="1">
      <alignment horizontal="center" vertical="center" wrapText="1"/>
      <protection locked="0"/>
    </xf>
    <xf numFmtId="0" fontId="7" fillId="2" borderId="0" xfId="0" applyFont="1" applyFill="1" applyAlignment="1">
      <alignment horizontal="center"/>
    </xf>
    <xf numFmtId="0" fontId="7" fillId="2" borderId="1" xfId="0" applyFont="1" applyFill="1" applyBorder="1" applyAlignment="1">
      <alignmen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0" xfId="0" applyFont="1"/>
    <xf numFmtId="0" fontId="7" fillId="0" borderId="21" xfId="9" applyFont="1" applyFill="1" applyBorder="1" applyAlignment="1" applyProtection="1">
      <alignment horizontal="left" vertical="center" wrapText="1"/>
      <protection locked="0"/>
    </xf>
    <xf numFmtId="0" fontId="7" fillId="0" borderId="1" xfId="9" applyFont="1" applyFill="1" applyBorder="1" applyAlignment="1" applyProtection="1">
      <alignment vertical="center" wrapText="1"/>
      <protection locked="0"/>
    </xf>
    <xf numFmtId="0" fontId="7" fillId="0" borderId="1" xfId="9" applyFont="1" applyFill="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7" fillId="0" borderId="0" xfId="0" applyFont="1" applyAlignment="1">
      <alignment vertical="center" wrapText="1"/>
    </xf>
    <xf numFmtId="0" fontId="0" fillId="0" borderId="0" xfId="0" applyAlignment="1">
      <alignment wrapText="1"/>
    </xf>
    <xf numFmtId="0" fontId="5" fillId="2" borderId="2" xfId="0" applyFont="1" applyFill="1" applyBorder="1" applyAlignment="1">
      <alignment horizontal="center" vertical="center" wrapText="1"/>
    </xf>
    <xf numFmtId="9" fontId="0" fillId="2" borderId="1" xfId="0" applyNumberFormat="1" applyFill="1" applyBorder="1" applyAlignment="1">
      <alignment horizontal="center" vertical="center"/>
    </xf>
    <xf numFmtId="9" fontId="0" fillId="0" borderId="1" xfId="0" applyNumberFormat="1" applyBorder="1" applyAlignment="1">
      <alignment horizontal="center" vertical="center"/>
    </xf>
    <xf numFmtId="43" fontId="0" fillId="0" borderId="0" xfId="0" applyNumberFormat="1"/>
    <xf numFmtId="43" fontId="27" fillId="0" borderId="1" xfId="7" applyFont="1" applyBorder="1" applyAlignment="1">
      <alignment vertical="center"/>
    </xf>
    <xf numFmtId="43" fontId="27" fillId="0" borderId="1" xfId="0" applyNumberFormat="1" applyFont="1" applyBorder="1"/>
    <xf numFmtId="43" fontId="0" fillId="0" borderId="18" xfId="7" applyFont="1" applyBorder="1" applyAlignment="1">
      <alignment horizontal="center" vertical="center"/>
    </xf>
    <xf numFmtId="43" fontId="0" fillId="0" borderId="20" xfId="7" applyFont="1" applyBorder="1" applyAlignment="1">
      <alignment horizontal="center" vertical="center"/>
    </xf>
    <xf numFmtId="0" fontId="5"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7" applyNumberFormat="1" applyFont="1" applyBorder="1" applyAlignment="1">
      <alignment vertical="center"/>
    </xf>
    <xf numFmtId="0" fontId="0" fillId="0" borderId="20" xfId="7" applyNumberFormat="1" applyFont="1" applyBorder="1" applyAlignment="1">
      <alignment horizontal="center" vertical="center"/>
    </xf>
    <xf numFmtId="0" fontId="0" fillId="0" borderId="18" xfId="7" applyNumberFormat="1"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8" xfId="0" applyBorder="1" applyAlignment="1">
      <alignment horizontal="center" vertical="center" wrapText="1"/>
    </xf>
    <xf numFmtId="0" fontId="34" fillId="0" borderId="1" xfId="10" applyFill="1" applyBorder="1" applyAlignment="1">
      <alignment horizontal="center" vertical="center" wrapText="1"/>
    </xf>
    <xf numFmtId="0" fontId="34" fillId="0" borderId="18" xfId="10" applyFill="1" applyBorder="1" applyAlignment="1">
      <alignment horizontal="center" vertical="center" wrapText="1"/>
    </xf>
    <xf numFmtId="0" fontId="35" fillId="0" borderId="0" xfId="0" applyFont="1" applyAlignment="1">
      <alignment wrapText="1"/>
    </xf>
    <xf numFmtId="43" fontId="0" fillId="0" borderId="1" xfId="7" applyFont="1" applyBorder="1" applyAlignment="1">
      <alignment vertical="center" wrapText="1"/>
    </xf>
    <xf numFmtId="43" fontId="0" fillId="0" borderId="1" xfId="7" applyFont="1" applyBorder="1" applyAlignment="1">
      <alignment horizontal="center" vertical="center"/>
    </xf>
    <xf numFmtId="0" fontId="32" fillId="0" borderId="1" xfId="7" applyNumberFormat="1" applyFont="1" applyBorder="1" applyAlignment="1">
      <alignment horizontal="center" vertical="center"/>
    </xf>
    <xf numFmtId="0" fontId="0" fillId="0" borderId="1" xfId="7" applyNumberFormat="1" applyFont="1" applyBorder="1" applyAlignment="1">
      <alignment horizontal="center" vertical="center"/>
    </xf>
    <xf numFmtId="0" fontId="33" fillId="0" borderId="1" xfId="0" applyFont="1" applyBorder="1" applyAlignment="1">
      <alignment horizontal="center" vertical="center" wrapText="1"/>
    </xf>
    <xf numFmtId="0" fontId="33" fillId="0" borderId="0" xfId="0" applyFont="1" applyAlignment="1">
      <alignment horizontal="center" vertical="center" wrapText="1"/>
    </xf>
    <xf numFmtId="0" fontId="36" fillId="0" borderId="0" xfId="0" applyFont="1" applyAlignment="1">
      <alignment vertical="center" wrapText="1"/>
    </xf>
    <xf numFmtId="0" fontId="0" fillId="2" borderId="19" xfId="0" applyFill="1" applyBorder="1" applyAlignment="1">
      <alignment horizontal="center" vertical="top" wrapText="1"/>
    </xf>
    <xf numFmtId="0" fontId="0" fillId="2" borderId="19" xfId="0" applyFill="1" applyBorder="1" applyAlignment="1">
      <alignment horizontal="center" vertical="top"/>
    </xf>
    <xf numFmtId="0" fontId="0" fillId="0" borderId="19" xfId="0" applyBorder="1" applyAlignment="1">
      <alignment vertical="top" wrapText="1"/>
    </xf>
    <xf numFmtId="0" fontId="0" fillId="0" borderId="19" xfId="0" applyBorder="1" applyAlignment="1">
      <alignment horizontal="center" vertical="center" wrapText="1"/>
    </xf>
    <xf numFmtId="0" fontId="0" fillId="0" borderId="19" xfId="0" applyBorder="1" applyAlignment="1">
      <alignment horizontal="center" vertical="top"/>
    </xf>
    <xf numFmtId="0" fontId="27" fillId="0" borderId="19" xfId="0" applyFont="1" applyBorder="1" applyAlignment="1">
      <alignment horizontal="center" vertical="top" wrapText="1"/>
    </xf>
    <xf numFmtId="0" fontId="27" fillId="0" borderId="19" xfId="0" applyFont="1" applyBorder="1" applyAlignment="1">
      <alignment vertical="top" wrapText="1"/>
    </xf>
    <xf numFmtId="1" fontId="0" fillId="0" borderId="18" xfId="0" applyNumberFormat="1" applyBorder="1" applyAlignment="1">
      <alignment horizontal="center" vertical="top"/>
    </xf>
    <xf numFmtId="1" fontId="0" fillId="0" borderId="19" xfId="0" applyNumberFormat="1" applyBorder="1" applyAlignment="1">
      <alignment horizontal="center" vertical="top"/>
    </xf>
    <xf numFmtId="0" fontId="0" fillId="0" borderId="19" xfId="0" applyBorder="1" applyAlignment="1">
      <alignment horizontal="center" vertical="top" wrapText="1"/>
    </xf>
    <xf numFmtId="0" fontId="27" fillId="2" borderId="19" xfId="0" applyFont="1" applyFill="1" applyBorder="1" applyAlignment="1">
      <alignment horizontal="center" vertical="top" wrapText="1"/>
    </xf>
    <xf numFmtId="0" fontId="27" fillId="0" borderId="16" xfId="0" applyFont="1" applyBorder="1" applyAlignment="1">
      <alignment vertical="top" wrapText="1"/>
    </xf>
    <xf numFmtId="0" fontId="18" fillId="10" borderId="18" xfId="0" applyFont="1" applyFill="1" applyBorder="1" applyAlignment="1">
      <alignment horizontal="center" vertical="center" wrapText="1"/>
    </xf>
    <xf numFmtId="0" fontId="34" fillId="0" borderId="0" xfId="10" applyFill="1" applyBorder="1" applyAlignment="1">
      <alignment horizontal="center" vertical="center" wrapText="1"/>
    </xf>
    <xf numFmtId="43" fontId="0" fillId="0" borderId="0" xfId="7" applyFont="1" applyBorder="1" applyAlignment="1">
      <alignment vertical="center"/>
    </xf>
    <xf numFmtId="9" fontId="0" fillId="0" borderId="1" xfId="11"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9" fontId="2" fillId="0" borderId="1" xfId="11" applyFont="1" applyBorder="1" applyAlignment="1">
      <alignment horizontal="center" vertical="center"/>
    </xf>
    <xf numFmtId="8" fontId="39" fillId="0" borderId="1" xfId="0" applyNumberFormat="1" applyFont="1" applyBorder="1" applyAlignment="1">
      <alignment horizontal="center" vertical="center" wrapText="1"/>
    </xf>
    <xf numFmtId="9" fontId="0" fillId="0" borderId="25" xfId="0" applyNumberFormat="1" applyBorder="1" applyAlignment="1">
      <alignment horizontal="center" vertical="center"/>
    </xf>
    <xf numFmtId="43" fontId="0" fillId="0" borderId="26" xfId="0" applyNumberFormat="1" applyBorder="1" applyAlignment="1">
      <alignment horizontal="center" vertical="center"/>
    </xf>
    <xf numFmtId="43" fontId="0" fillId="0" borderId="27" xfId="0" applyNumberFormat="1" applyBorder="1" applyAlignment="1">
      <alignment horizontal="center" vertical="center"/>
    </xf>
    <xf numFmtId="9" fontId="40" fillId="2" borderId="24" xfId="0" applyNumberFormat="1" applyFont="1" applyFill="1" applyBorder="1" applyAlignment="1">
      <alignment horizontal="center" vertical="center"/>
    </xf>
    <xf numFmtId="8" fontId="40" fillId="2" borderId="24" xfId="0" applyNumberFormat="1" applyFont="1" applyFill="1" applyBorder="1" applyAlignment="1">
      <alignment horizontal="center" vertical="center"/>
    </xf>
    <xf numFmtId="9" fontId="40" fillId="2" borderId="28" xfId="0" applyNumberFormat="1" applyFont="1" applyFill="1" applyBorder="1" applyAlignment="1">
      <alignment horizontal="center" vertical="center"/>
    </xf>
    <xf numFmtId="0" fontId="40" fillId="10" borderId="24" xfId="0" applyFont="1" applyFill="1" applyBorder="1" applyAlignment="1">
      <alignment horizontal="center" vertical="center" wrapText="1"/>
    </xf>
    <xf numFmtId="9" fontId="2" fillId="0" borderId="1" xfId="11" applyFont="1" applyBorder="1" applyAlignment="1">
      <alignment horizontal="center"/>
    </xf>
    <xf numFmtId="166" fontId="0" fillId="0" borderId="26" xfId="11" applyNumberFormat="1" applyFont="1" applyBorder="1" applyAlignment="1">
      <alignment horizontal="center" vertical="center"/>
    </xf>
    <xf numFmtId="166" fontId="0" fillId="0" borderId="27" xfId="11" applyNumberFormat="1" applyFont="1" applyBorder="1" applyAlignment="1">
      <alignment horizontal="center" vertical="center"/>
    </xf>
    <xf numFmtId="9" fontId="0" fillId="0" borderId="18" xfId="11" applyFont="1" applyBorder="1" applyAlignment="1">
      <alignment horizontal="center" vertical="center"/>
    </xf>
    <xf numFmtId="14" fontId="0" fillId="0" borderId="18" xfId="0" applyNumberFormat="1" applyBorder="1" applyAlignment="1">
      <alignment horizontal="center" vertical="center"/>
    </xf>
    <xf numFmtId="0" fontId="0" fillId="0" borderId="18" xfId="0" applyBorder="1" applyAlignment="1">
      <alignment horizontal="right" vertical="center"/>
    </xf>
    <xf numFmtId="0" fontId="29" fillId="0" borderId="18" xfId="0" applyFont="1" applyBorder="1" applyAlignment="1">
      <alignment vertical="center" wrapText="1"/>
    </xf>
    <xf numFmtId="43" fontId="0" fillId="0" borderId="18" xfId="7" applyFont="1" applyBorder="1" applyAlignment="1">
      <alignment vertical="center"/>
    </xf>
    <xf numFmtId="0" fontId="0" fillId="0" borderId="18" xfId="7" applyNumberFormat="1" applyFont="1" applyBorder="1" applyAlignment="1">
      <alignment vertical="center"/>
    </xf>
    <xf numFmtId="0" fontId="0" fillId="0" borderId="1" xfId="0" applyBorder="1" applyAlignment="1">
      <alignment horizontal="center"/>
    </xf>
    <xf numFmtId="43" fontId="0" fillId="0" borderId="1" xfId="7" applyFont="1" applyBorder="1"/>
    <xf numFmtId="0" fontId="27" fillId="0" borderId="1" xfId="0" applyFont="1" applyBorder="1"/>
    <xf numFmtId="165" fontId="0" fillId="0" borderId="25" xfId="11" applyNumberFormat="1" applyFont="1" applyBorder="1" applyAlignment="1">
      <alignment horizontal="center" vertical="center"/>
    </xf>
    <xf numFmtId="43" fontId="40" fillId="2" borderId="24" xfId="0" applyNumberFormat="1" applyFont="1" applyFill="1" applyBorder="1" applyAlignment="1">
      <alignment horizontal="center" vertical="center"/>
    </xf>
    <xf numFmtId="44" fontId="0" fillId="0" borderId="1" xfId="12" applyFont="1" applyFill="1" applyBorder="1" applyAlignment="1">
      <alignment horizontal="center" wrapText="1"/>
    </xf>
    <xf numFmtId="9" fontId="0" fillId="0" borderId="26"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9" fontId="0" fillId="0" borderId="27" xfId="0" applyNumberFormat="1" applyBorder="1" applyAlignment="1">
      <alignment horizontal="center" vertical="center"/>
    </xf>
    <xf numFmtId="0" fontId="0" fillId="0" borderId="25"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44" fontId="2" fillId="0" borderId="1" xfId="0" applyNumberFormat="1" applyFont="1" applyBorder="1" applyAlignment="1">
      <alignment horizontal="center"/>
    </xf>
    <xf numFmtId="165" fontId="2" fillId="0" borderId="1" xfId="11" applyNumberFormat="1" applyFont="1" applyBorder="1" applyAlignment="1">
      <alignment horizontal="center"/>
    </xf>
    <xf numFmtId="44" fontId="2" fillId="0" borderId="0" xfId="0" applyNumberFormat="1" applyFont="1" applyAlignment="1">
      <alignment horizontal="center"/>
    </xf>
    <xf numFmtId="2" fontId="2" fillId="0" borderId="0" xfId="0" applyNumberFormat="1" applyFont="1" applyAlignment="1">
      <alignment horizontal="center"/>
    </xf>
    <xf numFmtId="8" fontId="39" fillId="0" borderId="18" xfId="0" applyNumberFormat="1" applyFont="1" applyBorder="1" applyAlignment="1">
      <alignment horizontal="center" vertical="center" wrapText="1"/>
    </xf>
    <xf numFmtId="44" fontId="0" fillId="0" borderId="20" xfId="12" applyFont="1" applyFill="1" applyBorder="1" applyAlignment="1">
      <alignment horizontal="center" wrapText="1"/>
    </xf>
    <xf numFmtId="8" fontId="2" fillId="2" borderId="1" xfId="0" applyNumberFormat="1" applyFont="1" applyFill="1" applyBorder="1" applyAlignment="1">
      <alignment horizontal="center" vertical="center"/>
    </xf>
    <xf numFmtId="165" fontId="2" fillId="2" borderId="1" xfId="11" applyNumberFormat="1" applyFont="1" applyFill="1" applyBorder="1" applyAlignment="1">
      <alignment horizontal="center" vertical="center"/>
    </xf>
    <xf numFmtId="44" fontId="2" fillId="0" borderId="1" xfId="0" applyNumberFormat="1" applyFont="1" applyBorder="1" applyAlignment="1">
      <alignment horizontal="center" vertical="center"/>
    </xf>
    <xf numFmtId="10" fontId="25" fillId="11" borderId="1" xfId="0" applyNumberFormat="1" applyFont="1" applyFill="1" applyBorder="1" applyAlignment="1">
      <alignment horizontal="center" vertical="center" wrapText="1"/>
    </xf>
    <xf numFmtId="0" fontId="25" fillId="11" borderId="1" xfId="0" applyFont="1" applyFill="1" applyBorder="1" applyAlignment="1">
      <alignment horizontal="center" vertical="center" wrapText="1"/>
    </xf>
    <xf numFmtId="10" fontId="0" fillId="11" borderId="1" xfId="0" applyNumberFormat="1" applyFill="1" applyBorder="1" applyAlignment="1">
      <alignment horizontal="center" vertical="center"/>
    </xf>
    <xf numFmtId="0" fontId="25" fillId="11" borderId="1" xfId="0" applyFont="1" applyFill="1" applyBorder="1" applyAlignment="1">
      <alignment horizontal="center" vertical="center"/>
    </xf>
    <xf numFmtId="10" fontId="5" fillId="10" borderId="1" xfId="0" applyNumberFormat="1" applyFont="1" applyFill="1" applyBorder="1" applyAlignment="1">
      <alignment horizontal="center" vertical="center" wrapText="1"/>
    </xf>
    <xf numFmtId="10" fontId="25" fillId="0" borderId="1" xfId="11" applyNumberFormat="1" applyFont="1" applyBorder="1" applyAlignment="1">
      <alignment horizontal="center" vertical="center" wrapText="1"/>
    </xf>
    <xf numFmtId="10" fontId="9" fillId="2" borderId="0" xfId="0" applyNumberFormat="1" applyFont="1" applyFill="1" applyAlignment="1">
      <alignment horizontal="center"/>
    </xf>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10" fontId="2" fillId="2" borderId="1" xfId="11" applyNumberFormat="1" applyFont="1" applyFill="1" applyBorder="1" applyAlignment="1">
      <alignment horizontal="center"/>
    </xf>
    <xf numFmtId="0" fontId="37" fillId="2" borderId="11"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17"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37" fillId="2" borderId="15" xfId="0" applyFont="1" applyFill="1" applyBorder="1" applyAlignment="1">
      <alignment horizontal="center" vertical="center" wrapText="1"/>
    </xf>
    <xf numFmtId="10" fontId="37" fillId="0" borderId="18" xfId="11" applyNumberFormat="1" applyFont="1" applyBorder="1" applyAlignment="1">
      <alignment horizontal="center" vertical="center" wrapText="1"/>
    </xf>
    <xf numFmtId="10" fontId="37" fillId="0" borderId="20" xfId="11" applyNumberFormat="1" applyFont="1" applyBorder="1" applyAlignment="1">
      <alignment horizontal="center" vertical="center" wrapText="1"/>
    </xf>
    <xf numFmtId="10" fontId="37" fillId="0" borderId="19" xfId="11" applyNumberFormat="1" applyFont="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10" fontId="38" fillId="2" borderId="1" xfId="11" applyNumberFormat="1" applyFont="1" applyFill="1" applyBorder="1" applyAlignment="1">
      <alignment horizontal="center" vertical="center"/>
    </xf>
    <xf numFmtId="0" fontId="0" fillId="2" borderId="18" xfId="0" applyFill="1" applyBorder="1" applyAlignment="1">
      <alignment vertical="top" wrapText="1"/>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18" xfId="0" applyFill="1" applyBorder="1" applyAlignment="1">
      <alignment horizontal="center" vertical="top" wrapText="1"/>
    </xf>
    <xf numFmtId="0" fontId="0" fillId="2" borderId="19" xfId="0" applyFill="1" applyBorder="1" applyAlignment="1">
      <alignment horizontal="center" vertical="top" wrapText="1"/>
    </xf>
    <xf numFmtId="0" fontId="0" fillId="2" borderId="20" xfId="0" applyFill="1" applyBorder="1" applyAlignment="1">
      <alignment horizontal="center" vertical="top" wrapText="1"/>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20" xfId="0" applyFill="1" applyBorder="1" applyAlignment="1">
      <alignment horizontal="center" vertical="top"/>
    </xf>
    <xf numFmtId="0" fontId="3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5" fillId="2" borderId="1" xfId="0" applyFont="1" applyFill="1" applyBorder="1" applyAlignment="1">
      <alignment horizontal="center" vertical="top" textRotation="255"/>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7" fillId="0" borderId="18" xfId="9" applyFont="1" applyFill="1" applyBorder="1" applyAlignment="1" applyProtection="1">
      <alignment horizontal="left" vertical="center" wrapText="1"/>
      <protection locked="0"/>
    </xf>
    <xf numFmtId="0" fontId="7" fillId="0" borderId="20" xfId="9" applyFont="1" applyFill="1" applyAlignment="1" applyProtection="1">
      <alignment horizontal="left" vertical="center" wrapText="1"/>
      <protection locked="0"/>
    </xf>
    <xf numFmtId="0" fontId="30" fillId="2" borderId="18" xfId="8" applyFont="1" applyFill="1" applyBorder="1" applyAlignment="1" applyProtection="1">
      <alignment horizontal="center" vertical="center" wrapText="1"/>
      <protection locked="0"/>
    </xf>
    <xf numFmtId="0" fontId="30" fillId="2" borderId="19" xfId="8" applyFont="1" applyFill="1" applyBorder="1" applyAlignment="1" applyProtection="1">
      <alignment horizontal="center" vertical="center" wrapText="1"/>
      <protection locked="0"/>
    </xf>
    <xf numFmtId="0" fontId="30" fillId="2" borderId="20" xfId="8" applyFont="1" applyFill="1" applyBorder="1" applyAlignment="1" applyProtection="1">
      <alignment horizontal="center" vertical="center" wrapText="1"/>
      <protection locked="0"/>
    </xf>
    <xf numFmtId="0" fontId="7" fillId="0" borderId="18" xfId="9" applyFont="1" applyFill="1" applyBorder="1" applyAlignment="1" applyProtection="1">
      <alignment horizontal="center" vertical="center" wrapText="1"/>
      <protection locked="0"/>
    </xf>
    <xf numFmtId="0" fontId="7" fillId="0" borderId="20" xfId="9" applyFont="1" applyFill="1" applyAlignment="1" applyProtection="1">
      <alignment horizontal="center" vertical="center" wrapText="1"/>
      <protection locked="0"/>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2" borderId="1" xfId="0" applyFont="1" applyFill="1" applyBorder="1" applyAlignment="1">
      <alignment vertical="top"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top" textRotation="255"/>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30" fillId="2" borderId="1" xfId="8" applyFont="1" applyFill="1" applyBorder="1" applyAlignment="1" applyProtection="1">
      <alignment horizontal="left" vertical="center" wrapText="1"/>
      <protection locked="0"/>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top" wrapText="1"/>
    </xf>
    <xf numFmtId="0" fontId="7" fillId="0" borderId="19" xfId="0" applyFont="1" applyBorder="1" applyAlignment="1">
      <alignment horizontal="center" vertical="top" wrapText="1"/>
    </xf>
    <xf numFmtId="0" fontId="7" fillId="0" borderId="20" xfId="0" applyFont="1" applyBorder="1" applyAlignment="1">
      <alignment horizontal="center" vertical="top"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27" fillId="0" borderId="18" xfId="0" applyFont="1" applyBorder="1" applyAlignment="1">
      <alignment horizontal="center" vertical="top" wrapText="1"/>
    </xf>
    <xf numFmtId="0" fontId="27" fillId="0" borderId="19" xfId="0" applyFont="1" applyBorder="1" applyAlignment="1">
      <alignment horizontal="center" vertical="top" wrapText="1"/>
    </xf>
    <xf numFmtId="0" fontId="27" fillId="0" borderId="20" xfId="0" applyFont="1" applyBorder="1" applyAlignment="1">
      <alignment horizontal="center"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7" fillId="0" borderId="20" xfId="0" applyFont="1" applyBorder="1" applyAlignment="1">
      <alignment vertical="top" wrapText="1"/>
    </xf>
    <xf numFmtId="1" fontId="0" fillId="0" borderId="18" xfId="0" applyNumberFormat="1" applyBorder="1" applyAlignment="1">
      <alignment horizontal="center" vertical="top"/>
    </xf>
    <xf numFmtId="1" fontId="0" fillId="0" borderId="19" xfId="0" applyNumberFormat="1" applyBorder="1" applyAlignment="1">
      <alignment horizontal="center" vertical="top"/>
    </xf>
    <xf numFmtId="1" fontId="0" fillId="0" borderId="20" xfId="0" applyNumberFormat="1" applyBorder="1" applyAlignment="1">
      <alignment horizontal="center" vertical="top"/>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9" fontId="0" fillId="0" borderId="18" xfId="0" applyNumberFormat="1" applyBorder="1" applyAlignment="1">
      <alignment horizontal="center" vertical="center"/>
    </xf>
    <xf numFmtId="9" fontId="0" fillId="0" borderId="19" xfId="0" applyNumberFormat="1" applyBorder="1" applyAlignment="1">
      <alignment horizontal="center" vertical="center"/>
    </xf>
    <xf numFmtId="9" fontId="0" fillId="0" borderId="20" xfId="0" applyNumberFormat="1" applyBorder="1" applyAlignment="1">
      <alignment horizontal="center" vertical="center"/>
    </xf>
    <xf numFmtId="0" fontId="27" fillId="0" borderId="11" xfId="0" applyFont="1" applyBorder="1" applyAlignment="1">
      <alignment vertical="top" wrapText="1"/>
    </xf>
    <xf numFmtId="0" fontId="27" fillId="0" borderId="16" xfId="0" applyFont="1" applyBorder="1" applyAlignment="1">
      <alignment vertical="top" wrapText="1"/>
    </xf>
    <xf numFmtId="0" fontId="27" fillId="0" borderId="13" xfId="0" applyFont="1" applyBorder="1" applyAlignment="1">
      <alignment vertical="top" wrapText="1"/>
    </xf>
    <xf numFmtId="0" fontId="25" fillId="2" borderId="18" xfId="0" applyFont="1" applyFill="1" applyBorder="1" applyAlignment="1">
      <alignment horizontal="left" vertical="center" wrapText="1"/>
    </xf>
    <xf numFmtId="0" fontId="25" fillId="2" borderId="19" xfId="0" applyFont="1" applyFill="1" applyBorder="1" applyAlignment="1">
      <alignment horizontal="left" vertical="center" wrapText="1"/>
    </xf>
    <xf numFmtId="0" fontId="25" fillId="2" borderId="20" xfId="0" applyFont="1" applyFill="1" applyBorder="1" applyAlignment="1">
      <alignment horizontal="left" vertical="center" wrapText="1"/>
    </xf>
    <xf numFmtId="1" fontId="0" fillId="0" borderId="1" xfId="0" applyNumberFormat="1" applyBorder="1" applyAlignment="1">
      <alignment horizontal="center" vertical="top"/>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7" fillId="2" borderId="18" xfId="0" applyFont="1" applyFill="1" applyBorder="1" applyAlignment="1">
      <alignment horizontal="center" vertical="top" wrapText="1"/>
    </xf>
    <xf numFmtId="0" fontId="27" fillId="2" borderId="19" xfId="0" applyFont="1" applyFill="1" applyBorder="1" applyAlignment="1">
      <alignment horizontal="center" vertical="top" wrapText="1"/>
    </xf>
    <xf numFmtId="0" fontId="27" fillId="2" borderId="20" xfId="0" applyFont="1" applyFill="1" applyBorder="1" applyAlignment="1">
      <alignment horizontal="center" vertical="top" wrapText="1"/>
    </xf>
    <xf numFmtId="0" fontId="25" fillId="2" borderId="18" xfId="0" applyFont="1" applyFill="1" applyBorder="1" applyAlignment="1">
      <alignment vertical="center" wrapText="1"/>
    </xf>
    <xf numFmtId="0" fontId="25" fillId="2" borderId="19" xfId="0" applyFont="1" applyFill="1" applyBorder="1" applyAlignment="1">
      <alignment vertical="center" wrapText="1"/>
    </xf>
    <xf numFmtId="0" fontId="25" fillId="2" borderId="20" xfId="0" applyFont="1" applyFill="1" applyBorder="1" applyAlignment="1">
      <alignmen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8" xfId="0" applyBorder="1" applyAlignment="1">
      <alignment horizontal="left" vertical="center" wrapText="1"/>
    </xf>
    <xf numFmtId="0" fontId="0" fillId="0" borderId="20" xfId="0"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43" fontId="0" fillId="0" borderId="18" xfId="7" applyFont="1" applyBorder="1" applyAlignment="1">
      <alignment horizontal="center" vertical="center"/>
    </xf>
    <xf numFmtId="43" fontId="0" fillId="0" borderId="20" xfId="7"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xf>
    <xf numFmtId="43" fontId="0" fillId="0" borderId="19" xfId="7" applyFont="1" applyBorder="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13">
    <cellStyle name="20% - Énfasis1" xfId="8" builtinId="30"/>
    <cellStyle name="BodyStyle" xfId="5" xr:uid="{00000000-0005-0000-0000-000001000000}"/>
    <cellStyle name="Estilo 1" xfId="9" xr:uid="{00000000-0005-0000-0000-000002000000}"/>
    <cellStyle name="HeaderStyle" xfId="4" xr:uid="{00000000-0005-0000-0000-000003000000}"/>
    <cellStyle name="Hipervínculo" xfId="10" builtinId="8"/>
    <cellStyle name="Millares" xfId="7" builtinId="3"/>
    <cellStyle name="Millares 2" xfId="3" xr:uid="{00000000-0005-0000-0000-000006000000}"/>
    <cellStyle name="Moneda" xfId="12"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479750&amp;isFromPublicArea=True&amp;isModal=False." TargetMode="External"/><Relationship Id="rId13" Type="http://schemas.openxmlformats.org/officeDocument/2006/relationships/hyperlink" Target="https://community.secop.gov.co/Public/Tendering/OpportunityDetail/Index?noticeUID=CO1.NTC.6534624&amp;isFromPublicArea=True&amp;isModal=False." TargetMode="External"/><Relationship Id="rId18" Type="http://schemas.openxmlformats.org/officeDocument/2006/relationships/comments" Target="../comments3.xml"/><Relationship Id="rId3" Type="http://schemas.openxmlformats.org/officeDocument/2006/relationships/hyperlink" Target="https://community.secop.gov.co/Public/Tendering/OpportunityDetail/Index?noticeUID=CO1.NTC.6483437&amp;isFromPublicArea=True&amp;isModal=False." TargetMode="External"/><Relationship Id="rId7" Type="http://schemas.openxmlformats.org/officeDocument/2006/relationships/hyperlink" Target="https://community.secop.gov.co/Public/Tendering/OpportunityDetail/Index?noticeUID=CO1.NTC.6480957&amp;isFromPublicArea=True&amp;isModal=False." TargetMode="External"/><Relationship Id="rId12" Type="http://schemas.openxmlformats.org/officeDocument/2006/relationships/hyperlink" Target="https://community.secop.gov.co/Public/Tendering/OpportunityDetail/Index?noticeUID=CO1.NTC.6482863&amp;isFromPublicArea=True&amp;isModal=False." TargetMode="External"/><Relationship Id="rId17" Type="http://schemas.openxmlformats.org/officeDocument/2006/relationships/vmlDrawing" Target="../drawings/vmlDrawing3.vml"/><Relationship Id="rId2" Type="http://schemas.openxmlformats.org/officeDocument/2006/relationships/hyperlink" Target="https://community.secop.gov.co/Public/Tendering/OpportunityDetail/Index?noticeUID=CO1.NTC.6479750&amp;isFromPublicArea=True&amp;isModal=False." TargetMode="External"/><Relationship Id="rId16" Type="http://schemas.openxmlformats.org/officeDocument/2006/relationships/drawing" Target="../drawings/drawing3.xml"/><Relationship Id="rId1" Type="http://schemas.openxmlformats.org/officeDocument/2006/relationships/hyperlink" Target="https://community.secop.gov.co/Public/Tendering/OpportunityDetail/Index?noticeUID=CO1.NTC.6480957&amp;isFromPublicArea=True&amp;isModal=False." TargetMode="External"/><Relationship Id="rId6" Type="http://schemas.openxmlformats.org/officeDocument/2006/relationships/hyperlink" Target="https://community.secop.gov.co/Public/Tendering/OpportunityDetail/Index?noticeUID=CO1.NTC.6482863&amp;isFromPublicArea=True&amp;isModal=False." TargetMode="External"/><Relationship Id="rId11" Type="http://schemas.openxmlformats.org/officeDocument/2006/relationships/hyperlink" Target="https://community.secop.gov.co/Public/Tendering/OpportunityDetail/Index?noticeUID=CO1.NTC.6584513&amp;isFromPublicArea=True&amp;isModal=False." TargetMode="External"/><Relationship Id="rId5" Type="http://schemas.openxmlformats.org/officeDocument/2006/relationships/hyperlink" Target="https://community.secop.gov.co/Public/Tendering/OpportunityDetail/Index?noticeUID=CO1.NTC.6584513&amp;isFromPublicArea=True&amp;isModal=False." TargetMode="External"/><Relationship Id="rId15" Type="http://schemas.openxmlformats.org/officeDocument/2006/relationships/printerSettings" Target="../printerSettings/printerSettings4.bin"/><Relationship Id="rId10" Type="http://schemas.openxmlformats.org/officeDocument/2006/relationships/hyperlink" Target="https://community.secop.gov.co/Public/Tendering/OpportunityDetail/Index?noticeUID=CO1.NTC.6480872&amp;isFromPublicArea=True&amp;isModal=False." TargetMode="External"/><Relationship Id="rId4" Type="http://schemas.openxmlformats.org/officeDocument/2006/relationships/hyperlink" Target="https://community.secop.gov.co/Public/Tendering/OpportunityDetail/Index?noticeUID=CO1.NTC.6480872&amp;isFromPublicArea=True&amp;isModal=False." TargetMode="External"/><Relationship Id="rId9" Type="http://schemas.openxmlformats.org/officeDocument/2006/relationships/hyperlink" Target="https://community.secop.gov.co/Public/Tendering/OpportunityDetail/Index?noticeUID=CO1.NTC.6483437&amp;isFromPublicArea=True&amp;isModal=False." TargetMode="External"/><Relationship Id="rId14" Type="http://schemas.openxmlformats.org/officeDocument/2006/relationships/hyperlink" Target="https://community.secop.gov.co/Public/Tendering/OpportunityDetail/Index?noticeUID=CO1.NTC.6534624&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19" zoomScale="80" zoomScaleNormal="80" workbookViewId="0">
      <selection activeCell="A14" sqref="A14"/>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183" t="s">
        <v>155</v>
      </c>
      <c r="B1" s="183"/>
      <c r="C1" s="183"/>
      <c r="D1" s="183"/>
      <c r="E1" s="183"/>
      <c r="F1" s="183"/>
      <c r="G1" s="183"/>
      <c r="H1" s="183"/>
    </row>
    <row r="2" spans="1:50" ht="33" customHeight="1" x14ac:dyDescent="0.2">
      <c r="A2" s="187" t="s">
        <v>174</v>
      </c>
      <c r="B2" s="187"/>
      <c r="C2" s="187"/>
      <c r="D2" s="187"/>
      <c r="E2" s="187"/>
      <c r="F2" s="187"/>
      <c r="G2" s="187"/>
      <c r="H2" s="187"/>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89</v>
      </c>
      <c r="B3" s="182" t="s">
        <v>101</v>
      </c>
      <c r="C3" s="182"/>
      <c r="D3" s="182"/>
      <c r="E3" s="182"/>
      <c r="F3" s="182"/>
      <c r="G3" s="182"/>
      <c r="H3" s="182"/>
    </row>
    <row r="4" spans="1:50" ht="48" customHeight="1" x14ac:dyDescent="0.2">
      <c r="A4" s="15" t="s">
        <v>161</v>
      </c>
      <c r="B4" s="184" t="s">
        <v>180</v>
      </c>
      <c r="C4" s="185"/>
      <c r="D4" s="185"/>
      <c r="E4" s="185"/>
      <c r="F4" s="185"/>
      <c r="G4" s="185"/>
      <c r="H4" s="186"/>
    </row>
    <row r="5" spans="1:50" ht="31.5" customHeight="1" x14ac:dyDescent="0.2">
      <c r="A5" s="15" t="s">
        <v>179</v>
      </c>
      <c r="B5" s="182" t="s">
        <v>102</v>
      </c>
      <c r="C5" s="182"/>
      <c r="D5" s="182"/>
      <c r="E5" s="182"/>
      <c r="F5" s="182"/>
      <c r="G5" s="182"/>
      <c r="H5" s="182"/>
    </row>
    <row r="6" spans="1:50" ht="40.5" customHeight="1" x14ac:dyDescent="0.2">
      <c r="A6" s="15" t="s">
        <v>81</v>
      </c>
      <c r="B6" s="184" t="s">
        <v>103</v>
      </c>
      <c r="C6" s="185"/>
      <c r="D6" s="185"/>
      <c r="E6" s="185"/>
      <c r="F6" s="185"/>
      <c r="G6" s="185"/>
      <c r="H6" s="186"/>
    </row>
    <row r="7" spans="1:50" ht="41.1" customHeight="1" x14ac:dyDescent="0.2">
      <c r="A7" s="15" t="s">
        <v>94</v>
      </c>
      <c r="B7" s="182" t="s">
        <v>104</v>
      </c>
      <c r="C7" s="182"/>
      <c r="D7" s="182"/>
      <c r="E7" s="182"/>
      <c r="F7" s="182"/>
      <c r="G7" s="182"/>
      <c r="H7" s="182"/>
    </row>
    <row r="8" spans="1:50" ht="48.95" customHeight="1" x14ac:dyDescent="0.2">
      <c r="A8" s="15" t="s">
        <v>33</v>
      </c>
      <c r="B8" s="182" t="s">
        <v>188</v>
      </c>
      <c r="C8" s="182"/>
      <c r="D8" s="182"/>
      <c r="E8" s="182"/>
      <c r="F8" s="182"/>
      <c r="G8" s="182"/>
      <c r="H8" s="182"/>
    </row>
    <row r="9" spans="1:50" ht="48.95" customHeight="1" x14ac:dyDescent="0.2">
      <c r="A9" s="15" t="s">
        <v>189</v>
      </c>
      <c r="B9" s="184" t="s">
        <v>190</v>
      </c>
      <c r="C9" s="185"/>
      <c r="D9" s="185"/>
      <c r="E9" s="185"/>
      <c r="F9" s="185"/>
      <c r="G9" s="185"/>
      <c r="H9" s="186"/>
    </row>
    <row r="10" spans="1:50" ht="30" x14ac:dyDescent="0.2">
      <c r="A10" s="15" t="s">
        <v>34</v>
      </c>
      <c r="B10" s="182" t="s">
        <v>105</v>
      </c>
      <c r="C10" s="182"/>
      <c r="D10" s="182"/>
      <c r="E10" s="182"/>
      <c r="F10" s="182"/>
      <c r="G10" s="182"/>
      <c r="H10" s="182"/>
    </row>
    <row r="11" spans="1:50" ht="30" x14ac:dyDescent="0.2">
      <c r="A11" s="15" t="s">
        <v>8</v>
      </c>
      <c r="B11" s="182" t="s">
        <v>106</v>
      </c>
      <c r="C11" s="182"/>
      <c r="D11" s="182"/>
      <c r="E11" s="182"/>
      <c r="F11" s="182"/>
      <c r="G11" s="182"/>
      <c r="H11" s="182"/>
    </row>
    <row r="12" spans="1:50" ht="33.950000000000003" customHeight="1" x14ac:dyDescent="0.2">
      <c r="A12" s="15" t="s">
        <v>82</v>
      </c>
      <c r="B12" s="182" t="s">
        <v>107</v>
      </c>
      <c r="C12" s="182"/>
      <c r="D12" s="182"/>
      <c r="E12" s="182"/>
      <c r="F12" s="182"/>
      <c r="G12" s="182"/>
      <c r="H12" s="182"/>
    </row>
    <row r="13" spans="1:50" ht="30" x14ac:dyDescent="0.2">
      <c r="A13" s="15" t="s">
        <v>29</v>
      </c>
      <c r="B13" s="182" t="s">
        <v>108</v>
      </c>
      <c r="C13" s="182"/>
      <c r="D13" s="182"/>
      <c r="E13" s="182"/>
      <c r="F13" s="182"/>
      <c r="G13" s="182"/>
      <c r="H13" s="182"/>
    </row>
    <row r="14" spans="1:50" ht="30" x14ac:dyDescent="0.2">
      <c r="A14" s="15" t="s">
        <v>98</v>
      </c>
      <c r="B14" s="182" t="s">
        <v>109</v>
      </c>
      <c r="C14" s="182"/>
      <c r="D14" s="182"/>
      <c r="E14" s="182"/>
      <c r="F14" s="182"/>
      <c r="G14" s="182"/>
      <c r="H14" s="182"/>
    </row>
    <row r="15" spans="1:50" ht="44.1" customHeight="1" x14ac:dyDescent="0.2">
      <c r="A15" s="15" t="s">
        <v>95</v>
      </c>
      <c r="B15" s="182" t="s">
        <v>110</v>
      </c>
      <c r="C15" s="182"/>
      <c r="D15" s="182"/>
      <c r="E15" s="182"/>
      <c r="F15" s="182"/>
      <c r="G15" s="182"/>
      <c r="H15" s="182"/>
    </row>
    <row r="16" spans="1:50" ht="60" x14ac:dyDescent="0.2">
      <c r="A16" s="15" t="s">
        <v>9</v>
      </c>
      <c r="B16" s="182" t="s">
        <v>111</v>
      </c>
      <c r="C16" s="182"/>
      <c r="D16" s="182"/>
      <c r="E16" s="182"/>
      <c r="F16" s="182"/>
      <c r="G16" s="182"/>
      <c r="H16" s="182"/>
    </row>
    <row r="17" spans="1:8" ht="58.5" customHeight="1" x14ac:dyDescent="0.2">
      <c r="A17" s="15" t="s">
        <v>30</v>
      </c>
      <c r="B17" s="182" t="s">
        <v>112</v>
      </c>
      <c r="C17" s="182"/>
      <c r="D17" s="182"/>
      <c r="E17" s="182"/>
      <c r="F17" s="182"/>
      <c r="G17" s="182"/>
      <c r="H17" s="182"/>
    </row>
    <row r="18" spans="1:8" ht="30" x14ac:dyDescent="0.2">
      <c r="A18" s="15" t="s">
        <v>83</v>
      </c>
      <c r="B18" s="182" t="s">
        <v>113</v>
      </c>
      <c r="C18" s="182"/>
      <c r="D18" s="182"/>
      <c r="E18" s="182"/>
      <c r="F18" s="182"/>
      <c r="G18" s="182"/>
      <c r="H18" s="182"/>
    </row>
    <row r="19" spans="1:8" ht="30" customHeight="1" x14ac:dyDescent="0.2">
      <c r="A19" s="189"/>
      <c r="B19" s="190"/>
      <c r="C19" s="190"/>
      <c r="D19" s="190"/>
      <c r="E19" s="190"/>
      <c r="F19" s="190"/>
      <c r="G19" s="190"/>
      <c r="H19" s="191"/>
    </row>
    <row r="20" spans="1:8" ht="37.5" customHeight="1" x14ac:dyDescent="0.2">
      <c r="A20" s="187" t="s">
        <v>175</v>
      </c>
      <c r="B20" s="187"/>
      <c r="C20" s="187"/>
      <c r="D20" s="187"/>
      <c r="E20" s="187"/>
      <c r="F20" s="187"/>
      <c r="G20" s="187"/>
      <c r="H20" s="187"/>
    </row>
    <row r="21" spans="1:8" ht="117" customHeight="1" x14ac:dyDescent="0.2">
      <c r="A21" s="192" t="s">
        <v>35</v>
      </c>
      <c r="B21" s="192"/>
      <c r="C21" s="192"/>
      <c r="D21" s="192"/>
      <c r="E21" s="192"/>
      <c r="F21" s="192"/>
      <c r="G21" s="192"/>
      <c r="H21" s="192"/>
    </row>
    <row r="22" spans="1:8" ht="117" customHeight="1" x14ac:dyDescent="0.2">
      <c r="A22" s="15" t="s">
        <v>94</v>
      </c>
      <c r="B22" s="182" t="s">
        <v>104</v>
      </c>
      <c r="C22" s="182"/>
      <c r="D22" s="182"/>
      <c r="E22" s="182"/>
      <c r="F22" s="182"/>
      <c r="G22" s="182"/>
      <c r="H22" s="182"/>
    </row>
    <row r="23" spans="1:8" ht="167.1" customHeight="1" x14ac:dyDescent="0.2">
      <c r="A23" s="15" t="s">
        <v>84</v>
      </c>
      <c r="B23" s="192" t="s">
        <v>114</v>
      </c>
      <c r="C23" s="192"/>
      <c r="D23" s="192"/>
      <c r="E23" s="192"/>
      <c r="F23" s="192"/>
      <c r="G23" s="192"/>
      <c r="H23" s="192"/>
    </row>
    <row r="24" spans="1:8" ht="69.75" customHeight="1" x14ac:dyDescent="0.2">
      <c r="A24" s="15" t="s">
        <v>181</v>
      </c>
      <c r="B24" s="192" t="s">
        <v>115</v>
      </c>
      <c r="C24" s="192"/>
      <c r="D24" s="192"/>
      <c r="E24" s="192"/>
      <c r="F24" s="192"/>
      <c r="G24" s="192"/>
      <c r="H24" s="192"/>
    </row>
    <row r="25" spans="1:8" ht="60" customHeight="1" x14ac:dyDescent="0.2">
      <c r="A25" s="15" t="s">
        <v>182</v>
      </c>
      <c r="B25" s="192" t="s">
        <v>117</v>
      </c>
      <c r="C25" s="192"/>
      <c r="D25" s="192"/>
      <c r="E25" s="192"/>
      <c r="F25" s="192"/>
      <c r="G25" s="192"/>
      <c r="H25" s="192"/>
    </row>
    <row r="26" spans="1:8" ht="24.75" customHeight="1" x14ac:dyDescent="0.2">
      <c r="A26" s="16" t="s">
        <v>86</v>
      </c>
      <c r="B26" s="188" t="s">
        <v>116</v>
      </c>
      <c r="C26" s="188"/>
      <c r="D26" s="188"/>
      <c r="E26" s="188"/>
      <c r="F26" s="188"/>
      <c r="G26" s="188"/>
      <c r="H26" s="188"/>
    </row>
    <row r="27" spans="1:8" ht="26.25" customHeight="1" x14ac:dyDescent="0.2">
      <c r="A27" s="16" t="s">
        <v>87</v>
      </c>
      <c r="B27" s="188" t="s">
        <v>96</v>
      </c>
      <c r="C27" s="188"/>
      <c r="D27" s="188"/>
      <c r="E27" s="188"/>
      <c r="F27" s="188"/>
      <c r="G27" s="188"/>
      <c r="H27" s="188"/>
    </row>
    <row r="28" spans="1:8" ht="53.25" customHeight="1" x14ac:dyDescent="0.2">
      <c r="A28" s="15" t="s">
        <v>162</v>
      </c>
      <c r="B28" s="192" t="s">
        <v>168</v>
      </c>
      <c r="C28" s="192"/>
      <c r="D28" s="192"/>
      <c r="E28" s="192"/>
      <c r="F28" s="192"/>
      <c r="G28" s="192"/>
      <c r="H28" s="192"/>
    </row>
    <row r="29" spans="1:8" ht="45" customHeight="1" x14ac:dyDescent="0.2">
      <c r="A29" s="15" t="s">
        <v>164</v>
      </c>
      <c r="B29" s="208" t="s">
        <v>169</v>
      </c>
      <c r="C29" s="209"/>
      <c r="D29" s="209"/>
      <c r="E29" s="209"/>
      <c r="F29" s="209"/>
      <c r="G29" s="209"/>
      <c r="H29" s="210"/>
    </row>
    <row r="30" spans="1:8" ht="45" customHeight="1" x14ac:dyDescent="0.2">
      <c r="A30" s="15" t="s">
        <v>163</v>
      </c>
      <c r="B30" s="208" t="s">
        <v>170</v>
      </c>
      <c r="C30" s="209"/>
      <c r="D30" s="209"/>
      <c r="E30" s="209"/>
      <c r="F30" s="209"/>
      <c r="G30" s="209"/>
      <c r="H30" s="210"/>
    </row>
    <row r="31" spans="1:8" ht="45" customHeight="1" x14ac:dyDescent="0.2">
      <c r="A31" s="15" t="s">
        <v>153</v>
      </c>
      <c r="B31" s="208" t="s">
        <v>171</v>
      </c>
      <c r="C31" s="209"/>
      <c r="D31" s="209"/>
      <c r="E31" s="209"/>
      <c r="F31" s="209"/>
      <c r="G31" s="209"/>
      <c r="H31" s="210"/>
    </row>
    <row r="32" spans="1:8" ht="33" customHeight="1" x14ac:dyDescent="0.2">
      <c r="A32" s="16" t="s">
        <v>183</v>
      </c>
      <c r="B32" s="192" t="s">
        <v>118</v>
      </c>
      <c r="C32" s="192"/>
      <c r="D32" s="192"/>
      <c r="E32" s="192"/>
      <c r="F32" s="192"/>
      <c r="G32" s="192"/>
      <c r="H32" s="192"/>
    </row>
    <row r="33" spans="1:8" ht="39" customHeight="1" x14ac:dyDescent="0.2">
      <c r="A33" s="15" t="s">
        <v>88</v>
      </c>
      <c r="B33" s="188" t="s">
        <v>172</v>
      </c>
      <c r="C33" s="188"/>
      <c r="D33" s="188"/>
      <c r="E33" s="188"/>
      <c r="F33" s="188"/>
      <c r="G33" s="188"/>
      <c r="H33" s="188"/>
    </row>
    <row r="34" spans="1:8" ht="39" customHeight="1" x14ac:dyDescent="0.2">
      <c r="A34" s="187" t="s">
        <v>214</v>
      </c>
      <c r="B34" s="187"/>
      <c r="C34" s="187"/>
      <c r="D34" s="187"/>
      <c r="E34" s="187"/>
      <c r="F34" s="187"/>
      <c r="G34" s="187"/>
      <c r="H34" s="187"/>
    </row>
    <row r="35" spans="1:8" ht="79.5" customHeight="1" x14ac:dyDescent="0.2">
      <c r="A35" s="184" t="s">
        <v>215</v>
      </c>
      <c r="B35" s="185"/>
      <c r="C35" s="185"/>
      <c r="D35" s="185"/>
      <c r="E35" s="185"/>
      <c r="F35" s="185"/>
      <c r="G35" s="185"/>
      <c r="H35" s="186"/>
    </row>
    <row r="36" spans="1:8" ht="33" customHeight="1" x14ac:dyDescent="0.2">
      <c r="A36" s="15" t="s">
        <v>26</v>
      </c>
      <c r="B36" s="192" t="s">
        <v>141</v>
      </c>
      <c r="C36" s="192"/>
      <c r="D36" s="192"/>
      <c r="E36" s="192"/>
      <c r="F36" s="192"/>
      <c r="G36" s="192"/>
      <c r="H36" s="192"/>
    </row>
    <row r="37" spans="1:8" ht="33" customHeight="1" x14ac:dyDescent="0.2">
      <c r="A37" s="15" t="s">
        <v>27</v>
      </c>
      <c r="B37" s="192" t="s">
        <v>142</v>
      </c>
      <c r="C37" s="192"/>
      <c r="D37" s="192"/>
      <c r="E37" s="192"/>
      <c r="F37" s="192"/>
      <c r="G37" s="192"/>
      <c r="H37" s="192"/>
    </row>
    <row r="38" spans="1:8" ht="33" customHeight="1" x14ac:dyDescent="0.2">
      <c r="A38" s="24"/>
      <c r="B38" s="25"/>
      <c r="C38" s="25"/>
      <c r="D38" s="25"/>
      <c r="E38" s="25"/>
      <c r="F38" s="25"/>
      <c r="G38" s="25"/>
      <c r="H38" s="26"/>
    </row>
    <row r="39" spans="1:8" ht="34.5" customHeight="1" x14ac:dyDescent="0.2">
      <c r="A39" s="187" t="s">
        <v>176</v>
      </c>
      <c r="B39" s="187"/>
      <c r="C39" s="187"/>
      <c r="D39" s="187"/>
      <c r="E39" s="187"/>
      <c r="F39" s="187"/>
      <c r="G39" s="187"/>
      <c r="H39" s="187"/>
    </row>
    <row r="40" spans="1:8" ht="34.5" customHeight="1" x14ac:dyDescent="0.2">
      <c r="A40" s="15" t="s">
        <v>10</v>
      </c>
      <c r="B40" s="192" t="s">
        <v>119</v>
      </c>
      <c r="C40" s="192"/>
      <c r="D40" s="192"/>
      <c r="E40" s="192"/>
      <c r="F40" s="192"/>
      <c r="G40" s="192"/>
      <c r="H40" s="192"/>
    </row>
    <row r="41" spans="1:8" ht="29.25" customHeight="1" x14ac:dyDescent="0.2">
      <c r="A41" s="15" t="s">
        <v>11</v>
      </c>
      <c r="B41" s="192" t="s">
        <v>120</v>
      </c>
      <c r="C41" s="192"/>
      <c r="D41" s="192"/>
      <c r="E41" s="192"/>
      <c r="F41" s="192"/>
      <c r="G41" s="192"/>
      <c r="H41" s="192"/>
    </row>
    <row r="42" spans="1:8" ht="42" customHeight="1" x14ac:dyDescent="0.2">
      <c r="A42" s="15" t="s">
        <v>143</v>
      </c>
      <c r="B42" s="192" t="s">
        <v>192</v>
      </c>
      <c r="C42" s="192"/>
      <c r="D42" s="192"/>
      <c r="E42" s="192"/>
      <c r="F42" s="192"/>
      <c r="G42" s="192"/>
      <c r="H42" s="192"/>
    </row>
    <row r="43" spans="1:8" ht="42" customHeight="1" x14ac:dyDescent="0.2">
      <c r="A43" s="15" t="s">
        <v>194</v>
      </c>
      <c r="B43" s="208" t="s">
        <v>195</v>
      </c>
      <c r="C43" s="209"/>
      <c r="D43" s="209"/>
      <c r="E43" s="209"/>
      <c r="F43" s="209"/>
      <c r="G43" s="209"/>
      <c r="H43" s="210"/>
    </row>
    <row r="44" spans="1:8" ht="42" customHeight="1" x14ac:dyDescent="0.2">
      <c r="A44" s="15" t="s">
        <v>144</v>
      </c>
      <c r="B44" s="208" t="s">
        <v>196</v>
      </c>
      <c r="C44" s="209"/>
      <c r="D44" s="209"/>
      <c r="E44" s="209"/>
      <c r="F44" s="209"/>
      <c r="G44" s="209"/>
      <c r="H44" s="210"/>
    </row>
    <row r="45" spans="1:8" ht="42" customHeight="1" x14ac:dyDescent="0.2">
      <c r="A45" s="15" t="s">
        <v>197</v>
      </c>
      <c r="B45" s="208" t="s">
        <v>199</v>
      </c>
      <c r="C45" s="209"/>
      <c r="D45" s="209"/>
      <c r="E45" s="209"/>
      <c r="F45" s="209"/>
      <c r="G45" s="209"/>
      <c r="H45" s="210"/>
    </row>
    <row r="46" spans="1:8" ht="86.1" customHeight="1" x14ac:dyDescent="0.2">
      <c r="A46" s="17" t="s">
        <v>201</v>
      </c>
      <c r="B46" s="193" t="s">
        <v>121</v>
      </c>
      <c r="C46" s="193"/>
      <c r="D46" s="193"/>
      <c r="E46" s="193"/>
      <c r="F46" s="193"/>
      <c r="G46" s="193"/>
      <c r="H46" s="193"/>
    </row>
    <row r="47" spans="1:8" ht="39.75" customHeight="1" x14ac:dyDescent="0.2">
      <c r="A47" s="17" t="s">
        <v>208</v>
      </c>
      <c r="B47" s="195" t="s">
        <v>216</v>
      </c>
      <c r="C47" s="196"/>
      <c r="D47" s="196"/>
      <c r="E47" s="196"/>
      <c r="F47" s="196"/>
      <c r="G47" s="196"/>
      <c r="H47" s="197"/>
    </row>
    <row r="48" spans="1:8" ht="31.5" customHeight="1" x14ac:dyDescent="0.2">
      <c r="A48" s="17" t="s">
        <v>12</v>
      </c>
      <c r="B48" s="193" t="s">
        <v>200</v>
      </c>
      <c r="C48" s="193"/>
      <c r="D48" s="193"/>
      <c r="E48" s="193"/>
      <c r="F48" s="193"/>
      <c r="G48" s="193"/>
      <c r="H48" s="193"/>
    </row>
    <row r="49" spans="1:8" ht="45" x14ac:dyDescent="0.2">
      <c r="A49" s="17" t="s">
        <v>202</v>
      </c>
      <c r="B49" s="193" t="s">
        <v>122</v>
      </c>
      <c r="C49" s="193"/>
      <c r="D49" s="193"/>
      <c r="E49" s="193"/>
      <c r="F49" s="193"/>
      <c r="G49" s="193"/>
      <c r="H49" s="193"/>
    </row>
    <row r="50" spans="1:8" ht="43.5" customHeight="1" x14ac:dyDescent="0.2">
      <c r="A50" s="17" t="s">
        <v>14</v>
      </c>
      <c r="B50" s="193" t="s">
        <v>123</v>
      </c>
      <c r="C50" s="193"/>
      <c r="D50" s="193"/>
      <c r="E50" s="193"/>
      <c r="F50" s="193"/>
      <c r="G50" s="193"/>
      <c r="H50" s="193"/>
    </row>
    <row r="51" spans="1:8" ht="40.5" customHeight="1" x14ac:dyDescent="0.2">
      <c r="A51" s="17" t="s">
        <v>15</v>
      </c>
      <c r="B51" s="193" t="s">
        <v>124</v>
      </c>
      <c r="C51" s="193"/>
      <c r="D51" s="193"/>
      <c r="E51" s="193"/>
      <c r="F51" s="193"/>
      <c r="G51" s="193"/>
      <c r="H51" s="193"/>
    </row>
    <row r="52" spans="1:8" ht="75.75" customHeight="1" x14ac:dyDescent="0.2">
      <c r="A52" s="18" t="s">
        <v>16</v>
      </c>
      <c r="B52" s="194" t="s">
        <v>125</v>
      </c>
      <c r="C52" s="194"/>
      <c r="D52" s="194"/>
      <c r="E52" s="194"/>
      <c r="F52" s="194"/>
      <c r="G52" s="194"/>
      <c r="H52" s="194"/>
    </row>
    <row r="53" spans="1:8" ht="41.25" customHeight="1" x14ac:dyDescent="0.2">
      <c r="A53" s="18" t="s">
        <v>17</v>
      </c>
      <c r="B53" s="194" t="s">
        <v>126</v>
      </c>
      <c r="C53" s="194"/>
      <c r="D53" s="194"/>
      <c r="E53" s="194"/>
      <c r="F53" s="194"/>
      <c r="G53" s="194"/>
      <c r="H53" s="194"/>
    </row>
    <row r="54" spans="1:8" ht="47.45" customHeight="1" x14ac:dyDescent="0.2">
      <c r="A54" s="18" t="s">
        <v>160</v>
      </c>
      <c r="B54" s="194" t="s">
        <v>127</v>
      </c>
      <c r="C54" s="194"/>
      <c r="D54" s="194"/>
      <c r="E54" s="194"/>
      <c r="F54" s="194"/>
      <c r="G54" s="194"/>
      <c r="H54" s="194"/>
    </row>
    <row r="55" spans="1:8" ht="57.6" customHeight="1" x14ac:dyDescent="0.2">
      <c r="A55" s="18" t="s">
        <v>36</v>
      </c>
      <c r="B55" s="194" t="s">
        <v>128</v>
      </c>
      <c r="C55" s="194"/>
      <c r="D55" s="194"/>
      <c r="E55" s="194"/>
      <c r="F55" s="194"/>
      <c r="G55" s="194"/>
      <c r="H55" s="194"/>
    </row>
    <row r="56" spans="1:8" ht="31.5" customHeight="1" x14ac:dyDescent="0.2">
      <c r="A56" s="18" t="s">
        <v>99</v>
      </c>
      <c r="B56" s="194" t="s">
        <v>129</v>
      </c>
      <c r="C56" s="194"/>
      <c r="D56" s="194"/>
      <c r="E56" s="194"/>
      <c r="F56" s="194"/>
      <c r="G56" s="194"/>
      <c r="H56" s="194"/>
    </row>
    <row r="57" spans="1:8" ht="70.5" customHeight="1" x14ac:dyDescent="0.2">
      <c r="A57" s="18" t="s">
        <v>100</v>
      </c>
      <c r="B57" s="194" t="s">
        <v>130</v>
      </c>
      <c r="C57" s="194"/>
      <c r="D57" s="194"/>
      <c r="E57" s="194"/>
      <c r="F57" s="194"/>
      <c r="G57" s="194"/>
      <c r="H57" s="194"/>
    </row>
    <row r="58" spans="1:8" ht="33.75" customHeight="1" x14ac:dyDescent="0.2">
      <c r="A58" s="200"/>
      <c r="B58" s="200"/>
      <c r="C58" s="200"/>
      <c r="D58" s="200"/>
      <c r="E58" s="200"/>
      <c r="F58" s="200"/>
      <c r="G58" s="200"/>
      <c r="H58" s="201"/>
    </row>
    <row r="59" spans="1:8" ht="32.25" customHeight="1" x14ac:dyDescent="0.2">
      <c r="A59" s="203" t="s">
        <v>178</v>
      </c>
      <c r="B59" s="203"/>
      <c r="C59" s="203"/>
      <c r="D59" s="203"/>
      <c r="E59" s="203"/>
      <c r="F59" s="203"/>
      <c r="G59" s="203"/>
      <c r="H59" s="203"/>
    </row>
    <row r="60" spans="1:8" ht="34.5" customHeight="1" x14ac:dyDescent="0.2">
      <c r="A60" s="15" t="s">
        <v>22</v>
      </c>
      <c r="B60" s="198" t="s">
        <v>136</v>
      </c>
      <c r="C60" s="198"/>
      <c r="D60" s="198"/>
      <c r="E60" s="198"/>
      <c r="F60" s="198"/>
      <c r="G60" s="198"/>
      <c r="H60" s="198"/>
    </row>
    <row r="61" spans="1:8" ht="60" customHeight="1" x14ac:dyDescent="0.2">
      <c r="A61" s="15" t="s">
        <v>32</v>
      </c>
      <c r="B61" s="207" t="s">
        <v>137</v>
      </c>
      <c r="C61" s="207"/>
      <c r="D61" s="207"/>
      <c r="E61" s="207"/>
      <c r="F61" s="207"/>
      <c r="G61" s="207"/>
      <c r="H61" s="207"/>
    </row>
    <row r="62" spans="1:8" ht="41.25" customHeight="1" x14ac:dyDescent="0.2">
      <c r="A62" s="15" t="s">
        <v>203</v>
      </c>
      <c r="B62" s="204" t="s">
        <v>204</v>
      </c>
      <c r="C62" s="205"/>
      <c r="D62" s="205"/>
      <c r="E62" s="205"/>
      <c r="F62" s="205"/>
      <c r="G62" s="205"/>
      <c r="H62" s="206"/>
    </row>
    <row r="63" spans="1:8" ht="42" customHeight="1" x14ac:dyDescent="0.2">
      <c r="A63" s="15" t="s">
        <v>23</v>
      </c>
      <c r="B63" s="192" t="s">
        <v>138</v>
      </c>
      <c r="C63" s="192"/>
      <c r="D63" s="192"/>
      <c r="E63" s="192"/>
      <c r="F63" s="192"/>
      <c r="G63" s="192"/>
      <c r="H63" s="192"/>
    </row>
    <row r="64" spans="1:8" ht="31.5" customHeight="1" x14ac:dyDescent="0.2">
      <c r="A64" s="15" t="s">
        <v>24</v>
      </c>
      <c r="B64" s="198" t="s">
        <v>139</v>
      </c>
      <c r="C64" s="198"/>
      <c r="D64" s="198"/>
      <c r="E64" s="198"/>
      <c r="F64" s="198"/>
      <c r="G64" s="198"/>
      <c r="H64" s="198"/>
    </row>
    <row r="65" spans="1:8" ht="45.75" customHeight="1" x14ac:dyDescent="0.2">
      <c r="A65" s="15" t="s">
        <v>25</v>
      </c>
      <c r="B65" s="198" t="s">
        <v>140</v>
      </c>
      <c r="C65" s="198"/>
      <c r="D65" s="198"/>
      <c r="E65" s="198"/>
      <c r="F65" s="198"/>
      <c r="G65" s="198"/>
      <c r="H65" s="198"/>
    </row>
    <row r="66" spans="1:8" ht="30.75" customHeight="1" x14ac:dyDescent="0.2">
      <c r="A66" s="202"/>
      <c r="B66" s="202"/>
      <c r="C66" s="202"/>
      <c r="D66" s="202"/>
      <c r="E66" s="202"/>
      <c r="F66" s="202"/>
      <c r="G66" s="202"/>
      <c r="H66" s="202"/>
    </row>
    <row r="67" spans="1:8" ht="34.5" customHeight="1" x14ac:dyDescent="0.2">
      <c r="A67" s="203" t="s">
        <v>177</v>
      </c>
      <c r="B67" s="203"/>
      <c r="C67" s="203"/>
      <c r="D67" s="203"/>
      <c r="E67" s="203"/>
      <c r="F67" s="203"/>
      <c r="G67" s="203"/>
      <c r="H67" s="203"/>
    </row>
    <row r="68" spans="1:8" ht="39.75" customHeight="1" x14ac:dyDescent="0.2">
      <c r="A68" s="18" t="s">
        <v>19</v>
      </c>
      <c r="B68" s="198" t="s">
        <v>131</v>
      </c>
      <c r="C68" s="198"/>
      <c r="D68" s="198"/>
      <c r="E68" s="198"/>
      <c r="F68" s="198"/>
      <c r="G68" s="198"/>
      <c r="H68" s="198"/>
    </row>
    <row r="69" spans="1:8" ht="39.75" customHeight="1" x14ac:dyDescent="0.2">
      <c r="A69" s="18" t="s">
        <v>13</v>
      </c>
      <c r="B69" s="198" t="s">
        <v>132</v>
      </c>
      <c r="C69" s="198"/>
      <c r="D69" s="198"/>
      <c r="E69" s="198"/>
      <c r="F69" s="198"/>
      <c r="G69" s="198"/>
      <c r="H69" s="198"/>
    </row>
    <row r="70" spans="1:8" ht="42" customHeight="1" x14ac:dyDescent="0.2">
      <c r="A70" s="18" t="s">
        <v>18</v>
      </c>
      <c r="B70" s="194" t="s">
        <v>133</v>
      </c>
      <c r="C70" s="194"/>
      <c r="D70" s="194"/>
      <c r="E70" s="194"/>
      <c r="F70" s="194"/>
      <c r="G70" s="194"/>
      <c r="H70" s="194"/>
    </row>
    <row r="71" spans="1:8" ht="33.75" customHeight="1" x14ac:dyDescent="0.2">
      <c r="A71" s="18" t="s">
        <v>20</v>
      </c>
      <c r="B71" s="198" t="s">
        <v>134</v>
      </c>
      <c r="C71" s="198"/>
      <c r="D71" s="198"/>
      <c r="E71" s="198"/>
      <c r="F71" s="198"/>
      <c r="G71" s="198"/>
      <c r="H71" s="198"/>
    </row>
    <row r="72" spans="1:8" ht="33" customHeight="1" x14ac:dyDescent="0.2">
      <c r="A72" s="18" t="s">
        <v>21</v>
      </c>
      <c r="B72" s="198" t="s">
        <v>135</v>
      </c>
      <c r="C72" s="198"/>
      <c r="D72" s="198"/>
      <c r="E72" s="198"/>
      <c r="F72" s="198"/>
      <c r="G72" s="198"/>
      <c r="H72" s="198"/>
    </row>
    <row r="73" spans="1:8" ht="33.75" customHeight="1" x14ac:dyDescent="0.2">
      <c r="A73" s="199"/>
      <c r="B73" s="199"/>
      <c r="C73" s="199"/>
      <c r="D73" s="199"/>
      <c r="E73" s="199"/>
      <c r="F73" s="199"/>
      <c r="G73" s="199"/>
      <c r="H73" s="199"/>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0"/>
  <sheetViews>
    <sheetView tabSelected="1" topLeftCell="M11" zoomScale="70" zoomScaleNormal="70" workbookViewId="0">
      <selection activeCell="P19" sqref="P19"/>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7" width="23.7109375" style="22" customWidth="1"/>
    <col min="8" max="8" width="27.140625" style="1" customWidth="1"/>
    <col min="9" max="9" width="27.7109375" style="1" customWidth="1"/>
    <col min="10" max="10" width="21.140625" style="1" customWidth="1"/>
    <col min="11" max="12" width="35.140625" style="4" customWidth="1"/>
    <col min="13" max="13" width="26.85546875" style="4" customWidth="1"/>
    <col min="14" max="14" width="38.42578125" style="4" customWidth="1"/>
    <col min="15" max="15" width="27.42578125" style="5" customWidth="1"/>
    <col min="16" max="16" width="26.42578125" style="6" customWidth="1"/>
    <col min="17" max="17" width="26.42578125" style="6" hidden="1" customWidth="1"/>
    <col min="18" max="19" width="26.42578125" style="181" hidden="1" customWidth="1"/>
    <col min="20" max="20" width="27.42578125" style="1" customWidth="1"/>
    <col min="21" max="21" width="28.28515625" style="1" customWidth="1"/>
    <col min="22" max="22" width="32.28515625" style="1" customWidth="1"/>
    <col min="23" max="23" width="16.85546875" style="1" customWidth="1"/>
    <col min="24" max="16384" width="11.42578125" style="1"/>
  </cols>
  <sheetData>
    <row r="1" spans="1:22" ht="21" customHeight="1" x14ac:dyDescent="0.25">
      <c r="A1" s="228"/>
      <c r="B1" s="228"/>
      <c r="C1" s="229" t="s">
        <v>1</v>
      </c>
      <c r="D1" s="229"/>
      <c r="E1" s="229"/>
      <c r="F1" s="229"/>
      <c r="G1" s="229"/>
      <c r="H1" s="229"/>
      <c r="I1" s="229"/>
      <c r="J1" s="229"/>
      <c r="K1" s="229"/>
      <c r="L1" s="229"/>
      <c r="M1" s="229"/>
      <c r="N1" s="229"/>
      <c r="O1" s="229"/>
      <c r="P1" s="229"/>
      <c r="Q1" s="229"/>
      <c r="R1" s="229"/>
      <c r="S1" s="229"/>
      <c r="T1" s="229"/>
      <c r="U1" s="229"/>
      <c r="V1" s="30" t="s">
        <v>218</v>
      </c>
    </row>
    <row r="2" spans="1:22" ht="21" customHeight="1" x14ac:dyDescent="0.25">
      <c r="A2" s="228"/>
      <c r="B2" s="228"/>
      <c r="C2" s="229" t="s">
        <v>2</v>
      </c>
      <c r="D2" s="229"/>
      <c r="E2" s="229"/>
      <c r="F2" s="229"/>
      <c r="G2" s="229"/>
      <c r="H2" s="229"/>
      <c r="I2" s="229"/>
      <c r="J2" s="229"/>
      <c r="K2" s="229"/>
      <c r="L2" s="229"/>
      <c r="M2" s="229"/>
      <c r="N2" s="229"/>
      <c r="O2" s="229"/>
      <c r="P2" s="229"/>
      <c r="Q2" s="229"/>
      <c r="R2" s="229"/>
      <c r="S2" s="229"/>
      <c r="T2" s="229"/>
      <c r="U2" s="229"/>
      <c r="V2" s="30" t="s">
        <v>3</v>
      </c>
    </row>
    <row r="3" spans="1:22" ht="21" customHeight="1" x14ac:dyDescent="0.25">
      <c r="A3" s="228"/>
      <c r="B3" s="228"/>
      <c r="C3" s="229" t="s">
        <v>4</v>
      </c>
      <c r="D3" s="229"/>
      <c r="E3" s="229"/>
      <c r="F3" s="229"/>
      <c r="G3" s="229"/>
      <c r="H3" s="229"/>
      <c r="I3" s="229"/>
      <c r="J3" s="229"/>
      <c r="K3" s="229"/>
      <c r="L3" s="229"/>
      <c r="M3" s="229"/>
      <c r="N3" s="229"/>
      <c r="O3" s="229"/>
      <c r="P3" s="229"/>
      <c r="Q3" s="229"/>
      <c r="R3" s="229"/>
      <c r="S3" s="229"/>
      <c r="T3" s="229"/>
      <c r="U3" s="229"/>
      <c r="V3" s="30" t="s">
        <v>217</v>
      </c>
    </row>
    <row r="4" spans="1:22" ht="21" customHeight="1" x14ac:dyDescent="0.25">
      <c r="A4" s="228"/>
      <c r="B4" s="228"/>
      <c r="C4" s="229" t="s">
        <v>154</v>
      </c>
      <c r="D4" s="229"/>
      <c r="E4" s="229"/>
      <c r="F4" s="229"/>
      <c r="G4" s="229"/>
      <c r="H4" s="229"/>
      <c r="I4" s="229"/>
      <c r="J4" s="229"/>
      <c r="K4" s="229"/>
      <c r="L4" s="229"/>
      <c r="M4" s="229"/>
      <c r="N4" s="229"/>
      <c r="O4" s="229"/>
      <c r="P4" s="229"/>
      <c r="Q4" s="229"/>
      <c r="R4" s="229"/>
      <c r="S4" s="229"/>
      <c r="T4" s="229"/>
      <c r="U4" s="229"/>
      <c r="V4" s="30" t="s">
        <v>220</v>
      </c>
    </row>
    <row r="5" spans="1:22" ht="26.25" customHeight="1" x14ac:dyDescent="0.25">
      <c r="A5" s="227" t="s">
        <v>166</v>
      </c>
      <c r="B5" s="227"/>
      <c r="C5" s="229" t="s">
        <v>418</v>
      </c>
      <c r="D5" s="229"/>
      <c r="E5" s="229"/>
      <c r="F5" s="229"/>
      <c r="G5" s="229"/>
      <c r="H5" s="229"/>
      <c r="I5" s="229"/>
      <c r="J5" s="229"/>
      <c r="K5" s="229"/>
      <c r="L5" s="229"/>
      <c r="M5" s="229"/>
      <c r="N5" s="229"/>
      <c r="O5" s="229"/>
      <c r="P5" s="229"/>
      <c r="Q5" s="229"/>
      <c r="R5" s="229"/>
      <c r="S5" s="229"/>
      <c r="T5" s="229"/>
      <c r="U5" s="229"/>
      <c r="V5" s="23"/>
    </row>
    <row r="6" spans="1:22" ht="39" customHeight="1" x14ac:dyDescent="0.25">
      <c r="A6" s="224" t="s">
        <v>156</v>
      </c>
      <c r="B6" s="225"/>
      <c r="C6" s="225"/>
      <c r="D6" s="225"/>
      <c r="E6" s="225"/>
      <c r="F6" s="225"/>
      <c r="G6" s="225"/>
      <c r="H6" s="225"/>
      <c r="I6" s="225"/>
      <c r="J6" s="225"/>
      <c r="K6" s="225"/>
      <c r="L6" s="225"/>
      <c r="M6" s="225"/>
      <c r="N6" s="225"/>
      <c r="O6" s="225"/>
      <c r="P6" s="225"/>
      <c r="Q6" s="225"/>
      <c r="R6" s="225"/>
      <c r="S6" s="225"/>
      <c r="T6" s="225"/>
      <c r="U6" s="225"/>
      <c r="V6" s="226"/>
    </row>
    <row r="7" spans="1:22" s="3" customFormat="1" ht="78.75" customHeight="1" x14ac:dyDescent="0.2">
      <c r="A7" s="2" t="s">
        <v>89</v>
      </c>
      <c r="B7" s="2" t="s">
        <v>161</v>
      </c>
      <c r="C7" s="2" t="s">
        <v>152</v>
      </c>
      <c r="D7" s="2" t="s">
        <v>28</v>
      </c>
      <c r="E7" s="2" t="s">
        <v>97</v>
      </c>
      <c r="F7" s="2" t="s">
        <v>7</v>
      </c>
      <c r="G7" s="2" t="s">
        <v>189</v>
      </c>
      <c r="H7" s="2" t="s">
        <v>34</v>
      </c>
      <c r="I7" s="2" t="s">
        <v>8</v>
      </c>
      <c r="J7" s="20" t="s">
        <v>151</v>
      </c>
      <c r="K7" s="2" t="s">
        <v>93</v>
      </c>
      <c r="L7" s="2" t="s">
        <v>92</v>
      </c>
      <c r="M7" s="2" t="s">
        <v>173</v>
      </c>
      <c r="N7" s="2" t="s">
        <v>9</v>
      </c>
      <c r="O7" s="2" t="s">
        <v>30</v>
      </c>
      <c r="P7" s="2" t="s">
        <v>31</v>
      </c>
      <c r="Q7" s="94" t="s">
        <v>442</v>
      </c>
      <c r="R7" s="179" t="s">
        <v>450</v>
      </c>
      <c r="S7" s="179" t="s">
        <v>451</v>
      </c>
      <c r="T7" s="2" t="s">
        <v>158</v>
      </c>
      <c r="U7" s="2" t="s">
        <v>159</v>
      </c>
      <c r="V7" s="2" t="s">
        <v>157</v>
      </c>
    </row>
    <row r="8" spans="1:22" ht="209.25" customHeight="1" x14ac:dyDescent="0.25">
      <c r="A8" s="237" t="s">
        <v>225</v>
      </c>
      <c r="B8" s="237" t="s">
        <v>228</v>
      </c>
      <c r="C8" s="237" t="s">
        <v>226</v>
      </c>
      <c r="D8" s="237" t="s">
        <v>227</v>
      </c>
      <c r="E8" s="237" t="s">
        <v>229</v>
      </c>
      <c r="F8" s="240" t="s">
        <v>230</v>
      </c>
      <c r="G8" s="243" t="s">
        <v>231</v>
      </c>
      <c r="H8" s="41" t="s">
        <v>232</v>
      </c>
      <c r="I8" s="43" t="s">
        <v>245</v>
      </c>
      <c r="J8" s="40">
        <v>1</v>
      </c>
      <c r="K8" s="42" t="s">
        <v>255</v>
      </c>
      <c r="L8" s="87">
        <v>0.3</v>
      </c>
      <c r="M8" s="40" t="s">
        <v>184</v>
      </c>
      <c r="N8" s="48" t="s">
        <v>264</v>
      </c>
      <c r="O8" s="49">
        <v>1</v>
      </c>
      <c r="P8" s="178">
        <v>0.25</v>
      </c>
      <c r="Q8" s="175">
        <v>0.125</v>
      </c>
      <c r="R8" s="180">
        <f>(Q8/P8)*L8</f>
        <v>0.15</v>
      </c>
      <c r="S8" s="180">
        <f>(Q8/O8)*L8</f>
        <v>3.7499999999999999E-2</v>
      </c>
      <c r="T8" s="178">
        <v>0.25</v>
      </c>
      <c r="U8" s="178">
        <v>0.25</v>
      </c>
      <c r="V8" s="178">
        <v>0.25</v>
      </c>
    </row>
    <row r="9" spans="1:22" ht="39.75" customHeight="1" x14ac:dyDescent="0.25">
      <c r="A9" s="238"/>
      <c r="B9" s="238"/>
      <c r="C9" s="238"/>
      <c r="D9" s="238"/>
      <c r="E9" s="238"/>
      <c r="F9" s="241"/>
      <c r="G9" s="244"/>
      <c r="H9" s="42" t="s">
        <v>233</v>
      </c>
      <c r="I9" s="44" t="s">
        <v>246</v>
      </c>
      <c r="J9" s="47">
        <v>1</v>
      </c>
      <c r="K9" s="42" t="s">
        <v>256</v>
      </c>
      <c r="L9" s="87">
        <v>0.2</v>
      </c>
      <c r="M9" s="47" t="s">
        <v>184</v>
      </c>
      <c r="N9" s="48" t="s">
        <v>265</v>
      </c>
      <c r="O9" s="49">
        <v>1</v>
      </c>
      <c r="P9" s="49">
        <v>1</v>
      </c>
      <c r="Q9" s="175">
        <v>0.125</v>
      </c>
      <c r="R9" s="180">
        <f t="shared" ref="R9:R21" si="0">(Q9/P9)*L9</f>
        <v>2.5000000000000001E-2</v>
      </c>
      <c r="S9" s="180">
        <f>(Q9/O9)*L9</f>
        <v>2.5000000000000001E-2</v>
      </c>
      <c r="T9" s="49">
        <v>1</v>
      </c>
      <c r="U9" s="49">
        <v>1</v>
      </c>
      <c r="V9" s="49">
        <v>1</v>
      </c>
    </row>
    <row r="10" spans="1:22" ht="38.25" x14ac:dyDescent="0.25">
      <c r="A10" s="238"/>
      <c r="B10" s="238"/>
      <c r="C10" s="238"/>
      <c r="D10" s="238"/>
      <c r="E10" s="238"/>
      <c r="F10" s="241"/>
      <c r="G10" s="244"/>
      <c r="H10" s="42" t="s">
        <v>234</v>
      </c>
      <c r="I10" s="45" t="s">
        <v>247</v>
      </c>
      <c r="J10" s="47">
        <v>75</v>
      </c>
      <c r="K10" s="42" t="s">
        <v>257</v>
      </c>
      <c r="L10" s="87">
        <v>0.3</v>
      </c>
      <c r="M10" s="40" t="s">
        <v>184</v>
      </c>
      <c r="N10" s="48" t="s">
        <v>266</v>
      </c>
      <c r="O10" s="49">
        <v>33</v>
      </c>
      <c r="P10" s="49">
        <v>6</v>
      </c>
      <c r="Q10" s="175">
        <v>0.125</v>
      </c>
      <c r="R10" s="180">
        <f t="shared" si="0"/>
        <v>6.2499999999999995E-3</v>
      </c>
      <c r="S10" s="180">
        <f>(Q10/O10)*L10</f>
        <v>1.1363636363636363E-3</v>
      </c>
      <c r="T10" s="49">
        <v>9</v>
      </c>
      <c r="U10" s="49">
        <v>9</v>
      </c>
      <c r="V10" s="49">
        <v>9</v>
      </c>
    </row>
    <row r="11" spans="1:22" ht="51" x14ac:dyDescent="0.25">
      <c r="A11" s="238"/>
      <c r="B11" s="238"/>
      <c r="C11" s="238"/>
      <c r="D11" s="238"/>
      <c r="E11" s="238"/>
      <c r="F11" s="242"/>
      <c r="G11" s="245"/>
      <c r="H11" s="42" t="s">
        <v>235</v>
      </c>
      <c r="I11" s="44" t="s">
        <v>248</v>
      </c>
      <c r="J11" s="47" t="s">
        <v>254</v>
      </c>
      <c r="K11" s="42" t="s">
        <v>258</v>
      </c>
      <c r="L11" s="87">
        <v>0.2</v>
      </c>
      <c r="M11" s="40" t="s">
        <v>185</v>
      </c>
      <c r="N11" s="48" t="s">
        <v>267</v>
      </c>
      <c r="O11" s="49">
        <v>1</v>
      </c>
      <c r="P11" s="49">
        <v>0.25</v>
      </c>
      <c r="Q11" s="175">
        <v>0.125</v>
      </c>
      <c r="R11" s="180">
        <f t="shared" si="0"/>
        <v>0.1</v>
      </c>
      <c r="S11" s="180">
        <f>(Q11/O11)*L11</f>
        <v>2.5000000000000001E-2</v>
      </c>
      <c r="T11" s="49">
        <v>0.25</v>
      </c>
      <c r="U11" s="49">
        <v>0.25</v>
      </c>
      <c r="V11" s="49">
        <v>0.25</v>
      </c>
    </row>
    <row r="12" spans="1:22" ht="14.25" customHeight="1" x14ac:dyDescent="0.25">
      <c r="A12" s="238"/>
      <c r="B12" s="238"/>
      <c r="C12" s="238"/>
      <c r="D12" s="238"/>
      <c r="E12" s="238"/>
      <c r="F12" s="116"/>
      <c r="G12" s="117"/>
      <c r="H12" s="212" t="s">
        <v>454</v>
      </c>
      <c r="I12" s="213"/>
      <c r="J12" s="213"/>
      <c r="K12" s="213"/>
      <c r="L12" s="213"/>
      <c r="M12" s="213"/>
      <c r="N12" s="213"/>
      <c r="O12" s="213"/>
      <c r="P12" s="213"/>
      <c r="Q12" s="214"/>
      <c r="R12" s="221">
        <f>+R11+R10+R9+R8</f>
        <v>0.28125</v>
      </c>
      <c r="S12" s="221">
        <f>+S11+S10+S9+S8</f>
        <v>8.8636363636363638E-2</v>
      </c>
      <c r="T12" s="49"/>
      <c r="U12" s="49"/>
      <c r="V12" s="49"/>
    </row>
    <row r="13" spans="1:22" ht="14.25" customHeight="1" x14ac:dyDescent="0.25">
      <c r="A13" s="238"/>
      <c r="B13" s="238"/>
      <c r="C13" s="238"/>
      <c r="D13" s="238"/>
      <c r="E13" s="238"/>
      <c r="F13" s="116"/>
      <c r="G13" s="117"/>
      <c r="H13" s="218"/>
      <c r="I13" s="219"/>
      <c r="J13" s="219"/>
      <c r="K13" s="219"/>
      <c r="L13" s="219"/>
      <c r="M13" s="219"/>
      <c r="N13" s="219"/>
      <c r="O13" s="219"/>
      <c r="P13" s="219"/>
      <c r="Q13" s="220"/>
      <c r="R13" s="222"/>
      <c r="S13" s="222"/>
      <c r="T13" s="49"/>
      <c r="U13" s="49"/>
      <c r="V13" s="49"/>
    </row>
    <row r="14" spans="1:22" ht="45" x14ac:dyDescent="0.25">
      <c r="A14" s="238"/>
      <c r="B14" s="238"/>
      <c r="C14" s="238"/>
      <c r="D14" s="238"/>
      <c r="E14" s="238"/>
      <c r="F14" s="243" t="s">
        <v>241</v>
      </c>
      <c r="G14" s="243" t="s">
        <v>243</v>
      </c>
      <c r="H14" s="42" t="s">
        <v>236</v>
      </c>
      <c r="I14" s="43" t="s">
        <v>249</v>
      </c>
      <c r="J14" s="47">
        <v>17</v>
      </c>
      <c r="K14" s="42" t="s">
        <v>259</v>
      </c>
      <c r="L14" s="87">
        <v>0.6</v>
      </c>
      <c r="M14" s="40" t="s">
        <v>184</v>
      </c>
      <c r="N14" s="48" t="s">
        <v>268</v>
      </c>
      <c r="O14" s="49">
        <v>23</v>
      </c>
      <c r="P14" s="49">
        <v>2</v>
      </c>
      <c r="Q14" s="48">
        <v>1</v>
      </c>
      <c r="R14" s="180">
        <f t="shared" si="0"/>
        <v>0.3</v>
      </c>
      <c r="S14" s="180">
        <f>(Q14/O14)/L14</f>
        <v>7.2463768115942032E-2</v>
      </c>
      <c r="T14" s="49">
        <v>2</v>
      </c>
      <c r="U14" s="49">
        <v>1</v>
      </c>
      <c r="V14" s="49">
        <v>1</v>
      </c>
    </row>
    <row r="15" spans="1:22" ht="51" x14ac:dyDescent="0.25">
      <c r="A15" s="238"/>
      <c r="B15" s="238"/>
      <c r="C15" s="238"/>
      <c r="D15" s="238"/>
      <c r="E15" s="238"/>
      <c r="F15" s="245"/>
      <c r="G15" s="245"/>
      <c r="H15" s="42" t="s">
        <v>237</v>
      </c>
      <c r="I15" s="43" t="s">
        <v>250</v>
      </c>
      <c r="J15" s="47">
        <v>168</v>
      </c>
      <c r="K15" s="42" t="s">
        <v>260</v>
      </c>
      <c r="L15" s="87">
        <v>0.4</v>
      </c>
      <c r="M15" s="40" t="s">
        <v>185</v>
      </c>
      <c r="N15" s="48" t="s">
        <v>269</v>
      </c>
      <c r="O15" s="49">
        <v>132</v>
      </c>
      <c r="P15" s="49">
        <v>20</v>
      </c>
      <c r="Q15" s="176">
        <v>30</v>
      </c>
      <c r="R15" s="180">
        <f t="shared" si="0"/>
        <v>0.60000000000000009</v>
      </c>
      <c r="S15" s="180">
        <f>(Q15/O15)/L15</f>
        <v>0.56818181818181812</v>
      </c>
      <c r="T15" s="49">
        <v>40</v>
      </c>
      <c r="U15" s="49">
        <v>40</v>
      </c>
      <c r="V15" s="49">
        <v>32</v>
      </c>
    </row>
    <row r="16" spans="1:22" ht="15" x14ac:dyDescent="0.25">
      <c r="A16" s="238"/>
      <c r="B16" s="238"/>
      <c r="C16" s="238"/>
      <c r="D16" s="238"/>
      <c r="E16" s="238"/>
      <c r="F16" s="117"/>
      <c r="G16" s="117"/>
      <c r="H16" s="212" t="s">
        <v>455</v>
      </c>
      <c r="I16" s="213"/>
      <c r="J16" s="213"/>
      <c r="K16" s="213"/>
      <c r="L16" s="213"/>
      <c r="M16" s="213"/>
      <c r="N16" s="213"/>
      <c r="O16" s="213"/>
      <c r="P16" s="213"/>
      <c r="Q16" s="214"/>
      <c r="R16" s="221">
        <f>SUM(R14+R15)</f>
        <v>0.90000000000000013</v>
      </c>
      <c r="S16" s="221">
        <f>SUM(S14+S15)</f>
        <v>0.64064558629776014</v>
      </c>
      <c r="T16" s="49"/>
      <c r="U16" s="49"/>
      <c r="V16" s="49"/>
    </row>
    <row r="17" spans="1:22" ht="15" x14ac:dyDescent="0.25">
      <c r="A17" s="238"/>
      <c r="B17" s="238"/>
      <c r="C17" s="238"/>
      <c r="D17" s="238"/>
      <c r="E17" s="238"/>
      <c r="F17" s="117"/>
      <c r="G17" s="117"/>
      <c r="H17" s="215"/>
      <c r="I17" s="216"/>
      <c r="J17" s="216"/>
      <c r="K17" s="216"/>
      <c r="L17" s="216"/>
      <c r="M17" s="216"/>
      <c r="N17" s="216"/>
      <c r="O17" s="216"/>
      <c r="P17" s="216"/>
      <c r="Q17" s="217"/>
      <c r="R17" s="223"/>
      <c r="S17" s="223"/>
      <c r="T17" s="49"/>
      <c r="U17" s="49"/>
      <c r="V17" s="49"/>
    </row>
    <row r="18" spans="1:22" ht="15" x14ac:dyDescent="0.25">
      <c r="A18" s="238"/>
      <c r="B18" s="238"/>
      <c r="C18" s="238"/>
      <c r="D18" s="238"/>
      <c r="E18" s="238"/>
      <c r="F18" s="117"/>
      <c r="G18" s="117"/>
      <c r="H18" s="218"/>
      <c r="I18" s="219"/>
      <c r="J18" s="219"/>
      <c r="K18" s="219"/>
      <c r="L18" s="219"/>
      <c r="M18" s="219"/>
      <c r="N18" s="219"/>
      <c r="O18" s="219"/>
      <c r="P18" s="219"/>
      <c r="Q18" s="220"/>
      <c r="R18" s="222"/>
      <c r="S18" s="222"/>
      <c r="T18" s="49"/>
      <c r="U18" s="49"/>
      <c r="V18" s="49"/>
    </row>
    <row r="19" spans="1:22" ht="45" x14ac:dyDescent="0.25">
      <c r="A19" s="238"/>
      <c r="B19" s="238"/>
      <c r="C19" s="238"/>
      <c r="D19" s="238"/>
      <c r="E19" s="238"/>
      <c r="F19" s="243" t="s">
        <v>242</v>
      </c>
      <c r="G19" s="243" t="s">
        <v>244</v>
      </c>
      <c r="H19" s="42" t="s">
        <v>238</v>
      </c>
      <c r="I19" s="44" t="s">
        <v>251</v>
      </c>
      <c r="J19" s="47">
        <v>1</v>
      </c>
      <c r="K19" s="42" t="s">
        <v>261</v>
      </c>
      <c r="L19" s="87">
        <v>0.4</v>
      </c>
      <c r="M19" s="40" t="s">
        <v>184</v>
      </c>
      <c r="N19" s="48" t="s">
        <v>270</v>
      </c>
      <c r="O19" s="49">
        <v>1</v>
      </c>
      <c r="P19" s="178">
        <v>0.25</v>
      </c>
      <c r="Q19" s="175">
        <v>0.125</v>
      </c>
      <c r="R19" s="180">
        <f t="shared" si="0"/>
        <v>0.2</v>
      </c>
      <c r="S19" s="180">
        <f>(Q19/O19)*L19</f>
        <v>0.05</v>
      </c>
      <c r="T19" s="178">
        <v>0.25</v>
      </c>
      <c r="U19" s="178">
        <v>0.25</v>
      </c>
      <c r="V19" s="178">
        <v>0.25</v>
      </c>
    </row>
    <row r="20" spans="1:22" ht="30" x14ac:dyDescent="0.25">
      <c r="A20" s="238"/>
      <c r="B20" s="238"/>
      <c r="C20" s="238"/>
      <c r="D20" s="238"/>
      <c r="E20" s="238"/>
      <c r="F20" s="244"/>
      <c r="G20" s="244"/>
      <c r="H20" s="42" t="s">
        <v>239</v>
      </c>
      <c r="I20" s="44" t="s">
        <v>252</v>
      </c>
      <c r="J20" s="47">
        <v>1830</v>
      </c>
      <c r="K20" s="42" t="s">
        <v>262</v>
      </c>
      <c r="L20" s="87">
        <v>0.4</v>
      </c>
      <c r="M20" s="40" t="s">
        <v>185</v>
      </c>
      <c r="N20" s="48" t="s">
        <v>271</v>
      </c>
      <c r="O20" s="49">
        <v>2000</v>
      </c>
      <c r="P20" s="49">
        <v>500</v>
      </c>
      <c r="Q20" s="176">
        <v>160</v>
      </c>
      <c r="R20" s="180">
        <f t="shared" si="0"/>
        <v>0.128</v>
      </c>
      <c r="S20" s="180">
        <f>(Q20/O20)*L20</f>
        <v>3.2000000000000001E-2</v>
      </c>
      <c r="T20" s="49">
        <v>500</v>
      </c>
      <c r="U20" s="49">
        <v>500</v>
      </c>
      <c r="V20" s="49">
        <v>500</v>
      </c>
    </row>
    <row r="21" spans="1:22" ht="76.5" x14ac:dyDescent="0.25">
      <c r="A21" s="239"/>
      <c r="B21" s="239"/>
      <c r="C21" s="239"/>
      <c r="D21" s="239"/>
      <c r="E21" s="239"/>
      <c r="F21" s="245"/>
      <c r="G21" s="245"/>
      <c r="H21" s="42" t="s">
        <v>240</v>
      </c>
      <c r="I21" s="46" t="s">
        <v>253</v>
      </c>
      <c r="J21" s="47">
        <v>1450</v>
      </c>
      <c r="K21" s="42" t="s">
        <v>263</v>
      </c>
      <c r="L21" s="87">
        <v>0.2</v>
      </c>
      <c r="M21" s="40" t="s">
        <v>185</v>
      </c>
      <c r="N21" s="48" t="s">
        <v>272</v>
      </c>
      <c r="O21" s="49">
        <v>1450</v>
      </c>
      <c r="P21" s="49">
        <v>1450</v>
      </c>
      <c r="Q21" s="176">
        <v>960</v>
      </c>
      <c r="R21" s="180">
        <f t="shared" si="0"/>
        <v>0.13241379310344828</v>
      </c>
      <c r="S21" s="180">
        <f>(Q21/O21)*L21</f>
        <v>0.13241379310344828</v>
      </c>
      <c r="T21" s="49">
        <v>1450</v>
      </c>
      <c r="U21" s="49">
        <v>1450</v>
      </c>
      <c r="V21" s="49">
        <v>1450</v>
      </c>
    </row>
    <row r="22" spans="1:22" ht="15" x14ac:dyDescent="0.25">
      <c r="H22" s="246" t="s">
        <v>456</v>
      </c>
      <c r="I22" s="246"/>
      <c r="J22" s="246"/>
      <c r="K22" s="246"/>
      <c r="L22" s="246"/>
      <c r="M22" s="246"/>
      <c r="N22" s="246"/>
      <c r="O22" s="246"/>
      <c r="P22" s="246"/>
      <c r="Q22" s="246"/>
      <c r="R22" s="211">
        <f>SUM(R21+R20+R19)</f>
        <v>0.46041379310344827</v>
      </c>
      <c r="S22" s="211">
        <f>SUM(S21+S20+S19)</f>
        <v>0.21441379310344827</v>
      </c>
    </row>
    <row r="23" spans="1:22" ht="15" x14ac:dyDescent="0.25">
      <c r="H23" s="246"/>
      <c r="I23" s="246"/>
      <c r="J23" s="246"/>
      <c r="K23" s="246"/>
      <c r="L23" s="246"/>
      <c r="M23" s="246"/>
      <c r="N23" s="246"/>
      <c r="O23" s="246"/>
      <c r="P23" s="246"/>
      <c r="Q23" s="246"/>
      <c r="R23" s="211"/>
      <c r="S23" s="211"/>
    </row>
    <row r="27" spans="1:22" ht="19.5" thickBot="1" x14ac:dyDescent="0.3"/>
    <row r="28" spans="1:22" ht="15" x14ac:dyDescent="0.25">
      <c r="N28" s="230" t="s">
        <v>464</v>
      </c>
      <c r="O28" s="231"/>
      <c r="P28" s="231"/>
      <c r="Q28" s="231"/>
      <c r="R28" s="236">
        <f>SUM(R22+R16+R12)/3</f>
        <v>0.54722126436781615</v>
      </c>
      <c r="S28" s="236">
        <f>SUM(S22+S16+S12)/3</f>
        <v>0.3145652476791907</v>
      </c>
    </row>
    <row r="29" spans="1:22" ht="15" x14ac:dyDescent="0.25">
      <c r="N29" s="232"/>
      <c r="O29" s="233"/>
      <c r="P29" s="233"/>
      <c r="Q29" s="233"/>
      <c r="R29" s="236"/>
      <c r="S29" s="236"/>
    </row>
    <row r="30" spans="1:22" ht="15.75" thickBot="1" x14ac:dyDescent="0.3">
      <c r="N30" s="234"/>
      <c r="O30" s="235"/>
      <c r="P30" s="235"/>
      <c r="Q30" s="235"/>
      <c r="R30" s="236"/>
      <c r="S30" s="236"/>
    </row>
  </sheetData>
  <mergeCells count="31">
    <mergeCell ref="N28:Q30"/>
    <mergeCell ref="R28:R30"/>
    <mergeCell ref="S28:S30"/>
    <mergeCell ref="A8:A21"/>
    <mergeCell ref="B8:B21"/>
    <mergeCell ref="C8:C21"/>
    <mergeCell ref="D8:D21"/>
    <mergeCell ref="E8:E21"/>
    <mergeCell ref="F8:F11"/>
    <mergeCell ref="G8:G11"/>
    <mergeCell ref="F14:F15"/>
    <mergeCell ref="G14:G15"/>
    <mergeCell ref="F19:F21"/>
    <mergeCell ref="G19:G21"/>
    <mergeCell ref="H22:Q23"/>
    <mergeCell ref="R22:R23"/>
    <mergeCell ref="A6:V6"/>
    <mergeCell ref="A5:B5"/>
    <mergeCell ref="A1:B4"/>
    <mergeCell ref="C1:U1"/>
    <mergeCell ref="C2:U2"/>
    <mergeCell ref="C3:U3"/>
    <mergeCell ref="C4:U4"/>
    <mergeCell ref="C5:U5"/>
    <mergeCell ref="S22:S23"/>
    <mergeCell ref="H16:Q18"/>
    <mergeCell ref="H12:Q13"/>
    <mergeCell ref="R12:R13"/>
    <mergeCell ref="S12:S13"/>
    <mergeCell ref="R16:R18"/>
    <mergeCell ref="S16:S18"/>
  </mergeCells>
  <dataValidations count="1">
    <dataValidation type="list" allowBlank="1" showInputMessage="1" showErrorMessage="1" sqref="M14:M15 M8:M11 M19:M21 M24:M295"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topLeftCell="A16" zoomScale="60" zoomScaleNormal="60" workbookViewId="0">
      <selection activeCell="M10" sqref="M10:M11"/>
    </sheetView>
  </sheetViews>
  <sheetFormatPr baseColWidth="10" defaultColWidth="11" defaultRowHeight="14.25" x14ac:dyDescent="0.2"/>
  <cols>
    <col min="1" max="1" width="20.85546875" style="77" customWidth="1"/>
    <col min="2" max="2" width="30.7109375" style="77" customWidth="1"/>
    <col min="3" max="3" width="33.7109375" style="77" customWidth="1"/>
    <col min="4" max="4" width="32" style="77" customWidth="1"/>
    <col min="5" max="6" width="28.5703125" style="77" customWidth="1"/>
    <col min="7" max="7" width="33.28515625" style="77" bestFit="1" customWidth="1"/>
    <col min="8" max="8" width="29.5703125" style="77" customWidth="1"/>
    <col min="9" max="9" width="34" style="77" bestFit="1" customWidth="1"/>
    <col min="10" max="10" width="30.28515625" style="77" customWidth="1"/>
    <col min="11" max="11" width="27.140625" style="77" customWidth="1"/>
    <col min="12" max="12" width="39.28515625" style="77" bestFit="1" customWidth="1"/>
    <col min="13" max="13" width="54.7109375" style="77" bestFit="1" customWidth="1"/>
    <col min="14" max="16384" width="11" style="77"/>
  </cols>
  <sheetData>
    <row r="1" spans="1:13" s="3" customFormat="1" ht="22.5" customHeight="1" x14ac:dyDescent="0.2">
      <c r="A1" s="249"/>
      <c r="B1" s="250"/>
      <c r="C1" s="247" t="s">
        <v>1</v>
      </c>
      <c r="D1" s="255"/>
      <c r="E1" s="255"/>
      <c r="F1" s="255"/>
      <c r="G1" s="255"/>
      <c r="H1" s="255"/>
      <c r="I1" s="255"/>
      <c r="J1" s="255"/>
      <c r="K1" s="255"/>
      <c r="L1" s="248"/>
      <c r="M1" s="70" t="s">
        <v>218</v>
      </c>
    </row>
    <row r="2" spans="1:13" s="3" customFormat="1" ht="22.5" customHeight="1" x14ac:dyDescent="0.2">
      <c r="A2" s="251"/>
      <c r="B2" s="252"/>
      <c r="C2" s="247" t="s">
        <v>2</v>
      </c>
      <c r="D2" s="255"/>
      <c r="E2" s="255"/>
      <c r="F2" s="255"/>
      <c r="G2" s="255"/>
      <c r="H2" s="255"/>
      <c r="I2" s="255"/>
      <c r="J2" s="255"/>
      <c r="K2" s="255"/>
      <c r="L2" s="248"/>
      <c r="M2" s="70" t="s">
        <v>3</v>
      </c>
    </row>
    <row r="3" spans="1:13" s="3" customFormat="1" ht="22.5" customHeight="1" x14ac:dyDescent="0.2">
      <c r="A3" s="251"/>
      <c r="B3" s="252"/>
      <c r="C3" s="247" t="s">
        <v>4</v>
      </c>
      <c r="D3" s="255"/>
      <c r="E3" s="255"/>
      <c r="F3" s="255"/>
      <c r="G3" s="255"/>
      <c r="H3" s="255"/>
      <c r="I3" s="255"/>
      <c r="J3" s="255"/>
      <c r="K3" s="255"/>
      <c r="L3" s="248"/>
      <c r="M3" s="70" t="s">
        <v>217</v>
      </c>
    </row>
    <row r="4" spans="1:13" s="3" customFormat="1" ht="22.5" customHeight="1" x14ac:dyDescent="0.2">
      <c r="A4" s="253"/>
      <c r="B4" s="254"/>
      <c r="C4" s="247" t="s">
        <v>154</v>
      </c>
      <c r="D4" s="255"/>
      <c r="E4" s="255"/>
      <c r="F4" s="255"/>
      <c r="G4" s="255"/>
      <c r="H4" s="255"/>
      <c r="I4" s="255"/>
      <c r="J4" s="255"/>
      <c r="K4" s="255"/>
      <c r="L4" s="248"/>
      <c r="M4" s="70" t="s">
        <v>219</v>
      </c>
    </row>
    <row r="5" spans="1:13" s="3" customFormat="1" ht="26.25" customHeight="1" x14ac:dyDescent="0.2">
      <c r="A5" s="247" t="s">
        <v>5</v>
      </c>
      <c r="B5" s="248"/>
      <c r="C5" s="247" t="s">
        <v>418</v>
      </c>
      <c r="D5" s="255"/>
      <c r="E5" s="255"/>
      <c r="F5" s="255"/>
      <c r="G5" s="255"/>
      <c r="H5" s="255"/>
      <c r="I5" s="255"/>
      <c r="J5" s="255"/>
      <c r="K5" s="255"/>
      <c r="L5" s="248"/>
      <c r="M5" s="86"/>
    </row>
    <row r="6" spans="1:13" s="3" customFormat="1" ht="15" customHeight="1" x14ac:dyDescent="0.2">
      <c r="A6" s="260" t="s">
        <v>150</v>
      </c>
      <c r="B6" s="260"/>
      <c r="C6" s="260"/>
      <c r="D6" s="260"/>
      <c r="E6" s="260"/>
      <c r="F6" s="260"/>
      <c r="G6" s="260"/>
      <c r="H6" s="260"/>
      <c r="I6" s="260"/>
      <c r="J6" s="260"/>
      <c r="K6" s="261"/>
      <c r="L6" s="224" t="s">
        <v>91</v>
      </c>
      <c r="M6" s="226"/>
    </row>
    <row r="7" spans="1:13" s="3" customFormat="1" x14ac:dyDescent="0.2">
      <c r="A7" s="262"/>
      <c r="B7" s="262"/>
      <c r="C7" s="262"/>
      <c r="D7" s="262"/>
      <c r="E7" s="262"/>
      <c r="F7" s="262"/>
      <c r="G7" s="262"/>
      <c r="H7" s="262"/>
      <c r="I7" s="262"/>
      <c r="J7" s="262"/>
      <c r="K7" s="263"/>
      <c r="L7" s="280"/>
      <c r="M7" s="281"/>
    </row>
    <row r="8" spans="1:13" s="73" customFormat="1" ht="66.75" customHeight="1" x14ac:dyDescent="0.2">
      <c r="A8" s="2" t="s">
        <v>94</v>
      </c>
      <c r="B8" s="2" t="s">
        <v>186</v>
      </c>
      <c r="C8" s="2" t="s">
        <v>167</v>
      </c>
      <c r="D8" s="2" t="s">
        <v>85</v>
      </c>
      <c r="E8" s="2" t="s">
        <v>86</v>
      </c>
      <c r="F8" s="2" t="s">
        <v>87</v>
      </c>
      <c r="G8" s="2" t="s">
        <v>162</v>
      </c>
      <c r="H8" s="2" t="s">
        <v>164</v>
      </c>
      <c r="I8" s="2" t="s">
        <v>163</v>
      </c>
      <c r="J8" s="2" t="s">
        <v>153</v>
      </c>
      <c r="K8" s="2" t="s">
        <v>88</v>
      </c>
      <c r="L8" s="2" t="s">
        <v>26</v>
      </c>
      <c r="M8" s="2" t="s">
        <v>27</v>
      </c>
    </row>
    <row r="9" spans="1:13" ht="135.75" customHeight="1" x14ac:dyDescent="0.2">
      <c r="A9" s="276" t="s">
        <v>229</v>
      </c>
      <c r="B9" s="279" t="s">
        <v>419</v>
      </c>
      <c r="C9" s="279" t="s">
        <v>420</v>
      </c>
      <c r="D9" s="277" t="s">
        <v>345</v>
      </c>
      <c r="E9" s="71" t="s">
        <v>322</v>
      </c>
      <c r="F9" s="74" t="s">
        <v>389</v>
      </c>
      <c r="G9" s="71" t="s">
        <v>398</v>
      </c>
      <c r="H9" s="74" t="s">
        <v>406</v>
      </c>
      <c r="I9" s="75" t="s">
        <v>415</v>
      </c>
      <c r="J9" s="259" t="s">
        <v>323</v>
      </c>
      <c r="K9" s="288" t="s">
        <v>416</v>
      </c>
      <c r="L9" s="76" t="s">
        <v>324</v>
      </c>
      <c r="M9" s="74" t="s">
        <v>325</v>
      </c>
    </row>
    <row r="10" spans="1:13" ht="93" customHeight="1" x14ac:dyDescent="0.2">
      <c r="A10" s="276"/>
      <c r="B10" s="279"/>
      <c r="C10" s="279"/>
      <c r="D10" s="277"/>
      <c r="E10" s="266" t="s">
        <v>326</v>
      </c>
      <c r="F10" s="266" t="s">
        <v>390</v>
      </c>
      <c r="G10" s="266" t="s">
        <v>399</v>
      </c>
      <c r="H10" s="291" t="s">
        <v>407</v>
      </c>
      <c r="I10" s="256" t="s">
        <v>415</v>
      </c>
      <c r="J10" s="259"/>
      <c r="K10" s="289"/>
      <c r="L10" s="293" t="s">
        <v>327</v>
      </c>
      <c r="M10" s="271" t="s">
        <v>328</v>
      </c>
    </row>
    <row r="11" spans="1:13" ht="72.75" customHeight="1" x14ac:dyDescent="0.2">
      <c r="A11" s="276"/>
      <c r="B11" s="279"/>
      <c r="C11" s="279"/>
      <c r="D11" s="277"/>
      <c r="E11" s="268"/>
      <c r="F11" s="268"/>
      <c r="G11" s="268"/>
      <c r="H11" s="292"/>
      <c r="I11" s="257"/>
      <c r="J11" s="259"/>
      <c r="K11" s="289"/>
      <c r="L11" s="291"/>
      <c r="M11" s="273"/>
    </row>
    <row r="12" spans="1:13" ht="57" customHeight="1" x14ac:dyDescent="0.2">
      <c r="A12" s="276"/>
      <c r="B12" s="279"/>
      <c r="C12" s="279"/>
      <c r="D12" s="277"/>
      <c r="E12" s="266" t="s">
        <v>329</v>
      </c>
      <c r="F12" s="282" t="s">
        <v>391</v>
      </c>
      <c r="G12" s="266" t="s">
        <v>400</v>
      </c>
      <c r="H12" s="271" t="s">
        <v>408</v>
      </c>
      <c r="I12" s="256" t="s">
        <v>415</v>
      </c>
      <c r="J12" s="259"/>
      <c r="K12" s="289"/>
      <c r="L12" s="291"/>
      <c r="M12" s="283" t="s">
        <v>330</v>
      </c>
    </row>
    <row r="13" spans="1:13" ht="14.25" customHeight="1" x14ac:dyDescent="0.2">
      <c r="A13" s="276"/>
      <c r="B13" s="279"/>
      <c r="C13" s="279"/>
      <c r="D13" s="277"/>
      <c r="E13" s="267"/>
      <c r="F13" s="282"/>
      <c r="G13" s="267"/>
      <c r="H13" s="272"/>
      <c r="I13" s="258"/>
      <c r="J13" s="259"/>
      <c r="K13" s="289"/>
      <c r="L13" s="291"/>
      <c r="M13" s="284"/>
    </row>
    <row r="14" spans="1:13" ht="81.75" customHeight="1" x14ac:dyDescent="0.2">
      <c r="A14" s="276"/>
      <c r="B14" s="279"/>
      <c r="C14" s="279"/>
      <c r="D14" s="277"/>
      <c r="E14" s="268"/>
      <c r="F14" s="282"/>
      <c r="G14" s="268"/>
      <c r="H14" s="273"/>
      <c r="I14" s="257"/>
      <c r="J14" s="259"/>
      <c r="K14" s="289"/>
      <c r="L14" s="292"/>
      <c r="M14" s="285"/>
    </row>
    <row r="15" spans="1:13" ht="186.75" customHeight="1" x14ac:dyDescent="0.2">
      <c r="A15" s="276"/>
      <c r="B15" s="279"/>
      <c r="C15" s="279"/>
      <c r="D15" s="278" t="s">
        <v>344</v>
      </c>
      <c r="E15" s="72" t="s">
        <v>331</v>
      </c>
      <c r="F15" s="78" t="s">
        <v>397</v>
      </c>
      <c r="G15" s="72" t="s">
        <v>401</v>
      </c>
      <c r="H15" s="82" t="s">
        <v>409</v>
      </c>
      <c r="I15" s="75" t="s">
        <v>415</v>
      </c>
      <c r="J15" s="259"/>
      <c r="K15" s="289"/>
      <c r="L15" s="274" t="s">
        <v>332</v>
      </c>
      <c r="M15" s="274" t="s">
        <v>333</v>
      </c>
    </row>
    <row r="16" spans="1:13" ht="156.75" customHeight="1" x14ac:dyDescent="0.2">
      <c r="A16" s="276"/>
      <c r="B16" s="279"/>
      <c r="C16" s="279"/>
      <c r="D16" s="278"/>
      <c r="E16" s="72" t="s">
        <v>334</v>
      </c>
      <c r="F16" s="79" t="s">
        <v>392</v>
      </c>
      <c r="G16" s="72" t="s">
        <v>402</v>
      </c>
      <c r="H16" s="84" t="s">
        <v>410</v>
      </c>
      <c r="I16" s="75" t="s">
        <v>415</v>
      </c>
      <c r="J16" s="259"/>
      <c r="K16" s="289"/>
      <c r="L16" s="286"/>
      <c r="M16" s="286"/>
    </row>
    <row r="17" spans="1:13" ht="14.25" customHeight="1" x14ac:dyDescent="0.2">
      <c r="A17" s="276"/>
      <c r="B17" s="279"/>
      <c r="C17" s="279"/>
      <c r="D17" s="278"/>
      <c r="E17" s="269" t="s">
        <v>335</v>
      </c>
      <c r="F17" s="264" t="s">
        <v>393</v>
      </c>
      <c r="G17" s="269" t="s">
        <v>403</v>
      </c>
      <c r="H17" s="274" t="s">
        <v>411</v>
      </c>
      <c r="I17" s="256" t="s">
        <v>415</v>
      </c>
      <c r="J17" s="259"/>
      <c r="K17" s="289"/>
      <c r="L17" s="286"/>
      <c r="M17" s="286"/>
    </row>
    <row r="18" spans="1:13" ht="116.25" customHeight="1" x14ac:dyDescent="0.2">
      <c r="A18" s="276"/>
      <c r="B18" s="279"/>
      <c r="C18" s="279"/>
      <c r="D18" s="278"/>
      <c r="E18" s="270"/>
      <c r="F18" s="265"/>
      <c r="G18" s="270"/>
      <c r="H18" s="275"/>
      <c r="I18" s="257"/>
      <c r="J18" s="259"/>
      <c r="K18" s="289"/>
      <c r="L18" s="275"/>
      <c r="M18" s="275"/>
    </row>
    <row r="19" spans="1:13" ht="160.5" customHeight="1" x14ac:dyDescent="0.2">
      <c r="A19" s="276"/>
      <c r="B19" s="279"/>
      <c r="C19" s="279"/>
      <c r="D19" s="278" t="s">
        <v>346</v>
      </c>
      <c r="E19" s="72" t="s">
        <v>336</v>
      </c>
      <c r="F19" s="80" t="s">
        <v>394</v>
      </c>
      <c r="G19" s="72" t="s">
        <v>404</v>
      </c>
      <c r="H19" s="83" t="s">
        <v>412</v>
      </c>
      <c r="I19" s="75" t="s">
        <v>415</v>
      </c>
      <c r="J19" s="259"/>
      <c r="K19" s="289"/>
      <c r="L19" s="81" t="s">
        <v>337</v>
      </c>
      <c r="M19" s="81" t="s">
        <v>338</v>
      </c>
    </row>
    <row r="20" spans="1:13" ht="215.25" customHeight="1" x14ac:dyDescent="0.2">
      <c r="A20" s="276"/>
      <c r="B20" s="279"/>
      <c r="C20" s="279"/>
      <c r="D20" s="278"/>
      <c r="E20" s="80" t="s">
        <v>339</v>
      </c>
      <c r="F20" s="80" t="s">
        <v>395</v>
      </c>
      <c r="G20" s="72" t="s">
        <v>404</v>
      </c>
      <c r="H20" s="82" t="s">
        <v>413</v>
      </c>
      <c r="I20" s="75" t="s">
        <v>415</v>
      </c>
      <c r="J20" s="259"/>
      <c r="K20" s="289"/>
      <c r="L20" s="287" t="s">
        <v>340</v>
      </c>
      <c r="M20" s="287" t="s">
        <v>341</v>
      </c>
    </row>
    <row r="21" spans="1:13" ht="108" customHeight="1" x14ac:dyDescent="0.2">
      <c r="A21" s="276"/>
      <c r="B21" s="279"/>
      <c r="C21" s="279"/>
      <c r="D21" s="278"/>
      <c r="E21" s="72" t="s">
        <v>342</v>
      </c>
      <c r="F21" s="80" t="s">
        <v>396</v>
      </c>
      <c r="G21" s="72" t="s">
        <v>405</v>
      </c>
      <c r="H21" s="82" t="s">
        <v>414</v>
      </c>
      <c r="I21" s="75" t="s">
        <v>415</v>
      </c>
      <c r="J21" s="259"/>
      <c r="K21" s="290"/>
      <c r="L21" s="287"/>
      <c r="M21" s="287"/>
    </row>
    <row r="23" spans="1:13" x14ac:dyDescent="0.2">
      <c r="F23" s="80"/>
    </row>
  </sheetData>
  <mergeCells count="39">
    <mergeCell ref="L6:M7"/>
    <mergeCell ref="F12:F14"/>
    <mergeCell ref="C9:C21"/>
    <mergeCell ref="M12:M14"/>
    <mergeCell ref="L15:L18"/>
    <mergeCell ref="M15:M18"/>
    <mergeCell ref="L20:L21"/>
    <mergeCell ref="M20:M21"/>
    <mergeCell ref="K9:K21"/>
    <mergeCell ref="I10:I11"/>
    <mergeCell ref="E10:E11"/>
    <mergeCell ref="F10:F11"/>
    <mergeCell ref="G10:G11"/>
    <mergeCell ref="H10:H11"/>
    <mergeCell ref="L10:L14"/>
    <mergeCell ref="M10:M11"/>
    <mergeCell ref="I17:I18"/>
    <mergeCell ref="I12:I14"/>
    <mergeCell ref="J9:J21"/>
    <mergeCell ref="A6:K7"/>
    <mergeCell ref="F17:F18"/>
    <mergeCell ref="G12:G14"/>
    <mergeCell ref="G17:G18"/>
    <mergeCell ref="H12:H14"/>
    <mergeCell ref="H17:H18"/>
    <mergeCell ref="A9:A21"/>
    <mergeCell ref="D9:D14"/>
    <mergeCell ref="D15:D18"/>
    <mergeCell ref="E12:E14"/>
    <mergeCell ref="E17:E18"/>
    <mergeCell ref="B9:B21"/>
    <mergeCell ref="D19:D21"/>
    <mergeCell ref="A5:B5"/>
    <mergeCell ref="A1:B4"/>
    <mergeCell ref="C1:L1"/>
    <mergeCell ref="C2:L2"/>
    <mergeCell ref="C3:L3"/>
    <mergeCell ref="C4:L4"/>
    <mergeCell ref="C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40"/>
  <sheetViews>
    <sheetView topLeftCell="K1" zoomScale="60" zoomScaleNormal="60" workbookViewId="0">
      <selection activeCell="W8" sqref="W1:W1048576"/>
    </sheetView>
  </sheetViews>
  <sheetFormatPr baseColWidth="10" defaultRowHeight="15" x14ac:dyDescent="0.25"/>
  <cols>
    <col min="1" max="1" width="23.42578125" customWidth="1"/>
    <col min="2" max="2" width="23.28515625" customWidth="1"/>
    <col min="3" max="3" width="16.28515625" customWidth="1"/>
    <col min="4" max="4" width="26.140625" bestFit="1" customWidth="1"/>
    <col min="5" max="5" width="29.5703125" customWidth="1"/>
    <col min="6" max="6" width="21" customWidth="1"/>
    <col min="7" max="7" width="30.140625" customWidth="1"/>
    <col min="8" max="8" width="30.28515625" customWidth="1"/>
    <col min="9" max="10" width="31.85546875" customWidth="1"/>
    <col min="11" max="11" width="25.140625" customWidth="1"/>
    <col min="12" max="12" width="39.85546875" customWidth="1"/>
    <col min="13" max="13" width="35.5703125" customWidth="1"/>
    <col min="14" max="14" width="19.42578125" customWidth="1"/>
    <col min="15" max="17" width="27.7109375" style="27" customWidth="1"/>
    <col min="18" max="18" width="18.42578125" customWidth="1"/>
    <col min="19" max="19" width="19.28515625" customWidth="1"/>
    <col min="20" max="20" width="19.42578125" customWidth="1"/>
    <col min="21" max="21" width="20.42578125" style="27" customWidth="1"/>
    <col min="22" max="22" width="21.5703125" style="85" customWidth="1"/>
    <col min="23" max="23" width="31.5703125" style="85" customWidth="1"/>
    <col min="24" max="24" width="29" customWidth="1"/>
    <col min="25" max="25" width="38.42578125" customWidth="1"/>
    <col min="26" max="26" width="19.7109375" style="27" customWidth="1"/>
    <col min="27" max="27" width="40.7109375" customWidth="1"/>
    <col min="28" max="28" width="28.5703125" style="54" customWidth="1"/>
    <col min="29" max="29" width="19.7109375" customWidth="1"/>
    <col min="30" max="30" width="27.28515625" customWidth="1"/>
    <col min="31" max="32" width="25.7109375" style="62" customWidth="1"/>
    <col min="33" max="33" width="32" style="64" customWidth="1"/>
    <col min="34" max="36" width="30.85546875" customWidth="1"/>
    <col min="37" max="37" width="26.5703125" customWidth="1"/>
    <col min="38" max="38" width="41" bestFit="1" customWidth="1"/>
    <col min="39" max="39" width="37.28515625" style="27" bestFit="1" customWidth="1"/>
    <col min="40" max="40" width="39.5703125" style="27" customWidth="1"/>
    <col min="41" max="41" width="25.42578125" style="27" customWidth="1"/>
    <col min="46" max="46" width="56.85546875" hidden="1" customWidth="1"/>
  </cols>
  <sheetData>
    <row r="1" spans="1:46" s="1" customFormat="1" ht="23.25" customHeight="1" x14ac:dyDescent="0.25">
      <c r="A1" s="229" t="s">
        <v>0</v>
      </c>
      <c r="B1" s="229"/>
      <c r="C1" s="348" t="s">
        <v>1</v>
      </c>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50"/>
      <c r="AL1" s="30" t="s">
        <v>218</v>
      </c>
      <c r="AM1" s="22"/>
      <c r="AN1" s="22"/>
      <c r="AO1" s="22"/>
    </row>
    <row r="2" spans="1:46" s="1" customFormat="1" ht="23.25" customHeight="1" x14ac:dyDescent="0.25">
      <c r="A2" s="229"/>
      <c r="B2" s="229"/>
      <c r="C2" s="348" t="s">
        <v>2</v>
      </c>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50"/>
      <c r="AL2" s="30" t="s">
        <v>3</v>
      </c>
      <c r="AM2" s="22"/>
      <c r="AN2" s="22"/>
      <c r="AO2" s="22"/>
    </row>
    <row r="3" spans="1:46" s="1" customFormat="1" ht="23.25" customHeight="1" x14ac:dyDescent="0.25">
      <c r="A3" s="229"/>
      <c r="B3" s="229"/>
      <c r="C3" s="348" t="s">
        <v>4</v>
      </c>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50"/>
      <c r="AL3" s="30" t="s">
        <v>217</v>
      </c>
      <c r="AM3" s="22"/>
      <c r="AN3" s="22"/>
      <c r="AO3" s="22"/>
    </row>
    <row r="4" spans="1:46" s="1" customFormat="1" ht="23.25" customHeight="1" x14ac:dyDescent="0.25">
      <c r="A4" s="229"/>
      <c r="B4" s="229"/>
      <c r="C4" s="348" t="s">
        <v>154</v>
      </c>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50"/>
      <c r="AL4" s="30" t="s">
        <v>221</v>
      </c>
      <c r="AM4" s="22"/>
      <c r="AN4" s="22"/>
      <c r="AO4" s="22"/>
    </row>
    <row r="5" spans="1:46" s="1" customFormat="1" ht="26.25" customHeight="1" x14ac:dyDescent="0.25">
      <c r="A5" s="233" t="s">
        <v>5</v>
      </c>
      <c r="B5" s="233"/>
      <c r="C5" s="357" t="s">
        <v>418</v>
      </c>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9"/>
      <c r="AL5" s="69"/>
      <c r="AM5" s="22"/>
      <c r="AN5" s="22"/>
      <c r="AO5" s="22"/>
    </row>
    <row r="6" spans="1:46" ht="15" customHeight="1" x14ac:dyDescent="0.25">
      <c r="A6" s="351" t="s">
        <v>165</v>
      </c>
      <c r="B6" s="351"/>
      <c r="C6" s="351"/>
      <c r="D6" s="351"/>
      <c r="E6" s="351"/>
      <c r="F6" s="351"/>
      <c r="G6" s="351"/>
      <c r="H6" s="351"/>
      <c r="I6" s="351"/>
      <c r="J6" s="351"/>
      <c r="K6" s="351"/>
      <c r="L6" s="351"/>
      <c r="M6" s="351"/>
      <c r="N6" s="351"/>
      <c r="O6" s="351"/>
      <c r="P6" s="351"/>
      <c r="Q6" s="351"/>
      <c r="R6" s="351"/>
      <c r="S6" s="351"/>
      <c r="T6" s="351"/>
      <c r="U6" s="351"/>
      <c r="V6" s="351"/>
      <c r="W6" s="351"/>
      <c r="X6" s="351"/>
      <c r="Y6" s="352"/>
      <c r="Z6" s="355" t="s">
        <v>90</v>
      </c>
      <c r="AA6" s="260"/>
      <c r="AB6" s="260"/>
      <c r="AC6" s="260"/>
      <c r="AD6" s="260"/>
      <c r="AE6" s="260"/>
      <c r="AF6" s="102"/>
      <c r="AG6" s="277" t="s">
        <v>6</v>
      </c>
      <c r="AH6" s="277"/>
      <c r="AI6" s="277"/>
      <c r="AJ6" s="277"/>
      <c r="AK6" s="277"/>
      <c r="AL6" s="277"/>
    </row>
    <row r="7" spans="1:46" ht="15" customHeight="1" x14ac:dyDescent="0.25">
      <c r="A7" s="353"/>
      <c r="B7" s="353"/>
      <c r="C7" s="353"/>
      <c r="D7" s="353"/>
      <c r="E7" s="353"/>
      <c r="F7" s="353"/>
      <c r="G7" s="353"/>
      <c r="H7" s="353"/>
      <c r="I7" s="353"/>
      <c r="J7" s="353"/>
      <c r="K7" s="353"/>
      <c r="L7" s="353"/>
      <c r="M7" s="353"/>
      <c r="N7" s="353"/>
      <c r="O7" s="353"/>
      <c r="P7" s="353"/>
      <c r="Q7" s="353"/>
      <c r="R7" s="353"/>
      <c r="S7" s="353"/>
      <c r="T7" s="353"/>
      <c r="U7" s="353"/>
      <c r="V7" s="353"/>
      <c r="W7" s="353"/>
      <c r="X7" s="353"/>
      <c r="Y7" s="354"/>
      <c r="Z7" s="356"/>
      <c r="AA7" s="262"/>
      <c r="AB7" s="262"/>
      <c r="AC7" s="262"/>
      <c r="AD7" s="262"/>
      <c r="AE7" s="262"/>
      <c r="AF7" s="103"/>
      <c r="AG7" s="277"/>
      <c r="AH7" s="277"/>
      <c r="AI7" s="277"/>
      <c r="AJ7" s="277"/>
      <c r="AK7" s="277"/>
      <c r="AL7" s="277"/>
    </row>
    <row r="8" spans="1:46" s="27" customFormat="1" ht="81" customHeight="1" thickBot="1" x14ac:dyDescent="0.3">
      <c r="A8" s="20" t="s">
        <v>94</v>
      </c>
      <c r="B8" s="20" t="s">
        <v>7</v>
      </c>
      <c r="C8" s="20" t="s">
        <v>189</v>
      </c>
      <c r="D8" s="2" t="s">
        <v>145</v>
      </c>
      <c r="E8" s="2" t="s">
        <v>10</v>
      </c>
      <c r="F8" s="20" t="s">
        <v>11</v>
      </c>
      <c r="G8" s="2" t="s">
        <v>143</v>
      </c>
      <c r="H8" s="2" t="s">
        <v>193</v>
      </c>
      <c r="I8" s="2" t="s">
        <v>144</v>
      </c>
      <c r="J8" s="94" t="s">
        <v>429</v>
      </c>
      <c r="K8" s="2" t="s">
        <v>198</v>
      </c>
      <c r="L8" s="21" t="s">
        <v>187</v>
      </c>
      <c r="M8" s="21" t="s">
        <v>208</v>
      </c>
      <c r="N8" s="21" t="s">
        <v>12</v>
      </c>
      <c r="O8" s="20" t="s">
        <v>191</v>
      </c>
      <c r="P8" s="95" t="s">
        <v>449</v>
      </c>
      <c r="Q8" s="128" t="s">
        <v>452</v>
      </c>
      <c r="R8" s="21" t="s">
        <v>146</v>
      </c>
      <c r="S8" s="21" t="s">
        <v>147</v>
      </c>
      <c r="T8" s="20" t="s">
        <v>16</v>
      </c>
      <c r="U8" s="20" t="s">
        <v>17</v>
      </c>
      <c r="V8" s="20" t="s">
        <v>160</v>
      </c>
      <c r="W8" s="20" t="s">
        <v>36</v>
      </c>
      <c r="X8" s="20" t="s">
        <v>99</v>
      </c>
      <c r="Y8" s="20" t="s">
        <v>100</v>
      </c>
      <c r="Z8" s="2" t="s">
        <v>22</v>
      </c>
      <c r="AA8" s="2" t="s">
        <v>149</v>
      </c>
      <c r="AB8" s="53" t="s">
        <v>203</v>
      </c>
      <c r="AC8" s="2" t="s">
        <v>23</v>
      </c>
      <c r="AD8" s="2" t="s">
        <v>24</v>
      </c>
      <c r="AE8" s="2" t="s">
        <v>25</v>
      </c>
      <c r="AF8" s="104" t="s">
        <v>430</v>
      </c>
      <c r="AG8" s="63" t="s">
        <v>19</v>
      </c>
      <c r="AH8" s="20" t="s">
        <v>148</v>
      </c>
      <c r="AI8" s="96" t="s">
        <v>431</v>
      </c>
      <c r="AJ8" s="96" t="s">
        <v>432</v>
      </c>
      <c r="AK8" s="20" t="s">
        <v>18</v>
      </c>
      <c r="AL8" s="20" t="s">
        <v>20</v>
      </c>
      <c r="AM8" s="142" t="s">
        <v>453</v>
      </c>
      <c r="AN8" s="142" t="s">
        <v>460</v>
      </c>
      <c r="AO8" s="142" t="s">
        <v>461</v>
      </c>
    </row>
    <row r="9" spans="1:46" ht="83.25" customHeight="1" x14ac:dyDescent="0.25">
      <c r="A9" s="294" t="s">
        <v>229</v>
      </c>
      <c r="B9" s="337" t="s">
        <v>230</v>
      </c>
      <c r="C9" s="243" t="s">
        <v>231</v>
      </c>
      <c r="D9" s="340" t="s">
        <v>255</v>
      </c>
      <c r="E9" s="327" t="s">
        <v>273</v>
      </c>
      <c r="F9" s="333">
        <v>2024130010152</v>
      </c>
      <c r="G9" s="294" t="s">
        <v>274</v>
      </c>
      <c r="H9" s="303" t="s">
        <v>275</v>
      </c>
      <c r="I9" s="343" t="s">
        <v>276</v>
      </c>
      <c r="J9" s="68" t="s">
        <v>462</v>
      </c>
      <c r="K9" s="324">
        <v>0.3</v>
      </c>
      <c r="L9" s="52" t="s">
        <v>277</v>
      </c>
      <c r="M9" s="46" t="s">
        <v>207</v>
      </c>
      <c r="N9" s="46" t="s">
        <v>289</v>
      </c>
      <c r="O9" s="55">
        <v>1</v>
      </c>
      <c r="P9" s="177">
        <v>0.125</v>
      </c>
      <c r="Q9" s="131">
        <f>(P9/O9)</f>
        <v>0.125</v>
      </c>
      <c r="R9" s="55" t="s">
        <v>321</v>
      </c>
      <c r="S9" s="61">
        <v>45657</v>
      </c>
      <c r="T9" s="52">
        <v>180</v>
      </c>
      <c r="U9" s="56">
        <v>1059626</v>
      </c>
      <c r="V9" s="68" t="s">
        <v>343</v>
      </c>
      <c r="W9" s="68" t="s">
        <v>290</v>
      </c>
      <c r="X9" s="67" t="s">
        <v>347</v>
      </c>
      <c r="Y9" s="66" t="s">
        <v>348</v>
      </c>
      <c r="Z9" s="55" t="s">
        <v>320</v>
      </c>
      <c r="AA9" s="46" t="s">
        <v>374</v>
      </c>
      <c r="AB9" s="57">
        <v>50000000</v>
      </c>
      <c r="AC9" s="52" t="s">
        <v>68</v>
      </c>
      <c r="AD9" s="52" t="s">
        <v>62</v>
      </c>
      <c r="AE9" s="55" t="s">
        <v>321</v>
      </c>
      <c r="AF9" s="55"/>
      <c r="AG9" s="57">
        <v>50000000</v>
      </c>
      <c r="AH9" s="57">
        <v>50000000</v>
      </c>
      <c r="AI9" s="57"/>
      <c r="AJ9" s="97"/>
      <c r="AK9" s="55" t="s">
        <v>62</v>
      </c>
      <c r="AL9" s="46" t="s">
        <v>273</v>
      </c>
      <c r="AM9" s="135">
        <v>3517735407.5</v>
      </c>
      <c r="AN9" s="135">
        <v>691100000</v>
      </c>
      <c r="AO9" s="155">
        <f>AN9/AM9</f>
        <v>0.19646162088442976</v>
      </c>
      <c r="AT9" t="s">
        <v>209</v>
      </c>
    </row>
    <row r="10" spans="1:46" ht="114" customHeight="1" x14ac:dyDescent="0.25">
      <c r="A10" s="295"/>
      <c r="B10" s="338"/>
      <c r="C10" s="244"/>
      <c r="D10" s="341"/>
      <c r="E10" s="328"/>
      <c r="F10" s="333"/>
      <c r="G10" s="295"/>
      <c r="H10" s="304"/>
      <c r="I10" s="344"/>
      <c r="J10" s="105" t="s">
        <v>434</v>
      </c>
      <c r="K10" s="325"/>
      <c r="L10" s="346" t="s">
        <v>278</v>
      </c>
      <c r="M10" s="346" t="s">
        <v>207</v>
      </c>
      <c r="N10" s="50" t="s">
        <v>288</v>
      </c>
      <c r="O10" s="55">
        <v>3</v>
      </c>
      <c r="P10" s="55">
        <v>1</v>
      </c>
      <c r="Q10" s="131">
        <f t="shared" ref="Q10:Q24" si="0">(P10/O10)</f>
        <v>0.33333333333333331</v>
      </c>
      <c r="R10" s="55" t="s">
        <v>321</v>
      </c>
      <c r="S10" s="61">
        <v>45657</v>
      </c>
      <c r="T10" s="52">
        <v>180</v>
      </c>
      <c r="U10" s="65">
        <v>121</v>
      </c>
      <c r="V10" s="68"/>
      <c r="W10" s="68" t="s">
        <v>290</v>
      </c>
      <c r="X10" s="66" t="s">
        <v>349</v>
      </c>
      <c r="Y10" s="67" t="s">
        <v>366</v>
      </c>
      <c r="Z10" s="55" t="s">
        <v>320</v>
      </c>
      <c r="AA10" s="46" t="s">
        <v>379</v>
      </c>
      <c r="AB10" s="360">
        <v>517636173</v>
      </c>
      <c r="AC10" s="52" t="s">
        <v>68</v>
      </c>
      <c r="AD10" s="343" t="s">
        <v>54</v>
      </c>
      <c r="AE10" s="55" t="s">
        <v>321</v>
      </c>
      <c r="AF10" s="105" t="s">
        <v>434</v>
      </c>
      <c r="AG10" s="360">
        <v>517636173</v>
      </c>
      <c r="AH10" s="360">
        <v>517636173</v>
      </c>
      <c r="AI10" s="110">
        <v>35016632</v>
      </c>
      <c r="AJ10" s="111">
        <v>0</v>
      </c>
      <c r="AK10" s="300" t="s">
        <v>427</v>
      </c>
      <c r="AL10" s="46" t="s">
        <v>273</v>
      </c>
      <c r="AM10" s="137"/>
      <c r="AN10" s="137"/>
      <c r="AO10" s="144"/>
    </row>
    <row r="11" spans="1:46" ht="402" customHeight="1" x14ac:dyDescent="0.25">
      <c r="A11" s="295"/>
      <c r="B11" s="338"/>
      <c r="C11" s="244"/>
      <c r="D11" s="342"/>
      <c r="E11" s="328"/>
      <c r="F11" s="333"/>
      <c r="G11" s="295"/>
      <c r="H11" s="305"/>
      <c r="I11" s="345"/>
      <c r="J11" s="106" t="s">
        <v>437</v>
      </c>
      <c r="K11" s="326"/>
      <c r="L11" s="347"/>
      <c r="M11" s="347"/>
      <c r="N11" s="46" t="s">
        <v>287</v>
      </c>
      <c r="O11" s="55">
        <v>22</v>
      </c>
      <c r="P11" s="55">
        <v>7</v>
      </c>
      <c r="Q11" s="131">
        <f t="shared" si="0"/>
        <v>0.31818181818181818</v>
      </c>
      <c r="R11" s="55" t="s">
        <v>321</v>
      </c>
      <c r="S11" s="61">
        <v>45657</v>
      </c>
      <c r="T11" s="52">
        <v>180</v>
      </c>
      <c r="U11" s="52">
        <v>22</v>
      </c>
      <c r="V11" s="68"/>
      <c r="W11" s="68" t="s">
        <v>290</v>
      </c>
      <c r="X11" s="67" t="s">
        <v>350</v>
      </c>
      <c r="Y11" s="66" t="s">
        <v>351</v>
      </c>
      <c r="Z11" s="55" t="s">
        <v>320</v>
      </c>
      <c r="AA11" s="46" t="s">
        <v>375</v>
      </c>
      <c r="AB11" s="361"/>
      <c r="AC11" s="52" t="s">
        <v>77</v>
      </c>
      <c r="AD11" s="345"/>
      <c r="AE11" s="55" t="s">
        <v>321</v>
      </c>
      <c r="AF11" s="106" t="s">
        <v>437</v>
      </c>
      <c r="AG11" s="361"/>
      <c r="AH11" s="361"/>
      <c r="AI11" s="110">
        <v>121600000</v>
      </c>
      <c r="AJ11" s="112">
        <v>0</v>
      </c>
      <c r="AK11" s="302"/>
      <c r="AL11" s="46" t="s">
        <v>273</v>
      </c>
      <c r="AM11" s="137"/>
      <c r="AN11" s="137"/>
      <c r="AO11" s="144"/>
      <c r="AT11" t="s">
        <v>205</v>
      </c>
    </row>
    <row r="12" spans="1:46" ht="117" customHeight="1" x14ac:dyDescent="0.25">
      <c r="A12" s="295"/>
      <c r="B12" s="338"/>
      <c r="C12" s="244"/>
      <c r="D12" s="297" t="s">
        <v>257</v>
      </c>
      <c r="E12" s="328"/>
      <c r="F12" s="333"/>
      <c r="G12" s="295"/>
      <c r="H12" s="303" t="s">
        <v>279</v>
      </c>
      <c r="I12" s="306" t="s">
        <v>280</v>
      </c>
      <c r="J12" s="68" t="s">
        <v>445</v>
      </c>
      <c r="K12" s="324">
        <v>0.3</v>
      </c>
      <c r="L12" s="52" t="s">
        <v>281</v>
      </c>
      <c r="M12" s="46" t="s">
        <v>207</v>
      </c>
      <c r="N12" s="46" t="s">
        <v>291</v>
      </c>
      <c r="O12" s="55">
        <v>1</v>
      </c>
      <c r="P12" s="177">
        <v>0.125</v>
      </c>
      <c r="Q12" s="131">
        <f t="shared" si="0"/>
        <v>0.125</v>
      </c>
      <c r="R12" s="55" t="s">
        <v>321</v>
      </c>
      <c r="S12" s="61">
        <v>45657</v>
      </c>
      <c r="T12" s="52">
        <v>180</v>
      </c>
      <c r="U12" s="52">
        <v>3000</v>
      </c>
      <c r="V12" s="68" t="s">
        <v>343</v>
      </c>
      <c r="W12" s="68" t="s">
        <v>290</v>
      </c>
      <c r="X12" s="67" t="s">
        <v>347</v>
      </c>
      <c r="Y12" s="66" t="s">
        <v>348</v>
      </c>
      <c r="Z12" s="55" t="s">
        <v>320</v>
      </c>
      <c r="AA12" s="46" t="s">
        <v>377</v>
      </c>
      <c r="AB12" s="57">
        <v>149000000</v>
      </c>
      <c r="AC12" s="52" t="s">
        <v>77</v>
      </c>
      <c r="AD12" s="52" t="s">
        <v>54</v>
      </c>
      <c r="AE12" s="55" t="s">
        <v>321</v>
      </c>
      <c r="AF12" s="55"/>
      <c r="AG12" s="57">
        <v>149000000</v>
      </c>
      <c r="AH12" s="57">
        <v>149000000</v>
      </c>
      <c r="AI12" s="109" t="s">
        <v>443</v>
      </c>
      <c r="AJ12" s="97"/>
      <c r="AK12" s="55" t="s">
        <v>427</v>
      </c>
      <c r="AL12" s="46" t="s">
        <v>273</v>
      </c>
      <c r="AM12" s="137"/>
      <c r="AN12" s="137"/>
      <c r="AO12" s="144"/>
      <c r="AT12" t="s">
        <v>213</v>
      </c>
    </row>
    <row r="13" spans="1:46" ht="409.5" x14ac:dyDescent="0.25">
      <c r="A13" s="295"/>
      <c r="B13" s="338"/>
      <c r="C13" s="244"/>
      <c r="D13" s="298"/>
      <c r="E13" s="328"/>
      <c r="F13" s="333"/>
      <c r="G13" s="295"/>
      <c r="H13" s="304"/>
      <c r="I13" s="307"/>
      <c r="J13" s="107" t="s">
        <v>435</v>
      </c>
      <c r="K13" s="325"/>
      <c r="L13" s="306" t="s">
        <v>282</v>
      </c>
      <c r="M13" s="303" t="s">
        <v>207</v>
      </c>
      <c r="N13" s="346" t="s">
        <v>287</v>
      </c>
      <c r="O13" s="55">
        <v>12</v>
      </c>
      <c r="P13" s="55">
        <v>7</v>
      </c>
      <c r="Q13" s="131">
        <f t="shared" si="0"/>
        <v>0.58333333333333337</v>
      </c>
      <c r="R13" s="55" t="s">
        <v>321</v>
      </c>
      <c r="S13" s="61">
        <v>45657</v>
      </c>
      <c r="T13" s="52">
        <v>180</v>
      </c>
      <c r="U13" s="52">
        <v>12</v>
      </c>
      <c r="V13" s="68"/>
      <c r="W13" s="68" t="s">
        <v>290</v>
      </c>
      <c r="X13" s="66" t="s">
        <v>352</v>
      </c>
      <c r="Y13" s="66" t="s">
        <v>365</v>
      </c>
      <c r="Z13" s="55" t="s">
        <v>320</v>
      </c>
      <c r="AA13" s="46" t="s">
        <v>375</v>
      </c>
      <c r="AB13" s="360">
        <v>464828049.20999998</v>
      </c>
      <c r="AC13" s="52" t="s">
        <v>77</v>
      </c>
      <c r="AD13" s="343" t="s">
        <v>54</v>
      </c>
      <c r="AE13" s="55" t="s">
        <v>321</v>
      </c>
      <c r="AF13" s="107" t="s">
        <v>435</v>
      </c>
      <c r="AG13" s="360">
        <v>464828049.20999998</v>
      </c>
      <c r="AH13" s="360">
        <v>464828049.20999998</v>
      </c>
      <c r="AI13" s="92">
        <v>138000000</v>
      </c>
      <c r="AJ13" s="99">
        <v>0</v>
      </c>
      <c r="AK13" s="300" t="s">
        <v>427</v>
      </c>
      <c r="AL13" s="46" t="s">
        <v>273</v>
      </c>
      <c r="AM13" s="137"/>
      <c r="AN13" s="137"/>
      <c r="AO13" s="144"/>
      <c r="AT13" t="s">
        <v>206</v>
      </c>
    </row>
    <row r="14" spans="1:46" ht="105.75" customHeight="1" x14ac:dyDescent="0.25">
      <c r="A14" s="295"/>
      <c r="B14" s="338"/>
      <c r="C14" s="244"/>
      <c r="D14" s="299"/>
      <c r="E14" s="328"/>
      <c r="F14" s="333"/>
      <c r="G14" s="295"/>
      <c r="H14" s="305"/>
      <c r="I14" s="308"/>
      <c r="J14" s="68" t="s">
        <v>444</v>
      </c>
      <c r="K14" s="326"/>
      <c r="L14" s="308"/>
      <c r="M14" s="305"/>
      <c r="N14" s="347"/>
      <c r="O14" s="55">
        <v>3</v>
      </c>
      <c r="P14" s="55">
        <v>0</v>
      </c>
      <c r="Q14" s="131">
        <f t="shared" si="0"/>
        <v>0</v>
      </c>
      <c r="R14" s="55" t="s">
        <v>321</v>
      </c>
      <c r="S14" s="61">
        <v>45657</v>
      </c>
      <c r="T14" s="52">
        <v>180</v>
      </c>
      <c r="U14" s="58">
        <v>1059626</v>
      </c>
      <c r="V14" s="68"/>
      <c r="W14" s="68" t="s">
        <v>290</v>
      </c>
      <c r="X14" s="66" t="s">
        <v>349</v>
      </c>
      <c r="Y14" s="66" t="s">
        <v>366</v>
      </c>
      <c r="Z14" s="55" t="s">
        <v>320</v>
      </c>
      <c r="AA14" s="46" t="s">
        <v>376</v>
      </c>
      <c r="AB14" s="361"/>
      <c r="AC14" s="46" t="s">
        <v>65</v>
      </c>
      <c r="AD14" s="345"/>
      <c r="AE14" s="55" t="s">
        <v>321</v>
      </c>
      <c r="AF14" s="68" t="s">
        <v>444</v>
      </c>
      <c r="AG14" s="361"/>
      <c r="AH14" s="361"/>
      <c r="AI14" s="110"/>
      <c r="AJ14" s="112"/>
      <c r="AK14" s="302"/>
      <c r="AL14" s="46" t="s">
        <v>273</v>
      </c>
      <c r="AM14" s="137"/>
      <c r="AN14" s="137"/>
      <c r="AO14" s="144"/>
    </row>
    <row r="15" spans="1:46" ht="85.5" customHeight="1" x14ac:dyDescent="0.25">
      <c r="A15" s="295"/>
      <c r="B15" s="338"/>
      <c r="C15" s="244"/>
      <c r="D15" s="297" t="s">
        <v>256</v>
      </c>
      <c r="E15" s="328"/>
      <c r="F15" s="333"/>
      <c r="G15" s="295"/>
      <c r="H15" s="303" t="s">
        <v>283</v>
      </c>
      <c r="I15" s="306" t="s">
        <v>284</v>
      </c>
      <c r="J15" s="115" t="s">
        <v>436</v>
      </c>
      <c r="K15" s="324">
        <v>0.2</v>
      </c>
      <c r="L15" s="46" t="s">
        <v>292</v>
      </c>
      <c r="M15" s="46" t="s">
        <v>207</v>
      </c>
      <c r="N15" s="346" t="s">
        <v>287</v>
      </c>
      <c r="O15" s="55">
        <v>6</v>
      </c>
      <c r="P15" s="55">
        <v>1</v>
      </c>
      <c r="Q15" s="131">
        <f t="shared" si="0"/>
        <v>0.16666666666666666</v>
      </c>
      <c r="R15" s="55" t="s">
        <v>321</v>
      </c>
      <c r="S15" s="61">
        <v>45657</v>
      </c>
      <c r="T15" s="52">
        <v>180</v>
      </c>
      <c r="U15" s="56">
        <v>6</v>
      </c>
      <c r="V15" s="68"/>
      <c r="W15" s="68" t="s">
        <v>290</v>
      </c>
      <c r="X15" s="66" t="s">
        <v>352</v>
      </c>
      <c r="Y15" s="66" t="s">
        <v>348</v>
      </c>
      <c r="Z15" s="55" t="s">
        <v>320</v>
      </c>
      <c r="AA15" s="46" t="s">
        <v>375</v>
      </c>
      <c r="AB15" s="57">
        <v>53706267</v>
      </c>
      <c r="AC15" s="52" t="s">
        <v>77</v>
      </c>
      <c r="AD15" s="52" t="s">
        <v>54</v>
      </c>
      <c r="AE15" s="55" t="s">
        <v>321</v>
      </c>
      <c r="AF15" s="108" t="s">
        <v>436</v>
      </c>
      <c r="AG15" s="57">
        <v>53706267</v>
      </c>
      <c r="AH15" s="57">
        <v>53706267</v>
      </c>
      <c r="AI15" s="57">
        <v>18000000</v>
      </c>
      <c r="AJ15" s="97">
        <v>0</v>
      </c>
      <c r="AK15" s="55" t="s">
        <v>427</v>
      </c>
      <c r="AL15" s="46" t="s">
        <v>273</v>
      </c>
      <c r="AM15" s="137"/>
      <c r="AN15" s="137"/>
      <c r="AO15" s="144"/>
      <c r="AT15" t="s">
        <v>207</v>
      </c>
    </row>
    <row r="16" spans="1:46" ht="75" x14ac:dyDescent="0.25">
      <c r="A16" s="295"/>
      <c r="B16" s="338"/>
      <c r="C16" s="244"/>
      <c r="D16" s="298"/>
      <c r="E16" s="328"/>
      <c r="F16" s="333"/>
      <c r="G16" s="295"/>
      <c r="H16" s="304"/>
      <c r="I16" s="307"/>
      <c r="J16" s="68" t="s">
        <v>445</v>
      </c>
      <c r="K16" s="325"/>
      <c r="L16" s="46" t="s">
        <v>278</v>
      </c>
      <c r="M16" s="46" t="s">
        <v>207</v>
      </c>
      <c r="N16" s="347"/>
      <c r="O16" s="55">
        <v>1</v>
      </c>
      <c r="P16" s="55">
        <v>0</v>
      </c>
      <c r="Q16" s="131">
        <f t="shared" si="0"/>
        <v>0</v>
      </c>
      <c r="R16" s="55" t="s">
        <v>321</v>
      </c>
      <c r="S16" s="61">
        <v>45657</v>
      </c>
      <c r="T16" s="52">
        <v>180</v>
      </c>
      <c r="U16" s="60">
        <v>5000</v>
      </c>
      <c r="V16" s="68"/>
      <c r="W16" s="68" t="s">
        <v>290</v>
      </c>
      <c r="X16" s="66" t="s">
        <v>353</v>
      </c>
      <c r="Y16" s="66" t="s">
        <v>367</v>
      </c>
      <c r="Z16" s="55" t="s">
        <v>320</v>
      </c>
      <c r="AA16" s="46" t="s">
        <v>381</v>
      </c>
      <c r="AB16" s="57">
        <v>130000000</v>
      </c>
      <c r="AC16" s="52" t="s">
        <v>68</v>
      </c>
      <c r="AD16" s="52" t="s">
        <v>54</v>
      </c>
      <c r="AE16" s="55" t="s">
        <v>321</v>
      </c>
      <c r="AF16" s="55"/>
      <c r="AG16" s="57">
        <v>130000000</v>
      </c>
      <c r="AH16" s="57">
        <v>130000000</v>
      </c>
      <c r="AI16" s="57"/>
      <c r="AJ16" s="97"/>
      <c r="AK16" s="55" t="s">
        <v>427</v>
      </c>
      <c r="AL16" s="46" t="s">
        <v>273</v>
      </c>
      <c r="AM16" s="138"/>
      <c r="AN16" s="138"/>
      <c r="AO16" s="145"/>
      <c r="AT16" t="s">
        <v>210</v>
      </c>
    </row>
    <row r="17" spans="1:46" ht="78.75" customHeight="1" thickBot="1" x14ac:dyDescent="0.3">
      <c r="A17" s="295"/>
      <c r="B17" s="338"/>
      <c r="C17" s="244"/>
      <c r="D17" s="299"/>
      <c r="E17" s="328"/>
      <c r="F17" s="333"/>
      <c r="G17" s="295"/>
      <c r="H17" s="304"/>
      <c r="I17" s="307"/>
      <c r="J17" s="68" t="s">
        <v>445</v>
      </c>
      <c r="K17" s="326"/>
      <c r="L17" s="52" t="s">
        <v>285</v>
      </c>
      <c r="M17" s="46" t="s">
        <v>207</v>
      </c>
      <c r="N17" s="46" t="s">
        <v>291</v>
      </c>
      <c r="O17" s="55">
        <v>1</v>
      </c>
      <c r="P17" s="177">
        <v>0.125</v>
      </c>
      <c r="Q17" s="131">
        <f t="shared" si="0"/>
        <v>0.125</v>
      </c>
      <c r="R17" s="55" t="s">
        <v>321</v>
      </c>
      <c r="S17" s="61">
        <v>45657</v>
      </c>
      <c r="T17" s="52">
        <v>180</v>
      </c>
      <c r="U17" s="58">
        <v>1059626</v>
      </c>
      <c r="V17" s="68" t="s">
        <v>343</v>
      </c>
      <c r="W17" s="68" t="s">
        <v>290</v>
      </c>
      <c r="X17" s="66" t="s">
        <v>352</v>
      </c>
      <c r="Y17" s="66" t="s">
        <v>365</v>
      </c>
      <c r="Z17" s="55" t="s">
        <v>320</v>
      </c>
      <c r="AA17" s="46" t="s">
        <v>378</v>
      </c>
      <c r="AB17" s="57">
        <v>1265653663.5</v>
      </c>
      <c r="AC17" s="52" t="s">
        <v>77</v>
      </c>
      <c r="AD17" s="52" t="s">
        <v>54</v>
      </c>
      <c r="AE17" s="55" t="s">
        <v>321</v>
      </c>
      <c r="AF17" s="55"/>
      <c r="AG17" s="57">
        <v>1265653663.5</v>
      </c>
      <c r="AH17" s="57">
        <v>1265653663.5</v>
      </c>
      <c r="AI17" s="57"/>
      <c r="AJ17" s="97"/>
      <c r="AK17" s="55" t="s">
        <v>428</v>
      </c>
      <c r="AL17" s="46" t="s">
        <v>273</v>
      </c>
      <c r="AM17" s="156"/>
      <c r="AN17" s="156"/>
      <c r="AO17" s="139"/>
      <c r="AT17" t="s">
        <v>211</v>
      </c>
    </row>
    <row r="18" spans="1:46" ht="86.25" customHeight="1" x14ac:dyDescent="0.25">
      <c r="A18" s="295"/>
      <c r="B18" s="339"/>
      <c r="C18" s="245"/>
      <c r="D18" s="68" t="s">
        <v>258</v>
      </c>
      <c r="E18" s="329"/>
      <c r="F18" s="333"/>
      <c r="G18" s="296"/>
      <c r="H18" s="305"/>
      <c r="I18" s="308"/>
      <c r="J18" s="68" t="s">
        <v>445</v>
      </c>
      <c r="K18" s="88">
        <v>0.2</v>
      </c>
      <c r="L18" s="46" t="s">
        <v>286</v>
      </c>
      <c r="M18" s="46" t="s">
        <v>207</v>
      </c>
      <c r="N18" s="46" t="s">
        <v>293</v>
      </c>
      <c r="O18" s="55">
        <v>1</v>
      </c>
      <c r="P18" s="177">
        <v>0.125</v>
      </c>
      <c r="Q18" s="131">
        <f t="shared" si="0"/>
        <v>0.125</v>
      </c>
      <c r="R18" s="55" t="s">
        <v>321</v>
      </c>
      <c r="S18" s="61">
        <v>45657</v>
      </c>
      <c r="T18" s="52">
        <v>180</v>
      </c>
      <c r="U18" s="58">
        <v>1059626</v>
      </c>
      <c r="V18" s="68"/>
      <c r="W18" s="68" t="s">
        <v>290</v>
      </c>
      <c r="X18" s="66" t="s">
        <v>349</v>
      </c>
      <c r="Y18" s="66" t="s">
        <v>366</v>
      </c>
      <c r="Z18" s="55"/>
      <c r="AA18" s="46" t="s">
        <v>383</v>
      </c>
      <c r="AB18" s="57">
        <v>121691254.79000001</v>
      </c>
      <c r="AC18" s="46" t="s">
        <v>65</v>
      </c>
      <c r="AD18" s="52" t="s">
        <v>54</v>
      </c>
      <c r="AE18" s="55" t="s">
        <v>321</v>
      </c>
      <c r="AF18" s="55"/>
      <c r="AG18" s="57">
        <v>121691254.79000001</v>
      </c>
      <c r="AH18" s="57">
        <v>121691254.79000001</v>
      </c>
      <c r="AI18" s="57"/>
      <c r="AJ18" s="97"/>
      <c r="AK18" s="55" t="s">
        <v>428</v>
      </c>
      <c r="AL18" s="46" t="s">
        <v>273</v>
      </c>
      <c r="AM18" s="170"/>
      <c r="AN18" s="170"/>
      <c r="AO18" s="136"/>
      <c r="AT18" t="s">
        <v>212</v>
      </c>
    </row>
    <row r="19" spans="1:46" ht="86.25" customHeight="1" x14ac:dyDescent="0.25">
      <c r="A19" s="295"/>
      <c r="B19" s="126"/>
      <c r="C19" s="117"/>
      <c r="D19" s="105"/>
      <c r="E19" s="127"/>
      <c r="F19" s="123"/>
      <c r="G19" s="118"/>
      <c r="H19" s="362" t="s">
        <v>457</v>
      </c>
      <c r="I19" s="363"/>
      <c r="J19" s="363"/>
      <c r="K19" s="363"/>
      <c r="L19" s="363"/>
      <c r="M19" s="363"/>
      <c r="N19" s="363"/>
      <c r="O19" s="363"/>
      <c r="P19" s="364"/>
      <c r="Q19" s="134">
        <f>SUM(Q18+Q17+Q16+Q15+Q14+Q13+Q12+Q11+Q10+Q9)/10</f>
        <v>0.19015151515151513</v>
      </c>
      <c r="R19" s="55"/>
      <c r="S19" s="61"/>
      <c r="T19" s="52"/>
      <c r="U19" s="58"/>
      <c r="V19" s="68"/>
      <c r="W19" s="68"/>
      <c r="X19" s="66"/>
      <c r="Y19" s="66"/>
      <c r="Z19" s="55"/>
      <c r="AA19" s="46"/>
      <c r="AB19" s="57"/>
      <c r="AC19" s="46"/>
      <c r="AD19" s="52"/>
      <c r="AE19" s="55"/>
      <c r="AF19" s="55"/>
      <c r="AG19" s="57"/>
      <c r="AH19" s="57"/>
      <c r="AI19" s="57"/>
      <c r="AJ19" s="97"/>
      <c r="AK19" s="55"/>
      <c r="AL19" s="46"/>
      <c r="AM19" s="172">
        <f>AM9</f>
        <v>3517735407.5</v>
      </c>
      <c r="AN19" s="172">
        <f>AN9</f>
        <v>691100000</v>
      </c>
      <c r="AO19" s="173">
        <f>AN19/AM19</f>
        <v>0.19646162088442976</v>
      </c>
    </row>
    <row r="20" spans="1:46" ht="99.75" customHeight="1" x14ac:dyDescent="0.25">
      <c r="A20" s="295"/>
      <c r="B20" s="312" t="s">
        <v>241</v>
      </c>
      <c r="C20" s="309" t="s">
        <v>243</v>
      </c>
      <c r="D20" s="297" t="s">
        <v>259</v>
      </c>
      <c r="E20" s="315" t="s">
        <v>294</v>
      </c>
      <c r="F20" s="318">
        <v>2024130010153</v>
      </c>
      <c r="G20" s="321" t="s">
        <v>295</v>
      </c>
      <c r="H20" s="297" t="s">
        <v>296</v>
      </c>
      <c r="I20" s="346" t="s">
        <v>297</v>
      </c>
      <c r="J20" s="68" t="s">
        <v>448</v>
      </c>
      <c r="K20" s="324">
        <v>0.6</v>
      </c>
      <c r="L20" s="46" t="s">
        <v>298</v>
      </c>
      <c r="M20" s="46" t="s">
        <v>207</v>
      </c>
      <c r="N20" s="46" t="s">
        <v>315</v>
      </c>
      <c r="O20" s="55">
        <v>2</v>
      </c>
      <c r="P20" s="55">
        <v>1</v>
      </c>
      <c r="Q20" s="131">
        <f t="shared" si="0"/>
        <v>0.5</v>
      </c>
      <c r="R20" s="55" t="s">
        <v>321</v>
      </c>
      <c r="S20" s="61">
        <v>45657</v>
      </c>
      <c r="T20" s="52">
        <v>180</v>
      </c>
      <c r="U20" s="59">
        <v>1059626</v>
      </c>
      <c r="V20" s="68" t="s">
        <v>343</v>
      </c>
      <c r="W20" s="68" t="s">
        <v>290</v>
      </c>
      <c r="X20" s="66" t="s">
        <v>371</v>
      </c>
      <c r="Y20" s="66" t="s">
        <v>368</v>
      </c>
      <c r="Z20" s="55" t="s">
        <v>320</v>
      </c>
      <c r="AA20" s="46" t="s">
        <v>380</v>
      </c>
      <c r="AB20" s="57">
        <v>12877540531.940001</v>
      </c>
      <c r="AC20" s="52" t="s">
        <v>55</v>
      </c>
      <c r="AD20" s="52" t="s">
        <v>54</v>
      </c>
      <c r="AE20" s="55" t="s">
        <v>321</v>
      </c>
      <c r="AF20" s="68" t="s">
        <v>448</v>
      </c>
      <c r="AG20" s="57">
        <v>2877540531.9400001</v>
      </c>
      <c r="AH20" s="57">
        <v>12877540531.940001</v>
      </c>
      <c r="AI20" s="57">
        <v>1000000000</v>
      </c>
      <c r="AJ20" s="97">
        <v>0</v>
      </c>
      <c r="AK20" s="55" t="s">
        <v>428</v>
      </c>
      <c r="AL20" s="46" t="s">
        <v>294</v>
      </c>
      <c r="AM20" s="171">
        <v>17479112139.940002</v>
      </c>
      <c r="AN20" s="171">
        <v>3483210735.8199997</v>
      </c>
      <c r="AO20" s="158">
        <f>AN20/AM20</f>
        <v>0.1992784706644691</v>
      </c>
    </row>
    <row r="21" spans="1:46" ht="409.5" x14ac:dyDescent="0.25">
      <c r="A21" s="295"/>
      <c r="B21" s="313"/>
      <c r="C21" s="310"/>
      <c r="D21" s="299"/>
      <c r="E21" s="316"/>
      <c r="F21" s="319"/>
      <c r="G21" s="322"/>
      <c r="H21" s="299"/>
      <c r="I21" s="347"/>
      <c r="J21" s="106" t="s">
        <v>439</v>
      </c>
      <c r="K21" s="326"/>
      <c r="L21" s="46" t="s">
        <v>299</v>
      </c>
      <c r="M21" s="46" t="s">
        <v>207</v>
      </c>
      <c r="N21" s="46" t="s">
        <v>287</v>
      </c>
      <c r="O21" s="55">
        <v>21</v>
      </c>
      <c r="P21" s="55">
        <v>15</v>
      </c>
      <c r="Q21" s="131">
        <f t="shared" si="0"/>
        <v>0.7142857142857143</v>
      </c>
      <c r="R21" s="55" t="s">
        <v>321</v>
      </c>
      <c r="S21" s="61">
        <v>45657</v>
      </c>
      <c r="T21" s="52">
        <v>180</v>
      </c>
      <c r="U21" s="60">
        <v>21</v>
      </c>
      <c r="V21" s="68"/>
      <c r="W21" s="68" t="s">
        <v>290</v>
      </c>
      <c r="X21" s="66" t="s">
        <v>372</v>
      </c>
      <c r="Y21" s="66" t="s">
        <v>369</v>
      </c>
      <c r="Z21" s="55" t="s">
        <v>320</v>
      </c>
      <c r="AA21" s="46" t="s">
        <v>375</v>
      </c>
      <c r="AB21" s="57">
        <v>400496800</v>
      </c>
      <c r="AC21" s="52" t="s">
        <v>77</v>
      </c>
      <c r="AD21" s="52" t="s">
        <v>54</v>
      </c>
      <c r="AE21" s="55" t="s">
        <v>321</v>
      </c>
      <c r="AF21" s="106" t="s">
        <v>439</v>
      </c>
      <c r="AG21" s="57">
        <v>400496800</v>
      </c>
      <c r="AH21" s="57">
        <v>400496800</v>
      </c>
      <c r="AI21" s="57">
        <v>248360000</v>
      </c>
      <c r="AJ21" s="97">
        <v>0</v>
      </c>
      <c r="AK21" s="55" t="s">
        <v>427</v>
      </c>
      <c r="AL21" s="46" t="s">
        <v>294</v>
      </c>
      <c r="AM21" s="159"/>
      <c r="AN21" s="159"/>
      <c r="AO21" s="158"/>
    </row>
    <row r="22" spans="1:46" ht="91.5" customHeight="1" x14ac:dyDescent="0.25">
      <c r="A22" s="295"/>
      <c r="B22" s="313"/>
      <c r="C22" s="310"/>
      <c r="D22" s="297" t="s">
        <v>260</v>
      </c>
      <c r="E22" s="316"/>
      <c r="F22" s="319"/>
      <c r="G22" s="322"/>
      <c r="H22" s="297" t="s">
        <v>302</v>
      </c>
      <c r="I22" s="306" t="s">
        <v>303</v>
      </c>
      <c r="J22" s="68" t="s">
        <v>445</v>
      </c>
      <c r="K22" s="324">
        <v>0.4</v>
      </c>
      <c r="L22" s="303" t="s">
        <v>300</v>
      </c>
      <c r="M22" s="346" t="s">
        <v>207</v>
      </c>
      <c r="N22" s="46" t="s">
        <v>421</v>
      </c>
      <c r="O22" s="55">
        <v>1</v>
      </c>
      <c r="P22" s="55">
        <v>0</v>
      </c>
      <c r="Q22" s="131">
        <f t="shared" si="0"/>
        <v>0</v>
      </c>
      <c r="R22" s="55" t="s">
        <v>321</v>
      </c>
      <c r="S22" s="61">
        <v>45657</v>
      </c>
      <c r="T22" s="52">
        <v>180</v>
      </c>
      <c r="U22" s="58">
        <v>1059626</v>
      </c>
      <c r="V22" s="68" t="s">
        <v>343</v>
      </c>
      <c r="W22" s="68" t="s">
        <v>290</v>
      </c>
      <c r="X22" s="66" t="s">
        <v>372</v>
      </c>
      <c r="Y22" s="66" t="s">
        <v>369</v>
      </c>
      <c r="Z22" s="55" t="s">
        <v>320</v>
      </c>
      <c r="AA22" s="46" t="s">
        <v>380</v>
      </c>
      <c r="AB22" s="360">
        <v>530000000</v>
      </c>
      <c r="AC22" s="45" t="s">
        <v>65</v>
      </c>
      <c r="AD22" s="343" t="s">
        <v>54</v>
      </c>
      <c r="AE22" s="55" t="s">
        <v>321</v>
      </c>
      <c r="AF22" s="55"/>
      <c r="AG22" s="360">
        <v>530000000</v>
      </c>
      <c r="AH22" s="360">
        <v>530000000</v>
      </c>
      <c r="AI22" s="110"/>
      <c r="AJ22" s="112"/>
      <c r="AK22" s="300" t="s">
        <v>427</v>
      </c>
      <c r="AL22" s="46" t="s">
        <v>294</v>
      </c>
      <c r="AM22" s="159"/>
      <c r="AN22" s="159"/>
      <c r="AO22" s="158"/>
    </row>
    <row r="23" spans="1:46" ht="94.5" customHeight="1" x14ac:dyDescent="0.25">
      <c r="A23" s="295"/>
      <c r="B23" s="313"/>
      <c r="C23" s="310"/>
      <c r="D23" s="298"/>
      <c r="E23" s="316"/>
      <c r="F23" s="319"/>
      <c r="G23" s="322"/>
      <c r="H23" s="298"/>
      <c r="I23" s="307"/>
      <c r="J23" s="68" t="s">
        <v>445</v>
      </c>
      <c r="K23" s="325"/>
      <c r="L23" s="305"/>
      <c r="M23" s="347"/>
      <c r="N23" s="46" t="s">
        <v>422</v>
      </c>
      <c r="O23" s="55">
        <v>1000</v>
      </c>
      <c r="P23" s="55">
        <v>0</v>
      </c>
      <c r="Q23" s="131">
        <f t="shared" si="0"/>
        <v>0</v>
      </c>
      <c r="R23" s="55" t="s">
        <v>321</v>
      </c>
      <c r="S23" s="61">
        <v>45657</v>
      </c>
      <c r="T23" s="52">
        <v>180</v>
      </c>
      <c r="U23" s="60">
        <v>1000</v>
      </c>
      <c r="V23" s="68" t="s">
        <v>343</v>
      </c>
      <c r="W23" s="68" t="s">
        <v>290</v>
      </c>
      <c r="X23" s="66" t="s">
        <v>354</v>
      </c>
      <c r="Y23" s="66" t="s">
        <v>370</v>
      </c>
      <c r="Z23" s="55" t="s">
        <v>320</v>
      </c>
      <c r="AA23" s="46" t="s">
        <v>373</v>
      </c>
      <c r="AB23" s="361"/>
      <c r="AC23" s="52" t="s">
        <v>68</v>
      </c>
      <c r="AD23" s="345"/>
      <c r="AE23" s="55" t="s">
        <v>321</v>
      </c>
      <c r="AF23" s="101"/>
      <c r="AG23" s="361"/>
      <c r="AH23" s="361"/>
      <c r="AI23" s="93"/>
      <c r="AJ23" s="98"/>
      <c r="AK23" s="302"/>
      <c r="AL23" s="46" t="s">
        <v>294</v>
      </c>
      <c r="AM23" s="159"/>
      <c r="AN23" s="159"/>
      <c r="AO23" s="158"/>
    </row>
    <row r="24" spans="1:46" ht="409.5" x14ac:dyDescent="0.25">
      <c r="A24" s="295"/>
      <c r="B24" s="314"/>
      <c r="C24" s="311"/>
      <c r="D24" s="299"/>
      <c r="E24" s="317"/>
      <c r="F24" s="320"/>
      <c r="G24" s="323"/>
      <c r="H24" s="299"/>
      <c r="I24" s="308"/>
      <c r="J24" s="106" t="s">
        <v>438</v>
      </c>
      <c r="K24" s="326"/>
      <c r="L24" s="46" t="s">
        <v>301</v>
      </c>
      <c r="M24" s="46" t="s">
        <v>207</v>
      </c>
      <c r="N24" s="46" t="s">
        <v>287</v>
      </c>
      <c r="O24" s="55">
        <v>20</v>
      </c>
      <c r="P24" s="55">
        <v>5</v>
      </c>
      <c r="Q24" s="131">
        <f t="shared" si="0"/>
        <v>0.25</v>
      </c>
      <c r="R24" s="55" t="s">
        <v>321</v>
      </c>
      <c r="S24" s="61">
        <v>45657</v>
      </c>
      <c r="T24" s="52">
        <v>180</v>
      </c>
      <c r="U24" s="60">
        <v>20</v>
      </c>
      <c r="V24" s="68"/>
      <c r="W24" s="68" t="s">
        <v>290</v>
      </c>
      <c r="X24" s="66" t="s">
        <v>371</v>
      </c>
      <c r="Y24" s="66" t="s">
        <v>368</v>
      </c>
      <c r="Z24" s="55" t="s">
        <v>320</v>
      </c>
      <c r="AA24" s="46" t="s">
        <v>375</v>
      </c>
      <c r="AB24" s="57">
        <v>335097200</v>
      </c>
      <c r="AC24" s="52" t="s">
        <v>77</v>
      </c>
      <c r="AD24" s="52" t="s">
        <v>54</v>
      </c>
      <c r="AE24" s="55" t="s">
        <v>321</v>
      </c>
      <c r="AF24" s="106" t="s">
        <v>438</v>
      </c>
      <c r="AG24" s="57">
        <v>335097200</v>
      </c>
      <c r="AH24" s="57">
        <v>335097200</v>
      </c>
      <c r="AI24" s="57">
        <v>79440000</v>
      </c>
      <c r="AJ24" s="97">
        <v>0</v>
      </c>
      <c r="AK24" s="55" t="s">
        <v>427</v>
      </c>
      <c r="AL24" s="46" t="s">
        <v>294</v>
      </c>
      <c r="AM24" s="159"/>
      <c r="AN24" s="159"/>
      <c r="AO24" s="158"/>
    </row>
    <row r="25" spans="1:46" ht="58.5" customHeight="1" x14ac:dyDescent="0.25">
      <c r="A25" s="295"/>
      <c r="B25" s="121"/>
      <c r="C25" s="120"/>
      <c r="D25" s="119"/>
      <c r="E25" s="122"/>
      <c r="F25" s="124"/>
      <c r="G25" s="125"/>
      <c r="H25" s="367" t="s">
        <v>458</v>
      </c>
      <c r="I25" s="368"/>
      <c r="J25" s="368"/>
      <c r="K25" s="368"/>
      <c r="L25" s="368"/>
      <c r="M25" s="368"/>
      <c r="N25" s="368"/>
      <c r="O25" s="368"/>
      <c r="P25" s="369"/>
      <c r="Q25" s="134">
        <f>SUM(Q24+Q23+Q22+Q21+Q20)/5</f>
        <v>0.29285714285714287</v>
      </c>
      <c r="R25" s="55"/>
      <c r="S25" s="61"/>
      <c r="T25" s="52"/>
      <c r="U25" s="60"/>
      <c r="V25" s="68"/>
      <c r="W25" s="68"/>
      <c r="X25" s="66"/>
      <c r="Y25" s="66"/>
      <c r="Z25" s="55"/>
      <c r="AA25" s="46"/>
      <c r="AB25" s="57"/>
      <c r="AC25" s="52"/>
      <c r="AD25" s="52"/>
      <c r="AE25" s="55"/>
      <c r="AF25" s="129"/>
      <c r="AG25" s="57"/>
      <c r="AH25" s="57"/>
      <c r="AI25" s="130"/>
      <c r="AJ25" s="97"/>
      <c r="AK25" s="55"/>
      <c r="AL25" s="46"/>
      <c r="AM25" s="174">
        <f>AM20</f>
        <v>17479112139.940002</v>
      </c>
      <c r="AN25" s="174">
        <f>AN20</f>
        <v>3483210735.8199997</v>
      </c>
      <c r="AO25" s="134">
        <f>AO20</f>
        <v>0.1992784706644691</v>
      </c>
    </row>
    <row r="26" spans="1:46" ht="81.75" customHeight="1" x14ac:dyDescent="0.25">
      <c r="A26" s="295"/>
      <c r="B26" s="312" t="s">
        <v>242</v>
      </c>
      <c r="C26" s="309" t="s">
        <v>244</v>
      </c>
      <c r="D26" s="334" t="s">
        <v>261</v>
      </c>
      <c r="E26" s="315" t="s">
        <v>305</v>
      </c>
      <c r="F26" s="318">
        <v>2024130010154</v>
      </c>
      <c r="G26" s="294" t="s">
        <v>306</v>
      </c>
      <c r="H26" s="297" t="s">
        <v>307</v>
      </c>
      <c r="I26" s="300" t="s">
        <v>276</v>
      </c>
      <c r="J26" s="68" t="s">
        <v>445</v>
      </c>
      <c r="K26" s="324">
        <v>0.4</v>
      </c>
      <c r="L26" s="52" t="s">
        <v>312</v>
      </c>
      <c r="M26" s="46" t="s">
        <v>207</v>
      </c>
      <c r="N26" s="46" t="s">
        <v>423</v>
      </c>
      <c r="O26" s="55">
        <v>1</v>
      </c>
      <c r="P26" s="177">
        <v>0.125</v>
      </c>
      <c r="Q26" s="131">
        <f>(P26/O26)</f>
        <v>0.125</v>
      </c>
      <c r="R26" s="55" t="s">
        <v>321</v>
      </c>
      <c r="S26" s="61">
        <v>45657</v>
      </c>
      <c r="T26" s="52">
        <v>180</v>
      </c>
      <c r="U26" s="58">
        <v>1059626</v>
      </c>
      <c r="V26" s="68" t="s">
        <v>343</v>
      </c>
      <c r="W26" s="68" t="s">
        <v>290</v>
      </c>
      <c r="X26" s="67" t="s">
        <v>350</v>
      </c>
      <c r="Y26" s="66" t="s">
        <v>351</v>
      </c>
      <c r="Z26" s="55" t="s">
        <v>320</v>
      </c>
      <c r="AA26" s="46" t="s">
        <v>384</v>
      </c>
      <c r="AB26" s="57">
        <v>24000000</v>
      </c>
      <c r="AC26" s="52" t="s">
        <v>68</v>
      </c>
      <c r="AD26" s="52" t="s">
        <v>54</v>
      </c>
      <c r="AE26" s="55" t="s">
        <v>321</v>
      </c>
      <c r="AG26" s="57">
        <v>200000000</v>
      </c>
      <c r="AH26" s="57">
        <v>24000000</v>
      </c>
      <c r="AJ26" s="97"/>
      <c r="AK26" s="55" t="s">
        <v>427</v>
      </c>
      <c r="AL26" s="46" t="s">
        <v>305</v>
      </c>
      <c r="AM26" s="159"/>
      <c r="AN26" s="159"/>
      <c r="AO26" s="158"/>
    </row>
    <row r="27" spans="1:46" ht="180" x14ac:dyDescent="0.25">
      <c r="A27" s="295"/>
      <c r="B27" s="313"/>
      <c r="C27" s="310"/>
      <c r="D27" s="335"/>
      <c r="E27" s="316"/>
      <c r="F27" s="319"/>
      <c r="G27" s="295"/>
      <c r="H27" s="298"/>
      <c r="I27" s="301"/>
      <c r="J27" s="106" t="s">
        <v>440</v>
      </c>
      <c r="K27" s="325"/>
      <c r="L27" s="46" t="s">
        <v>313</v>
      </c>
      <c r="M27" s="46" t="s">
        <v>207</v>
      </c>
      <c r="N27" s="46" t="s">
        <v>287</v>
      </c>
      <c r="O27" s="55">
        <v>7</v>
      </c>
      <c r="P27" s="55">
        <v>2</v>
      </c>
      <c r="Q27" s="131">
        <f t="shared" ref="Q27:Q34" si="1">(P27/O27)</f>
        <v>0.2857142857142857</v>
      </c>
      <c r="R27" s="55" t="s">
        <v>321</v>
      </c>
      <c r="S27" s="61">
        <v>45657</v>
      </c>
      <c r="T27" s="52">
        <v>180</v>
      </c>
      <c r="U27" s="60">
        <v>7</v>
      </c>
      <c r="V27" s="68"/>
      <c r="W27" s="68" t="s">
        <v>290</v>
      </c>
      <c r="X27" s="66" t="s">
        <v>352</v>
      </c>
      <c r="Y27" s="66" t="s">
        <v>355</v>
      </c>
      <c r="Z27" s="55" t="s">
        <v>320</v>
      </c>
      <c r="AA27" s="46" t="s">
        <v>375</v>
      </c>
      <c r="AB27" s="57">
        <v>42583400</v>
      </c>
      <c r="AC27" s="52" t="s">
        <v>77</v>
      </c>
      <c r="AD27" s="52" t="s">
        <v>54</v>
      </c>
      <c r="AE27" s="55" t="s">
        <v>321</v>
      </c>
      <c r="AF27" s="106" t="s">
        <v>440</v>
      </c>
      <c r="AG27" s="57">
        <v>42583400</v>
      </c>
      <c r="AH27" s="57">
        <v>42583400</v>
      </c>
      <c r="AI27" s="57">
        <v>32480000</v>
      </c>
      <c r="AJ27" s="97">
        <v>0</v>
      </c>
      <c r="AK27" s="55" t="s">
        <v>427</v>
      </c>
      <c r="AL27" s="46" t="s">
        <v>305</v>
      </c>
      <c r="AM27" s="159"/>
      <c r="AN27" s="159"/>
      <c r="AO27" s="158"/>
    </row>
    <row r="28" spans="1:46" ht="74.25" customHeight="1" x14ac:dyDescent="0.25">
      <c r="A28" s="295"/>
      <c r="B28" s="313"/>
      <c r="C28" s="310"/>
      <c r="D28" s="336"/>
      <c r="E28" s="316"/>
      <c r="F28" s="319"/>
      <c r="G28" s="295"/>
      <c r="H28" s="299"/>
      <c r="I28" s="302"/>
      <c r="J28" s="68"/>
      <c r="K28" s="326"/>
      <c r="L28" s="46" t="s">
        <v>314</v>
      </c>
      <c r="M28" s="46" t="s">
        <v>207</v>
      </c>
      <c r="N28" s="46" t="s">
        <v>424</v>
      </c>
      <c r="O28" s="55">
        <v>4</v>
      </c>
      <c r="P28" s="55">
        <v>0</v>
      </c>
      <c r="Q28" s="131">
        <f t="shared" si="1"/>
        <v>0</v>
      </c>
      <c r="R28" s="55" t="s">
        <v>321</v>
      </c>
      <c r="S28" s="61">
        <v>45657</v>
      </c>
      <c r="T28" s="52">
        <v>180</v>
      </c>
      <c r="U28" s="60">
        <v>5000</v>
      </c>
      <c r="V28" s="68" t="s">
        <v>343</v>
      </c>
      <c r="W28" s="68" t="s">
        <v>290</v>
      </c>
      <c r="X28" s="66" t="s">
        <v>356</v>
      </c>
      <c r="Y28" s="66" t="s">
        <v>357</v>
      </c>
      <c r="Z28" s="55" t="s">
        <v>320</v>
      </c>
      <c r="AA28" s="46" t="s">
        <v>385</v>
      </c>
      <c r="AB28" s="57">
        <v>600000001</v>
      </c>
      <c r="AC28" s="46" t="s">
        <v>65</v>
      </c>
      <c r="AD28" s="52" t="s">
        <v>54</v>
      </c>
      <c r="AE28" s="55" t="s">
        <v>321</v>
      </c>
      <c r="AF28" s="55"/>
      <c r="AG28" s="57">
        <v>500000000.97000003</v>
      </c>
      <c r="AH28" s="57">
        <v>600000001</v>
      </c>
      <c r="AI28" s="57"/>
      <c r="AJ28" s="97"/>
      <c r="AK28" s="55" t="s">
        <v>427</v>
      </c>
      <c r="AL28" s="46" t="s">
        <v>305</v>
      </c>
      <c r="AM28" s="157">
        <v>10044728566.400002</v>
      </c>
      <c r="AN28" s="157">
        <v>2978920226.52</v>
      </c>
      <c r="AO28" s="158">
        <f>AN28/AM28</f>
        <v>0.29656552756284538</v>
      </c>
    </row>
    <row r="29" spans="1:46" ht="409.5" x14ac:dyDescent="0.25">
      <c r="A29" s="295"/>
      <c r="B29" s="313"/>
      <c r="C29" s="310"/>
      <c r="D29" s="330" t="s">
        <v>262</v>
      </c>
      <c r="E29" s="316"/>
      <c r="F29" s="319"/>
      <c r="G29" s="295"/>
      <c r="H29" s="297" t="s">
        <v>309</v>
      </c>
      <c r="I29" s="297" t="s">
        <v>310</v>
      </c>
      <c r="J29" s="106" t="s">
        <v>441</v>
      </c>
      <c r="K29" s="324">
        <v>0.4</v>
      </c>
      <c r="L29" s="46" t="s">
        <v>316</v>
      </c>
      <c r="M29" s="46" t="s">
        <v>207</v>
      </c>
      <c r="N29" s="46" t="s">
        <v>287</v>
      </c>
      <c r="O29" s="55">
        <v>22</v>
      </c>
      <c r="P29" s="55">
        <v>7</v>
      </c>
      <c r="Q29" s="131">
        <f t="shared" si="1"/>
        <v>0.31818181818181818</v>
      </c>
      <c r="R29" s="55" t="s">
        <v>321</v>
      </c>
      <c r="S29" s="61">
        <v>45657</v>
      </c>
      <c r="T29" s="52">
        <v>180</v>
      </c>
      <c r="U29" s="60">
        <v>22</v>
      </c>
      <c r="V29" s="68"/>
      <c r="W29" s="68" t="s">
        <v>290</v>
      </c>
      <c r="X29" s="66" t="s">
        <v>347</v>
      </c>
      <c r="Y29" s="66" t="s">
        <v>358</v>
      </c>
      <c r="Z29" s="55" t="s">
        <v>320</v>
      </c>
      <c r="AA29" s="46" t="s">
        <v>375</v>
      </c>
      <c r="AB29" s="57">
        <v>387499800</v>
      </c>
      <c r="AC29" s="52" t="s">
        <v>77</v>
      </c>
      <c r="AD29" s="52" t="s">
        <v>54</v>
      </c>
      <c r="AE29" s="55" t="s">
        <v>321</v>
      </c>
      <c r="AF29" s="106" t="s">
        <v>441</v>
      </c>
      <c r="AG29" s="57">
        <v>387499800</v>
      </c>
      <c r="AH29" s="57">
        <v>387499800</v>
      </c>
      <c r="AI29" s="57">
        <v>130900000</v>
      </c>
      <c r="AJ29" s="97">
        <v>0</v>
      </c>
      <c r="AK29" s="55" t="s">
        <v>427</v>
      </c>
      <c r="AL29" s="46" t="s">
        <v>305</v>
      </c>
      <c r="AM29" s="160"/>
      <c r="AN29" s="160"/>
      <c r="AO29" s="161"/>
    </row>
    <row r="30" spans="1:46" ht="90.75" thickBot="1" x14ac:dyDescent="0.3">
      <c r="A30" s="295"/>
      <c r="B30" s="313"/>
      <c r="C30" s="310"/>
      <c r="D30" s="331"/>
      <c r="E30" s="316"/>
      <c r="F30" s="319"/>
      <c r="G30" s="295"/>
      <c r="H30" s="298"/>
      <c r="I30" s="298"/>
      <c r="J30" s="68" t="s">
        <v>445</v>
      </c>
      <c r="K30" s="325"/>
      <c r="L30" s="297" t="s">
        <v>317</v>
      </c>
      <c r="M30" s="303" t="s">
        <v>207</v>
      </c>
      <c r="N30" s="46" t="s">
        <v>425</v>
      </c>
      <c r="O30" s="55">
        <v>4</v>
      </c>
      <c r="P30" s="55">
        <v>0</v>
      </c>
      <c r="Q30" s="131">
        <f t="shared" si="1"/>
        <v>0</v>
      </c>
      <c r="R30" s="55" t="s">
        <v>321</v>
      </c>
      <c r="S30" s="61">
        <v>45657</v>
      </c>
      <c r="T30" s="52">
        <v>180</v>
      </c>
      <c r="U30" s="59">
        <v>1059626</v>
      </c>
      <c r="V30" s="68" t="s">
        <v>343</v>
      </c>
      <c r="W30" s="68" t="s">
        <v>290</v>
      </c>
      <c r="X30" s="66" t="s">
        <v>359</v>
      </c>
      <c r="Y30" s="66" t="s">
        <v>360</v>
      </c>
      <c r="Z30" s="55" t="s">
        <v>320</v>
      </c>
      <c r="AA30" s="46" t="s">
        <v>386</v>
      </c>
      <c r="AB30" s="360">
        <v>4303636498.3199997</v>
      </c>
      <c r="AC30" s="52" t="s">
        <v>77</v>
      </c>
      <c r="AD30" s="343" t="s">
        <v>54</v>
      </c>
      <c r="AE30" s="100" t="s">
        <v>321</v>
      </c>
      <c r="AF30" s="100"/>
      <c r="AG30" s="360">
        <v>1960330647.3499999</v>
      </c>
      <c r="AH30" s="360">
        <v>4303636498.3199997</v>
      </c>
      <c r="AI30" s="110"/>
      <c r="AJ30" s="112"/>
      <c r="AK30" s="300" t="s">
        <v>428</v>
      </c>
      <c r="AL30" s="46" t="s">
        <v>305</v>
      </c>
      <c r="AM30" s="140"/>
      <c r="AN30" s="140"/>
      <c r="AO30" s="141"/>
    </row>
    <row r="31" spans="1:46" ht="99.75" customHeight="1" x14ac:dyDescent="0.25">
      <c r="A31" s="295"/>
      <c r="B31" s="313"/>
      <c r="C31" s="310"/>
      <c r="D31" s="331"/>
      <c r="E31" s="316"/>
      <c r="F31" s="319"/>
      <c r="G31" s="295"/>
      <c r="H31" s="298"/>
      <c r="I31" s="298"/>
      <c r="J31" s="114" t="s">
        <v>433</v>
      </c>
      <c r="K31" s="325"/>
      <c r="L31" s="298"/>
      <c r="M31" s="304"/>
      <c r="N31" s="46" t="s">
        <v>426</v>
      </c>
      <c r="O31" s="55">
        <v>2</v>
      </c>
      <c r="P31" s="55">
        <v>1</v>
      </c>
      <c r="Q31" s="131">
        <f t="shared" si="1"/>
        <v>0.5</v>
      </c>
      <c r="R31" s="55" t="s">
        <v>321</v>
      </c>
      <c r="S31" s="61">
        <v>45657</v>
      </c>
      <c r="T31" s="52">
        <v>180</v>
      </c>
      <c r="U31" s="59">
        <v>1059626</v>
      </c>
      <c r="V31" s="68" t="s">
        <v>343</v>
      </c>
      <c r="W31" s="68" t="s">
        <v>290</v>
      </c>
      <c r="X31" s="66" t="s">
        <v>356</v>
      </c>
      <c r="Y31" s="66" t="s">
        <v>357</v>
      </c>
      <c r="Z31" s="55" t="s">
        <v>320</v>
      </c>
      <c r="AA31" s="46" t="s">
        <v>387</v>
      </c>
      <c r="AB31" s="371"/>
      <c r="AC31" s="46" t="s">
        <v>65</v>
      </c>
      <c r="AD31" s="344"/>
      <c r="AE31" s="55" t="s">
        <v>321</v>
      </c>
      <c r="AF31" s="113" t="s">
        <v>433</v>
      </c>
      <c r="AG31" s="371"/>
      <c r="AH31" s="371"/>
      <c r="AI31" s="110">
        <v>189682864</v>
      </c>
      <c r="AJ31" s="112">
        <v>0</v>
      </c>
      <c r="AK31" s="301"/>
      <c r="AL31" s="46" t="s">
        <v>305</v>
      </c>
      <c r="AM31" s="162"/>
      <c r="AN31" s="162"/>
      <c r="AO31" s="163"/>
    </row>
    <row r="32" spans="1:46" ht="88.5" customHeight="1" x14ac:dyDescent="0.25">
      <c r="A32" s="295"/>
      <c r="B32" s="313"/>
      <c r="C32" s="310"/>
      <c r="D32" s="332"/>
      <c r="E32" s="316"/>
      <c r="F32" s="319"/>
      <c r="G32" s="295"/>
      <c r="H32" s="299"/>
      <c r="I32" s="299"/>
      <c r="J32" s="68" t="s">
        <v>445</v>
      </c>
      <c r="K32" s="326"/>
      <c r="L32" s="299"/>
      <c r="M32" s="305"/>
      <c r="N32" s="46" t="s">
        <v>304</v>
      </c>
      <c r="O32" s="55">
        <v>1</v>
      </c>
      <c r="P32" s="55">
        <v>0</v>
      </c>
      <c r="Q32" s="131">
        <f t="shared" si="1"/>
        <v>0</v>
      </c>
      <c r="R32" s="55" t="s">
        <v>321</v>
      </c>
      <c r="S32" s="61">
        <v>45657</v>
      </c>
      <c r="T32" s="52">
        <v>180</v>
      </c>
      <c r="U32" s="59">
        <v>1059626</v>
      </c>
      <c r="V32" s="68" t="s">
        <v>343</v>
      </c>
      <c r="W32" s="68" t="s">
        <v>290</v>
      </c>
      <c r="X32" s="66" t="s">
        <v>352</v>
      </c>
      <c r="Y32" s="66" t="s">
        <v>355</v>
      </c>
      <c r="Z32" s="55" t="s">
        <v>320</v>
      </c>
      <c r="AA32" s="46" t="s">
        <v>388</v>
      </c>
      <c r="AB32" s="361"/>
      <c r="AC32" s="52" t="s">
        <v>68</v>
      </c>
      <c r="AD32" s="345"/>
      <c r="AE32" s="101" t="s">
        <v>321</v>
      </c>
      <c r="AF32" s="101"/>
      <c r="AG32" s="361"/>
      <c r="AH32" s="361"/>
      <c r="AI32" s="93"/>
      <c r="AJ32" s="98"/>
      <c r="AK32" s="302"/>
      <c r="AL32" s="46" t="s">
        <v>305</v>
      </c>
      <c r="AM32" s="164"/>
      <c r="AN32" s="164"/>
      <c r="AO32" s="165"/>
    </row>
    <row r="33" spans="1:41" ht="111" customHeight="1" x14ac:dyDescent="0.25">
      <c r="A33" s="295"/>
      <c r="B33" s="313"/>
      <c r="C33" s="310"/>
      <c r="D33" s="334" t="s">
        <v>263</v>
      </c>
      <c r="E33" s="316"/>
      <c r="F33" s="319"/>
      <c r="G33" s="295"/>
      <c r="H33" s="297" t="s">
        <v>308</v>
      </c>
      <c r="I33" s="297" t="s">
        <v>311</v>
      </c>
      <c r="J33" s="68" t="s">
        <v>446</v>
      </c>
      <c r="K33" s="324">
        <v>0.2</v>
      </c>
      <c r="L33" s="46" t="s">
        <v>318</v>
      </c>
      <c r="M33" s="46" t="s">
        <v>207</v>
      </c>
      <c r="N33" s="46" t="s">
        <v>417</v>
      </c>
      <c r="O33" s="55">
        <v>1450</v>
      </c>
      <c r="P33" s="55">
        <v>960</v>
      </c>
      <c r="Q33" s="131">
        <f t="shared" si="1"/>
        <v>0.66206896551724137</v>
      </c>
      <c r="R33" s="55" t="s">
        <v>321</v>
      </c>
      <c r="S33" s="61">
        <v>45657</v>
      </c>
      <c r="T33" s="52">
        <v>180</v>
      </c>
      <c r="U33" s="56">
        <v>1450</v>
      </c>
      <c r="V33" s="68" t="s">
        <v>343</v>
      </c>
      <c r="W33" s="68" t="s">
        <v>290</v>
      </c>
      <c r="X33" s="67" t="s">
        <v>361</v>
      </c>
      <c r="Y33" s="66" t="s">
        <v>362</v>
      </c>
      <c r="Z33" s="55" t="s">
        <v>382</v>
      </c>
      <c r="AA33" s="51"/>
      <c r="AB33" s="57">
        <v>1100000000</v>
      </c>
      <c r="AC33" s="52"/>
      <c r="AD33" s="52" t="s">
        <v>54</v>
      </c>
      <c r="AE33" s="55" t="s">
        <v>321</v>
      </c>
      <c r="AF33" s="55"/>
      <c r="AG33" s="57">
        <v>1478250000</v>
      </c>
      <c r="AH33" s="57">
        <v>1100000000</v>
      </c>
      <c r="AI33" s="57">
        <v>15826168</v>
      </c>
      <c r="AJ33" s="97">
        <v>15826168</v>
      </c>
      <c r="AK33" s="55" t="s">
        <v>427</v>
      </c>
      <c r="AL33" s="46" t="s">
        <v>305</v>
      </c>
      <c r="AM33" s="164"/>
      <c r="AN33" s="164"/>
      <c r="AO33" s="165"/>
    </row>
    <row r="34" spans="1:41" ht="270" x14ac:dyDescent="0.25">
      <c r="A34" s="296"/>
      <c r="B34" s="314"/>
      <c r="C34" s="311"/>
      <c r="D34" s="336"/>
      <c r="E34" s="317"/>
      <c r="F34" s="320"/>
      <c r="G34" s="296"/>
      <c r="H34" s="299"/>
      <c r="I34" s="299"/>
      <c r="J34" s="107" t="s">
        <v>447</v>
      </c>
      <c r="K34" s="326"/>
      <c r="L34" s="132" t="s">
        <v>319</v>
      </c>
      <c r="M34" s="132" t="s">
        <v>207</v>
      </c>
      <c r="N34" s="132" t="s">
        <v>287</v>
      </c>
      <c r="O34" s="100">
        <v>11</v>
      </c>
      <c r="P34" s="100">
        <v>3</v>
      </c>
      <c r="Q34" s="146">
        <f t="shared" si="1"/>
        <v>0.27272727272727271</v>
      </c>
      <c r="R34" s="100" t="s">
        <v>321</v>
      </c>
      <c r="S34" s="147">
        <v>45657</v>
      </c>
      <c r="T34" s="133">
        <v>180</v>
      </c>
      <c r="U34" s="148">
        <v>11</v>
      </c>
      <c r="V34" s="105"/>
      <c r="W34" s="105" t="s">
        <v>290</v>
      </c>
      <c r="X34" s="149" t="s">
        <v>363</v>
      </c>
      <c r="Y34" s="149" t="s">
        <v>364</v>
      </c>
      <c r="Z34" s="100" t="s">
        <v>320</v>
      </c>
      <c r="AA34" s="132" t="s">
        <v>375</v>
      </c>
      <c r="AB34" s="150">
        <v>85166800</v>
      </c>
      <c r="AC34" s="133" t="s">
        <v>77</v>
      </c>
      <c r="AD34" s="133" t="s">
        <v>54</v>
      </c>
      <c r="AE34" s="100" t="s">
        <v>321</v>
      </c>
      <c r="AF34" s="107" t="s">
        <v>447</v>
      </c>
      <c r="AG34" s="150">
        <v>85166800</v>
      </c>
      <c r="AH34" s="150">
        <v>85166800</v>
      </c>
      <c r="AI34" s="150">
        <v>46400000</v>
      </c>
      <c r="AJ34" s="151">
        <v>0</v>
      </c>
      <c r="AK34" s="100" t="s">
        <v>427</v>
      </c>
      <c r="AL34" s="132" t="s">
        <v>305</v>
      </c>
      <c r="AM34" s="164"/>
      <c r="AN34" s="164"/>
      <c r="AO34" s="165"/>
    </row>
    <row r="35" spans="1:41" s="51" customFormat="1" ht="26.25" x14ac:dyDescent="0.4">
      <c r="H35" s="370" t="s">
        <v>459</v>
      </c>
      <c r="I35" s="370"/>
      <c r="J35" s="370"/>
      <c r="K35" s="370"/>
      <c r="L35" s="370"/>
      <c r="M35" s="370"/>
      <c r="N35" s="370"/>
      <c r="O35" s="370"/>
      <c r="P35" s="370"/>
      <c r="Q35" s="143">
        <f>SUM(Q34+Q33+Q32+Q31+Q30+Q29+Q28+Q27+Q26)/9</f>
        <v>0.24041026023784642</v>
      </c>
      <c r="U35" s="152"/>
      <c r="V35" s="50"/>
      <c r="W35" s="50"/>
      <c r="Z35" s="152"/>
      <c r="AB35" s="153"/>
      <c r="AE35" s="55"/>
      <c r="AF35" s="55"/>
      <c r="AG35" s="90">
        <f>SUM(AG9:AG34)</f>
        <v>11549480587.76</v>
      </c>
      <c r="AH35" s="91">
        <f>SUM(AH9:AH34)</f>
        <v>23438536438.760002</v>
      </c>
      <c r="AI35" s="91">
        <f>SUM(AI9:AI34)</f>
        <v>2055705664</v>
      </c>
      <c r="AJ35" s="154"/>
      <c r="AM35" s="166">
        <f>AM28</f>
        <v>10044728566.400002</v>
      </c>
      <c r="AN35" s="166">
        <f>AN28</f>
        <v>2978920226.52</v>
      </c>
      <c r="AO35" s="167">
        <f>AO28</f>
        <v>0.29656552756284538</v>
      </c>
    </row>
    <row r="36" spans="1:41" x14ac:dyDescent="0.25">
      <c r="AH36" s="89"/>
      <c r="AI36" s="89"/>
    </row>
    <row r="37" spans="1:41" ht="26.25" x14ac:dyDescent="0.4">
      <c r="AJ37" s="365"/>
      <c r="AK37" s="365"/>
      <c r="AL37" s="365"/>
      <c r="AM37" s="168"/>
      <c r="AN37" s="168"/>
      <c r="AO37" s="169"/>
    </row>
    <row r="40" spans="1:41" ht="69" customHeight="1" x14ac:dyDescent="0.4">
      <c r="H40" s="366" t="s">
        <v>463</v>
      </c>
      <c r="I40" s="366"/>
      <c r="J40" s="366"/>
      <c r="K40" s="366"/>
      <c r="L40" s="366"/>
      <c r="M40" s="366"/>
      <c r="N40" s="366"/>
      <c r="O40" s="366"/>
      <c r="P40" s="366"/>
      <c r="Q40" s="143">
        <f>SUM(Q35+Q25+Q19)/3</f>
        <v>0.24113963941550151</v>
      </c>
      <c r="AJ40" s="366" t="s">
        <v>465</v>
      </c>
      <c r="AK40" s="366"/>
      <c r="AL40" s="366"/>
      <c r="AM40" s="174">
        <f>AM35+AM25+AM19</f>
        <v>31041576113.840004</v>
      </c>
      <c r="AN40" s="174">
        <f>AN35+AN25+AN19</f>
        <v>7153230962.3400002</v>
      </c>
      <c r="AO40" s="134">
        <f>AN40/AM40</f>
        <v>0.23044032738887588</v>
      </c>
    </row>
  </sheetData>
  <mergeCells count="94">
    <mergeCell ref="AJ37:AL37"/>
    <mergeCell ref="H40:P40"/>
    <mergeCell ref="H25:P25"/>
    <mergeCell ref="H35:P35"/>
    <mergeCell ref="AB30:AB32"/>
    <mergeCell ref="AG30:AG32"/>
    <mergeCell ref="AK30:AK32"/>
    <mergeCell ref="AH30:AH32"/>
    <mergeCell ref="AD30:AD32"/>
    <mergeCell ref="AJ40:AL40"/>
    <mergeCell ref="L30:L32"/>
    <mergeCell ref="M30:M32"/>
    <mergeCell ref="H33:H34"/>
    <mergeCell ref="I33:I34"/>
    <mergeCell ref="K33:K34"/>
    <mergeCell ref="K29:K32"/>
    <mergeCell ref="AD13:AD14"/>
    <mergeCell ref="N13:N14"/>
    <mergeCell ref="N15:N16"/>
    <mergeCell ref="AB22:AB23"/>
    <mergeCell ref="AB13:AB14"/>
    <mergeCell ref="AD22:AD23"/>
    <mergeCell ref="AH10:AH11"/>
    <mergeCell ref="AK10:AK11"/>
    <mergeCell ref="L22:L23"/>
    <mergeCell ref="M13:M14"/>
    <mergeCell ref="L13:L14"/>
    <mergeCell ref="M22:M23"/>
    <mergeCell ref="AH13:AH14"/>
    <mergeCell ref="AH22:AH23"/>
    <mergeCell ref="AK22:AK23"/>
    <mergeCell ref="AK13:AK14"/>
    <mergeCell ref="AG10:AG11"/>
    <mergeCell ref="AG13:AG14"/>
    <mergeCell ref="AG22:AG23"/>
    <mergeCell ref="AD10:AD11"/>
    <mergeCell ref="AB10:AB11"/>
    <mergeCell ref="H19:P19"/>
    <mergeCell ref="C3:AK3"/>
    <mergeCell ref="C4:AK4"/>
    <mergeCell ref="A6:Y7"/>
    <mergeCell ref="A5:B5"/>
    <mergeCell ref="A1:B4"/>
    <mergeCell ref="Z6:AE7"/>
    <mergeCell ref="AG6:AL7"/>
    <mergeCell ref="C1:AK1"/>
    <mergeCell ref="C2:AK2"/>
    <mergeCell ref="C5:AK5"/>
    <mergeCell ref="G26:G34"/>
    <mergeCell ref="F26:F34"/>
    <mergeCell ref="H9:H11"/>
    <mergeCell ref="I9:I11"/>
    <mergeCell ref="M10:M11"/>
    <mergeCell ref="L10:L11"/>
    <mergeCell ref="I22:I24"/>
    <mergeCell ref="I20:I21"/>
    <mergeCell ref="K20:K21"/>
    <mergeCell ref="K22:K24"/>
    <mergeCell ref="K15:K17"/>
    <mergeCell ref="I12:I14"/>
    <mergeCell ref="H12:H14"/>
    <mergeCell ref="K12:K14"/>
    <mergeCell ref="B26:B34"/>
    <mergeCell ref="K9:K11"/>
    <mergeCell ref="E9:E18"/>
    <mergeCell ref="D29:D32"/>
    <mergeCell ref="F9:F18"/>
    <mergeCell ref="G9:G18"/>
    <mergeCell ref="D26:D28"/>
    <mergeCell ref="D33:D34"/>
    <mergeCell ref="B9:B18"/>
    <mergeCell ref="C9:C18"/>
    <mergeCell ref="D9:D11"/>
    <mergeCell ref="D12:D14"/>
    <mergeCell ref="D15:D17"/>
    <mergeCell ref="I29:I32"/>
    <mergeCell ref="H29:H32"/>
    <mergeCell ref="K26:K28"/>
    <mergeCell ref="A9:A34"/>
    <mergeCell ref="H26:H28"/>
    <mergeCell ref="I26:I28"/>
    <mergeCell ref="H15:H18"/>
    <mergeCell ref="I15:I18"/>
    <mergeCell ref="D22:D24"/>
    <mergeCell ref="C20:C24"/>
    <mergeCell ref="B20:B24"/>
    <mergeCell ref="H22:H24"/>
    <mergeCell ref="H20:H21"/>
    <mergeCell ref="D20:D21"/>
    <mergeCell ref="E20:E24"/>
    <mergeCell ref="F20:F24"/>
    <mergeCell ref="G20:G24"/>
    <mergeCell ref="E26:E34"/>
    <mergeCell ref="C26:C34"/>
  </mergeCells>
  <dataValidations count="1">
    <dataValidation type="list" allowBlank="1" showInputMessage="1" showErrorMessage="1" sqref="M26:M30 M12:M13 M9:M10 M20:M22 M15:M18 M24 M33:M34 M36:M39 M41:M69" xr:uid="{00000000-0002-0000-0300-000000000000}">
      <formula1>$AT$9:$AT$18</formula1>
    </dataValidation>
  </dataValidations>
  <hyperlinks>
    <hyperlink ref="AF13" r:id="rId1" display="https://community.secop.gov.co/Public/Tendering/OpportunityDetail/Index?noticeUID=CO1.NTC.6480957&amp;isFromPublicArea=True&amp;isModal=False. " xr:uid="{00000000-0004-0000-0300-000000000000}"/>
    <hyperlink ref="AF11" r:id="rId2" display="https://community.secop.gov.co/Public/Tendering/OpportunityDetail/Index?noticeUID=CO1.NTC.6479750&amp;isFromPublicArea=True&amp;isModal=False. " xr:uid="{00000000-0004-0000-0300-000001000000}"/>
    <hyperlink ref="AF24" r:id="rId3" display="https://community.secop.gov.co/Public/Tendering/OpportunityDetail/Index?noticeUID=CO1.NTC.6483437&amp;isFromPublicArea=True&amp;isModal=False. " xr:uid="{00000000-0004-0000-0300-000002000000}"/>
    <hyperlink ref="AF21" r:id="rId4" display="https://community.secop.gov.co/Public/Tendering/OpportunityDetail/Index?noticeUID=CO1.NTC.6480872&amp;isFromPublicArea=True&amp;isModal=False. " xr:uid="{00000000-0004-0000-0300-000003000000}"/>
    <hyperlink ref="AF27" r:id="rId5" display="https://community.secop.gov.co/Public/Tendering/OpportunityDetail/Index?noticeUID=CO1.NTC.6584513&amp;isFromPublicArea=True&amp;isModal=False. " xr:uid="{00000000-0004-0000-0300-000004000000}"/>
    <hyperlink ref="AF29" r:id="rId6" display="https://community.secop.gov.co/Public/Tendering/OpportunityDetail/Index?noticeUID=CO1.NTC.6482863&amp;isFromPublicArea=True&amp;isModal=False. " xr:uid="{00000000-0004-0000-0300-000005000000}"/>
    <hyperlink ref="J13" r:id="rId7" display="https://community.secop.gov.co/Public/Tendering/OpportunityDetail/Index?noticeUID=CO1.NTC.6480957&amp;isFromPublicArea=True&amp;isModal=False. " xr:uid="{00000000-0004-0000-0300-000006000000}"/>
    <hyperlink ref="J11" r:id="rId8" display="https://community.secop.gov.co/Public/Tendering/OpportunityDetail/Index?noticeUID=CO1.NTC.6479750&amp;isFromPublicArea=True&amp;isModal=False. " xr:uid="{00000000-0004-0000-0300-000007000000}"/>
    <hyperlink ref="J24" r:id="rId9" display="https://community.secop.gov.co/Public/Tendering/OpportunityDetail/Index?noticeUID=CO1.NTC.6483437&amp;isFromPublicArea=True&amp;isModal=False. " xr:uid="{00000000-0004-0000-0300-000008000000}"/>
    <hyperlink ref="J21" r:id="rId10" display="https://community.secop.gov.co/Public/Tendering/OpportunityDetail/Index?noticeUID=CO1.NTC.6480872&amp;isFromPublicArea=True&amp;isModal=False. " xr:uid="{00000000-0004-0000-0300-000009000000}"/>
    <hyperlink ref="J27" r:id="rId11" display="https://community.secop.gov.co/Public/Tendering/OpportunityDetail/Index?noticeUID=CO1.NTC.6584513&amp;isFromPublicArea=True&amp;isModal=False. " xr:uid="{00000000-0004-0000-0300-00000A000000}"/>
    <hyperlink ref="J29" r:id="rId12" display="https://community.secop.gov.co/Public/Tendering/OpportunityDetail/Index?noticeUID=CO1.NTC.6482863&amp;isFromPublicArea=True&amp;isModal=False. " xr:uid="{00000000-0004-0000-0300-00000B000000}"/>
    <hyperlink ref="AF34" r:id="rId13" display="https://community.secop.gov.co/Public/Tendering/OpportunityDetail/Index?noticeUID=CO1.NTC.6534624&amp;isFromPublicArea=True&amp;isModal=False. " xr:uid="{00000000-0004-0000-0300-00000C000000}"/>
    <hyperlink ref="J34" r:id="rId14" display="https://community.secop.gov.co/Public/Tendering/OpportunityDetail/Index?noticeUID=CO1.NTC.6534624&amp;isFromPublicArea=True&amp;isModal=False. " xr:uid="{D489FE01-A804-4924-8C74-A5C3B8C54F93}"/>
  </hyperlinks>
  <pageMargins left="0.7" right="0.7" top="0.75" bottom="0.75" header="0.3" footer="0.3"/>
  <pageSetup paperSize="9" orientation="portrait" r:id="rId15"/>
  <drawing r:id="rId16"/>
  <legacyDrawing r:id="rId1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AC9:AC36</xm:sqref>
        </x14:dataValidation>
        <x14:dataValidation type="list" allowBlank="1" showInputMessage="1" showErrorMessage="1" xr:uid="{00000000-0002-0000-0300-000002000000}">
          <x14:formula1>
            <xm:f>ANEXO1!$F$2:$F$7</xm:f>
          </x14:formula1>
          <xm:sqref>AD33:AD36 AD24:AD30 AD15:AD22 AD9:AD10 AD12:AD13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B15" sqref="B15"/>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373" t="s">
        <v>37</v>
      </c>
      <c r="B2" s="374"/>
      <c r="C2" s="374"/>
      <c r="D2" s="374"/>
      <c r="E2" s="374"/>
      <c r="F2" s="374"/>
      <c r="G2" s="375"/>
    </row>
    <row r="3" spans="1:7" s="7" customFormat="1" x14ac:dyDescent="0.25">
      <c r="A3" s="31" t="s">
        <v>38</v>
      </c>
      <c r="B3" s="376" t="s">
        <v>39</v>
      </c>
      <c r="C3" s="376"/>
      <c r="D3" s="376"/>
      <c r="E3" s="376"/>
      <c r="F3" s="376"/>
      <c r="G3" s="32" t="s">
        <v>40</v>
      </c>
    </row>
    <row r="4" spans="1:7" ht="12.75" customHeight="1" x14ac:dyDescent="0.25">
      <c r="A4" s="33">
        <v>45489</v>
      </c>
      <c r="B4" s="377" t="s">
        <v>222</v>
      </c>
      <c r="C4" s="377"/>
      <c r="D4" s="377"/>
      <c r="E4" s="377"/>
      <c r="F4" s="377"/>
      <c r="G4" s="34" t="s">
        <v>223</v>
      </c>
    </row>
    <row r="5" spans="1:7" ht="12.75" customHeight="1" x14ac:dyDescent="0.25">
      <c r="A5" s="35"/>
      <c r="B5" s="377"/>
      <c r="C5" s="377"/>
      <c r="D5" s="377"/>
      <c r="E5" s="377"/>
      <c r="F5" s="377"/>
      <c r="G5" s="34"/>
    </row>
    <row r="6" spans="1:7" x14ac:dyDescent="0.25">
      <c r="A6" s="35"/>
      <c r="B6" s="372"/>
      <c r="C6" s="372"/>
      <c r="D6" s="372"/>
      <c r="E6" s="372"/>
      <c r="F6" s="372"/>
      <c r="G6" s="36"/>
    </row>
    <row r="7" spans="1:7" x14ac:dyDescent="0.25">
      <c r="A7" s="35"/>
      <c r="B7" s="372"/>
      <c r="C7" s="372"/>
      <c r="D7" s="372"/>
      <c r="E7" s="372"/>
      <c r="F7" s="372"/>
      <c r="G7" s="36"/>
    </row>
    <row r="8" spans="1:7" x14ac:dyDescent="0.25">
      <c r="A8" s="35"/>
      <c r="B8" s="37"/>
      <c r="C8" s="37"/>
      <c r="D8" s="37"/>
      <c r="E8" s="37"/>
      <c r="F8" s="37"/>
      <c r="G8" s="36"/>
    </row>
    <row r="9" spans="1:7" x14ac:dyDescent="0.25">
      <c r="A9" s="378" t="s">
        <v>224</v>
      </c>
      <c r="B9" s="379"/>
      <c r="C9" s="379"/>
      <c r="D9" s="379"/>
      <c r="E9" s="379"/>
      <c r="F9" s="379"/>
      <c r="G9" s="380"/>
    </row>
    <row r="10" spans="1:7" s="7" customFormat="1" x14ac:dyDescent="0.25">
      <c r="A10" s="38"/>
      <c r="B10" s="376" t="s">
        <v>41</v>
      </c>
      <c r="C10" s="376"/>
      <c r="D10" s="376" t="s">
        <v>42</v>
      </c>
      <c r="E10" s="376"/>
      <c r="F10" s="38" t="s">
        <v>38</v>
      </c>
      <c r="G10" s="38" t="s">
        <v>43</v>
      </c>
    </row>
    <row r="11" spans="1:7" x14ac:dyDescent="0.25">
      <c r="A11" s="39" t="s">
        <v>44</v>
      </c>
      <c r="B11" s="377" t="s">
        <v>45</v>
      </c>
      <c r="C11" s="377"/>
      <c r="D11" s="381" t="s">
        <v>46</v>
      </c>
      <c r="E11" s="381"/>
      <c r="F11" s="35" t="s">
        <v>79</v>
      </c>
      <c r="G11" s="36"/>
    </row>
    <row r="12" spans="1:7" x14ac:dyDescent="0.25">
      <c r="A12" s="39" t="s">
        <v>47</v>
      </c>
      <c r="B12" s="381" t="s">
        <v>48</v>
      </c>
      <c r="C12" s="381"/>
      <c r="D12" s="381" t="s">
        <v>80</v>
      </c>
      <c r="E12" s="381"/>
      <c r="F12" s="35" t="s">
        <v>79</v>
      </c>
      <c r="G12" s="36"/>
    </row>
    <row r="13" spans="1:7" x14ac:dyDescent="0.25">
      <c r="A13" s="39" t="s">
        <v>49</v>
      </c>
      <c r="B13" s="381" t="s">
        <v>48</v>
      </c>
      <c r="C13" s="381"/>
      <c r="D13" s="381" t="s">
        <v>80</v>
      </c>
      <c r="E13" s="381"/>
      <c r="F13" s="35" t="s">
        <v>79</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9" t="s">
        <v>50</v>
      </c>
      <c r="E1" s="8" t="s">
        <v>51</v>
      </c>
      <c r="F1" s="8" t="s">
        <v>52</v>
      </c>
    </row>
    <row r="2" spans="1:6" ht="25.5" customHeight="1" x14ac:dyDescent="0.25">
      <c r="A2" s="28" t="s">
        <v>53</v>
      </c>
      <c r="E2" s="9">
        <v>0</v>
      </c>
      <c r="F2" s="10" t="s">
        <v>54</v>
      </c>
    </row>
    <row r="3" spans="1:6" ht="45" customHeight="1" x14ac:dyDescent="0.25">
      <c r="A3" s="28" t="s">
        <v>55</v>
      </c>
      <c r="E3" s="9">
        <v>1</v>
      </c>
      <c r="F3" s="10" t="s">
        <v>56</v>
      </c>
    </row>
    <row r="4" spans="1:6" ht="45" customHeight="1" x14ac:dyDescent="0.25">
      <c r="A4" s="28" t="s">
        <v>57</v>
      </c>
      <c r="E4" s="9">
        <v>2</v>
      </c>
      <c r="F4" s="10" t="s">
        <v>58</v>
      </c>
    </row>
    <row r="5" spans="1:6" ht="45" customHeight="1" x14ac:dyDescent="0.25">
      <c r="A5" s="28" t="s">
        <v>59</v>
      </c>
      <c r="E5" s="9">
        <v>3</v>
      </c>
      <c r="F5" s="10" t="s">
        <v>60</v>
      </c>
    </row>
    <row r="6" spans="1:6" ht="45" customHeight="1" x14ac:dyDescent="0.25">
      <c r="A6" s="28" t="s">
        <v>61</v>
      </c>
      <c r="E6" s="9">
        <v>4</v>
      </c>
      <c r="F6" s="10" t="s">
        <v>62</v>
      </c>
    </row>
    <row r="7" spans="1:6" ht="45" customHeight="1" x14ac:dyDescent="0.25">
      <c r="A7" s="28" t="s">
        <v>63</v>
      </c>
      <c r="E7" s="9">
        <v>5</v>
      </c>
      <c r="F7" s="10" t="s">
        <v>64</v>
      </c>
    </row>
    <row r="8" spans="1:6" ht="45" customHeight="1" x14ac:dyDescent="0.25">
      <c r="A8" s="28" t="s">
        <v>65</v>
      </c>
    </row>
    <row r="9" spans="1:6" ht="45" customHeight="1" x14ac:dyDescent="0.25">
      <c r="A9" s="28" t="s">
        <v>66</v>
      </c>
    </row>
    <row r="10" spans="1:6" ht="45" customHeight="1" x14ac:dyDescent="0.25">
      <c r="A10" s="28" t="s">
        <v>67</v>
      </c>
    </row>
    <row r="11" spans="1:6" ht="45" customHeight="1" x14ac:dyDescent="0.25">
      <c r="A11" s="28" t="s">
        <v>68</v>
      </c>
    </row>
    <row r="12" spans="1:6" ht="45" customHeight="1" x14ac:dyDescent="0.25">
      <c r="A12" s="28" t="s">
        <v>69</v>
      </c>
    </row>
    <row r="13" spans="1:6" ht="45" customHeight="1" x14ac:dyDescent="0.25">
      <c r="A13" s="28" t="s">
        <v>70</v>
      </c>
    </row>
    <row r="14" spans="1:6" ht="45" customHeight="1" x14ac:dyDescent="0.25">
      <c r="A14" s="28" t="s">
        <v>71</v>
      </c>
    </row>
    <row r="15" spans="1:6" ht="45" customHeight="1" x14ac:dyDescent="0.25">
      <c r="A15" s="28" t="s">
        <v>72</v>
      </c>
    </row>
    <row r="16" spans="1:6" ht="45" customHeight="1" x14ac:dyDescent="0.25">
      <c r="A16" s="28" t="s">
        <v>73</v>
      </c>
    </row>
    <row r="17" spans="1:1" ht="45" customHeight="1" x14ac:dyDescent="0.25">
      <c r="A17" s="28" t="s">
        <v>74</v>
      </c>
    </row>
    <row r="18" spans="1:1" ht="45" customHeight="1" x14ac:dyDescent="0.25">
      <c r="A18" s="28" t="s">
        <v>75</v>
      </c>
    </row>
    <row r="19" spans="1:1" ht="45" customHeight="1" x14ac:dyDescent="0.25">
      <c r="A19" s="28" t="s">
        <v>76</v>
      </c>
    </row>
    <row r="20" spans="1:1" ht="45" customHeight="1" x14ac:dyDescent="0.25">
      <c r="A20" s="28" t="s">
        <v>77</v>
      </c>
    </row>
    <row r="21" spans="1:1" ht="45" customHeight="1" x14ac:dyDescent="0.25">
      <c r="A21" s="28"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2024-10-30T23:14:05Z</dcterms:modified>
</cp:coreProperties>
</file>