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uz Marlene\OneDrive\EDUCACIÓN\CONTROL INTERNO 2024\ENVÍO PLANES A SEPTIEMBRE 2024\DEFINITIVOS\"/>
    </mc:Choice>
  </mc:AlternateContent>
  <xr:revisionPtr revIDLastSave="0" documentId="13_ncr:1_{2483CFB9-4743-4D5E-8FFE-F4043AD6C87D}" xr6:coauthVersionLast="47" xr6:coauthVersionMax="47" xr10:uidLastSave="{00000000-0000-0000-0000-000000000000}"/>
  <bookViews>
    <workbookView xWindow="-120" yWindow="-120" windowWidth="20730" windowHeight="11160"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ESTRATÉGICO'!$A$1:$V$7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8" i="1" l="1"/>
  <c r="AO9" i="6"/>
  <c r="AN35" i="6" l="1"/>
  <c r="AM35" i="6"/>
  <c r="AO28" i="6"/>
  <c r="AO35" i="6" s="1"/>
  <c r="AN25" i="6"/>
  <c r="AM25" i="6"/>
  <c r="AO20" i="6"/>
  <c r="AO25" i="6" s="1"/>
  <c r="AN19" i="6"/>
  <c r="AM19" i="6"/>
  <c r="Q27" i="6"/>
  <c r="Q28" i="6"/>
  <c r="Q29" i="6"/>
  <c r="Q30" i="6"/>
  <c r="Q31" i="6"/>
  <c r="Q32" i="6"/>
  <c r="Q33" i="6"/>
  <c r="Q34" i="6"/>
  <c r="Q26" i="6"/>
  <c r="Q10" i="6"/>
  <c r="Q11" i="6"/>
  <c r="Q12" i="6"/>
  <c r="Q13" i="6"/>
  <c r="Q14" i="6"/>
  <c r="Q15" i="6"/>
  <c r="Q16" i="6"/>
  <c r="Q17" i="6"/>
  <c r="Q18" i="6"/>
  <c r="Q20" i="6"/>
  <c r="Q21" i="6"/>
  <c r="Q22" i="6"/>
  <c r="Q23" i="6"/>
  <c r="Q24" i="6"/>
  <c r="Q9" i="6"/>
  <c r="Q35" i="6" l="1"/>
  <c r="AN40" i="6"/>
  <c r="AM40" i="6"/>
  <c r="AO40" i="6" s="1"/>
  <c r="AO19" i="6"/>
  <c r="Q19" i="6"/>
  <c r="Q40" i="6" s="1"/>
  <c r="Q25" i="6"/>
  <c r="S20" i="1" l="1"/>
  <c r="S21" i="1"/>
  <c r="S19" i="1"/>
  <c r="S15" i="1"/>
  <c r="S16" i="1" s="1"/>
  <c r="S14" i="1"/>
  <c r="S11" i="1"/>
  <c r="S10" i="1"/>
  <c r="S9" i="1"/>
  <c r="S8" i="1"/>
  <c r="R9" i="1"/>
  <c r="R10" i="1"/>
  <c r="R11" i="1"/>
  <c r="R14" i="1"/>
  <c r="R15" i="1"/>
  <c r="R16" i="1" s="1"/>
  <c r="R19" i="1"/>
  <c r="R20" i="1"/>
  <c r="R21" i="1"/>
  <c r="R8" i="1"/>
  <c r="AI35" i="6"/>
  <c r="R22" i="1" l="1"/>
  <c r="S22" i="1"/>
  <c r="S12" i="1"/>
  <c r="R12" i="1"/>
  <c r="S28" i="1"/>
  <c r="AG35" i="6"/>
  <c r="AH3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N8" authorId="0" shapeId="0" xr:uid="{00000000-0006-0000-03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C8" authorId="1" shapeId="0" xr:uid="{00000000-0006-0000-0300-000002000000}">
      <text>
        <r>
          <rPr>
            <sz val="9"/>
            <color indexed="81"/>
            <rFont val="Tahoma"/>
            <family val="2"/>
          </rPr>
          <t xml:space="preserve">VER ANEXO 1
</t>
        </r>
      </text>
    </comment>
    <comment ref="AD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<sst xmlns="http://schemas.openxmlformats.org/spreadsheetml/2006/main" count="827" uniqueCount="466">
  <si>
    <t xml:space="preserve">
</t>
  </si>
  <si>
    <t>ALCALDIA DISTRITAL DE CARTAGENA DE INDIAS</t>
  </si>
  <si>
    <t>MACROPROCESO: PLANEACIÓN TERRITORIAL Y DIRECCIONAMIENTO ESTRATEGICO</t>
  </si>
  <si>
    <t>Versión: 1.0</t>
  </si>
  <si>
    <t>PROCESO / SUBPROCESO: GESTIÓN DE LA INVERSIÓN PUBLICA / GESTIÓN DEL PLAN DE DESARROLLO Y SUS INSTRUMENTOS DE EJECUCIÓN</t>
  </si>
  <si>
    <t xml:space="preserve">DEPENDENCIA : </t>
  </si>
  <si>
    <t>PROGRAMACIÓN PRESUPUESTAL</t>
  </si>
  <si>
    <t xml:space="preserve">PROGRAMA </t>
  </si>
  <si>
    <t>UNIDAD DE MEDIDA DEL INDICADOR DE PRODUCTO</t>
  </si>
  <si>
    <t>ENTREGABLE
INDICADOR DE PRODUCTO SEGÚN CATALOGO DE PRODUCTO</t>
  </si>
  <si>
    <t>PROYECTO DE INVERSIÓN</t>
  </si>
  <si>
    <t>CÓDIGO DE PROYECTO BPIN</t>
  </si>
  <si>
    <t>ENTREGABLE</t>
  </si>
  <si>
    <t>APROPACION DEFINITIVA POR PROYECTO</t>
  </si>
  <si>
    <t>FECHA DE INICIO DE LA ACTIVIDAD O ENTREGABLE</t>
  </si>
  <si>
    <t>FECHA DE TERMINACIÓN DEL ENTREGABLE</t>
  </si>
  <si>
    <t>TIEMPO DE EJECUCIÓN
(número de días)</t>
  </si>
  <si>
    <t>BENEFICIARIOS PROGRAMADOS</t>
  </si>
  <si>
    <t>FUENTE DE FINANCIACIÓN</t>
  </si>
  <si>
    <t>APROPIACIÓN INICIAL
(en pesos)</t>
  </si>
  <si>
    <t>RUBRO PRESUPUESTAL</t>
  </si>
  <si>
    <t>CODIGO RUBRO PRESUPUESTAL</t>
  </si>
  <si>
    <t>¿REQUIERE CONTRATACIÓN?</t>
  </si>
  <si>
    <t>MODALIDAD DE SELECCIÓN</t>
  </si>
  <si>
    <t>FUENTE DE RECURSOS</t>
  </si>
  <si>
    <t>FECHA DE INICIO DE CONTRATACIÓN</t>
  </si>
  <si>
    <t xml:space="preserve">RIESGOS ASOCIADOS AL PROCESO </t>
  </si>
  <si>
    <t>CONTROLES ESTABLECIDOS PARA LOS RIESGOS</t>
  </si>
  <si>
    <t>IMPULSOR DE AVANCE</t>
  </si>
  <si>
    <t>DESCRIPCION DE LA META PRODUCTO 2024-2027</t>
  </si>
  <si>
    <t>VALOR DE LA META PRODUCTO 2024-2027</t>
  </si>
  <si>
    <t>PROGRAMACIÓN META PRODUCTO 2024</t>
  </si>
  <si>
    <t>DESCRIPCION DE LA ADQUISICION ASOCIADA AL PROYECTO</t>
  </si>
  <si>
    <t>PROGRAMA</t>
  </si>
  <si>
    <t>INDICADOR DE PRODUCTO SEGÚN PDD</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</si>
  <si>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</si>
  <si>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NOMBRE DEL RESPONSABLE</t>
  </si>
  <si>
    <t>CONTROL DE CAMBIOS</t>
  </si>
  <si>
    <t>FECHA</t>
  </si>
  <si>
    <t>DESCRIPCIÓN DEL CAMBIO</t>
  </si>
  <si>
    <t>VERSIÓN</t>
  </si>
  <si>
    <t>CARGO</t>
  </si>
  <si>
    <t>NOMBRE</t>
  </si>
  <si>
    <t>FIRMA</t>
  </si>
  <si>
    <t>ELABORÓ</t>
  </si>
  <si>
    <t>Profesional Especializado codigo 222 grado 41</t>
  </si>
  <si>
    <t>María Bernarda Pérez Carmona</t>
  </si>
  <si>
    <t>REVISÓ</t>
  </si>
  <si>
    <t>Secretario de Planeación Distrital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</si>
  <si>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</si>
  <si>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</si>
  <si>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</si>
  <si>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</si>
  <si>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</si>
  <si>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</si>
  <si>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</si>
  <si>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</si>
  <si>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</si>
  <si>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</si>
  <si>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</si>
  <si>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</si>
  <si>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</si>
  <si>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</si>
  <si>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</si>
  <si>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</si>
  <si>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</si>
  <si>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</si>
  <si>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</si>
  <si>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</si>
  <si>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</si>
  <si>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</si>
  <si>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</si>
  <si>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</si>
  <si>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</si>
  <si>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</si>
  <si>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</si>
  <si>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</si>
  <si>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</si>
  <si>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</si>
  <si>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Julio 16-2024</t>
  </si>
  <si>
    <t>Camilo Rey Sabogal</t>
  </si>
  <si>
    <t xml:space="preserve">IMPULSOR DE AVANCE </t>
  </si>
  <si>
    <t>LINEA BASE SEGUN PDD</t>
  </si>
  <si>
    <t>PROGRAMACIÓN META PRODUCTO A 2024</t>
  </si>
  <si>
    <t>DIMENSIONES DE MIPG</t>
  </si>
  <si>
    <t>PROCESO ASOCIADO</t>
  </si>
  <si>
    <t>SUBPROCESO ASOCIADO</t>
  </si>
  <si>
    <t>OBJETIVO DEL SUBPROCESO</t>
  </si>
  <si>
    <t>PLANES DECRETO 612 DE 2018</t>
  </si>
  <si>
    <t>OBJETIVO DE DESARROLLO SOSTENIBLE</t>
  </si>
  <si>
    <t>PLAN ANUAL DE ADQUISICIONES</t>
  </si>
  <si>
    <t>ADMINISTRACIÓN DE RIESGOS</t>
  </si>
  <si>
    <t>PONDERACIÓN DE LA META PRODUCTO</t>
  </si>
  <si>
    <t>DESCRIPCIÓN DE LA META PRODUCTO 2024-2027</t>
  </si>
  <si>
    <t>META DE RESULTADO</t>
  </si>
  <si>
    <t>DENOMINACION DEL PRODUCTO</t>
  </si>
  <si>
    <t xml:space="preserve">Descripcion del objetivo del subproceso al cual pertenece </t>
  </si>
  <si>
    <t>META RESULTADO</t>
  </si>
  <si>
    <t xml:space="preserve">PONDERACION DE LA META PRODUCTO </t>
  </si>
  <si>
    <t xml:space="preserve">RIESGOS DEL PROYECTO </t>
  </si>
  <si>
    <t>ACCIONES DE CONTROL DE LOS RIESGOS DE LOS PROYECTOS</t>
  </si>
  <si>
    <t>Ingrese en esta casilla el ODS con el que se articula el programa de su competencia según el Acuerdo 139 que adopta el Plan de Desarrollo Distrital 2024-2027 'Cartagena, Ciudad de Derechos'.</t>
  </si>
  <si>
    <t>Ingrese en esta casilla la línea estratégica correspondiente al programa de su competencia según el Acuerdo 139 que adopta el Plan de Desarrollo Distrital 2024-2027 'Cartagena, Ciudad de Derechos'.</t>
  </si>
  <si>
    <t>Ingrese en esta casilla el impulsor de avance que facilita el logro del objetivo del programa de su competencia según el Acuerdo 139 que adopta el Plan de Desarrollo Distrital 2024-2027 'Cartagena, Ciudad de Derechos'.</t>
  </si>
  <si>
    <t>Ingrese en esta casilla la meta de resultado esperada del programa de su competencia según el Acuerdo 139 que adopta el Plan de Desarrollo Distrital 2024-2027 'Cartagena, Ciudad de Derechos'.</t>
  </si>
  <si>
    <t xml:space="preserve">Ingrese en este casilla el indicador definido para cumplir la meta de producto en el Plan de Desarrollo según el Acuerdo 139 que adopta el Plan de Desarrollo Distrital 2024-2027 'Cartagena, Ciudad de Derechos' </t>
  </si>
  <si>
    <t>Ingrese en esta casilla la expresion fisica con la que se mostrará el resultado de la meta propuesta. (Ejemplo: número, porcentaje, kilometro).</t>
  </si>
  <si>
    <t xml:space="preserve">Ingrese en esta casilla el valor que se encuentra en el Acuerdo 139 que adopta el Plan de Desarrollo Distrital 2024-2027 'Cartagena, Ciudad de Derechos', como el punto de partida para definir el alcance de la meta producto.  </t>
  </si>
  <si>
    <t>Ingrese en esta casilla lo que persigue el indicador en el cuatrenio, se encuentra plasmado en el Acuerdo 139 que adopta el Plan de Desarrollo Distrital 2024-2027 'Cartagena, Ciudad de Derechos'</t>
  </si>
  <si>
    <t xml:space="preserve">Ingrese en esta casilla el valor porcentual asignado a la meta producto </t>
  </si>
  <si>
    <t>Ingrese en esta casilla la naturaleza del producto a entregar, señalando con una X si es bien o servicio</t>
  </si>
  <si>
    <t>Ingrese en esta casilla el indicador de producto según el catálogo de producto de la MGA</t>
  </si>
  <si>
    <t>Ingrese en esta casilla el numero de la meta a alcanzar al finalizar el cuatrienio. Esto se encuentra inmerso en la descripcion de la meta producto identificada en el Plan de Desarrollo Distrital.</t>
  </si>
  <si>
    <t>Ingrese en esta casilla, la cantidad de la meta propuesta para la actual vigencia, relacionada con el Plan Indicativo.</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</si>
  <si>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</si>
  <si>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 xml:space="preserve">Relacione en esta casilla la política de gestión y desempeño institucional alineada a su proceso (Éstas se ubican en una de las siete dimensiones de MIPG y las 19 políticas)
</t>
  </si>
  <si>
    <t>Relacione en esta casilla el subproceso de su competencia (Identifique esto en el mapa de interrelación de procesos).</t>
  </si>
  <si>
    <t xml:space="preserve">Relacione en esta casilla el proceso de gestión asociado al programa y al producto (Identifique el proceso de su competencia en el mapa de interrelacion de procesos alineado con su dependencia).
</t>
  </si>
  <si>
    <t>Defina en esta casilla con una X a qué grupo de valor pertenece, ya sea entidades, ciudadanía, servidores-interno.</t>
  </si>
  <si>
    <t>Ingrese en esta casilla el nombre del proyecto a partir del cual se desarrollará el programa con el que se articula.</t>
  </si>
  <si>
    <t>Ingrese en esta casilla el número BPIN del proyecto a partir del cual se desarrollará el programa con el que se articula.</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</si>
  <si>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</si>
  <si>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Ingrese en esta casilla el número o pocentaje que se pretende alcanzar con cada actividad del proyecto durante la vigencia.</t>
  </si>
  <si>
    <t>Indique en esta casilla la fecha de inicio de la actividad en la vigencia 2024</t>
  </si>
  <si>
    <t>Indique en esta casilla la fecha de terminación de la actividad en la vigencia 2024</t>
  </si>
  <si>
    <t>Indique en esta casilla el número de días que requiere el desarrollo de la actividad para la vigencia 2024</t>
  </si>
  <si>
    <t>Ingrese en esta casilla el número de personas estimadas que van a recibir beneficio de la actividad programada en el proyecto</t>
  </si>
  <si>
    <t>Ingrese en esta casilla la Unidad Comunera de Gobierno donde se aplica el proyecto asociado</t>
  </si>
  <si>
    <t xml:space="preserve">Indique en esta casilla el nombre de la pesona encargada de supervisar las actividades del proyecto encaminadas a conseguir la meta propuesta </t>
  </si>
  <si>
    <t xml:space="preserve">Ingrese en esta casilla los riesgos identificados al proyecto </t>
  </si>
  <si>
    <t xml:space="preserve">Ingrese en esta casilla las acciones para controlar los riesgos identificados al proyecto </t>
  </si>
  <si>
    <t>Ingrese el valor numérico en pesos del Plan Operativo Anual de Inversión asignado al rubro presupuestal</t>
  </si>
  <si>
    <t xml:space="preserve">Ingrese el valor numérico en pesos del Plan Operativo Anual de Inversion asignado al rubro presupuestal luego de adiciones y deducciones </t>
  </si>
  <si>
    <t>Ingrese el nombre de la fuente de recursos con lo que financiará la actividad</t>
  </si>
  <si>
    <t>Indique el rubro del presupuesto que abarca el sector de su competencia.</t>
  </si>
  <si>
    <t>Ingrese el código numérico que identifica el concepto del gasto (Funcionamiento, Deuda, Inversión) y el cual es definido en el Decreto de Liquidación.</t>
  </si>
  <si>
    <t>En esta casilla ingrese si es necesaria la contratación</t>
  </si>
  <si>
    <t xml:space="preserve">Relacione la descripcion que se encuentra en el Plan Anual de Adquisiciones asociada al proyecto de inversión </t>
  </si>
  <si>
    <t>Indique la modalidad de contratación selecionada (Licitación Pública, concurso de méritos, selección abreviada, mínima cuantía, contratación directa)</t>
  </si>
  <si>
    <t>Indique la fuente de recursos asignada por el acuerdo de presupuesto</t>
  </si>
  <si>
    <t>Indique la fecha tentativa de inicio del proceso de contratación</t>
  </si>
  <si>
    <t>Ingrese en esta casilla cada uno de los riesgos identificados en el proceso definido, y desarrollado en la caracterización de la gestión por proceso</t>
  </si>
  <si>
    <t xml:space="preserve">Ingrese en esta casilla cada uno de los controles formulados para cada riesgo identificado en el proceso definido </t>
  </si>
  <si>
    <t>OBJETIVO GENERAL DEL PROYECTO</t>
  </si>
  <si>
    <t>PRODUCTO DEL PROYECTO</t>
  </si>
  <si>
    <t xml:space="preserve"> META PRODUCTO PDD 2024</t>
  </si>
  <si>
    <t>FECHA DE INICIO DE LA ACTIVIDAD</t>
  </si>
  <si>
    <t>FECHA DE TERMINACIÓN DE LA ACTIVIDAD</t>
  </si>
  <si>
    <t>APROPACIÓN DEFINITIVA POR PROYECTO</t>
  </si>
  <si>
    <t>DESCRIPCIÓN DE LA ADQUISICIÓN ASOCIADA AL PROYECTO</t>
  </si>
  <si>
    <t>GESTIÓN ADMINISTRATIVA - MIPG</t>
  </si>
  <si>
    <t>LÍNEA BASE 
SEGUN PDD</t>
  </si>
  <si>
    <t>LÍNEA ESTRATÉGICA</t>
  </si>
  <si>
    <t>TIPO DE INDICADOR</t>
  </si>
  <si>
    <t>FORMATO PLAN DE ACCIÓN INSTITUCIONAL</t>
  </si>
  <si>
    <t>INSTRUCTIVO PARA EL DILIGENCIAMIENTO DEL PLAN DE ACCIÓN INSTITUCIONAL VIGENCIA 2024</t>
  </si>
  <si>
    <t>PLANTEAMIENTO ESTRATÉGICO- PLAN DE DESARROLLO</t>
  </si>
  <si>
    <t>PROGRAMACIÓN META PRODUCTO 2027</t>
  </si>
  <si>
    <t>PROGRAMACIÓN META PRODUCTO 2025</t>
  </si>
  <si>
    <t>PROGRAMACIÓN META PRODUCTO 2026</t>
  </si>
  <si>
    <t>UNIDAD COMUNERA DE GOBIERNO A IMPACTAR</t>
  </si>
  <si>
    <t>OBJETIVO ESTRATÉGICO</t>
  </si>
  <si>
    <t>NOMBRE DEL INDICADOR</t>
  </si>
  <si>
    <t>FRECUENCIA</t>
  </si>
  <si>
    <t>PROPÓSITO</t>
  </si>
  <si>
    <t>PROYECTOS DE INVERSIÓN</t>
  </si>
  <si>
    <t>DEPENDENCIA:</t>
  </si>
  <si>
    <t xml:space="preserve"> POLÍTICA DE GESTIÓN Y DESEMPEÑO INSTITUCIONAL</t>
  </si>
  <si>
    <t>Ingrese en esta casilla el nombre del indicador asociado a los objetivos estratégicos de la entidad, de acuerdo al proceso o subproceso de su competencia.</t>
  </si>
  <si>
    <t>Describa en esta casilla la meta que espera lograr a partir del indicador mencionado en la casilla anterior.</t>
  </si>
  <si>
    <t>Describa en esta casilla la frecuencia con la que se hará el reporte.</t>
  </si>
  <si>
    <t>Describa en esta casilla el tipo de indicador relacionado, según su naturaleza (eficiencia, eficaz, efectividad, etc).</t>
  </si>
  <si>
    <t>Indique a cuál Plan Institucional, de los establecidos en el Decreto 612 del 2018, le aporta este producto.</t>
  </si>
  <si>
    <t>DENOMINACIÓN DEL PRODUCTO</t>
  </si>
  <si>
    <t>PLANTEAMIENTO ESTRATÉGICO PLAN DE ACCIÓN INSTITUCIONAL (Hoja 1)</t>
  </si>
  <si>
    <t>GESTIÓN ADMINISTRATIVA MIPG (Hoja 2)</t>
  </si>
  <si>
    <t>PLAN DE ACCION - INVERSIÓN (Hoja 3)</t>
  </si>
  <si>
    <t>PROGRAMACIÓN PRESUPUESTAL (Hoja 3)</t>
  </si>
  <si>
    <t>PLAN ANUAL DE ADQUISICIONES (Hoja 3)</t>
  </si>
  <si>
    <t xml:space="preserve">LINEA ESTRATÉGICA </t>
  </si>
  <si>
    <t>Ingrese en esta casilla el objetivo estratégico definido en la plataforma estratégica,  relacionado con su proceso y con la línea estratégica en la cual el Acuerdo 139 del 2024 le asignó su responsabilidad.</t>
  </si>
  <si>
    <t>POLÍTICAS DE GESTIÓN Y DESEMPEÑO INSTITUCIONAL</t>
  </si>
  <si>
    <t>PROCESO ASOCIADO A PROGRAMA Y PRODUCTO</t>
  </si>
  <si>
    <t>GRUPOS DE VALOR</t>
  </si>
  <si>
    <t xml:space="preserve">Bien </t>
  </si>
  <si>
    <t>Servicio</t>
  </si>
  <si>
    <t>DIMENSIÓN (ES) DE MIPG</t>
  </si>
  <si>
    <t>ACTIVIDADES DE PROYECTO DE INVERSIÓN 
( HITOS )</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</si>
  <si>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</si>
  <si>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</si>
  <si>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</si>
  <si>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PROGRAMACIÓN NUMÉRICA DE LA ACTIVIDAD PROYECTO (VIGENCIA)</t>
  </si>
  <si>
    <t>Ingrese en esta casilla el fin general del proyecto a partir del cual se desarrollará el programa con el que se articula.</t>
  </si>
  <si>
    <t>OBJETIVO ESPECIFICO DEL PROYECTO</t>
  </si>
  <si>
    <t>OBJETIVO ESPECÍFICO DEL PROYECTO</t>
  </si>
  <si>
    <t>Ingrese en esta casilla el objetivo específico asociado al objetivo general diligenciado en la casilla anterior.</t>
  </si>
  <si>
    <t>Ingrese en esta casilla el producto que materializa el objetivo específico relacionado en la casilla anterior.</t>
  </si>
  <si>
    <t>PONDERACIÓN DE PRODUCTO</t>
  </si>
  <si>
    <t>PONDERACIÓN DE  PRODUCTO</t>
  </si>
  <si>
    <t>Ingrese en esta casilla la ponderacion asignada al producto en cuestión.</t>
  </si>
  <si>
    <t>Ingrese en esta casilla el producto resultante de cada actividad de proyecto a realizar.</t>
  </si>
  <si>
    <t>ACTIVIDADES DE PROYECTO DE INVERSIÓN
( HITOS )</t>
  </si>
  <si>
    <t>PROGRAMACIÓN NUMÉRICA DE LA ACTIVIDAD PROYECTO 2024</t>
  </si>
  <si>
    <t>CUANTÍA ASIGNADA A LA CONTRATACIÓN</t>
  </si>
  <si>
    <t>Ingrese en esta casilla el valor de la contratación relacionada</t>
  </si>
  <si>
    <t>PRIMERA INFANCIA, INFANCIA Y ADOLESCENCIA</t>
  </si>
  <si>
    <t>CAMBIO CLIMÁTICO</t>
  </si>
  <si>
    <t>GESTIÓN DEL RIESGO DE DESASTRES</t>
  </si>
  <si>
    <t>TRAZADOR PRESUPUESTAL</t>
  </si>
  <si>
    <t>EQUIDAD DE LA MUJER</t>
  </si>
  <si>
    <t>CONSTRUCCIÓN DE PAZ</t>
  </si>
  <si>
    <t>DESPLAZADOS</t>
  </si>
  <si>
    <t>VÍCTIMAS</t>
  </si>
  <si>
    <t>GRUPOS ÉTNICOS</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</si>
  <si>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</si>
  <si>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</si>
  <si>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Ingrese en esta casilla el trazador presupuestal asociado a la actividad de proyecto.</t>
  </si>
  <si>
    <t>Fecha: 16/07/2024</t>
  </si>
  <si>
    <t>Código: PTDGI01-F001</t>
  </si>
  <si>
    <t>Página: 2 de 3</t>
  </si>
  <si>
    <t>Página: 1 de 3</t>
  </si>
  <si>
    <t>Página: 3 de 3</t>
  </si>
  <si>
    <t>Elaboración del  documento</t>
  </si>
  <si>
    <t>1.0</t>
  </si>
  <si>
    <t>VALIDACIÓN DEL DOCUMENTO</t>
  </si>
  <si>
    <t>11. Ciudades y comunidades sostenibles</t>
  </si>
  <si>
    <t>Ciudad Conectada y Sostenible</t>
  </si>
  <si>
    <t>Cartagena Adadptada al Clima y Resiliente a los Desastres</t>
  </si>
  <si>
    <t>4. 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 durante el período de gobierno 2024-2027.</t>
  </si>
  <si>
    <t>Incrementar en 30% el porcentaje de inversión en gestión del riesgo del Distrito</t>
  </si>
  <si>
    <t>CONOCIMIENTO DEL RIESGO</t>
  </si>
  <si>
    <t>4.4.2</t>
  </si>
  <si>
    <t>Plan Distrital de Gestión de Riesgo actualizado y adoptado</t>
  </si>
  <si>
    <t>Sistema de información de conocimiento del riesgo actualizado</t>
  </si>
  <si>
    <t>Inventarios de asentamientos en zonas de alto riesgo elaborados</t>
  </si>
  <si>
    <t>Sistema de comunicación de gestión del riesgo implementado</t>
  </si>
  <si>
    <t>Número de acciones para mitigación y atención a desastres coordinadas</t>
  </si>
  <si>
    <t>Número de organizaciones comunitarias formadas en prevención y gestión de los riesgos</t>
  </si>
  <si>
    <t>Estrategia de respuestas a emergencias actualizada y adoptada</t>
  </si>
  <si>
    <t>Emergencias de riesgo atendidas</t>
  </si>
  <si>
    <t>Número de beneficios económicos a las familias afectadas en los distintos eventos entregados</t>
  </si>
  <si>
    <t>REDUCCIÓN DEL RIESGO</t>
  </si>
  <si>
    <t>MANEJO DE DESASTRES</t>
  </si>
  <si>
    <t>4.4.3</t>
  </si>
  <si>
    <t>4.4.4</t>
  </si>
  <si>
    <t>Estudio  actualizado y adoptado</t>
  </si>
  <si>
    <t>Sistema de información actualizado</t>
  </si>
  <si>
    <t xml:space="preserve">Número de Inventarios de Asentamientos elaborados </t>
  </si>
  <si>
    <t>Sistema de comunicación implementado</t>
  </si>
  <si>
    <t>Número acciones de mitigación y atención de desastres coordinadas</t>
  </si>
  <si>
    <t>Número Organizaciones comunitarias Formadas</t>
  </si>
  <si>
    <t>Estrategias de respuesta a las emergencias del distrito actualizada y adoptada</t>
  </si>
  <si>
    <t>Número Emergencias de riesgos atendidas</t>
  </si>
  <si>
    <t>Número de beneficios otorgados a familias afectadas</t>
  </si>
  <si>
    <t>ND</t>
  </si>
  <si>
    <t>Actualizar y adoptar un (l) Plan Distrital de Gestión de Riesgo</t>
  </si>
  <si>
    <t>Mantener actualizado un (1) sistema de información de conocimiento del riesgo</t>
  </si>
  <si>
    <t>Llevar a ciento ocho (108) el número de inventarios de asentamientos en zonas de alto riesgo elaborados</t>
  </si>
  <si>
    <t>Implementar un (1) sistema de comunicación de gestión del riesgo con todos los actores que integran la gestión de riesgo del Distrito</t>
  </si>
  <si>
    <t>Coordinar veintitrés (23) acciones para mitigación y atención de desastres</t>
  </si>
  <si>
    <t>Formar ciento treinta y dos (132) organizaciones comunitarias en prevención y gestión de los riesgos</t>
  </si>
  <si>
    <t>Actualizar y adoptar una (1) Estrategia de Respuesta a Emergencias del Distrito de Cartagena</t>
  </si>
  <si>
    <t>Atender dos mil (2.000) emergencias de riesgo que se presenten en el Distrito</t>
  </si>
  <si>
    <t>Entregar mil cuatrocientos cincuenta (1.450) beneficios económicos a familias afectadas en los distintos eventos manejados por la Oficina Asesora para la Gestión de Riesgo de Desastres</t>
  </si>
  <si>
    <t xml:space="preserve"> Documentos de planeación elaborados</t>
  </si>
  <si>
    <t>Sistemas de información actualizados</t>
  </si>
  <si>
    <t xml:space="preserve"> Documentos de investigación elaborados</t>
  </si>
  <si>
    <t xml:space="preserve"> Módulos de Tecnologías de Información y Comunicaciones (TIC) actualizados</t>
  </si>
  <si>
    <t>Obras de infraestructura para la reducción del riesgo de desastres realizadas</t>
  </si>
  <si>
    <t xml:space="preserve"> Personas capacitadas</t>
  </si>
  <si>
    <t>Estrategia para la respuesta a emergencias actualizada</t>
  </si>
  <si>
    <t xml:space="preserve"> Emergencias y desastres atendidas</t>
  </si>
  <si>
    <t>Personas afectadas por situaciones de emergencia, desastre o declaratorias de calamidad pública apoyadas</t>
  </si>
  <si>
    <t>FORTALECIMIENTO DE LA GESTIÓN DEL CONOCIMIENTO DEL RIESGO EN CARTAGENA DE INDIAS</t>
  </si>
  <si>
    <t>Fortalecer la gestión del conocimiento del riesgo en su sistema de información y comunicación</t>
  </si>
  <si>
    <t>Reducir la incertidumbre en la toma de decisiones en gestión del riesgo mediante la implementación de estrategias y herramientas de análisis de riesgos más efectivas y adaptadas al contexto de Cartagena</t>
  </si>
  <si>
    <t>Documentos de planeación</t>
  </si>
  <si>
    <t>Consolidar el documento final</t>
  </si>
  <si>
    <t>Realizar capacitaciones para la apropiación del sistema</t>
  </si>
  <si>
    <t>Fortalecer la eficiencia y efectividad de la política pública para la gestión del riesgo en Cartagena a través de la revisión, actualización y mejora de los marcos normativos, estrategias de intervención y asignación de recursos</t>
  </si>
  <si>
    <t>Documentos de investigación</t>
  </si>
  <si>
    <t>Generar informe de investigación</t>
  </si>
  <si>
    <t>Recolectar información</t>
  </si>
  <si>
    <t>Implementar un sistema integral de gestión de información para facilitar el procesamiento, análisis y difusión de datos relacionados con el riesgo en Cartagena, con el fin de mejorar la toma de decisiones y fortalecer la capacidad de respuesta ante emergencias</t>
  </si>
  <si>
    <t>Servicio de información actualizado</t>
  </si>
  <si>
    <t>Entregar el sistema de información actualizado</t>
  </si>
  <si>
    <t>Compra de equipos de comunicación para su implementación</t>
  </si>
  <si>
    <t>CONTRATOS SUSCRITOS</t>
  </si>
  <si>
    <t>EQUIPOS TECNOLOGICOS, MUEBLES Y ENSERES, MATERIALES Y UTILES DE OFICINA</t>
  </si>
  <si>
    <t>DOCUMENTO</t>
  </si>
  <si>
    <t>DANIEL ANTONIO VARGAS DIAZ</t>
  </si>
  <si>
    <t>CONTRATO O CONVENIO SUSCRITO</t>
  </si>
  <si>
    <t>Elaborar la documentación técnica del sistema de información actualizado</t>
  </si>
  <si>
    <t>EQUIPOS TECNOLOGICOS</t>
  </si>
  <si>
    <t>GENERACION DE LAS ACCIONES REQUERIDAS PARA LA MITIGACIÓN Y REDUCCIÓN DEL RIESGO DE DESASTRES EN CARTAGENA DE INDIAS</t>
  </si>
  <si>
    <t>Generar acciones requeridas para la mitigación y reducción de riesgo de desastres en el distrito de Cartagena de Indias</t>
  </si>
  <si>
    <t>Desarrollar e implementar medidas efectivas de prevención y mitigación adaptadas a los riesgos naturales, antrópicos y natech específicos
que enfrentan las comunidades vulnerables, con un enfoque en la reducción de la vulnerabilidad y el aumento de la resiliencia frente a
estos eventos</t>
  </si>
  <si>
    <t>Obras de infraestructura para la reducción del riesgo de desastres</t>
  </si>
  <si>
    <t>Obras y acciones para mitigación y reducción del riesgo en el distrito de Cartagena de Indias</t>
  </si>
  <si>
    <t>Contratar medidas efectivas para implementar prevención y mitigación que enfrentan las comunidades vulnerables y desarrollar procesos de reducción de riesgos de desastres y demás actividades propias de la gestión del riesgo</t>
  </si>
  <si>
    <t>Desarrollar e implementar acciones integrales que fortalezca la conciencia y capacidad ciudadana en materia de reducción y mitigación de riesgo de desastres</t>
  </si>
  <si>
    <t>Fortalecer y preparar a la comunidad mediante programas educativos y de capacitación que informen sobre los riesgos expuestos y sobre las medidas de prevención, mitigación y respuestas adecuadas para desarrollar procesos de reducción de riesgos de desastres y demás actividades propias de la gestión del riesgo</t>
  </si>
  <si>
    <t>Fortalecer la conciencia y preparación comunitaria mediante programas educativos y de capacitación que informen a las comunidades sobre los riesgos naturales, antrópicos y natech a los que están expuestas, así como sobre las medidas de prevención, mitigación y
respuesta adecuadas para enfrentar estos riesgos</t>
  </si>
  <si>
    <t>Servicio de educación informal</t>
  </si>
  <si>
    <t>CONTRATO SUSCRITO</t>
  </si>
  <si>
    <t>FORTALECIMIENTO DE LA ATENCION Y MANEJO DE DESASTRES EN CARTAGENA DE INDIAS</t>
  </si>
  <si>
    <t>Fortalecer la atención y manejo de la población afectada por emergencias o calamidades declaradas</t>
  </si>
  <si>
    <t>Desarrollar, actualizar y adoptar una estrategia integral de respuesta a emergencias para garantizar una atención eficiente y efectiva a la población afectada en Cartagena</t>
  </si>
  <si>
    <t>Desarrollar e implementar un plan integral de mitigación de riesgos de desastres para reducir la vulnerabilidad y aumentar la resiliencia de las comunidades en Cartagena</t>
  </si>
  <si>
    <t>Desarrollar e implementar protocolos de actuación claros y efectivos para la atención de la población afectada por emergencias o calamidades en Cartagena, mejorando la eficiencia y calidad de la respuesta</t>
  </si>
  <si>
    <t>Servicio de atención a emergencias y desastres</t>
  </si>
  <si>
    <t>Servicios de apoyo para atención de población afectada por situaciones de emergencia, desastre o declaratorias de calamidad pública</t>
  </si>
  <si>
    <t>Analizar la situación actual y futura</t>
  </si>
  <si>
    <t>Socializar el documento con los actores involucrados</t>
  </si>
  <si>
    <t>Contratar el servicio de apoyo logístico para la atención y recuperación de emergencias y desastres</t>
  </si>
  <si>
    <t>OBRAS PARA MITIGACIÓN O/Y ACCIONES DE REDUCCIÓN DEL RIESGO</t>
  </si>
  <si>
    <t>DESARROLLAR E IMPLEMENTAR PROTOCOLOS DE ACTUACIÓN CLAROS Y EFECTIVOS PARA LA ATENCIÓN DE LA POBLACIÓN AFECTADA POR EMERGENCIAS O CALAMIDADES EN CARTAGENA</t>
  </si>
  <si>
    <t>Atención de las emergencias de riesgos en el distrito de Cartagena</t>
  </si>
  <si>
    <t>Cancelación de subsidios de arriendos a damnificados de las diferentes olas invernales acaecidas en el distrito de Cartagena y eventos naturales o antrópicos</t>
  </si>
  <si>
    <t>IMPLEMENTAR UN PLAN INTEGRAL DE MITIGACIÓN DE RIESGOS DE DESASTRES Y AUMENTAR LA RESILIENCIA DE LAS COMUNIDADES EN EL DISTRITO DE CARTAGENA</t>
  </si>
  <si>
    <t>SI</t>
  </si>
  <si>
    <t>01/07/02024</t>
  </si>
  <si>
    <t>CARACTERIZACIÓN DE ESCENARIOS DE RIESGOS</t>
  </si>
  <si>
    <t>EFECTIVIDAD</t>
  </si>
  <si>
    <t>riesgo de corrupcion: la falta de trasnparenciaen los procesos  de toma de deciciones  y en la asignacion de recursos puede facilitar la ocurrencia de soborno</t>
  </si>
  <si>
    <t>proporcionar capacitaciones regulares sobre etica integridad y prevencion de sobornos a todos los servidores publicos, incluidos funcionarios de alto nivel para aunmentar su conciencia  sobre los riesgos de corrupcion.</t>
  </si>
  <si>
    <t>ANALISIS Y EVALUACIÓN DE RIESGOS</t>
  </si>
  <si>
    <t>inadecuado procesos de caracterizacion, analisis y evaluacion de los escenarios de riesgo para bebeficio a terceros(en cuantoa subsidios y programas del estado)</t>
  </si>
  <si>
    <t>haecr una adecuada  investigacion y completa recopilacion de la informacion del evento ocurrido deacuerdo en los parametros contenidos en el formato de caracterizaciones y verificar que este completamente diligenciado y legible.</t>
  </si>
  <si>
    <t>COMUNICACIÓN DE LOS RIESGOS</t>
  </si>
  <si>
    <t>revisiones de los procedimientos de caracterizacion</t>
  </si>
  <si>
    <t>INTERVENCIÓN PROSPECTIVA DEL RIESGO</t>
  </si>
  <si>
    <t>uso inadecuado de la informacion  desde el proceso de gestion del riesgo y desastres  para beneficios a terceros.</t>
  </si>
  <si>
    <t>realizar seguimiento y capacitar a las personas enccargadas de manejar la informacion sensible y todas aquellas actividades que realizcen</t>
  </si>
  <si>
    <t>INTERVENCIÓN CORRECTIVA DEL RIESGO</t>
  </si>
  <si>
    <t>PROTECCIÓN FINANCIERA DEL RIESGO</t>
  </si>
  <si>
    <t>ASISTENCIA TECNICA PARA MANEJO DE DESASTRES</t>
  </si>
  <si>
    <t>posibilidad de recibir o solicitar  cualquier dadiva o beneficio a nombre propio  o para terceros al realizar el fotmato unico  de contrato de arriendos  vivienda urbana  para el pago de subsidios de reubicacion temporal</t>
  </si>
  <si>
    <t xml:space="preserve"> realizar seguimiento cada vez que se realice la activiodad corresponidiente  aeventos atendidos por la OAGRD y realizar visitas  de seguimientos a las personas favorecidas  para la verificacion de habitalidad  de la vivienda en arriendo  y su ubicación deacuerdo al formato unico de contyratacion establecido para dicho subsidio</t>
  </si>
  <si>
    <t>AYUDAS HUMANITARIAS PARA DAMNIFICADOS</t>
  </si>
  <si>
    <t>uso inadecuado de la informacion desde el proceso manejo del desastres para beneficios a terceros al realizar el registros unico de damnificados RUDA en cuantoa subsidios y programas del estados</t>
  </si>
  <si>
    <t>realizar seguimiento y revision cada ves que se realiza la actividad correspondiente a eventos atendidos por la OAGRD y cada ves que se digite en la aplicación del RUDA, realizar capacitaciones del manual establecidopara la utilizacion de la herramienta RUDA y consultar el uso de la herramienta WED.</t>
  </si>
  <si>
    <t>SUBSIDIOS DE ARRIENDO TEMPORAL PARA DAMNIFICADOS</t>
  </si>
  <si>
    <t>Todas las unidades comunera</t>
  </si>
  <si>
    <t>Reduccion del Riesgo</t>
  </si>
  <si>
    <t>Conocimiento del Riesgo</t>
  </si>
  <si>
    <t>Manejo de Desastres</t>
  </si>
  <si>
    <t>Actualización pausada en los documentos que permitan tener una visión en las acciones a tomar frente a la vulnerabilidad o amenaza que se presenta.</t>
  </si>
  <si>
    <t>Agilidad en actualización de documentos que argumentan las situaciones.</t>
  </si>
  <si>
    <t>Recursos limitados frente a una gran necesidad impidiendo que pueda abordarse por completo</t>
  </si>
  <si>
    <t>Actores identificados como potenciales colaboradores con reducido conocimiento de los procesos desarrollados por la gestión del riesgo de desastres.</t>
  </si>
  <si>
    <t>Socialización, sensibilización, mesas de trabajo permanentes que permitan el diálogo y la retroalimentación constante de todos los participantes.</t>
  </si>
  <si>
    <t>Reprocesos y/o sobreprocesos                         que generen retrasos que impacten sobre la consecución del resultado dentro del tiempo esperado.</t>
  </si>
  <si>
    <t>Escasos recursos para cobertura  total de la comunidad del distrito de Cartagena en gestión del riesgo de desastres</t>
  </si>
  <si>
    <t xml:space="preserve">Recursos insuficientes que no
permitan el desarrollo completo
de las actividades planificadas.
</t>
  </si>
  <si>
    <t>Definir procesos claros, específicos, sencillos y necesarios que sean garantías de agilidad al momento de implementarlos.</t>
  </si>
  <si>
    <t>Que los eventos de desastres superen las proyecciones iniciales</t>
  </si>
  <si>
    <t>Sustentar las proyecciones en el documento de planeación generado con el objetivo de hacer proyecciones más precisas</t>
  </si>
  <si>
    <t>Agilidad en actualización de documentos que argumentan las situaciones</t>
  </si>
  <si>
    <t>Escasos recursos que permitan el fortalecimiento de las respuestas ante las emergencias de desastres</t>
  </si>
  <si>
    <t>Aumentar capacidad financiera con apoyo nacional e internacional que permitan reforzar las capacidades de respuestas</t>
  </si>
  <si>
    <t>Posibilidad de recibir o solicitar cualquier dádiva o beneficio en nombre propio o para terceros al realizar el Formato Único de contrato de arriendo de vivienda urbana, para el pago de subsidios de reubicación temporal.</t>
  </si>
  <si>
    <t xml:space="preserve">Realizar seguimiento cada vez que se realiza la actividad correspondiente a eventos atendidos por la OAGRD. 
Visitas a beneficiarios de los subsidios de arriendo a fin de verificar la habitabilidad de la vivienda en arriendo y su ubicación de acuerdo al Formato Único de Contrato establecido para dicho subsidio
</t>
  </si>
  <si>
    <t>Actores identificados como potenciales colaboradores con desconocimiento de los procesados desarrollados en el manejo de desastres</t>
  </si>
  <si>
    <t>Socialización, sensibilización, mesas de trabajos permanentes que permitan el dialogo y la retroalimentación constante de todos los participantes</t>
  </si>
  <si>
    <t xml:space="preserve">Definir procesos claros, específicos, sencillos y necesarios que sean garantías de agilidad al momento de implementarlos.
</t>
  </si>
  <si>
    <t xml:space="preserve">Orientar la gestión hacia el resultado, adoptando un estilo gerencial que permita maximizar la eficiencia en la ejecución de los recursos.
</t>
  </si>
  <si>
    <t>Orientar la gestión hacia el resultado, adoptando un estilo gerencial que permita maximizar la eficiencia en la ejecución de los recursos.</t>
  </si>
  <si>
    <t xml:space="preserve">Reprogramación de la actividad, o evaluación de otras estrategias para su ejecución.
</t>
  </si>
  <si>
    <t xml:space="preserve">Armonizar con los actores al interior de la administración.
</t>
  </si>
  <si>
    <t xml:space="preserve">Gestionar recursos de manera oportuna de la administración.
</t>
  </si>
  <si>
    <t xml:space="preserve">La ocurrencia de eventos naturales podría ocasionar la interrupción de las actividades.
</t>
  </si>
  <si>
    <t xml:space="preserve">Debido a las operaciones administrativas puede demorarse la ejecución del proyecto.
</t>
  </si>
  <si>
    <t>COMPRAVENTA DE INDUMENTARIA ESPECIALIZADA PARA FORTALECER LA CAPACIDAD DE RESPUESTA DE LA OFICINA ASESORA PARA LA GESTION DEL RIESGO DE DESASTRES Y EMERGENCIAS EN EL DISTRITO DE CARTAGENA DE INDIAS</t>
  </si>
  <si>
    <t xml:space="preserve">Actualización y ajuste del plan distrital de gestión de riesgo </t>
  </si>
  <si>
    <t>CONTRATACIÓN DE PRESTACIÓN DE SERVICIOS PROFESIONALES Y DE APOYO A LA GESTIÓN  PARA EL DESARROLLO DEL PROYECTO DE INVERSIÓN</t>
  </si>
  <si>
    <t>CONTRATACIÓN SERVICO DE TRANSPORTE ESPECIAL PARA EL DESARROLLO DE ACTIVIDADES  DEL PROYECTO DE INVERSIÓN</t>
  </si>
  <si>
    <t>AUNAR ESFUERZOS ADMINISTRATIVOS, TÉCNICOS Y FINANCIEROS PARA LA REALIZACION DE CARACTERIZACION CON GEOREFERENCIACION DE ASENTAMIENTOS ILEGALES Y PREDIOS UBICADOS EN ZONAS DE ALTO RIESGO DEL DISTRITO DE CARTAGENA DE INDIAS PARA EL DESARROLLO DEL PROYECTO DE INVERSIÓN</t>
  </si>
  <si>
    <t>FORTALECER DEL SISTEMA DE ALERTAS TEMPRANAS DEL DISTRITO DE CARTAGENA DE INDIAS MEDIANTE INSTALACIÓN DE CAPACIDADES PARA LA OPORTUNA VIGILANCIA, PREVISIÓN Y PREDICCIÓN DE AMENAZAS Y RIESGO DE DESASTRES</t>
  </si>
  <si>
    <t>CONTRATAR LA ADQUISICION DE BIENES PARA EL DESARROLLO DE ACTIVIDADES NECESARIAS EN EL MARCO  DEL PROYECTO DE INVERSIÓN</t>
  </si>
  <si>
    <t>CONTRATAR LOS BIENES, OBRAS Y SERVICIOS PARA MITIGAR Y REDUCIR LOS RIESGOS EN LAS COMUNIDADES</t>
  </si>
  <si>
    <t xml:space="preserve">CONTRATACIÓN SERVICO DE IMPRESOS PARA EL DESARROLLO DE ACTIVIDADES  RELACIONADAS CON LA ACTUALIZACION Y ADOPCION DEL PLAN DISTRITAL DE RIESGOS DEL DISTRITO </t>
  </si>
  <si>
    <t>NO</t>
  </si>
  <si>
    <t>ADQUISICIÓN DE EQUIPOS PARA FORTALECIMIENTO DE SISTEMA DE COMUNICACIÓN DE GESTIÓN DEL RIESGO IMPLEMENTADO</t>
  </si>
  <si>
    <t>Actualización y adopción de EDRE del Dsitrito de Cartagena</t>
  </si>
  <si>
    <t>CONTRATAR EL SUMINISTRO DE AYUDAS HUMANITARIAS  ALIMENTARIAS Y NO ALIMENTARIAS</t>
  </si>
  <si>
    <t>CONTRATAR OBRAS Y SUMINISTRO DE AYUDAS HUMANITARIAS MATERIALES, COLCHONETAS Y FRAZADAS DESTINADOS PARA LA POBLACIÓN VULNERABLE AFECTADA EN ATENCION DE LAS EMERGENCIAS DE RIESGOS EN EL DISTRITO DE CARTAGENA</t>
  </si>
  <si>
    <t>ELEMENTOS PARA FORTALECER LA ATENCIÓN DE LAS EMERGENCIAS EN EL DISTRITO DE CARTAGENA</t>
  </si>
  <si>
    <t>SERVICIO DE ALQUILER DE VEHICULO TIPO GRUA CANASTA PARA LA REALIZACION DE ACTIVIDADES DE TALA DE ARBOLES</t>
  </si>
  <si>
    <t>Mejorar el conocimiento del riesgo de desastres medio de la investigacion y analisis de las amenazas latente  en el territorio distrital y su área geográfica establecido en el Plan estrategico de la Oagrd para ejecutar en el año 2024.</t>
  </si>
  <si>
    <t>Desarrollar e investigar  y analizar los riesgos  identificados, como fuente estrategica para el majeo idoneo del riesgo durante el año 2024 y los proximos.</t>
  </si>
  <si>
    <t>Investigar y desarrollar  un plan de formacion para la identificacion del riesgo y comunicacion  a las comunidas a fin fortalecer el conocimiento  para el manejo del Riesgo en las comunidades a ejecutar en el año 2024</t>
  </si>
  <si>
    <t>Proceso cuyo objetivo es reducir el nivel de riesgo existente en la sociedad a través de acciones de mitigación, en el sentido de disminuir o reducir las condiciones de amenaza cuando sea posible y la vulnerabilidad de los elementos expuestos.</t>
  </si>
  <si>
    <t>Se promueve la incorporación de instrumentos financieros de Retención o Transferencia del Riesgo, entre ellos se encuentran los seguros  como uno de los mecanismos más difundidos que ofrece el mercado para transferir el riesgo</t>
  </si>
  <si>
    <t>Trazar dentro del marco de la planeación los documentos para organizar las  actividades de forma eficaz y efectiva, para responder ante los efectos adversos causados por las emergencias en la ejecución de la respuesta, la recuperación, rehabilitación y reconstrucción segura</t>
  </si>
  <si>
    <t>Implementar acciones que contribuyan a transformar positivamente situaciones o eventos, para mejorar las condiciones de vida de personas vulnerables dentro del marco de la gestión integral del riesgo en el territorio y el respeto por la dignidad humana de las personas afectadas por las situaciones de emergencias y desastres de origen natural o antrópico no intencional</t>
  </si>
  <si>
    <t>Apoyo económico que se otorga temporalmente con el fin de dar solución de alojamiento a las familias afectadas en sus viviendas que requieran su evacuación</t>
  </si>
  <si>
    <t>Prevenir nuevas situaciones de riesgo impidiendo que los elementos expuestos sean vulnerables o que lleguen a estar expuestos ante posibles eventos de desastres, busca integrar medidas de reducción del riesgo en los instrumentos de ordenamiento territorial, de planeación del desarrollo y de ordenación ambiental.</t>
  </si>
  <si>
    <t>ESCENARIOS IDENTIFICADOS EN RIESGO</t>
  </si>
  <si>
    <t>NUMERO DE VISITA  EJECUTADO PARA EL ANALISIS DE EVALUACION DEL RIESGO</t>
  </si>
  <si>
    <t>COMUNICACIÓN ENCAMINADAS  A LA LA PREVENCIONN IDENTIFICACION, REDUCCION Y MANEJO DE GESTION DEL  RIESGO Y DESASTRES</t>
  </si>
  <si>
    <t>CAPACITAR LAS  COMUNIDADES  BARRIALES, GARANTIZANDO QUE NO  SURJAN NUEVOS RIESGOS</t>
  </si>
  <si>
    <t>CAPACITAR LAS  COMUNIDADES BARRIALES MITIGANDO LAS AMENAZAS EXISTENTES</t>
  </si>
  <si>
    <t>CAPACITANDO Y PROMOVIENDO LA POBLACION RESPECTO A LA IMPORTANCIA DE LA VINCULACION A LA PROTECCION FINANCIERA EN ENTIDADES PUBLICAS Y PRIVADAS</t>
  </si>
  <si>
    <t>AVANCE DE LA ESTRATEGIA DE RESPUESTA DE EMERGENCIA FORMULADO Y ACTUALIZADO</t>
  </si>
  <si>
    <t>NUMERO DE SUBSIDIO OTORGADO A LAS FAMILAS DAMNIFICADAS</t>
  </si>
  <si>
    <t>MONITOREAR LOS RIESGOS CARACTERIZADOS</t>
  </si>
  <si>
    <t>MINIMIZAR  EL RIESGO IDENTIFICADO</t>
  </si>
  <si>
    <t xml:space="preserve">IDENTIFICAR EL RIESGO PARA BRINDAR IDENTIFICACION NECESARIA QUE PERMITA TOMAR LAS MEJORES DECISIONES POSIBLES DURANTE UNA EMERGENCIA O DESASTRES DE IMPACTO. </t>
  </si>
  <si>
    <t>MEDIR  Y TRAZAR LA CANTIDAD DE COMUNIDADES CAPACITADAS EN EL DISTRITO DE CARTAGENA</t>
  </si>
  <si>
    <t>MEDIR EL TOTAL DE EMPRESAS PUBLICAS Y PRIVADAS QUE ESTAN CAPACITADAS</t>
  </si>
  <si>
    <t>MEDIR LA CANTIDAD DE ENTIDADES PUBLICAS Y PRIVADAS QUE ESTAN ACOGIDAS A LA PROTECCION FINANCIERA.</t>
  </si>
  <si>
    <t>MEDIR EL AVANCE DE LA FORMULACION Y ACTUALIZACION DE LA ESTRATEGIA DE RESPUESTA</t>
  </si>
  <si>
    <t>MEDIR LAS ACCIONES IMPLEMENTADAS PARA LA REDUCCION DEL RIESGO</t>
  </si>
  <si>
    <t>MEDIR EL CUMPLIMIENTO DE LOS REQUISITOS PARA MANTENER EL SUBSIDIO</t>
  </si>
  <si>
    <t>TRIMESTRAL</t>
  </si>
  <si>
    <t>PLAN ANUAL DE ADQUISICIONES, PLAN ANTICORRUPCION Y ATENCION AL CIUDADANO</t>
  </si>
  <si>
    <t>PAGO SUBSIDIOS (RESOLUCIONES)</t>
  </si>
  <si>
    <t>OFICINA ASESORA PARA LA GESTION DEL RIESGO DE DESASTRES</t>
  </si>
  <si>
    <t>Gestión de valores y resultados</t>
  </si>
  <si>
    <t>Servicio al ciudadano</t>
  </si>
  <si>
    <t>CONTRATO SUSCRITO MAQUINARIA Y EQUIPO</t>
  </si>
  <si>
    <t>CONTRATO SUSCRITO DOTACION</t>
  </si>
  <si>
    <t>DOCUMENTO Y DECRETO ADOPCION</t>
  </si>
  <si>
    <t>CONTRATO SUSCRITO AYUDAS HUMANITARIAS</t>
  </si>
  <si>
    <t>CONTRATOS SUSCRITOS EQUIPOS E IMPLEMENTOS, ARRIENDO BODEGA</t>
  </si>
  <si>
    <t>CONTRATOS SUSCRITOS ELEMENTOS PARA EMERGENCIAS</t>
  </si>
  <si>
    <t>Recursos propios</t>
  </si>
  <si>
    <t>Recursos propios - SGP</t>
  </si>
  <si>
    <t>REPORTE PRODUCTO DE  JUNIO A 31 DE AGOSTO DE 2024</t>
  </si>
  <si>
    <t>REPORTE (ENLACE DE SECOP)</t>
  </si>
  <si>
    <t>EJECUCIÓN PRESUPUESTAL SEGÚN REGISTROS PRESUPUESTALES DE JUNIO A AGOSTO 31 DE 2024</t>
  </si>
  <si>
    <t>EJECUCIÓN PRESUPUESTAL SEGÚN GIROS DE JUNIO A AGOSTO 31 DE 2024</t>
  </si>
  <si>
    <t>https://community.secop.gov.co/Public/Tendering/OpportunityDetail/Index?noticeUID=CO1.NTC.6225257&amp;isFromPublicArea=True&amp;isModal=False</t>
  </si>
  <si>
    <t>LA DELEGACIÓN DEL CONTRATO LA TIENE LA OFICINA DE APOYO LOGÍSTICO</t>
  </si>
  <si>
    <t>https://community.secop.gov.co/Public/Tendering/OpportunityDetail/Index?noticeUID=CO1.NTC.6480957&amp;isFromPublicArea=True&amp;isModal=False. https://community.secop.gov.co/Public/Tendering/OpportunityDetail/Index?noticeUID=CO1.NTC.6481134&amp;isFromPublicArea=True&amp;isModal=False. https://community.secop.gov.co/Public/Tendering/OpportunityDetail/Index?noticeUID=CO1.NTC.6480268&amp;isFromPublicArea=True&amp;isModal=False. https://community.secop.gov.co/Public/Tendering/ContractNoticePhases/View?PPI=CO1.PPI.33458387&amp;isFromPublicArea=True&amp;isModal=False. https://community.secop.gov.co/Public/Tendering/OpportunityDetail/Index?noticeUID=CO1.NTC.6504722&amp;isFromPublicArea=True&amp;isModal=False. https://community.secop.gov.co/Public/Tendering/OpportunityDetail/Index?noticeUID=CO1.NTC.6510058&amp;isFromPublicArea=True&amp;isModal=False. https://community.secop.gov.co/Public/Tendering/OpportunityDetail/Index?noticeUID=CO1.NTC.6506701&amp;isFromPublicArea=True&amp;isModal=False.</t>
  </si>
  <si>
    <t>https://community.secop.gov.co/Public/Tendering/ContractNoticePhases/View?PPI=CO1.PPI.33802839&amp;isFromPublicArea=True&amp;isModal=False</t>
  </si>
  <si>
    <t>https://community.secop.gov.co/Public/Tendering/OpportunityDetail/Index?noticeUID=CO1.NTC.6479750&amp;isFromPublicArea=True&amp;isModal=False. https://community.secop.gov.co/Public/Tendering/OpportunityDetail/Index?noticeUID=CO1.NTC.6506951&amp;isFromPublicArea=True&amp;isModal=False. https://community.secop.gov.co/Public/Tendering/OpportunityDetail/Index?noticeUID=CO1.NTC.6533707&amp;isFromPublicArea=True&amp;isModal=False. https://community.secop.gov.co/Public/Tendering/OpportunityDetail/Index?noticeUID=CO1.NTC.6535568&amp;isFromPublicArea=True&amp;isModal=False. https://community.secop.gov.co/Public/Tendering/OpportunityDetail/Index?noticeUID=CO1.NTC.6563338&amp;isFromPublicArea=True&amp;isModal=False. https://community.secop.gov.co/Public/Tendering/OpportunityDetail/Index?noticeUID=CO1.NTC.6565393&amp;isFromPublicArea=True&amp;isModal=False. https://community.secop.gov.co/Public/Tendering/OpportunityDetail/Index?noticeUID=CO1.NTC.6593275&amp;isFromPublicArea=True&amp;isModal=False.</t>
  </si>
  <si>
    <t xml:space="preserve">https://community.secop.gov.co/Public/Tendering/OpportunityDetail/Index?noticeUID=CO1.NTC.6483437&amp;isFromPublicArea=True&amp;isModal=False. https://community.secop.gov.co/Public/Tendering/OpportunityDetail/Index?noticeUID=CO1.NTC.6504782&amp;isFromPublicArea=True&amp;isModal=False. https://community.secop.gov.co/Public/Tendering/OpportunityDetail/Index?noticeUID=CO1.NTC.6567862&amp;isFromPublicArea=True&amp;isModal=False. }https://community.secop.gov.co/Public/Tendering/ContractNoticePhases/View?PPI=CO1.PPI.33455118&amp;isFromPublicArea=True&amp;isModal=False. https://community.secop.gov.co/Public/Tendering/OpportunityDetail/Index?noticeUID=CO1.NTC.6509289&amp;isFromPublicArea=True&amp;isModal=False. </t>
  </si>
  <si>
    <t>https://community.secop.gov.co/Public/Tendering/OpportunityDetail/Index?noticeUID=CO1.NTC.6480872&amp;isFromPublicArea=True&amp;isModal=False. https://community.secop.gov.co/Public/Tendering/OpportunityDetail/Index?noticeUID=CO1.NTC.6480279&amp;isFromPublicArea=True&amp;isModal=False. https://community.secop.gov.co/Public/Tendering/OpportunityDetail/Index?noticeUID=CO1.NTC.6572012&amp;isFromPublicArea=True&amp;isModal=False. https://community.secop.gov.co/Public/Tendering/OpportunityDetail/Index?noticeUID=CO1.NTC.6505065&amp;isFromPublicArea=True&amp;isModal=False. https://community.secop.gov.co/Public/Tendering/OpportunityDetail/Index?noticeUID=CO1.NTC.6481123&amp;isFromPublicArea=True&amp;isModal=False. https://community.secop.gov.co/Public/Tendering/ContractNoticePhases/View?PPI=CO1.PPI.33367461&amp;isFromPublicArea=True&amp;isModal=False. https://community.secop.gov.co/Public/Tendering/OpportunityDetail/Index?noticeUID=CO1.NTC.6481842&amp;isFromPublicArea=True&amp;isModal=False. https://community.secop.gov.co/Public/Tendering/OpportunityDetail/Index?noticeUID=CO1.NTC.6504994&amp;isFromPublicArea=True&amp;isModal=False. https://community.secop.gov.co/Public/Tendering/OpportunityDetail/Index?noticeUID=CO1.NTC.6504433&amp;isFromPublicArea=True&amp;isModal=False. https://community.secop.gov.co/Public/Tendering/OpportunityDetail/Index?noticeUID=CO1.NTC.6504266&amp;isFromPublicArea=True&amp;isModal=False. https://community.secop.gov.co/Public/Tendering/OpportunityDetail/Index?noticeUID=CO1.NTC.6533985&amp;isFromPublicArea=True&amp;isModal=False. https://community.secop.gov.co/Public/Tendering/OpportunityDetail/Index?noticeUID=CO1.NTC.6535114&amp;isFromPublicArea=True&amp;isModal=False. https://community.secop.gov.co/Public/Tendering/OpportunityDetail/Index?noticeUID=CO1.NTC.6564740&amp;isFromPublicArea=True&amp;isModal=False. https://community.secop.gov.co/Public/Tendering/OpportunityDetail/Index?noticeUID=CO1.NTC.6564068&amp;isFromPublicArea=True&amp;isModal=False. https://community.secop.gov.co/Public/Tendering/OpportunityDetail/Index?noticeUID=CO1.NTC.6584513&amp;isFromPublicArea=True&amp;isModal=False</t>
  </si>
  <si>
    <t>https://community.secop.gov.co/Public/Tendering/OpportunityDetail/Index?noticeUID=CO1.NTC.6584513&amp;isFromPublicArea=True&amp;isModal=False. https://community.secop.gov.co/Public/Tendering/OpportunityDetail/Index?noticeUID=CO1.NTC.6553996&amp;isFromPublicArea=True&amp;isModal=False.</t>
  </si>
  <si>
    <t>https://community.secop.gov.co/Public/Tendering/OpportunityDetail/Index?noticeUID=CO1.NTC.6482863&amp;isFromPublicArea=True&amp;isModal=False. https://community.secop.gov.co/Public/Tendering/OpportunityDetail/Index?noticeUID=CO1.NTC.6555974&amp;isFromPublicArea=True&amp;isModal=False. https://community.secop.gov.co/Public/Tendering/OpportunityDetail/Index?noticeUID=CO1.NTC.6558530&amp;isFromPublicArea=True&amp;isModal=False. https://community.secop.gov.co/Public/Tendering/OpportunityDetail/Index?noticeUID=CO1.NTC.6554684&amp;isFromPublicArea=True&amp;isModal=False. https://community.secop.gov.co/Public/Tendering/OpportunityDetail/Index?noticeUID=CO1.NTC.6553853&amp;isFromPublicArea=True&amp;isModal=False. https://community.secop.gov.co/Public/Tendering/OpportunityDetail/Index?noticeUID=CO1.NTC.6580168&amp;isFromPublicArea=True&amp;isModal=False. https://community.secop.gov.co/Public/Tendering/OpportunityDetail/Index?noticeUID=CO1.NTC.6610954&amp;isFromPublicArea=True&amp;isModal=False.</t>
  </si>
  <si>
    <t>REPORTE META PRODUCTO DE  JUNIO A 31 DE AGOSTO DE 2024</t>
  </si>
  <si>
    <t>Actualmente se surte procesos de contratación.</t>
  </si>
  <si>
    <t>Está surtiendo tramite contractual en la oficina de apoyo logístico por tener la delegación.</t>
  </si>
  <si>
    <t>Se encuentra en tramites pre-contractuales</t>
  </si>
  <si>
    <t>Resoluciones 3973, 3840, 4270,4281, 4282, 4789, 4788, 4473, 4474 y 4475 en carpeta adjunta.</t>
  </si>
  <si>
    <t>https://community.secop.gov.co/Public/Tendering/OpportunityDetail/Index?noticeUID=CO1.NTC.6534624&amp;isFromPublicArea=True&amp;isModal=False. https://community.secop.gov.co/Public/Tendering/OpportunityDetail/Index?noticeUID=CO1.NTC.6560334&amp;isFromPublicArea=True&amp;isModal=False. https://community.secop.gov.co/Public/Tendering/OpportunityDetail/Index?noticeUID=CO1.NTC.6581010&amp;isFromPublicArea=True&amp;isModal=False.</t>
  </si>
  <si>
    <t>LA DELEGACIÓN LA TIENE LA SECRETARÍA DE INFRAESTRUCTURA. Contrato número CD-SEGD-CONTINT-002-2024.</t>
  </si>
  <si>
    <t>REPORTE ACTIVIDAD DE PROYECTO
EJECUTADO DE JUNIO 1 A AGOSTO 31 DE 2024</t>
  </si>
  <si>
    <t>AVANCE METAS PRODUCTOS ENERO A AGOSTO DE 2024</t>
  </si>
  <si>
    <t>AVANCE METAS PRODUCTOS EN EL CUATRIENIO 2024 - 2027</t>
  </si>
  <si>
    <t>AVANCE DE ACTIVIDAES DE PROYECTOS DE ENERO A AGOSTO 2024</t>
  </si>
  <si>
    <t>APROPIACION DEFINITIVA</t>
  </si>
  <si>
    <t>AVANCE PROGRAMA CONOCIMIENTO DEL RIESGO</t>
  </si>
  <si>
    <t>AVANCE PROGRAMA REDUCCIÓN DEL RIESGO</t>
  </si>
  <si>
    <t>AVANCE PROGRAMA MANEJO DE DESASTRES</t>
  </si>
  <si>
    <t>AVANCE PROYECTO FORTALECIMIENTO DE LA GESTIÓN DEL CONOCIMIENTO DEL RIESGO EN CARTAGENA DE INDIAS</t>
  </si>
  <si>
    <t>AVANCE PROYECTO GENERACION DE LAS ACCIONES REQUERIDAS PARA LA MITIGACIÓN Y REDUCCIÓN DEL RIESGO DE DESASTRES EN CARTAGENA DE INDIAS</t>
  </si>
  <si>
    <t>AVANCE PROYECTO FORTALECIMIENTO DE LA ATENCION Y MANEJO DE DESASTRES EN CARTAGENA DE INDIAS</t>
  </si>
  <si>
    <t>EJECUCIÓN PRESUPUESTAL SEGÚN GIROS</t>
  </si>
  <si>
    <t>AVANCE EJECUCIÓN PRESUPUESTAL SEGÚN GIROS</t>
  </si>
  <si>
    <t>Se encuentra en revisión y ajuste el documento entregado por parte de la OAGRD</t>
  </si>
  <si>
    <t>AVANCE EN LAS ACTIVIDADES DE PROYECTOS GESTION DE RIESGO A AGOSTO DE 2024</t>
  </si>
  <si>
    <t>AVANCE ESTRATEGICO GESTION DE RIESGO A SEPTIEMBRE 2024</t>
  </si>
  <si>
    <t>EJECUCION PRESUPUESTAL GESTION DE RIESGO A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</si>
</sst>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43" formatCode="_-* #,##0.00_-;\-* #,##0.00_-;_-* &quot;-&quot;??_-;_-@_-"/>
    <numFmt numFmtId="164" formatCode="_-* #,##0_-;\-* #,##0_-;_-* &quot;-&quot;??_-;_-@_-"/>
    <numFmt numFmtId="165" formatCode="0.0%"/>
    <numFmt numFmtId="166" formatCode="0.00000%"/>
  </numFmts>
  <fonts count="41"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0"/>
      <color theme="1"/>
      <name val="Arial"/>
      <family val="2"/>
    </font>
    <font>
      <sz val="11"/>
      <color theme="1"/>
      <name val="Calibri"/>
      <family val="2"/>
    </font>
    <font>
      <b/>
      <sz val="11"/>
      <color theme="1"/>
      <name val="Aptos Narrow"/>
      <family val="2"/>
      <scheme val="minor"/>
    </font>
    <font>
      <sz val="10"/>
      <color theme="1"/>
      <name val="Aptos Narrow"/>
      <family val="2"/>
      <scheme val="minor"/>
    </font>
    <font>
      <sz val="11"/>
      <color theme="1"/>
      <name val="Aptos Narrow"/>
      <family val="2"/>
      <scheme val="minor"/>
    </font>
    <font>
      <sz val="11"/>
      <color indexed="8"/>
      <name val="Arial"/>
      <family val="2"/>
    </font>
    <font>
      <b/>
      <sz val="9"/>
      <color theme="1"/>
      <name val="Arial"/>
      <family val="2"/>
    </font>
    <font>
      <sz val="11"/>
      <name val="Aptos Narrow"/>
      <family val="2"/>
      <scheme val="minor"/>
    </font>
    <font>
      <sz val="9"/>
      <color rgb="FF000000"/>
      <name val="Calibri"/>
      <family val="2"/>
    </font>
    <font>
      <u/>
      <sz val="11"/>
      <color theme="10"/>
      <name val="Aptos Narrow"/>
      <family val="2"/>
      <scheme val="minor"/>
    </font>
    <font>
      <b/>
      <sz val="9"/>
      <color rgb="FF333333"/>
      <name val="Arial"/>
      <family val="2"/>
    </font>
    <font>
      <sz val="9"/>
      <color rgb="FF333333"/>
      <name val="Arial"/>
      <family val="2"/>
    </font>
    <font>
      <b/>
      <sz val="20"/>
      <color theme="1"/>
      <name val="Arial"/>
      <family val="2"/>
    </font>
    <font>
      <b/>
      <sz val="20"/>
      <color theme="1" tint="4.9989318521683403E-2"/>
      <name val="Aptos Narrow"/>
      <family val="2"/>
      <scheme val="minor"/>
    </font>
    <font>
      <sz val="11"/>
      <color rgb="FF000000"/>
      <name val="Aptos Narrow"/>
      <family val="2"/>
    </font>
    <font>
      <b/>
      <sz val="14"/>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4" tint="0.79998168889431442"/>
        <bgColor indexed="65"/>
      </patternFill>
    </fill>
    <fill>
      <patternFill patternType="solid">
        <fgColor indexed="31"/>
      </patternFill>
    </fill>
    <fill>
      <patternFill patternType="solid">
        <fgColor theme="7" tint="0.79998168889431442"/>
        <bgColor indexed="64"/>
      </patternFill>
    </fill>
    <fill>
      <patternFill patternType="solid">
        <fgColor rgb="FFFFC00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s>
  <cellStyleXfs count="13">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43" fontId="1" fillId="0" borderId="0" applyFont="0" applyFill="0" applyBorder="0" applyAlignment="0" applyProtection="0"/>
    <xf numFmtId="0" fontId="1" fillId="7" borderId="0" applyNumberFormat="0" applyBorder="0" applyAlignment="0" applyProtection="0"/>
    <xf numFmtId="0" fontId="28" fillId="8" borderId="20" applyFill="0">
      <alignment vertical="top" wrapText="1"/>
    </xf>
    <xf numFmtId="0" fontId="34"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382">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6" fillId="0" borderId="0" xfId="0" applyFont="1" applyAlignment="1">
      <alignment horizontal="left" vertical="center"/>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xf numFmtId="0" fontId="24" fillId="0" borderId="1" xfId="1" applyFont="1" applyBorder="1" applyAlignment="1">
      <alignment horizontal="center" wrapText="1"/>
    </xf>
    <xf numFmtId="0" fontId="22" fillId="5" borderId="1" xfId="1" applyFont="1" applyFill="1" applyBorder="1" applyAlignment="1">
      <alignment horizontal="center" vertical="center"/>
    </xf>
    <xf numFmtId="0" fontId="22" fillId="5" borderId="1" xfId="1"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wrapText="1"/>
    </xf>
    <xf numFmtId="0" fontId="25" fillId="2" borderId="1" xfId="0" applyFont="1" applyFill="1" applyBorder="1" applyAlignment="1">
      <alignment vertical="center" wrapText="1"/>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2" borderId="1" xfId="0" applyFill="1" applyBorder="1" applyAlignment="1">
      <alignment horizont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0" fillId="0" borderId="1" xfId="0" applyBorder="1" applyAlignment="1">
      <alignment wrapText="1"/>
    </xf>
    <xf numFmtId="0" fontId="0" fillId="0" borderId="1" xfId="0" applyBorder="1"/>
    <xf numFmtId="0" fontId="0" fillId="0" borderId="1" xfId="0" applyBorder="1" applyAlignment="1">
      <alignment vertical="center"/>
    </xf>
    <xf numFmtId="43" fontId="5" fillId="2" borderId="1" xfId="7" applyFont="1" applyFill="1" applyBorder="1" applyAlignment="1">
      <alignment horizontal="center" vertical="center" wrapText="1"/>
    </xf>
    <xf numFmtId="43" fontId="0" fillId="0" borderId="0" xfId="7" applyFont="1"/>
    <xf numFmtId="0" fontId="0" fillId="0" borderId="1" xfId="0" applyBorder="1" applyAlignment="1">
      <alignment horizontal="center" vertical="center"/>
    </xf>
    <xf numFmtId="164" fontId="0" fillId="0" borderId="1" xfId="7" applyNumberFormat="1" applyFont="1" applyBorder="1" applyAlignment="1">
      <alignment vertical="center"/>
    </xf>
    <xf numFmtId="43" fontId="0" fillId="0" borderId="1" xfId="7" applyFont="1" applyBorder="1" applyAlignment="1">
      <alignment vertical="center"/>
    </xf>
    <xf numFmtId="164" fontId="0" fillId="0" borderId="1" xfId="7" applyNumberFormat="1" applyFont="1" applyBorder="1" applyAlignment="1">
      <alignment horizontal="right" vertical="center"/>
    </xf>
    <xf numFmtId="164" fontId="0" fillId="0" borderId="1" xfId="7" applyNumberFormat="1" applyFont="1" applyBorder="1" applyAlignment="1">
      <alignment horizontal="center" vertical="center"/>
    </xf>
    <xf numFmtId="0" fontId="0" fillId="0" borderId="1" xfId="0" applyBorder="1" applyAlignment="1">
      <alignment horizontal="right" vertical="center"/>
    </xf>
    <xf numFmtId="14" fontId="0" fillId="0" borderId="1" xfId="0" applyNumberFormat="1" applyBorder="1" applyAlignment="1">
      <alignment horizontal="center" vertical="center"/>
    </xf>
    <xf numFmtId="0" fontId="0" fillId="0" borderId="0" xfId="0" applyAlignment="1">
      <alignment horizontal="center" vertical="center"/>
    </xf>
    <xf numFmtId="43" fontId="6" fillId="2" borderId="1" xfId="7" applyFont="1" applyFill="1" applyBorder="1" applyAlignment="1">
      <alignment horizontal="center" vertical="center" wrapText="1"/>
    </xf>
    <xf numFmtId="43" fontId="0" fillId="0" borderId="0" xfId="7" applyFont="1" applyAlignment="1">
      <alignment vertical="center"/>
    </xf>
    <xf numFmtId="164" fontId="0" fillId="0" borderId="1" xfId="0" applyNumberFormat="1" applyBorder="1" applyAlignment="1">
      <alignment vertical="center"/>
    </xf>
    <xf numFmtId="0" fontId="29" fillId="0" borderId="1" xfId="0" applyFont="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horizontal="center" vertical="center" wrapText="1"/>
    </xf>
    <xf numFmtId="0" fontId="21" fillId="2" borderId="2" xfId="0" applyFont="1" applyFill="1" applyBorder="1" applyAlignment="1">
      <alignment horizontal="center" vertical="center" wrapText="1"/>
    </xf>
    <xf numFmtId="0" fontId="5" fillId="2" borderId="1" xfId="1" applyFont="1" applyFill="1" applyBorder="1" applyAlignment="1">
      <alignment horizontal="left" vertical="center"/>
    </xf>
    <xf numFmtId="0" fontId="30" fillId="2" borderId="1" xfId="8" applyFont="1" applyFill="1" applyBorder="1" applyAlignment="1" applyProtection="1">
      <alignment horizontal="center" vertical="center" wrapText="1"/>
      <protection locked="0"/>
    </xf>
    <xf numFmtId="0" fontId="7" fillId="0" borderId="1" xfId="9" applyFont="1" applyFill="1" applyBorder="1" applyAlignment="1" applyProtection="1">
      <alignment horizontal="center" vertical="center" wrapText="1"/>
      <protection locked="0"/>
    </xf>
    <xf numFmtId="0" fontId="7" fillId="2" borderId="0" xfId="0" applyFont="1" applyFill="1" applyAlignment="1">
      <alignment horizontal="center"/>
    </xf>
    <xf numFmtId="0" fontId="7" fillId="2" borderId="1" xfId="0" applyFont="1" applyFill="1" applyBorder="1" applyAlignment="1">
      <alignmen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7" fillId="0" borderId="0" xfId="0" applyFont="1"/>
    <xf numFmtId="0" fontId="7" fillId="0" borderId="21" xfId="9" applyFont="1" applyFill="1" applyBorder="1" applyAlignment="1" applyProtection="1">
      <alignment horizontal="left" vertical="center" wrapText="1"/>
      <protection locked="0"/>
    </xf>
    <xf numFmtId="0" fontId="7" fillId="0" borderId="1" xfId="9" applyFont="1" applyFill="1" applyBorder="1" applyAlignment="1" applyProtection="1">
      <alignment vertical="center" wrapText="1"/>
      <protection locked="0"/>
    </xf>
    <xf numFmtId="0" fontId="7" fillId="0" borderId="1" xfId="9" applyFont="1" applyFill="1" applyBorder="1" applyAlignment="1" applyProtection="1">
      <alignment horizontal="left" vertical="center" wrapText="1"/>
      <protection locked="0"/>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21" xfId="0" applyFont="1" applyBorder="1" applyAlignment="1">
      <alignment vertical="center" wrapText="1"/>
    </xf>
    <xf numFmtId="0" fontId="7" fillId="0" borderId="0" xfId="0" applyFont="1" applyAlignment="1">
      <alignment vertical="center" wrapText="1"/>
    </xf>
    <xf numFmtId="0" fontId="0" fillId="0" borderId="0" xfId="0" applyAlignment="1">
      <alignment wrapText="1"/>
    </xf>
    <xf numFmtId="0" fontId="5" fillId="2" borderId="2" xfId="0" applyFont="1" applyFill="1" applyBorder="1" applyAlignment="1">
      <alignment horizontal="center" vertical="center" wrapText="1"/>
    </xf>
    <xf numFmtId="9" fontId="0" fillId="2" borderId="1" xfId="0" applyNumberFormat="1" applyFill="1" applyBorder="1" applyAlignment="1">
      <alignment horizontal="center" vertical="center"/>
    </xf>
    <xf numFmtId="9" fontId="0" fillId="0" borderId="1" xfId="0" applyNumberFormat="1" applyBorder="1" applyAlignment="1">
      <alignment horizontal="center" vertical="center"/>
    </xf>
    <xf numFmtId="43" fontId="0" fillId="0" borderId="0" xfId="0" applyNumberFormat="1"/>
    <xf numFmtId="43" fontId="27" fillId="0" borderId="1" xfId="7" applyFont="1" applyBorder="1" applyAlignment="1">
      <alignment vertical="center"/>
    </xf>
    <xf numFmtId="43" fontId="27" fillId="0" borderId="1" xfId="0" applyNumberFormat="1" applyFont="1" applyBorder="1"/>
    <xf numFmtId="43" fontId="0" fillId="0" borderId="18" xfId="7" applyFont="1" applyBorder="1" applyAlignment="1">
      <alignment horizontal="center" vertical="center"/>
    </xf>
    <xf numFmtId="43" fontId="0" fillId="0" borderId="20" xfId="7" applyFont="1" applyBorder="1" applyAlignment="1">
      <alignment horizontal="center" vertical="center"/>
    </xf>
    <xf numFmtId="0" fontId="5" fillId="9" borderId="1" xfId="0" applyFont="1" applyFill="1" applyBorder="1" applyAlignment="1">
      <alignment horizontal="center" vertical="center" wrapText="1"/>
    </xf>
    <xf numFmtId="0" fontId="18" fillId="9"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1" xfId="7" applyNumberFormat="1" applyFont="1" applyBorder="1" applyAlignment="1">
      <alignment vertical="center"/>
    </xf>
    <xf numFmtId="0" fontId="0" fillId="0" borderId="20" xfId="7" applyNumberFormat="1" applyFont="1" applyBorder="1" applyAlignment="1">
      <alignment horizontal="center" vertical="center"/>
    </xf>
    <xf numFmtId="0" fontId="0" fillId="0" borderId="18" xfId="7" applyNumberFormat="1" applyFont="1"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8" xfId="0" applyBorder="1" applyAlignment="1">
      <alignment horizontal="center" vertical="center" wrapText="1"/>
    </xf>
    <xf numFmtId="0" fontId="34" fillId="0" borderId="1" xfId="10" applyFill="1" applyBorder="1" applyAlignment="1">
      <alignment horizontal="center" vertical="center" wrapText="1"/>
    </xf>
    <xf numFmtId="0" fontId="34" fillId="0" borderId="18" xfId="10" applyFill="1" applyBorder="1" applyAlignment="1">
      <alignment horizontal="center" vertical="center" wrapText="1"/>
    </xf>
    <xf numFmtId="0" fontId="35" fillId="0" borderId="0" xfId="0" applyFont="1" applyAlignment="1">
      <alignment wrapText="1"/>
    </xf>
    <xf numFmtId="43" fontId="0" fillId="0" borderId="1" xfId="7" applyFont="1" applyBorder="1" applyAlignment="1">
      <alignment vertical="center" wrapText="1"/>
    </xf>
    <xf numFmtId="43" fontId="0" fillId="0" borderId="1" xfId="7" applyFont="1" applyBorder="1" applyAlignment="1">
      <alignment horizontal="center" vertical="center"/>
    </xf>
    <xf numFmtId="0" fontId="32" fillId="0" borderId="1" xfId="7" applyNumberFormat="1" applyFont="1" applyBorder="1" applyAlignment="1">
      <alignment horizontal="center" vertical="center"/>
    </xf>
    <xf numFmtId="0" fontId="0" fillId="0" borderId="1" xfId="7" applyNumberFormat="1" applyFont="1" applyBorder="1" applyAlignment="1">
      <alignment horizontal="center" vertical="center"/>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36" fillId="0" borderId="0" xfId="0" applyFont="1" applyAlignment="1">
      <alignment vertical="center" wrapText="1"/>
    </xf>
    <xf numFmtId="0" fontId="0" fillId="2" borderId="19" xfId="0" applyFill="1" applyBorder="1" applyAlignment="1">
      <alignment horizontal="center" vertical="top" wrapText="1"/>
    </xf>
    <xf numFmtId="0" fontId="0" fillId="2" borderId="19" xfId="0" applyFill="1" applyBorder="1" applyAlignment="1">
      <alignment horizontal="center" vertical="top"/>
    </xf>
    <xf numFmtId="0" fontId="0" fillId="0" borderId="19" xfId="0" applyBorder="1" applyAlignment="1">
      <alignment vertical="top" wrapText="1"/>
    </xf>
    <xf numFmtId="0" fontId="0" fillId="0" borderId="19" xfId="0" applyBorder="1" applyAlignment="1">
      <alignment horizontal="center" vertical="center" wrapText="1"/>
    </xf>
    <xf numFmtId="0" fontId="0" fillId="0" borderId="19" xfId="0" applyBorder="1" applyAlignment="1">
      <alignment horizontal="center" vertical="top"/>
    </xf>
    <xf numFmtId="0" fontId="27" fillId="0" borderId="19" xfId="0" applyFont="1" applyBorder="1" applyAlignment="1">
      <alignment horizontal="center" vertical="top" wrapText="1"/>
    </xf>
    <xf numFmtId="0" fontId="27" fillId="0" borderId="19" xfId="0" applyFont="1" applyBorder="1" applyAlignment="1">
      <alignment vertical="top"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0" fontId="0" fillId="0" borderId="19" xfId="0" applyBorder="1" applyAlignment="1">
      <alignment horizontal="center" vertical="top" wrapText="1"/>
    </xf>
    <xf numFmtId="0" fontId="27" fillId="2" borderId="19" xfId="0" applyFont="1" applyFill="1" applyBorder="1" applyAlignment="1">
      <alignment horizontal="center" vertical="top" wrapText="1"/>
    </xf>
    <xf numFmtId="0" fontId="27" fillId="0" borderId="16" xfId="0" applyFont="1" applyBorder="1" applyAlignment="1">
      <alignment vertical="top" wrapText="1"/>
    </xf>
    <xf numFmtId="0" fontId="18" fillId="10" borderId="18" xfId="0" applyFont="1" applyFill="1" applyBorder="1" applyAlignment="1">
      <alignment horizontal="center" vertical="center" wrapText="1"/>
    </xf>
    <xf numFmtId="0" fontId="34" fillId="0" borderId="0" xfId="10" applyFill="1" applyBorder="1" applyAlignment="1">
      <alignment horizontal="center" vertical="center" wrapText="1"/>
    </xf>
    <xf numFmtId="43" fontId="0" fillId="0" borderId="0" xfId="7" applyFont="1" applyBorder="1" applyAlignment="1">
      <alignment vertical="center"/>
    </xf>
    <xf numFmtId="9" fontId="0" fillId="0" borderId="1" xfId="11"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9" fontId="2" fillId="0" borderId="1" xfId="11" applyFont="1" applyBorder="1" applyAlignment="1">
      <alignment horizontal="center" vertical="center"/>
    </xf>
    <xf numFmtId="8" fontId="39" fillId="0" borderId="1" xfId="0" applyNumberFormat="1" applyFont="1" applyBorder="1" applyAlignment="1">
      <alignment horizontal="center" vertical="center" wrapText="1"/>
    </xf>
    <xf numFmtId="9" fontId="0" fillId="0" borderId="25" xfId="0" applyNumberFormat="1" applyBorder="1" applyAlignment="1">
      <alignment horizontal="center" vertical="center"/>
    </xf>
    <xf numFmtId="43" fontId="0" fillId="0" borderId="26" xfId="0" applyNumberFormat="1" applyBorder="1" applyAlignment="1">
      <alignment horizontal="center" vertical="center"/>
    </xf>
    <xf numFmtId="43" fontId="0" fillId="0" borderId="27" xfId="0" applyNumberFormat="1" applyBorder="1" applyAlignment="1">
      <alignment horizontal="center" vertical="center"/>
    </xf>
    <xf numFmtId="9" fontId="40" fillId="2" borderId="24" xfId="0" applyNumberFormat="1" applyFont="1" applyFill="1" applyBorder="1" applyAlignment="1">
      <alignment horizontal="center" vertical="center"/>
    </xf>
    <xf numFmtId="8" fontId="40" fillId="2" borderId="24" xfId="0" applyNumberFormat="1" applyFont="1" applyFill="1" applyBorder="1" applyAlignment="1">
      <alignment horizontal="center" vertical="center"/>
    </xf>
    <xf numFmtId="9" fontId="40" fillId="2" borderId="28" xfId="0" applyNumberFormat="1" applyFont="1" applyFill="1" applyBorder="1" applyAlignment="1">
      <alignment horizontal="center" vertical="center"/>
    </xf>
    <xf numFmtId="0" fontId="40" fillId="10" borderId="24" xfId="0" applyFont="1" applyFill="1" applyBorder="1" applyAlignment="1">
      <alignment horizontal="center" vertical="center" wrapText="1"/>
    </xf>
    <xf numFmtId="9" fontId="2" fillId="0" borderId="1" xfId="11" applyFont="1" applyBorder="1" applyAlignment="1">
      <alignment horizontal="center"/>
    </xf>
    <xf numFmtId="166" fontId="0" fillId="0" borderId="26" xfId="11" applyNumberFormat="1" applyFont="1" applyBorder="1" applyAlignment="1">
      <alignment horizontal="center" vertical="center"/>
    </xf>
    <xf numFmtId="166" fontId="0" fillId="0" borderId="27" xfId="11" applyNumberFormat="1" applyFont="1" applyBorder="1" applyAlignment="1">
      <alignment horizontal="center" vertical="center"/>
    </xf>
    <xf numFmtId="9" fontId="0" fillId="0" borderId="18" xfId="11" applyFont="1"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right" vertical="center"/>
    </xf>
    <xf numFmtId="0" fontId="29" fillId="0" borderId="18" xfId="0" applyFont="1" applyBorder="1" applyAlignment="1">
      <alignment vertical="center" wrapText="1"/>
    </xf>
    <xf numFmtId="43" fontId="0" fillId="0" borderId="18" xfId="7" applyFont="1" applyBorder="1" applyAlignment="1">
      <alignment vertical="center"/>
    </xf>
    <xf numFmtId="0" fontId="0" fillId="0" borderId="18" xfId="7" applyNumberFormat="1" applyFont="1" applyBorder="1" applyAlignment="1">
      <alignment vertical="center"/>
    </xf>
    <xf numFmtId="0" fontId="0" fillId="0" borderId="1" xfId="0" applyBorder="1" applyAlignment="1">
      <alignment horizontal="center"/>
    </xf>
    <xf numFmtId="43" fontId="0" fillId="0" borderId="1" xfId="7" applyFont="1" applyBorder="1"/>
    <xf numFmtId="0" fontId="27" fillId="0" borderId="1" xfId="0" applyFont="1" applyBorder="1"/>
    <xf numFmtId="165" fontId="0" fillId="0" borderId="25" xfId="11" applyNumberFormat="1" applyFont="1" applyBorder="1" applyAlignment="1">
      <alignment horizontal="center" vertical="center"/>
    </xf>
    <xf numFmtId="43" fontId="40" fillId="2" borderId="24" xfId="0" applyNumberFormat="1" applyFont="1" applyFill="1" applyBorder="1" applyAlignment="1">
      <alignment horizontal="center" vertical="center"/>
    </xf>
    <xf numFmtId="44" fontId="0" fillId="0" borderId="1" xfId="12" applyFont="1" applyFill="1" applyBorder="1" applyAlignment="1">
      <alignment horizontal="center" wrapText="1"/>
    </xf>
    <xf numFmtId="9" fontId="0" fillId="0" borderId="26"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9" fontId="0" fillId="0" borderId="27" xfId="0" applyNumberFormat="1" applyBorder="1" applyAlignment="1">
      <alignment horizontal="center" vertical="center"/>
    </xf>
    <xf numFmtId="0" fontId="0" fillId="0" borderId="25" xfId="0" applyBorder="1" applyAlignment="1">
      <alignment horizontal="center"/>
    </xf>
    <xf numFmtId="0" fontId="0" fillId="0" borderId="29" xfId="0" applyBorder="1" applyAlignment="1">
      <alignment horizontal="center"/>
    </xf>
    <xf numFmtId="0" fontId="0" fillId="0" borderId="26" xfId="0" applyBorder="1" applyAlignment="1">
      <alignment horizontal="center"/>
    </xf>
    <xf numFmtId="0" fontId="0" fillId="0" borderId="30" xfId="0" applyBorder="1" applyAlignment="1">
      <alignment horizontal="center"/>
    </xf>
    <xf numFmtId="44" fontId="2" fillId="0" borderId="1" xfId="0" applyNumberFormat="1" applyFont="1" applyBorder="1" applyAlignment="1">
      <alignment horizontal="center"/>
    </xf>
    <xf numFmtId="165" fontId="2" fillId="0" borderId="1" xfId="11" applyNumberFormat="1" applyFont="1" applyBorder="1" applyAlignment="1">
      <alignment horizontal="center"/>
    </xf>
    <xf numFmtId="44" fontId="2" fillId="0" borderId="0" xfId="0" applyNumberFormat="1" applyFont="1" applyAlignment="1">
      <alignment horizontal="center"/>
    </xf>
    <xf numFmtId="2" fontId="2" fillId="0" borderId="0" xfId="0" applyNumberFormat="1" applyFont="1" applyAlignment="1">
      <alignment horizontal="center"/>
    </xf>
    <xf numFmtId="8" fontId="39" fillId="0" borderId="18" xfId="0" applyNumberFormat="1" applyFont="1" applyBorder="1" applyAlignment="1">
      <alignment horizontal="center" vertical="center" wrapText="1"/>
    </xf>
    <xf numFmtId="44" fontId="0" fillId="0" borderId="20" xfId="12" applyFont="1" applyFill="1" applyBorder="1" applyAlignment="1">
      <alignment horizontal="center" wrapText="1"/>
    </xf>
    <xf numFmtId="8" fontId="2" fillId="2" borderId="1" xfId="0" applyNumberFormat="1" applyFont="1" applyFill="1" applyBorder="1" applyAlignment="1">
      <alignment horizontal="center" vertical="center"/>
    </xf>
    <xf numFmtId="165" fontId="2" fillId="2" borderId="1" xfId="11" applyNumberFormat="1" applyFont="1" applyFill="1" applyBorder="1" applyAlignment="1">
      <alignment horizontal="center" vertical="center"/>
    </xf>
    <xf numFmtId="44" fontId="2" fillId="0" borderId="1" xfId="0" applyNumberFormat="1" applyFont="1" applyBorder="1" applyAlignment="1">
      <alignment horizontal="center" vertical="center"/>
    </xf>
    <xf numFmtId="10" fontId="25" fillId="11" borderId="1" xfId="0" applyNumberFormat="1" applyFont="1" applyFill="1" applyBorder="1" applyAlignment="1">
      <alignment horizontal="center" vertical="center" wrapText="1"/>
    </xf>
    <xf numFmtId="0" fontId="25" fillId="11" borderId="1" xfId="0" applyFont="1" applyFill="1" applyBorder="1" applyAlignment="1">
      <alignment horizontal="center" vertical="center" wrapText="1"/>
    </xf>
    <xf numFmtId="10" fontId="0" fillId="11" borderId="1" xfId="0" applyNumberFormat="1" applyFill="1" applyBorder="1" applyAlignment="1">
      <alignment horizontal="center" vertical="center"/>
    </xf>
    <xf numFmtId="0" fontId="25" fillId="11" borderId="1" xfId="0" applyFont="1" applyFill="1" applyBorder="1" applyAlignment="1">
      <alignment horizontal="center" vertical="center"/>
    </xf>
    <xf numFmtId="10" fontId="5" fillId="10" borderId="1" xfId="0" applyNumberFormat="1" applyFont="1" applyFill="1" applyBorder="1" applyAlignment="1">
      <alignment horizontal="center" vertical="center" wrapText="1"/>
    </xf>
    <xf numFmtId="10" fontId="25" fillId="0" borderId="1" xfId="11" applyNumberFormat="1" applyFont="1" applyBorder="1" applyAlignment="1">
      <alignment horizontal="center" vertical="center" wrapText="1"/>
    </xf>
    <xf numFmtId="10" fontId="9" fillId="2" borderId="0" xfId="0" applyNumberFormat="1" applyFont="1" applyFill="1" applyAlignment="1">
      <alignment horizontal="center"/>
    </xf>
    <xf numFmtId="0" fontId="16"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6" fillId="2" borderId="1" xfId="0" applyFont="1" applyFill="1" applyBorder="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6"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10" fontId="2" fillId="2" borderId="1" xfId="11" applyNumberFormat="1" applyFont="1" applyFill="1" applyBorder="1" applyAlignment="1">
      <alignment horizontal="center"/>
    </xf>
    <xf numFmtId="0" fontId="37" fillId="2" borderId="11" xfId="0"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7" fillId="2" borderId="0" xfId="0" applyFont="1" applyFill="1" applyAlignment="1">
      <alignment horizontal="center" vertical="center" wrapText="1"/>
    </xf>
    <xf numFmtId="0" fontId="37" fillId="2" borderId="17" xfId="0" applyFont="1" applyFill="1" applyBorder="1" applyAlignment="1">
      <alignment horizontal="center" vertical="center" wrapText="1"/>
    </xf>
    <xf numFmtId="0" fontId="37" fillId="2" borderId="13"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37" fillId="2" borderId="15" xfId="0" applyFont="1" applyFill="1" applyBorder="1" applyAlignment="1">
      <alignment horizontal="center" vertical="center" wrapText="1"/>
    </xf>
    <xf numFmtId="10" fontId="37" fillId="0" borderId="18" xfId="11" applyNumberFormat="1" applyFont="1" applyBorder="1" applyAlignment="1">
      <alignment horizontal="center" vertical="center" wrapText="1"/>
    </xf>
    <xf numFmtId="10" fontId="37" fillId="0" borderId="20" xfId="11" applyNumberFormat="1" applyFont="1" applyBorder="1" applyAlignment="1">
      <alignment horizontal="center" vertical="center" wrapText="1"/>
    </xf>
    <xf numFmtId="10" fontId="37" fillId="0" borderId="19" xfId="11" applyNumberFormat="1" applyFont="1" applyBorder="1" applyAlignment="1">
      <alignment horizontal="center"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10" fontId="38" fillId="2" borderId="1" xfId="11" applyNumberFormat="1" applyFont="1" applyFill="1" applyBorder="1" applyAlignment="1">
      <alignment horizontal="center" vertical="center"/>
    </xf>
    <xf numFmtId="0" fontId="0" fillId="2" borderId="18" xfId="0" applyFill="1" applyBorder="1" applyAlignment="1">
      <alignment vertical="top" wrapText="1"/>
    </xf>
    <xf numFmtId="0" fontId="0" fillId="2" borderId="19" xfId="0" applyFill="1" applyBorder="1" applyAlignment="1">
      <alignment vertical="top" wrapText="1"/>
    </xf>
    <xf numFmtId="0" fontId="0" fillId="2" borderId="20" xfId="0" applyFill="1" applyBorder="1" applyAlignment="1">
      <alignment vertical="top" wrapText="1"/>
    </xf>
    <xf numFmtId="0" fontId="0" fillId="2" borderId="18" xfId="0" applyFill="1" applyBorder="1" applyAlignment="1">
      <alignment horizontal="center" vertical="top" wrapText="1"/>
    </xf>
    <xf numFmtId="0" fontId="0" fillId="2" borderId="19" xfId="0" applyFill="1" applyBorder="1" applyAlignment="1">
      <alignment horizontal="center" vertical="top" wrapText="1"/>
    </xf>
    <xf numFmtId="0" fontId="0" fillId="2" borderId="20" xfId="0" applyFill="1" applyBorder="1" applyAlignment="1">
      <alignment horizontal="center" vertical="top" wrapText="1"/>
    </xf>
    <xf numFmtId="0" fontId="0" fillId="2" borderId="18" xfId="0" applyFill="1" applyBorder="1" applyAlignment="1">
      <alignment horizontal="center" vertical="top"/>
    </xf>
    <xf numFmtId="0" fontId="0" fillId="2" borderId="19" xfId="0" applyFill="1" applyBorder="1" applyAlignment="1">
      <alignment horizontal="center" vertical="top"/>
    </xf>
    <xf numFmtId="0" fontId="0" fillId="2" borderId="20" xfId="0" applyFill="1" applyBorder="1" applyAlignment="1">
      <alignment horizontal="center" vertical="top"/>
    </xf>
    <xf numFmtId="0" fontId="3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11" xfId="0" applyFont="1" applyFill="1" applyBorder="1" applyAlignment="1">
      <alignment horizontal="center"/>
    </xf>
    <xf numFmtId="0" fontId="7" fillId="2" borderId="12" xfId="0" applyFont="1" applyFill="1" applyBorder="1" applyAlignment="1">
      <alignment horizontal="center"/>
    </xf>
    <xf numFmtId="0" fontId="7" fillId="2" borderId="16" xfId="0" applyFont="1" applyFill="1" applyBorder="1" applyAlignment="1">
      <alignment horizontal="center"/>
    </xf>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5" xfId="0" applyFont="1" applyFill="1" applyBorder="1" applyAlignment="1">
      <alignment horizontal="center"/>
    </xf>
    <xf numFmtId="0" fontId="5" fillId="2" borderId="3"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5" fillId="2" borderId="1" xfId="0" applyFont="1" applyFill="1" applyBorder="1" applyAlignment="1">
      <alignment horizontal="center" vertical="top" textRotation="255"/>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0" borderId="18" xfId="9" applyFont="1" applyFill="1" applyBorder="1" applyAlignment="1" applyProtection="1">
      <alignment horizontal="left" vertical="center" wrapText="1"/>
      <protection locked="0"/>
    </xf>
    <xf numFmtId="0" fontId="7" fillId="0" borderId="20" xfId="9" applyFont="1" applyFill="1" applyAlignment="1" applyProtection="1">
      <alignment horizontal="left" vertical="center" wrapText="1"/>
      <protection locked="0"/>
    </xf>
    <xf numFmtId="0" fontId="30" fillId="2" borderId="18" xfId="8" applyFont="1" applyFill="1" applyBorder="1" applyAlignment="1" applyProtection="1">
      <alignment horizontal="center" vertical="center" wrapText="1"/>
      <protection locked="0"/>
    </xf>
    <xf numFmtId="0" fontId="30" fillId="2" borderId="19" xfId="8" applyFont="1" applyFill="1" applyBorder="1" applyAlignment="1" applyProtection="1">
      <alignment horizontal="center" vertical="center" wrapText="1"/>
      <protection locked="0"/>
    </xf>
    <xf numFmtId="0" fontId="30" fillId="2" borderId="20" xfId="8" applyFont="1" applyFill="1" applyBorder="1" applyAlignment="1" applyProtection="1">
      <alignment horizontal="center" vertical="center" wrapText="1"/>
      <protection locked="0"/>
    </xf>
    <xf numFmtId="0" fontId="7" fillId="0" borderId="18" xfId="9" applyFont="1" applyFill="1" applyBorder="1" applyAlignment="1" applyProtection="1">
      <alignment horizontal="center" vertical="center" wrapText="1"/>
      <protection locked="0"/>
    </xf>
    <xf numFmtId="0" fontId="7" fillId="0" borderId="20" xfId="9" applyFont="1" applyFill="1" applyAlignment="1" applyProtection="1">
      <alignment horizontal="center" vertical="center" wrapText="1"/>
      <protection locked="0"/>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20" xfId="0" applyFont="1" applyBorder="1" applyAlignment="1">
      <alignment horizontal="center" vertical="center" wrapText="1"/>
    </xf>
    <xf numFmtId="0" fontId="7" fillId="2" borderId="1" xfId="0" applyFont="1" applyFill="1" applyBorder="1" applyAlignment="1">
      <alignment vertical="top"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top" textRotation="255"/>
    </xf>
    <xf numFmtId="0" fontId="5" fillId="2" borderId="13" xfId="0" applyFont="1" applyFill="1" applyBorder="1" applyAlignment="1">
      <alignment horizontal="center" vertical="center"/>
    </xf>
    <xf numFmtId="0" fontId="5" fillId="2" borderId="15" xfId="0" applyFont="1" applyFill="1" applyBorder="1" applyAlignment="1">
      <alignment horizontal="center" vertical="center"/>
    </xf>
    <xf numFmtId="0" fontId="30" fillId="2" borderId="1" xfId="8" applyFont="1" applyFill="1" applyBorder="1" applyAlignment="1" applyProtection="1">
      <alignment horizontal="left" vertical="center" wrapText="1"/>
      <protection locked="0"/>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0" borderId="1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top" wrapText="1"/>
    </xf>
    <xf numFmtId="0" fontId="7" fillId="0" borderId="19" xfId="0" applyFont="1" applyBorder="1" applyAlignment="1">
      <alignment horizontal="center" vertical="top" wrapText="1"/>
    </xf>
    <xf numFmtId="0" fontId="7" fillId="0" borderId="20" xfId="0" applyFont="1" applyBorder="1" applyAlignment="1">
      <alignment horizontal="center" vertical="top"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18" xfId="0"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27" fillId="0" borderId="18" xfId="0" applyFont="1" applyBorder="1" applyAlignment="1">
      <alignment horizontal="center" vertical="top" wrapText="1"/>
    </xf>
    <xf numFmtId="0" fontId="27" fillId="0" borderId="19" xfId="0" applyFont="1" applyBorder="1" applyAlignment="1">
      <alignment horizontal="center" vertical="top" wrapText="1"/>
    </xf>
    <xf numFmtId="0" fontId="27" fillId="0" borderId="20" xfId="0" applyFont="1" applyBorder="1" applyAlignment="1">
      <alignment horizontal="center" vertical="top" wrapText="1"/>
    </xf>
    <xf numFmtId="0" fontId="27" fillId="0" borderId="18" xfId="0" applyFont="1" applyBorder="1" applyAlignment="1">
      <alignment vertical="top" wrapText="1"/>
    </xf>
    <xf numFmtId="0" fontId="27" fillId="0" borderId="19" xfId="0" applyFont="1" applyBorder="1" applyAlignment="1">
      <alignment vertical="top" wrapText="1"/>
    </xf>
    <xf numFmtId="0" fontId="27" fillId="0" borderId="20" xfId="0" applyFont="1" applyBorder="1" applyAlignment="1">
      <alignment vertical="top" wrapText="1"/>
    </xf>
    <xf numFmtId="1" fontId="0" fillId="0" borderId="18" xfId="0" applyNumberFormat="1" applyBorder="1" applyAlignment="1">
      <alignment horizontal="center" vertical="top"/>
    </xf>
    <xf numFmtId="1" fontId="0" fillId="0" borderId="19" xfId="0" applyNumberFormat="1" applyBorder="1" applyAlignment="1">
      <alignment horizontal="center" vertical="top"/>
    </xf>
    <xf numFmtId="1" fontId="0" fillId="0" borderId="20" xfId="0" applyNumberFormat="1" applyBorder="1" applyAlignment="1">
      <alignment horizontal="center" vertical="top"/>
    </xf>
    <xf numFmtId="0" fontId="0" fillId="0" borderId="18" xfId="0" applyBorder="1" applyAlignment="1">
      <alignment horizontal="center"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9" fontId="0" fillId="0" borderId="18" xfId="0" applyNumberFormat="1" applyBorder="1" applyAlignment="1">
      <alignment horizontal="center" vertical="center"/>
    </xf>
    <xf numFmtId="9" fontId="0" fillId="0" borderId="19" xfId="0" applyNumberFormat="1" applyBorder="1" applyAlignment="1">
      <alignment horizontal="center" vertical="center"/>
    </xf>
    <xf numFmtId="9" fontId="0" fillId="0" borderId="20" xfId="0" applyNumberFormat="1" applyBorder="1" applyAlignment="1">
      <alignment horizontal="center" vertical="center"/>
    </xf>
    <xf numFmtId="0" fontId="27" fillId="0" borderId="11" xfId="0" applyFont="1" applyBorder="1" applyAlignment="1">
      <alignment vertical="top" wrapText="1"/>
    </xf>
    <xf numFmtId="0" fontId="27" fillId="0" borderId="16" xfId="0" applyFont="1" applyBorder="1" applyAlignment="1">
      <alignment vertical="top" wrapText="1"/>
    </xf>
    <xf numFmtId="0" fontId="27" fillId="0" borderId="13" xfId="0" applyFont="1" applyBorder="1" applyAlignment="1">
      <alignment vertical="top" wrapText="1"/>
    </xf>
    <xf numFmtId="0" fontId="25" fillId="2" borderId="18" xfId="0" applyFont="1" applyFill="1" applyBorder="1" applyAlignment="1">
      <alignment horizontal="left" vertical="center" wrapText="1"/>
    </xf>
    <xf numFmtId="0" fontId="25" fillId="2" borderId="19" xfId="0" applyFont="1" applyFill="1" applyBorder="1" applyAlignment="1">
      <alignment horizontal="left" vertical="center" wrapText="1"/>
    </xf>
    <xf numFmtId="0" fontId="25" fillId="2" borderId="20" xfId="0" applyFont="1" applyFill="1" applyBorder="1" applyAlignment="1">
      <alignment horizontal="left" vertical="center" wrapText="1"/>
    </xf>
    <xf numFmtId="1" fontId="0" fillId="0" borderId="1" xfId="0" applyNumberFormat="1" applyBorder="1" applyAlignment="1">
      <alignment horizontal="center" vertical="top"/>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7" fillId="2" borderId="18" xfId="0" applyFont="1" applyFill="1" applyBorder="1" applyAlignment="1">
      <alignment horizontal="center" vertical="top" wrapText="1"/>
    </xf>
    <xf numFmtId="0" fontId="27" fillId="2" borderId="19" xfId="0" applyFont="1" applyFill="1" applyBorder="1" applyAlignment="1">
      <alignment horizontal="center" vertical="top" wrapText="1"/>
    </xf>
    <xf numFmtId="0" fontId="27" fillId="2" borderId="20" xfId="0" applyFont="1" applyFill="1" applyBorder="1" applyAlignment="1">
      <alignment horizontal="center" vertical="top" wrapText="1"/>
    </xf>
    <xf numFmtId="0" fontId="25" fillId="2" borderId="18" xfId="0" applyFont="1" applyFill="1" applyBorder="1" applyAlignment="1">
      <alignment vertical="center" wrapText="1"/>
    </xf>
    <xf numFmtId="0" fontId="25" fillId="2" borderId="19" xfId="0" applyFont="1" applyFill="1" applyBorder="1" applyAlignment="1">
      <alignment vertical="center" wrapText="1"/>
    </xf>
    <xf numFmtId="0" fontId="25" fillId="2" borderId="20" xfId="0" applyFont="1" applyFill="1" applyBorder="1" applyAlignment="1">
      <alignmen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wrapText="1"/>
    </xf>
    <xf numFmtId="0" fontId="0" fillId="0" borderId="20" xfId="0" applyBorder="1" applyAlignment="1">
      <alignment horizontal="left"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43" fontId="0" fillId="0" borderId="18" xfId="7" applyFont="1" applyBorder="1" applyAlignment="1">
      <alignment horizontal="center" vertical="center"/>
    </xf>
    <xf numFmtId="43" fontId="0" fillId="0" borderId="20" xfId="7"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xf>
    <xf numFmtId="43" fontId="0" fillId="0" borderId="19" xfId="7" applyFont="1" applyBorder="1" applyAlignment="1">
      <alignment horizontal="center" vertical="center"/>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cellXfs>
  <cellStyles count="13">
    <cellStyle name="20% - Énfasis1" xfId="8" builtinId="30"/>
    <cellStyle name="BodyStyle" xfId="5" xr:uid="{00000000-0005-0000-0000-000001000000}"/>
    <cellStyle name="Estilo 1" xfId="9" xr:uid="{00000000-0005-0000-0000-000002000000}"/>
    <cellStyle name="HeaderStyle" xfId="4" xr:uid="{00000000-0005-0000-0000-000003000000}"/>
    <cellStyle name="Hipervínculo" xfId="10" builtinId="8"/>
    <cellStyle name="Millares" xfId="7" builtinId="3"/>
    <cellStyle name="Millares 2" xfId="3" xr:uid="{00000000-0005-0000-0000-000006000000}"/>
    <cellStyle name="Moneda" xfId="12" builtinId="4"/>
    <cellStyle name="Moneda 2" xfId="2" xr:uid="{00000000-0005-0000-0000-000007000000}"/>
    <cellStyle name="Normal" xfId="0" builtinId="0"/>
    <cellStyle name="Normal 2" xfId="1" xr:uid="{00000000-0005-0000-0000-000009000000}"/>
    <cellStyle name="Numeric" xfId="6" xr:uid="{00000000-0005-0000-0000-00000A000000}"/>
    <cellStyle name="Porcentaje"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cart-my.sharepoint.com/personal/calidad_cartagena_gov_co/Documents/35.%20Proyectos%20de%20Inversi&#243;n%20Secretar&#237;a%20General/Proyectos%20SecGeneral%202024.xlsx" TargetMode="External"/><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6479750&amp;isFromPublicArea=True&amp;isModal=False." TargetMode="External"/><Relationship Id="rId13" Type="http://schemas.openxmlformats.org/officeDocument/2006/relationships/hyperlink" Target="https://community.secop.gov.co/Public/Tendering/OpportunityDetail/Index?noticeUID=CO1.NTC.6534624&amp;isFromPublicArea=True&amp;isModal=False." TargetMode="External"/><Relationship Id="rId18" Type="http://schemas.openxmlformats.org/officeDocument/2006/relationships/comments" Target="../comments3.xml"/><Relationship Id="rId3" Type="http://schemas.openxmlformats.org/officeDocument/2006/relationships/hyperlink" Target="https://community.secop.gov.co/Public/Tendering/OpportunityDetail/Index?noticeUID=CO1.NTC.6483437&amp;isFromPublicArea=True&amp;isModal=False." TargetMode="External"/><Relationship Id="rId7" Type="http://schemas.openxmlformats.org/officeDocument/2006/relationships/hyperlink" Target="https://community.secop.gov.co/Public/Tendering/OpportunityDetail/Index?noticeUID=CO1.NTC.6480957&amp;isFromPublicArea=True&amp;isModal=False." TargetMode="External"/><Relationship Id="rId12" Type="http://schemas.openxmlformats.org/officeDocument/2006/relationships/hyperlink" Target="https://community.secop.gov.co/Public/Tendering/OpportunityDetail/Index?noticeUID=CO1.NTC.6482863&amp;isFromPublicArea=True&amp;isModal=False." TargetMode="External"/><Relationship Id="rId17" Type="http://schemas.openxmlformats.org/officeDocument/2006/relationships/vmlDrawing" Target="../drawings/vmlDrawing3.vml"/><Relationship Id="rId2" Type="http://schemas.openxmlformats.org/officeDocument/2006/relationships/hyperlink" Target="https://community.secop.gov.co/Public/Tendering/OpportunityDetail/Index?noticeUID=CO1.NTC.6479750&amp;isFromPublicArea=True&amp;isModal=False." TargetMode="External"/><Relationship Id="rId16" Type="http://schemas.openxmlformats.org/officeDocument/2006/relationships/drawing" Target="../drawings/drawing3.xml"/><Relationship Id="rId1" Type="http://schemas.openxmlformats.org/officeDocument/2006/relationships/hyperlink" Target="https://community.secop.gov.co/Public/Tendering/OpportunityDetail/Index?noticeUID=CO1.NTC.6480957&amp;isFromPublicArea=True&amp;isModal=False." TargetMode="External"/><Relationship Id="rId6" Type="http://schemas.openxmlformats.org/officeDocument/2006/relationships/hyperlink" Target="https://community.secop.gov.co/Public/Tendering/OpportunityDetail/Index?noticeUID=CO1.NTC.6482863&amp;isFromPublicArea=True&amp;isModal=False." TargetMode="External"/><Relationship Id="rId11" Type="http://schemas.openxmlformats.org/officeDocument/2006/relationships/hyperlink" Target="https://community.secop.gov.co/Public/Tendering/OpportunityDetail/Index?noticeUID=CO1.NTC.6584513&amp;isFromPublicArea=True&amp;isModal=False." TargetMode="External"/><Relationship Id="rId5" Type="http://schemas.openxmlformats.org/officeDocument/2006/relationships/hyperlink" Target="https://community.secop.gov.co/Public/Tendering/OpportunityDetail/Index?noticeUID=CO1.NTC.6584513&amp;isFromPublicArea=True&amp;isModal=False." TargetMode="External"/><Relationship Id="rId15" Type="http://schemas.openxmlformats.org/officeDocument/2006/relationships/printerSettings" Target="../printerSettings/printerSettings4.bin"/><Relationship Id="rId10" Type="http://schemas.openxmlformats.org/officeDocument/2006/relationships/hyperlink" Target="https://community.secop.gov.co/Public/Tendering/OpportunityDetail/Index?noticeUID=CO1.NTC.6480872&amp;isFromPublicArea=True&amp;isModal=False." TargetMode="External"/><Relationship Id="rId4" Type="http://schemas.openxmlformats.org/officeDocument/2006/relationships/hyperlink" Target="https://community.secop.gov.co/Public/Tendering/OpportunityDetail/Index?noticeUID=CO1.NTC.6480872&amp;isFromPublicArea=True&amp;isModal=False." TargetMode="External"/><Relationship Id="rId9" Type="http://schemas.openxmlformats.org/officeDocument/2006/relationships/hyperlink" Target="https://community.secop.gov.co/Public/Tendering/OpportunityDetail/Index?noticeUID=CO1.NTC.6483437&amp;isFromPublicArea=True&amp;isModal=False." TargetMode="External"/><Relationship Id="rId14" Type="http://schemas.openxmlformats.org/officeDocument/2006/relationships/hyperlink" Target="https://community.secop.gov.co/Public/Tendering/OpportunityDetail/Index?noticeUID=CO1.NTC.6534624&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19" zoomScale="80" zoomScaleNormal="80" workbookViewId="0">
      <selection activeCell="A14" sqref="A14"/>
    </sheetView>
  </sheetViews>
  <sheetFormatPr baseColWidth="10" defaultColWidth="10.85546875" defaultRowHeight="15" x14ac:dyDescent="0.2"/>
  <cols>
    <col min="1" max="1" width="34.140625" style="19" customWidth="1"/>
    <col min="2" max="2" width="10.85546875" style="11"/>
    <col min="3" max="3" width="28.42578125" style="11" customWidth="1"/>
    <col min="4" max="4" width="21.42578125" style="11" customWidth="1"/>
    <col min="5" max="5" width="19.42578125" style="11" customWidth="1"/>
    <col min="6" max="6" width="27.42578125" style="11" customWidth="1"/>
    <col min="7" max="7" width="17.28515625" style="11" customWidth="1"/>
    <col min="8" max="8" width="27.42578125" style="11" customWidth="1"/>
    <col min="9" max="9" width="15.42578125" style="11" customWidth="1"/>
    <col min="10" max="10" width="17.85546875" style="11" customWidth="1"/>
    <col min="11" max="11" width="19.42578125" style="11" customWidth="1"/>
    <col min="12" max="12" width="25.42578125" style="11" customWidth="1"/>
    <col min="13" max="13" width="20.7109375" style="11" customWidth="1"/>
    <col min="14" max="15" width="10.85546875" style="11"/>
    <col min="16" max="16" width="16.7109375" style="11" customWidth="1"/>
    <col min="17" max="17" width="20.42578125" style="11" customWidth="1"/>
    <col min="18" max="18" width="18.7109375" style="11" customWidth="1"/>
    <col min="19" max="19" width="22.85546875" style="11" customWidth="1"/>
    <col min="20" max="20" width="22.140625" style="11" customWidth="1"/>
    <col min="21" max="21" width="25.42578125" style="11" customWidth="1"/>
    <col min="22" max="22" width="21.140625" style="11" customWidth="1"/>
    <col min="23" max="23" width="19.140625" style="11" customWidth="1"/>
    <col min="24" max="24" width="17.42578125" style="11" customWidth="1"/>
    <col min="25" max="25" width="16.42578125" style="11" customWidth="1"/>
    <col min="26" max="26" width="16.28515625" style="11" customWidth="1"/>
    <col min="27" max="27" width="28.7109375" style="11" customWidth="1"/>
    <col min="28" max="28" width="19.42578125" style="11" customWidth="1"/>
    <col min="29" max="29" width="21.140625" style="11" customWidth="1"/>
    <col min="30" max="30" width="21.85546875" style="11" customWidth="1"/>
    <col min="31" max="31" width="25.42578125" style="11" customWidth="1"/>
    <col min="32" max="32" width="22.28515625" style="11" customWidth="1"/>
    <col min="33" max="33" width="29.7109375" style="11" customWidth="1"/>
    <col min="34" max="34" width="18.7109375" style="11" customWidth="1"/>
    <col min="35" max="35" width="18.28515625" style="11" customWidth="1"/>
    <col min="36" max="36" width="22.28515625" style="11" customWidth="1"/>
    <col min="37" max="16384" width="10.85546875" style="11"/>
  </cols>
  <sheetData>
    <row r="1" spans="1:50" ht="54.75" customHeight="1" x14ac:dyDescent="0.2">
      <c r="A1" s="183" t="s">
        <v>155</v>
      </c>
      <c r="B1" s="183"/>
      <c r="C1" s="183"/>
      <c r="D1" s="183"/>
      <c r="E1" s="183"/>
      <c r="F1" s="183"/>
      <c r="G1" s="183"/>
      <c r="H1" s="183"/>
    </row>
    <row r="2" spans="1:50" ht="33" customHeight="1" x14ac:dyDescent="0.2">
      <c r="A2" s="187" t="s">
        <v>174</v>
      </c>
      <c r="B2" s="187"/>
      <c r="C2" s="187"/>
      <c r="D2" s="187"/>
      <c r="E2" s="187"/>
      <c r="F2" s="187"/>
      <c r="G2" s="187"/>
      <c r="H2" s="187"/>
      <c r="I2" s="12"/>
      <c r="J2" s="12"/>
      <c r="K2" s="12"/>
      <c r="L2" s="12"/>
      <c r="M2" s="12"/>
      <c r="N2" s="12"/>
      <c r="O2" s="12"/>
      <c r="P2" s="12"/>
      <c r="Q2" s="12"/>
      <c r="R2" s="12"/>
      <c r="S2" s="12"/>
      <c r="T2" s="12"/>
      <c r="U2" s="12"/>
      <c r="V2" s="12"/>
      <c r="W2" s="12"/>
      <c r="X2" s="12"/>
      <c r="Y2" s="12"/>
      <c r="Z2" s="12"/>
      <c r="AA2" s="13"/>
      <c r="AB2" s="13"/>
      <c r="AC2" s="13"/>
      <c r="AD2" s="13"/>
      <c r="AE2" s="13"/>
      <c r="AF2" s="13"/>
      <c r="AG2" s="14"/>
      <c r="AH2" s="14"/>
      <c r="AI2" s="14"/>
      <c r="AJ2" s="14"/>
      <c r="AK2" s="14"/>
      <c r="AL2" s="14"/>
      <c r="AM2" s="14"/>
      <c r="AN2" s="14"/>
      <c r="AO2" s="14"/>
      <c r="AP2" s="14"/>
      <c r="AQ2" s="12"/>
      <c r="AR2" s="12"/>
      <c r="AS2" s="12"/>
      <c r="AT2" s="12"/>
      <c r="AU2" s="12"/>
      <c r="AV2" s="12"/>
      <c r="AW2" s="12"/>
      <c r="AX2" s="12"/>
    </row>
    <row r="3" spans="1:50" ht="48" customHeight="1" x14ac:dyDescent="0.2">
      <c r="A3" s="15" t="s">
        <v>89</v>
      </c>
      <c r="B3" s="182" t="s">
        <v>101</v>
      </c>
      <c r="C3" s="182"/>
      <c r="D3" s="182"/>
      <c r="E3" s="182"/>
      <c r="F3" s="182"/>
      <c r="G3" s="182"/>
      <c r="H3" s="182"/>
    </row>
    <row r="4" spans="1:50" ht="48" customHeight="1" x14ac:dyDescent="0.2">
      <c r="A4" s="15" t="s">
        <v>161</v>
      </c>
      <c r="B4" s="184" t="s">
        <v>180</v>
      </c>
      <c r="C4" s="185"/>
      <c r="D4" s="185"/>
      <c r="E4" s="185"/>
      <c r="F4" s="185"/>
      <c r="G4" s="185"/>
      <c r="H4" s="186"/>
    </row>
    <row r="5" spans="1:50" ht="31.5" customHeight="1" x14ac:dyDescent="0.2">
      <c r="A5" s="15" t="s">
        <v>179</v>
      </c>
      <c r="B5" s="182" t="s">
        <v>102</v>
      </c>
      <c r="C5" s="182"/>
      <c r="D5" s="182"/>
      <c r="E5" s="182"/>
      <c r="F5" s="182"/>
      <c r="G5" s="182"/>
      <c r="H5" s="182"/>
    </row>
    <row r="6" spans="1:50" ht="40.5" customHeight="1" x14ac:dyDescent="0.2">
      <c r="A6" s="15" t="s">
        <v>81</v>
      </c>
      <c r="B6" s="184" t="s">
        <v>103</v>
      </c>
      <c r="C6" s="185"/>
      <c r="D6" s="185"/>
      <c r="E6" s="185"/>
      <c r="F6" s="185"/>
      <c r="G6" s="185"/>
      <c r="H6" s="186"/>
    </row>
    <row r="7" spans="1:50" ht="41.1" customHeight="1" x14ac:dyDescent="0.2">
      <c r="A7" s="15" t="s">
        <v>94</v>
      </c>
      <c r="B7" s="182" t="s">
        <v>104</v>
      </c>
      <c r="C7" s="182"/>
      <c r="D7" s="182"/>
      <c r="E7" s="182"/>
      <c r="F7" s="182"/>
      <c r="G7" s="182"/>
      <c r="H7" s="182"/>
    </row>
    <row r="8" spans="1:50" ht="48.95" customHeight="1" x14ac:dyDescent="0.2">
      <c r="A8" s="15" t="s">
        <v>33</v>
      </c>
      <c r="B8" s="182" t="s">
        <v>188</v>
      </c>
      <c r="C8" s="182"/>
      <c r="D8" s="182"/>
      <c r="E8" s="182"/>
      <c r="F8" s="182"/>
      <c r="G8" s="182"/>
      <c r="H8" s="182"/>
    </row>
    <row r="9" spans="1:50" ht="48.95" customHeight="1" x14ac:dyDescent="0.2">
      <c r="A9" s="15" t="s">
        <v>189</v>
      </c>
      <c r="B9" s="184" t="s">
        <v>190</v>
      </c>
      <c r="C9" s="185"/>
      <c r="D9" s="185"/>
      <c r="E9" s="185"/>
      <c r="F9" s="185"/>
      <c r="G9" s="185"/>
      <c r="H9" s="186"/>
    </row>
    <row r="10" spans="1:50" ht="30" x14ac:dyDescent="0.2">
      <c r="A10" s="15" t="s">
        <v>34</v>
      </c>
      <c r="B10" s="182" t="s">
        <v>105</v>
      </c>
      <c r="C10" s="182"/>
      <c r="D10" s="182"/>
      <c r="E10" s="182"/>
      <c r="F10" s="182"/>
      <c r="G10" s="182"/>
      <c r="H10" s="182"/>
    </row>
    <row r="11" spans="1:50" ht="30" x14ac:dyDescent="0.2">
      <c r="A11" s="15" t="s">
        <v>8</v>
      </c>
      <c r="B11" s="182" t="s">
        <v>106</v>
      </c>
      <c r="C11" s="182"/>
      <c r="D11" s="182"/>
      <c r="E11" s="182"/>
      <c r="F11" s="182"/>
      <c r="G11" s="182"/>
      <c r="H11" s="182"/>
    </row>
    <row r="12" spans="1:50" ht="33.950000000000003" customHeight="1" x14ac:dyDescent="0.2">
      <c r="A12" s="15" t="s">
        <v>82</v>
      </c>
      <c r="B12" s="182" t="s">
        <v>107</v>
      </c>
      <c r="C12" s="182"/>
      <c r="D12" s="182"/>
      <c r="E12" s="182"/>
      <c r="F12" s="182"/>
      <c r="G12" s="182"/>
      <c r="H12" s="182"/>
    </row>
    <row r="13" spans="1:50" ht="30" x14ac:dyDescent="0.2">
      <c r="A13" s="15" t="s">
        <v>29</v>
      </c>
      <c r="B13" s="182" t="s">
        <v>108</v>
      </c>
      <c r="C13" s="182"/>
      <c r="D13" s="182"/>
      <c r="E13" s="182"/>
      <c r="F13" s="182"/>
      <c r="G13" s="182"/>
      <c r="H13" s="182"/>
    </row>
    <row r="14" spans="1:50" ht="30" x14ac:dyDescent="0.2">
      <c r="A14" s="15" t="s">
        <v>98</v>
      </c>
      <c r="B14" s="182" t="s">
        <v>109</v>
      </c>
      <c r="C14" s="182"/>
      <c r="D14" s="182"/>
      <c r="E14" s="182"/>
      <c r="F14" s="182"/>
      <c r="G14" s="182"/>
      <c r="H14" s="182"/>
    </row>
    <row r="15" spans="1:50" ht="44.1" customHeight="1" x14ac:dyDescent="0.2">
      <c r="A15" s="15" t="s">
        <v>95</v>
      </c>
      <c r="B15" s="182" t="s">
        <v>110</v>
      </c>
      <c r="C15" s="182"/>
      <c r="D15" s="182"/>
      <c r="E15" s="182"/>
      <c r="F15" s="182"/>
      <c r="G15" s="182"/>
      <c r="H15" s="182"/>
    </row>
    <row r="16" spans="1:50" ht="60" x14ac:dyDescent="0.2">
      <c r="A16" s="15" t="s">
        <v>9</v>
      </c>
      <c r="B16" s="182" t="s">
        <v>111</v>
      </c>
      <c r="C16" s="182"/>
      <c r="D16" s="182"/>
      <c r="E16" s="182"/>
      <c r="F16" s="182"/>
      <c r="G16" s="182"/>
      <c r="H16" s="182"/>
    </row>
    <row r="17" spans="1:8" ht="58.5" customHeight="1" x14ac:dyDescent="0.2">
      <c r="A17" s="15" t="s">
        <v>30</v>
      </c>
      <c r="B17" s="182" t="s">
        <v>112</v>
      </c>
      <c r="C17" s="182"/>
      <c r="D17" s="182"/>
      <c r="E17" s="182"/>
      <c r="F17" s="182"/>
      <c r="G17" s="182"/>
      <c r="H17" s="182"/>
    </row>
    <row r="18" spans="1:8" ht="30" x14ac:dyDescent="0.2">
      <c r="A18" s="15" t="s">
        <v>83</v>
      </c>
      <c r="B18" s="182" t="s">
        <v>113</v>
      </c>
      <c r="C18" s="182"/>
      <c r="D18" s="182"/>
      <c r="E18" s="182"/>
      <c r="F18" s="182"/>
      <c r="G18" s="182"/>
      <c r="H18" s="182"/>
    </row>
    <row r="19" spans="1:8" ht="30" customHeight="1" x14ac:dyDescent="0.2">
      <c r="A19" s="189"/>
      <c r="B19" s="190"/>
      <c r="C19" s="190"/>
      <c r="D19" s="190"/>
      <c r="E19" s="190"/>
      <c r="F19" s="190"/>
      <c r="G19" s="190"/>
      <c r="H19" s="191"/>
    </row>
    <row r="20" spans="1:8" ht="37.5" customHeight="1" x14ac:dyDescent="0.2">
      <c r="A20" s="187" t="s">
        <v>175</v>
      </c>
      <c r="B20" s="187"/>
      <c r="C20" s="187"/>
      <c r="D20" s="187"/>
      <c r="E20" s="187"/>
      <c r="F20" s="187"/>
      <c r="G20" s="187"/>
      <c r="H20" s="187"/>
    </row>
    <row r="21" spans="1:8" ht="117" customHeight="1" x14ac:dyDescent="0.2">
      <c r="A21" s="192" t="s">
        <v>35</v>
      </c>
      <c r="B21" s="192"/>
      <c r="C21" s="192"/>
      <c r="D21" s="192"/>
      <c r="E21" s="192"/>
      <c r="F21" s="192"/>
      <c r="G21" s="192"/>
      <c r="H21" s="192"/>
    </row>
    <row r="22" spans="1:8" ht="117" customHeight="1" x14ac:dyDescent="0.2">
      <c r="A22" s="15" t="s">
        <v>94</v>
      </c>
      <c r="B22" s="182" t="s">
        <v>104</v>
      </c>
      <c r="C22" s="182"/>
      <c r="D22" s="182"/>
      <c r="E22" s="182"/>
      <c r="F22" s="182"/>
      <c r="G22" s="182"/>
      <c r="H22" s="182"/>
    </row>
    <row r="23" spans="1:8" ht="167.1" customHeight="1" x14ac:dyDescent="0.2">
      <c r="A23" s="15" t="s">
        <v>84</v>
      </c>
      <c r="B23" s="192" t="s">
        <v>114</v>
      </c>
      <c r="C23" s="192"/>
      <c r="D23" s="192"/>
      <c r="E23" s="192"/>
      <c r="F23" s="192"/>
      <c r="G23" s="192"/>
      <c r="H23" s="192"/>
    </row>
    <row r="24" spans="1:8" ht="69.75" customHeight="1" x14ac:dyDescent="0.2">
      <c r="A24" s="15" t="s">
        <v>181</v>
      </c>
      <c r="B24" s="192" t="s">
        <v>115</v>
      </c>
      <c r="C24" s="192"/>
      <c r="D24" s="192"/>
      <c r="E24" s="192"/>
      <c r="F24" s="192"/>
      <c r="G24" s="192"/>
      <c r="H24" s="192"/>
    </row>
    <row r="25" spans="1:8" ht="60" customHeight="1" x14ac:dyDescent="0.2">
      <c r="A25" s="15" t="s">
        <v>182</v>
      </c>
      <c r="B25" s="192" t="s">
        <v>117</v>
      </c>
      <c r="C25" s="192"/>
      <c r="D25" s="192"/>
      <c r="E25" s="192"/>
      <c r="F25" s="192"/>
      <c r="G25" s="192"/>
      <c r="H25" s="192"/>
    </row>
    <row r="26" spans="1:8" ht="24.75" customHeight="1" x14ac:dyDescent="0.2">
      <c r="A26" s="16" t="s">
        <v>86</v>
      </c>
      <c r="B26" s="188" t="s">
        <v>116</v>
      </c>
      <c r="C26" s="188"/>
      <c r="D26" s="188"/>
      <c r="E26" s="188"/>
      <c r="F26" s="188"/>
      <c r="G26" s="188"/>
      <c r="H26" s="188"/>
    </row>
    <row r="27" spans="1:8" ht="26.25" customHeight="1" x14ac:dyDescent="0.2">
      <c r="A27" s="16" t="s">
        <v>87</v>
      </c>
      <c r="B27" s="188" t="s">
        <v>96</v>
      </c>
      <c r="C27" s="188"/>
      <c r="D27" s="188"/>
      <c r="E27" s="188"/>
      <c r="F27" s="188"/>
      <c r="G27" s="188"/>
      <c r="H27" s="188"/>
    </row>
    <row r="28" spans="1:8" ht="53.25" customHeight="1" x14ac:dyDescent="0.2">
      <c r="A28" s="15" t="s">
        <v>162</v>
      </c>
      <c r="B28" s="192" t="s">
        <v>168</v>
      </c>
      <c r="C28" s="192"/>
      <c r="D28" s="192"/>
      <c r="E28" s="192"/>
      <c r="F28" s="192"/>
      <c r="G28" s="192"/>
      <c r="H28" s="192"/>
    </row>
    <row r="29" spans="1:8" ht="45" customHeight="1" x14ac:dyDescent="0.2">
      <c r="A29" s="15" t="s">
        <v>164</v>
      </c>
      <c r="B29" s="208" t="s">
        <v>169</v>
      </c>
      <c r="C29" s="209"/>
      <c r="D29" s="209"/>
      <c r="E29" s="209"/>
      <c r="F29" s="209"/>
      <c r="G29" s="209"/>
      <c r="H29" s="210"/>
    </row>
    <row r="30" spans="1:8" ht="45" customHeight="1" x14ac:dyDescent="0.2">
      <c r="A30" s="15" t="s">
        <v>163</v>
      </c>
      <c r="B30" s="208" t="s">
        <v>170</v>
      </c>
      <c r="C30" s="209"/>
      <c r="D30" s="209"/>
      <c r="E30" s="209"/>
      <c r="F30" s="209"/>
      <c r="G30" s="209"/>
      <c r="H30" s="210"/>
    </row>
    <row r="31" spans="1:8" ht="45" customHeight="1" x14ac:dyDescent="0.2">
      <c r="A31" s="15" t="s">
        <v>153</v>
      </c>
      <c r="B31" s="208" t="s">
        <v>171</v>
      </c>
      <c r="C31" s="209"/>
      <c r="D31" s="209"/>
      <c r="E31" s="209"/>
      <c r="F31" s="209"/>
      <c r="G31" s="209"/>
      <c r="H31" s="210"/>
    </row>
    <row r="32" spans="1:8" ht="33" customHeight="1" x14ac:dyDescent="0.2">
      <c r="A32" s="16" t="s">
        <v>183</v>
      </c>
      <c r="B32" s="192" t="s">
        <v>118</v>
      </c>
      <c r="C32" s="192"/>
      <c r="D32" s="192"/>
      <c r="E32" s="192"/>
      <c r="F32" s="192"/>
      <c r="G32" s="192"/>
      <c r="H32" s="192"/>
    </row>
    <row r="33" spans="1:8" ht="39" customHeight="1" x14ac:dyDescent="0.2">
      <c r="A33" s="15" t="s">
        <v>88</v>
      </c>
      <c r="B33" s="188" t="s">
        <v>172</v>
      </c>
      <c r="C33" s="188"/>
      <c r="D33" s="188"/>
      <c r="E33" s="188"/>
      <c r="F33" s="188"/>
      <c r="G33" s="188"/>
      <c r="H33" s="188"/>
    </row>
    <row r="34" spans="1:8" ht="39" customHeight="1" x14ac:dyDescent="0.2">
      <c r="A34" s="187" t="s">
        <v>214</v>
      </c>
      <c r="B34" s="187"/>
      <c r="C34" s="187"/>
      <c r="D34" s="187"/>
      <c r="E34" s="187"/>
      <c r="F34" s="187"/>
      <c r="G34" s="187"/>
      <c r="H34" s="187"/>
    </row>
    <row r="35" spans="1:8" ht="79.5" customHeight="1" x14ac:dyDescent="0.2">
      <c r="A35" s="184" t="s">
        <v>215</v>
      </c>
      <c r="B35" s="185"/>
      <c r="C35" s="185"/>
      <c r="D35" s="185"/>
      <c r="E35" s="185"/>
      <c r="F35" s="185"/>
      <c r="G35" s="185"/>
      <c r="H35" s="186"/>
    </row>
    <row r="36" spans="1:8" ht="33" customHeight="1" x14ac:dyDescent="0.2">
      <c r="A36" s="15" t="s">
        <v>26</v>
      </c>
      <c r="B36" s="192" t="s">
        <v>141</v>
      </c>
      <c r="C36" s="192"/>
      <c r="D36" s="192"/>
      <c r="E36" s="192"/>
      <c r="F36" s="192"/>
      <c r="G36" s="192"/>
      <c r="H36" s="192"/>
    </row>
    <row r="37" spans="1:8" ht="33" customHeight="1" x14ac:dyDescent="0.2">
      <c r="A37" s="15" t="s">
        <v>27</v>
      </c>
      <c r="B37" s="192" t="s">
        <v>142</v>
      </c>
      <c r="C37" s="192"/>
      <c r="D37" s="192"/>
      <c r="E37" s="192"/>
      <c r="F37" s="192"/>
      <c r="G37" s="192"/>
      <c r="H37" s="192"/>
    </row>
    <row r="38" spans="1:8" ht="33" customHeight="1" x14ac:dyDescent="0.2">
      <c r="A38" s="24"/>
      <c r="B38" s="25"/>
      <c r="C38" s="25"/>
      <c r="D38" s="25"/>
      <c r="E38" s="25"/>
      <c r="F38" s="25"/>
      <c r="G38" s="25"/>
      <c r="H38" s="26"/>
    </row>
    <row r="39" spans="1:8" ht="34.5" customHeight="1" x14ac:dyDescent="0.2">
      <c r="A39" s="187" t="s">
        <v>176</v>
      </c>
      <c r="B39" s="187"/>
      <c r="C39" s="187"/>
      <c r="D39" s="187"/>
      <c r="E39" s="187"/>
      <c r="F39" s="187"/>
      <c r="G39" s="187"/>
      <c r="H39" s="187"/>
    </row>
    <row r="40" spans="1:8" ht="34.5" customHeight="1" x14ac:dyDescent="0.2">
      <c r="A40" s="15" t="s">
        <v>10</v>
      </c>
      <c r="B40" s="192" t="s">
        <v>119</v>
      </c>
      <c r="C40" s="192"/>
      <c r="D40" s="192"/>
      <c r="E40" s="192"/>
      <c r="F40" s="192"/>
      <c r="G40" s="192"/>
      <c r="H40" s="192"/>
    </row>
    <row r="41" spans="1:8" ht="29.25" customHeight="1" x14ac:dyDescent="0.2">
      <c r="A41" s="15" t="s">
        <v>11</v>
      </c>
      <c r="B41" s="192" t="s">
        <v>120</v>
      </c>
      <c r="C41" s="192"/>
      <c r="D41" s="192"/>
      <c r="E41" s="192"/>
      <c r="F41" s="192"/>
      <c r="G41" s="192"/>
      <c r="H41" s="192"/>
    </row>
    <row r="42" spans="1:8" ht="42" customHeight="1" x14ac:dyDescent="0.2">
      <c r="A42" s="15" t="s">
        <v>143</v>
      </c>
      <c r="B42" s="192" t="s">
        <v>192</v>
      </c>
      <c r="C42" s="192"/>
      <c r="D42" s="192"/>
      <c r="E42" s="192"/>
      <c r="F42" s="192"/>
      <c r="G42" s="192"/>
      <c r="H42" s="192"/>
    </row>
    <row r="43" spans="1:8" ht="42" customHeight="1" x14ac:dyDescent="0.2">
      <c r="A43" s="15" t="s">
        <v>194</v>
      </c>
      <c r="B43" s="208" t="s">
        <v>195</v>
      </c>
      <c r="C43" s="209"/>
      <c r="D43" s="209"/>
      <c r="E43" s="209"/>
      <c r="F43" s="209"/>
      <c r="G43" s="209"/>
      <c r="H43" s="210"/>
    </row>
    <row r="44" spans="1:8" ht="42" customHeight="1" x14ac:dyDescent="0.2">
      <c r="A44" s="15" t="s">
        <v>144</v>
      </c>
      <c r="B44" s="208" t="s">
        <v>196</v>
      </c>
      <c r="C44" s="209"/>
      <c r="D44" s="209"/>
      <c r="E44" s="209"/>
      <c r="F44" s="209"/>
      <c r="G44" s="209"/>
      <c r="H44" s="210"/>
    </row>
    <row r="45" spans="1:8" ht="42" customHeight="1" x14ac:dyDescent="0.2">
      <c r="A45" s="15" t="s">
        <v>197</v>
      </c>
      <c r="B45" s="208" t="s">
        <v>199</v>
      </c>
      <c r="C45" s="209"/>
      <c r="D45" s="209"/>
      <c r="E45" s="209"/>
      <c r="F45" s="209"/>
      <c r="G45" s="209"/>
      <c r="H45" s="210"/>
    </row>
    <row r="46" spans="1:8" ht="86.1" customHeight="1" x14ac:dyDescent="0.2">
      <c r="A46" s="17" t="s">
        <v>201</v>
      </c>
      <c r="B46" s="193" t="s">
        <v>121</v>
      </c>
      <c r="C46" s="193"/>
      <c r="D46" s="193"/>
      <c r="E46" s="193"/>
      <c r="F46" s="193"/>
      <c r="G46" s="193"/>
      <c r="H46" s="193"/>
    </row>
    <row r="47" spans="1:8" ht="39.75" customHeight="1" x14ac:dyDescent="0.2">
      <c r="A47" s="17" t="s">
        <v>208</v>
      </c>
      <c r="B47" s="195" t="s">
        <v>216</v>
      </c>
      <c r="C47" s="196"/>
      <c r="D47" s="196"/>
      <c r="E47" s="196"/>
      <c r="F47" s="196"/>
      <c r="G47" s="196"/>
      <c r="H47" s="197"/>
    </row>
    <row r="48" spans="1:8" ht="31.5" customHeight="1" x14ac:dyDescent="0.2">
      <c r="A48" s="17" t="s">
        <v>12</v>
      </c>
      <c r="B48" s="193" t="s">
        <v>200</v>
      </c>
      <c r="C48" s="193"/>
      <c r="D48" s="193"/>
      <c r="E48" s="193"/>
      <c r="F48" s="193"/>
      <c r="G48" s="193"/>
      <c r="H48" s="193"/>
    </row>
    <row r="49" spans="1:8" ht="45" x14ac:dyDescent="0.2">
      <c r="A49" s="17" t="s">
        <v>202</v>
      </c>
      <c r="B49" s="193" t="s">
        <v>122</v>
      </c>
      <c r="C49" s="193"/>
      <c r="D49" s="193"/>
      <c r="E49" s="193"/>
      <c r="F49" s="193"/>
      <c r="G49" s="193"/>
      <c r="H49" s="193"/>
    </row>
    <row r="50" spans="1:8" ht="43.5" customHeight="1" x14ac:dyDescent="0.2">
      <c r="A50" s="17" t="s">
        <v>14</v>
      </c>
      <c r="B50" s="193" t="s">
        <v>123</v>
      </c>
      <c r="C50" s="193"/>
      <c r="D50" s="193"/>
      <c r="E50" s="193"/>
      <c r="F50" s="193"/>
      <c r="G50" s="193"/>
      <c r="H50" s="193"/>
    </row>
    <row r="51" spans="1:8" ht="40.5" customHeight="1" x14ac:dyDescent="0.2">
      <c r="A51" s="17" t="s">
        <v>15</v>
      </c>
      <c r="B51" s="193" t="s">
        <v>124</v>
      </c>
      <c r="C51" s="193"/>
      <c r="D51" s="193"/>
      <c r="E51" s="193"/>
      <c r="F51" s="193"/>
      <c r="G51" s="193"/>
      <c r="H51" s="193"/>
    </row>
    <row r="52" spans="1:8" ht="75.75" customHeight="1" x14ac:dyDescent="0.2">
      <c r="A52" s="18" t="s">
        <v>16</v>
      </c>
      <c r="B52" s="194" t="s">
        <v>125</v>
      </c>
      <c r="C52" s="194"/>
      <c r="D52" s="194"/>
      <c r="E52" s="194"/>
      <c r="F52" s="194"/>
      <c r="G52" s="194"/>
      <c r="H52" s="194"/>
    </row>
    <row r="53" spans="1:8" ht="41.25" customHeight="1" x14ac:dyDescent="0.2">
      <c r="A53" s="18" t="s">
        <v>17</v>
      </c>
      <c r="B53" s="194" t="s">
        <v>126</v>
      </c>
      <c r="C53" s="194"/>
      <c r="D53" s="194"/>
      <c r="E53" s="194"/>
      <c r="F53" s="194"/>
      <c r="G53" s="194"/>
      <c r="H53" s="194"/>
    </row>
    <row r="54" spans="1:8" ht="47.45" customHeight="1" x14ac:dyDescent="0.2">
      <c r="A54" s="18" t="s">
        <v>160</v>
      </c>
      <c r="B54" s="194" t="s">
        <v>127</v>
      </c>
      <c r="C54" s="194"/>
      <c r="D54" s="194"/>
      <c r="E54" s="194"/>
      <c r="F54" s="194"/>
      <c r="G54" s="194"/>
      <c r="H54" s="194"/>
    </row>
    <row r="55" spans="1:8" ht="57.6" customHeight="1" x14ac:dyDescent="0.2">
      <c r="A55" s="18" t="s">
        <v>36</v>
      </c>
      <c r="B55" s="194" t="s">
        <v>128</v>
      </c>
      <c r="C55" s="194"/>
      <c r="D55" s="194"/>
      <c r="E55" s="194"/>
      <c r="F55" s="194"/>
      <c r="G55" s="194"/>
      <c r="H55" s="194"/>
    </row>
    <row r="56" spans="1:8" ht="31.5" customHeight="1" x14ac:dyDescent="0.2">
      <c r="A56" s="18" t="s">
        <v>99</v>
      </c>
      <c r="B56" s="194" t="s">
        <v>129</v>
      </c>
      <c r="C56" s="194"/>
      <c r="D56" s="194"/>
      <c r="E56" s="194"/>
      <c r="F56" s="194"/>
      <c r="G56" s="194"/>
      <c r="H56" s="194"/>
    </row>
    <row r="57" spans="1:8" ht="70.5" customHeight="1" x14ac:dyDescent="0.2">
      <c r="A57" s="18" t="s">
        <v>100</v>
      </c>
      <c r="B57" s="194" t="s">
        <v>130</v>
      </c>
      <c r="C57" s="194"/>
      <c r="D57" s="194"/>
      <c r="E57" s="194"/>
      <c r="F57" s="194"/>
      <c r="G57" s="194"/>
      <c r="H57" s="194"/>
    </row>
    <row r="58" spans="1:8" ht="33.75" customHeight="1" x14ac:dyDescent="0.2">
      <c r="A58" s="200"/>
      <c r="B58" s="200"/>
      <c r="C58" s="200"/>
      <c r="D58" s="200"/>
      <c r="E58" s="200"/>
      <c r="F58" s="200"/>
      <c r="G58" s="200"/>
      <c r="H58" s="201"/>
    </row>
    <row r="59" spans="1:8" ht="32.25" customHeight="1" x14ac:dyDescent="0.2">
      <c r="A59" s="203" t="s">
        <v>178</v>
      </c>
      <c r="B59" s="203"/>
      <c r="C59" s="203"/>
      <c r="D59" s="203"/>
      <c r="E59" s="203"/>
      <c r="F59" s="203"/>
      <c r="G59" s="203"/>
      <c r="H59" s="203"/>
    </row>
    <row r="60" spans="1:8" ht="34.5" customHeight="1" x14ac:dyDescent="0.2">
      <c r="A60" s="15" t="s">
        <v>22</v>
      </c>
      <c r="B60" s="198" t="s">
        <v>136</v>
      </c>
      <c r="C60" s="198"/>
      <c r="D60" s="198"/>
      <c r="E60" s="198"/>
      <c r="F60" s="198"/>
      <c r="G60" s="198"/>
      <c r="H60" s="198"/>
    </row>
    <row r="61" spans="1:8" ht="60" customHeight="1" x14ac:dyDescent="0.2">
      <c r="A61" s="15" t="s">
        <v>32</v>
      </c>
      <c r="B61" s="207" t="s">
        <v>137</v>
      </c>
      <c r="C61" s="207"/>
      <c r="D61" s="207"/>
      <c r="E61" s="207"/>
      <c r="F61" s="207"/>
      <c r="G61" s="207"/>
      <c r="H61" s="207"/>
    </row>
    <row r="62" spans="1:8" ht="41.25" customHeight="1" x14ac:dyDescent="0.2">
      <c r="A62" s="15" t="s">
        <v>203</v>
      </c>
      <c r="B62" s="204" t="s">
        <v>204</v>
      </c>
      <c r="C62" s="205"/>
      <c r="D62" s="205"/>
      <c r="E62" s="205"/>
      <c r="F62" s="205"/>
      <c r="G62" s="205"/>
      <c r="H62" s="206"/>
    </row>
    <row r="63" spans="1:8" ht="42" customHeight="1" x14ac:dyDescent="0.2">
      <c r="A63" s="15" t="s">
        <v>23</v>
      </c>
      <c r="B63" s="192" t="s">
        <v>138</v>
      </c>
      <c r="C63" s="192"/>
      <c r="D63" s="192"/>
      <c r="E63" s="192"/>
      <c r="F63" s="192"/>
      <c r="G63" s="192"/>
      <c r="H63" s="192"/>
    </row>
    <row r="64" spans="1:8" ht="31.5" customHeight="1" x14ac:dyDescent="0.2">
      <c r="A64" s="15" t="s">
        <v>24</v>
      </c>
      <c r="B64" s="198" t="s">
        <v>139</v>
      </c>
      <c r="C64" s="198"/>
      <c r="D64" s="198"/>
      <c r="E64" s="198"/>
      <c r="F64" s="198"/>
      <c r="G64" s="198"/>
      <c r="H64" s="198"/>
    </row>
    <row r="65" spans="1:8" ht="45.75" customHeight="1" x14ac:dyDescent="0.2">
      <c r="A65" s="15" t="s">
        <v>25</v>
      </c>
      <c r="B65" s="198" t="s">
        <v>140</v>
      </c>
      <c r="C65" s="198"/>
      <c r="D65" s="198"/>
      <c r="E65" s="198"/>
      <c r="F65" s="198"/>
      <c r="G65" s="198"/>
      <c r="H65" s="198"/>
    </row>
    <row r="66" spans="1:8" ht="30.75" customHeight="1" x14ac:dyDescent="0.2">
      <c r="A66" s="202"/>
      <c r="B66" s="202"/>
      <c r="C66" s="202"/>
      <c r="D66" s="202"/>
      <c r="E66" s="202"/>
      <c r="F66" s="202"/>
      <c r="G66" s="202"/>
      <c r="H66" s="202"/>
    </row>
    <row r="67" spans="1:8" ht="34.5" customHeight="1" x14ac:dyDescent="0.2">
      <c r="A67" s="203" t="s">
        <v>177</v>
      </c>
      <c r="B67" s="203"/>
      <c r="C67" s="203"/>
      <c r="D67" s="203"/>
      <c r="E67" s="203"/>
      <c r="F67" s="203"/>
      <c r="G67" s="203"/>
      <c r="H67" s="203"/>
    </row>
    <row r="68" spans="1:8" ht="39.75" customHeight="1" x14ac:dyDescent="0.2">
      <c r="A68" s="18" t="s">
        <v>19</v>
      </c>
      <c r="B68" s="198" t="s">
        <v>131</v>
      </c>
      <c r="C68" s="198"/>
      <c r="D68" s="198"/>
      <c r="E68" s="198"/>
      <c r="F68" s="198"/>
      <c r="G68" s="198"/>
      <c r="H68" s="198"/>
    </row>
    <row r="69" spans="1:8" ht="39.75" customHeight="1" x14ac:dyDescent="0.2">
      <c r="A69" s="18" t="s">
        <v>13</v>
      </c>
      <c r="B69" s="198" t="s">
        <v>132</v>
      </c>
      <c r="C69" s="198"/>
      <c r="D69" s="198"/>
      <c r="E69" s="198"/>
      <c r="F69" s="198"/>
      <c r="G69" s="198"/>
      <c r="H69" s="198"/>
    </row>
    <row r="70" spans="1:8" ht="42" customHeight="1" x14ac:dyDescent="0.2">
      <c r="A70" s="18" t="s">
        <v>18</v>
      </c>
      <c r="B70" s="194" t="s">
        <v>133</v>
      </c>
      <c r="C70" s="194"/>
      <c r="D70" s="194"/>
      <c r="E70" s="194"/>
      <c r="F70" s="194"/>
      <c r="G70" s="194"/>
      <c r="H70" s="194"/>
    </row>
    <row r="71" spans="1:8" ht="33.75" customHeight="1" x14ac:dyDescent="0.2">
      <c r="A71" s="18" t="s">
        <v>20</v>
      </c>
      <c r="B71" s="198" t="s">
        <v>134</v>
      </c>
      <c r="C71" s="198"/>
      <c r="D71" s="198"/>
      <c r="E71" s="198"/>
      <c r="F71" s="198"/>
      <c r="G71" s="198"/>
      <c r="H71" s="198"/>
    </row>
    <row r="72" spans="1:8" ht="33" customHeight="1" x14ac:dyDescent="0.2">
      <c r="A72" s="18" t="s">
        <v>21</v>
      </c>
      <c r="B72" s="198" t="s">
        <v>135</v>
      </c>
      <c r="C72" s="198"/>
      <c r="D72" s="198"/>
      <c r="E72" s="198"/>
      <c r="F72" s="198"/>
      <c r="G72" s="198"/>
      <c r="H72" s="198"/>
    </row>
    <row r="73" spans="1:8" ht="33.75" customHeight="1" x14ac:dyDescent="0.2">
      <c r="A73" s="199"/>
      <c r="B73" s="199"/>
      <c r="C73" s="199"/>
      <c r="D73" s="199"/>
      <c r="E73" s="199"/>
      <c r="F73" s="199"/>
      <c r="G73" s="199"/>
      <c r="H73" s="199"/>
    </row>
    <row r="74" spans="1:8" ht="54.75" customHeight="1" x14ac:dyDescent="0.2"/>
    <row r="76" spans="1:8" ht="134.44999999999999" customHeight="1" x14ac:dyDescent="0.2"/>
    <row r="77" spans="1:8" ht="64.5" customHeight="1" x14ac:dyDescent="0.2"/>
    <row r="78" spans="1:8" ht="49.5" customHeight="1" x14ac:dyDescent="0.2"/>
    <row r="87" ht="40.5" customHeight="1" x14ac:dyDescent="0.2"/>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0"/>
  <sheetViews>
    <sheetView tabSelected="1" topLeftCell="M11" zoomScale="70" zoomScaleNormal="70" workbookViewId="0">
      <selection activeCell="P19" sqref="P19"/>
    </sheetView>
  </sheetViews>
  <sheetFormatPr baseColWidth="10" defaultColWidth="11.42578125" defaultRowHeight="18.75" x14ac:dyDescent="0.25"/>
  <cols>
    <col min="1" max="2" width="26.42578125" style="1" customWidth="1"/>
    <col min="3" max="4" width="22.42578125" style="1" customWidth="1"/>
    <col min="5" max="5" width="23.140625" style="1" customWidth="1"/>
    <col min="6" max="7" width="23.7109375" style="22" customWidth="1"/>
    <col min="8" max="8" width="27.140625" style="1" customWidth="1"/>
    <col min="9" max="9" width="27.7109375" style="1" customWidth="1"/>
    <col min="10" max="10" width="21.140625" style="1" customWidth="1"/>
    <col min="11" max="12" width="35.140625" style="4" customWidth="1"/>
    <col min="13" max="13" width="26.85546875" style="4" customWidth="1"/>
    <col min="14" max="14" width="38.42578125" style="4" customWidth="1"/>
    <col min="15" max="15" width="27.42578125" style="5" customWidth="1"/>
    <col min="16" max="16" width="26.42578125" style="6" customWidth="1"/>
    <col min="17" max="17" width="26.42578125" style="6" hidden="1" customWidth="1"/>
    <col min="18" max="19" width="26.42578125" style="181" hidden="1" customWidth="1"/>
    <col min="20" max="20" width="27.42578125" style="1" customWidth="1"/>
    <col min="21" max="21" width="28.28515625" style="1" customWidth="1"/>
    <col min="22" max="22" width="32.28515625" style="1" customWidth="1"/>
    <col min="23" max="23" width="16.85546875" style="1" customWidth="1"/>
    <col min="24" max="16384" width="11.42578125" style="1"/>
  </cols>
  <sheetData>
    <row r="1" spans="1:22" ht="21" customHeight="1" x14ac:dyDescent="0.25">
      <c r="A1" s="228"/>
      <c r="B1" s="228"/>
      <c r="C1" s="229" t="s">
        <v>1</v>
      </c>
      <c r="D1" s="229"/>
      <c r="E1" s="229"/>
      <c r="F1" s="229"/>
      <c r="G1" s="229"/>
      <c r="H1" s="229"/>
      <c r="I1" s="229"/>
      <c r="J1" s="229"/>
      <c r="K1" s="229"/>
      <c r="L1" s="229"/>
      <c r="M1" s="229"/>
      <c r="N1" s="229"/>
      <c r="O1" s="229"/>
      <c r="P1" s="229"/>
      <c r="Q1" s="229"/>
      <c r="R1" s="229"/>
      <c r="S1" s="229"/>
      <c r="T1" s="229"/>
      <c r="U1" s="229"/>
      <c r="V1" s="30" t="s">
        <v>218</v>
      </c>
    </row>
    <row r="2" spans="1:22" ht="21" customHeight="1" x14ac:dyDescent="0.25">
      <c r="A2" s="228"/>
      <c r="B2" s="228"/>
      <c r="C2" s="229" t="s">
        <v>2</v>
      </c>
      <c r="D2" s="229"/>
      <c r="E2" s="229"/>
      <c r="F2" s="229"/>
      <c r="G2" s="229"/>
      <c r="H2" s="229"/>
      <c r="I2" s="229"/>
      <c r="J2" s="229"/>
      <c r="K2" s="229"/>
      <c r="L2" s="229"/>
      <c r="M2" s="229"/>
      <c r="N2" s="229"/>
      <c r="O2" s="229"/>
      <c r="P2" s="229"/>
      <c r="Q2" s="229"/>
      <c r="R2" s="229"/>
      <c r="S2" s="229"/>
      <c r="T2" s="229"/>
      <c r="U2" s="229"/>
      <c r="V2" s="30" t="s">
        <v>3</v>
      </c>
    </row>
    <row r="3" spans="1:22" ht="21" customHeight="1" x14ac:dyDescent="0.25">
      <c r="A3" s="228"/>
      <c r="B3" s="228"/>
      <c r="C3" s="229" t="s">
        <v>4</v>
      </c>
      <c r="D3" s="229"/>
      <c r="E3" s="229"/>
      <c r="F3" s="229"/>
      <c r="G3" s="229"/>
      <c r="H3" s="229"/>
      <c r="I3" s="229"/>
      <c r="J3" s="229"/>
      <c r="K3" s="229"/>
      <c r="L3" s="229"/>
      <c r="M3" s="229"/>
      <c r="N3" s="229"/>
      <c r="O3" s="229"/>
      <c r="P3" s="229"/>
      <c r="Q3" s="229"/>
      <c r="R3" s="229"/>
      <c r="S3" s="229"/>
      <c r="T3" s="229"/>
      <c r="U3" s="229"/>
      <c r="V3" s="30" t="s">
        <v>217</v>
      </c>
    </row>
    <row r="4" spans="1:22" ht="21" customHeight="1" x14ac:dyDescent="0.25">
      <c r="A4" s="228"/>
      <c r="B4" s="228"/>
      <c r="C4" s="229" t="s">
        <v>154</v>
      </c>
      <c r="D4" s="229"/>
      <c r="E4" s="229"/>
      <c r="F4" s="229"/>
      <c r="G4" s="229"/>
      <c r="H4" s="229"/>
      <c r="I4" s="229"/>
      <c r="J4" s="229"/>
      <c r="K4" s="229"/>
      <c r="L4" s="229"/>
      <c r="M4" s="229"/>
      <c r="N4" s="229"/>
      <c r="O4" s="229"/>
      <c r="P4" s="229"/>
      <c r="Q4" s="229"/>
      <c r="R4" s="229"/>
      <c r="S4" s="229"/>
      <c r="T4" s="229"/>
      <c r="U4" s="229"/>
      <c r="V4" s="30" t="s">
        <v>220</v>
      </c>
    </row>
    <row r="5" spans="1:22" ht="26.25" customHeight="1" x14ac:dyDescent="0.25">
      <c r="A5" s="227" t="s">
        <v>166</v>
      </c>
      <c r="B5" s="227"/>
      <c r="C5" s="229" t="s">
        <v>418</v>
      </c>
      <c r="D5" s="229"/>
      <c r="E5" s="229"/>
      <c r="F5" s="229"/>
      <c r="G5" s="229"/>
      <c r="H5" s="229"/>
      <c r="I5" s="229"/>
      <c r="J5" s="229"/>
      <c r="K5" s="229"/>
      <c r="L5" s="229"/>
      <c r="M5" s="229"/>
      <c r="N5" s="229"/>
      <c r="O5" s="229"/>
      <c r="P5" s="229"/>
      <c r="Q5" s="229"/>
      <c r="R5" s="229"/>
      <c r="S5" s="229"/>
      <c r="T5" s="229"/>
      <c r="U5" s="229"/>
      <c r="V5" s="23"/>
    </row>
    <row r="6" spans="1:22" ht="39" customHeight="1" x14ac:dyDescent="0.25">
      <c r="A6" s="224" t="s">
        <v>156</v>
      </c>
      <c r="B6" s="225"/>
      <c r="C6" s="225"/>
      <c r="D6" s="225"/>
      <c r="E6" s="225"/>
      <c r="F6" s="225"/>
      <c r="G6" s="225"/>
      <c r="H6" s="225"/>
      <c r="I6" s="225"/>
      <c r="J6" s="225"/>
      <c r="K6" s="225"/>
      <c r="L6" s="225"/>
      <c r="M6" s="225"/>
      <c r="N6" s="225"/>
      <c r="O6" s="225"/>
      <c r="P6" s="225"/>
      <c r="Q6" s="225"/>
      <c r="R6" s="225"/>
      <c r="S6" s="225"/>
      <c r="T6" s="225"/>
      <c r="U6" s="225"/>
      <c r="V6" s="226"/>
    </row>
    <row r="7" spans="1:22" s="3" customFormat="1" ht="78.75" customHeight="1" x14ac:dyDescent="0.2">
      <c r="A7" s="2" t="s">
        <v>89</v>
      </c>
      <c r="B7" s="2" t="s">
        <v>161</v>
      </c>
      <c r="C7" s="2" t="s">
        <v>152</v>
      </c>
      <c r="D7" s="2" t="s">
        <v>28</v>
      </c>
      <c r="E7" s="2" t="s">
        <v>97</v>
      </c>
      <c r="F7" s="2" t="s">
        <v>7</v>
      </c>
      <c r="G7" s="2" t="s">
        <v>189</v>
      </c>
      <c r="H7" s="2" t="s">
        <v>34</v>
      </c>
      <c r="I7" s="2" t="s">
        <v>8</v>
      </c>
      <c r="J7" s="20" t="s">
        <v>151</v>
      </c>
      <c r="K7" s="2" t="s">
        <v>93</v>
      </c>
      <c r="L7" s="2" t="s">
        <v>92</v>
      </c>
      <c r="M7" s="2" t="s">
        <v>173</v>
      </c>
      <c r="N7" s="2" t="s">
        <v>9</v>
      </c>
      <c r="O7" s="2" t="s">
        <v>30</v>
      </c>
      <c r="P7" s="2" t="s">
        <v>31</v>
      </c>
      <c r="Q7" s="94" t="s">
        <v>442</v>
      </c>
      <c r="R7" s="179" t="s">
        <v>450</v>
      </c>
      <c r="S7" s="179" t="s">
        <v>451</v>
      </c>
      <c r="T7" s="2" t="s">
        <v>158</v>
      </c>
      <c r="U7" s="2" t="s">
        <v>159</v>
      </c>
      <c r="V7" s="2" t="s">
        <v>157</v>
      </c>
    </row>
    <row r="8" spans="1:22" ht="209.25" customHeight="1" x14ac:dyDescent="0.25">
      <c r="A8" s="237" t="s">
        <v>225</v>
      </c>
      <c r="B8" s="237" t="s">
        <v>228</v>
      </c>
      <c r="C8" s="237" t="s">
        <v>226</v>
      </c>
      <c r="D8" s="237" t="s">
        <v>227</v>
      </c>
      <c r="E8" s="237" t="s">
        <v>229</v>
      </c>
      <c r="F8" s="240" t="s">
        <v>230</v>
      </c>
      <c r="G8" s="243" t="s">
        <v>231</v>
      </c>
      <c r="H8" s="41" t="s">
        <v>232</v>
      </c>
      <c r="I8" s="43" t="s">
        <v>245</v>
      </c>
      <c r="J8" s="40">
        <v>1</v>
      </c>
      <c r="K8" s="42" t="s">
        <v>255</v>
      </c>
      <c r="L8" s="87">
        <v>0.3</v>
      </c>
      <c r="M8" s="40" t="s">
        <v>184</v>
      </c>
      <c r="N8" s="48" t="s">
        <v>264</v>
      </c>
      <c r="O8" s="49">
        <v>1</v>
      </c>
      <c r="P8" s="178">
        <v>0.25</v>
      </c>
      <c r="Q8" s="175">
        <v>0.125</v>
      </c>
      <c r="R8" s="180">
        <f>(Q8/P8)*L8</f>
        <v>0.15</v>
      </c>
      <c r="S8" s="180">
        <f>(Q8/O8)*L8</f>
        <v>3.7499999999999999E-2</v>
      </c>
      <c r="T8" s="178">
        <v>0.25</v>
      </c>
      <c r="U8" s="178">
        <v>0.25</v>
      </c>
      <c r="V8" s="178">
        <v>0.25</v>
      </c>
    </row>
    <row r="9" spans="1:22" ht="39.75" customHeight="1" x14ac:dyDescent="0.25">
      <c r="A9" s="238"/>
      <c r="B9" s="238"/>
      <c r="C9" s="238"/>
      <c r="D9" s="238"/>
      <c r="E9" s="238"/>
      <c r="F9" s="241"/>
      <c r="G9" s="244"/>
      <c r="H9" s="42" t="s">
        <v>233</v>
      </c>
      <c r="I9" s="44" t="s">
        <v>246</v>
      </c>
      <c r="J9" s="47">
        <v>1</v>
      </c>
      <c r="K9" s="42" t="s">
        <v>256</v>
      </c>
      <c r="L9" s="87">
        <v>0.2</v>
      </c>
      <c r="M9" s="47" t="s">
        <v>184</v>
      </c>
      <c r="N9" s="48" t="s">
        <v>265</v>
      </c>
      <c r="O9" s="49">
        <v>1</v>
      </c>
      <c r="P9" s="49">
        <v>1</v>
      </c>
      <c r="Q9" s="175">
        <v>0.125</v>
      </c>
      <c r="R9" s="180">
        <f t="shared" ref="R9:R21" si="0">(Q9/P9)*L9</f>
        <v>2.5000000000000001E-2</v>
      </c>
      <c r="S9" s="180">
        <f>(Q9/O9)*L9</f>
        <v>2.5000000000000001E-2</v>
      </c>
      <c r="T9" s="49">
        <v>1</v>
      </c>
      <c r="U9" s="49">
        <v>1</v>
      </c>
      <c r="V9" s="49">
        <v>1</v>
      </c>
    </row>
    <row r="10" spans="1:22" ht="38.25" x14ac:dyDescent="0.25">
      <c r="A10" s="238"/>
      <c r="B10" s="238"/>
      <c r="C10" s="238"/>
      <c r="D10" s="238"/>
      <c r="E10" s="238"/>
      <c r="F10" s="241"/>
      <c r="G10" s="244"/>
      <c r="H10" s="42" t="s">
        <v>234</v>
      </c>
      <c r="I10" s="45" t="s">
        <v>247</v>
      </c>
      <c r="J10" s="47">
        <v>75</v>
      </c>
      <c r="K10" s="42" t="s">
        <v>257</v>
      </c>
      <c r="L10" s="87">
        <v>0.3</v>
      </c>
      <c r="M10" s="40" t="s">
        <v>184</v>
      </c>
      <c r="N10" s="48" t="s">
        <v>266</v>
      </c>
      <c r="O10" s="49">
        <v>33</v>
      </c>
      <c r="P10" s="49">
        <v>6</v>
      </c>
      <c r="Q10" s="175">
        <v>0.125</v>
      </c>
      <c r="R10" s="180">
        <f t="shared" si="0"/>
        <v>6.2499999999999995E-3</v>
      </c>
      <c r="S10" s="180">
        <f>(Q10/O10)*L10</f>
        <v>1.1363636363636363E-3</v>
      </c>
      <c r="T10" s="49">
        <v>9</v>
      </c>
      <c r="U10" s="49">
        <v>9</v>
      </c>
      <c r="V10" s="49">
        <v>9</v>
      </c>
    </row>
    <row r="11" spans="1:22" ht="51" x14ac:dyDescent="0.25">
      <c r="A11" s="238"/>
      <c r="B11" s="238"/>
      <c r="C11" s="238"/>
      <c r="D11" s="238"/>
      <c r="E11" s="238"/>
      <c r="F11" s="242"/>
      <c r="G11" s="245"/>
      <c r="H11" s="42" t="s">
        <v>235</v>
      </c>
      <c r="I11" s="44" t="s">
        <v>248</v>
      </c>
      <c r="J11" s="47" t="s">
        <v>254</v>
      </c>
      <c r="K11" s="42" t="s">
        <v>258</v>
      </c>
      <c r="L11" s="87">
        <v>0.2</v>
      </c>
      <c r="M11" s="40" t="s">
        <v>185</v>
      </c>
      <c r="N11" s="48" t="s">
        <v>267</v>
      </c>
      <c r="O11" s="49">
        <v>1</v>
      </c>
      <c r="P11" s="49">
        <v>0.25</v>
      </c>
      <c r="Q11" s="175">
        <v>0.125</v>
      </c>
      <c r="R11" s="180">
        <f t="shared" si="0"/>
        <v>0.1</v>
      </c>
      <c r="S11" s="180">
        <f>(Q11/O11)*L11</f>
        <v>2.5000000000000001E-2</v>
      </c>
      <c r="T11" s="49">
        <v>0.25</v>
      </c>
      <c r="U11" s="49">
        <v>0.25</v>
      </c>
      <c r="V11" s="49">
        <v>0.25</v>
      </c>
    </row>
    <row r="12" spans="1:22" ht="14.25" customHeight="1" x14ac:dyDescent="0.25">
      <c r="A12" s="238"/>
      <c r="B12" s="238"/>
      <c r="C12" s="238"/>
      <c r="D12" s="238"/>
      <c r="E12" s="238"/>
      <c r="F12" s="116"/>
      <c r="G12" s="117"/>
      <c r="H12" s="212" t="s">
        <v>454</v>
      </c>
      <c r="I12" s="213"/>
      <c r="J12" s="213"/>
      <c r="K12" s="213"/>
      <c r="L12" s="213"/>
      <c r="M12" s="213"/>
      <c r="N12" s="213"/>
      <c r="O12" s="213"/>
      <c r="P12" s="213"/>
      <c r="Q12" s="214"/>
      <c r="R12" s="221">
        <f>+R11+R10+R9+R8</f>
        <v>0.28125</v>
      </c>
      <c r="S12" s="221">
        <f>+S11+S10+S9+S8</f>
        <v>8.8636363636363638E-2</v>
      </c>
      <c r="T12" s="49"/>
      <c r="U12" s="49"/>
      <c r="V12" s="49"/>
    </row>
    <row r="13" spans="1:22" ht="14.25" customHeight="1" x14ac:dyDescent="0.25">
      <c r="A13" s="238"/>
      <c r="B13" s="238"/>
      <c r="C13" s="238"/>
      <c r="D13" s="238"/>
      <c r="E13" s="238"/>
      <c r="F13" s="116"/>
      <c r="G13" s="117"/>
      <c r="H13" s="218"/>
      <c r="I13" s="219"/>
      <c r="J13" s="219"/>
      <c r="K13" s="219"/>
      <c r="L13" s="219"/>
      <c r="M13" s="219"/>
      <c r="N13" s="219"/>
      <c r="O13" s="219"/>
      <c r="P13" s="219"/>
      <c r="Q13" s="220"/>
      <c r="R13" s="222"/>
      <c r="S13" s="222"/>
      <c r="T13" s="49"/>
      <c r="U13" s="49"/>
      <c r="V13" s="49"/>
    </row>
    <row r="14" spans="1:22" ht="45" x14ac:dyDescent="0.25">
      <c r="A14" s="238"/>
      <c r="B14" s="238"/>
      <c r="C14" s="238"/>
      <c r="D14" s="238"/>
      <c r="E14" s="238"/>
      <c r="F14" s="243" t="s">
        <v>241</v>
      </c>
      <c r="G14" s="243" t="s">
        <v>243</v>
      </c>
      <c r="H14" s="42" t="s">
        <v>236</v>
      </c>
      <c r="I14" s="43" t="s">
        <v>249</v>
      </c>
      <c r="J14" s="47">
        <v>17</v>
      </c>
      <c r="K14" s="42" t="s">
        <v>259</v>
      </c>
      <c r="L14" s="87">
        <v>0.6</v>
      </c>
      <c r="M14" s="40" t="s">
        <v>184</v>
      </c>
      <c r="N14" s="48" t="s">
        <v>268</v>
      </c>
      <c r="O14" s="49">
        <v>23</v>
      </c>
      <c r="P14" s="49">
        <v>2</v>
      </c>
      <c r="Q14" s="48">
        <v>1</v>
      </c>
      <c r="R14" s="180">
        <f t="shared" si="0"/>
        <v>0.3</v>
      </c>
      <c r="S14" s="180">
        <f>(Q14/O14)/L14</f>
        <v>7.2463768115942032E-2</v>
      </c>
      <c r="T14" s="49">
        <v>2</v>
      </c>
      <c r="U14" s="49">
        <v>1</v>
      </c>
      <c r="V14" s="49">
        <v>1</v>
      </c>
    </row>
    <row r="15" spans="1:22" ht="51" x14ac:dyDescent="0.25">
      <c r="A15" s="238"/>
      <c r="B15" s="238"/>
      <c r="C15" s="238"/>
      <c r="D15" s="238"/>
      <c r="E15" s="238"/>
      <c r="F15" s="245"/>
      <c r="G15" s="245"/>
      <c r="H15" s="42" t="s">
        <v>237</v>
      </c>
      <c r="I15" s="43" t="s">
        <v>250</v>
      </c>
      <c r="J15" s="47">
        <v>168</v>
      </c>
      <c r="K15" s="42" t="s">
        <v>260</v>
      </c>
      <c r="L15" s="87">
        <v>0.4</v>
      </c>
      <c r="M15" s="40" t="s">
        <v>185</v>
      </c>
      <c r="N15" s="48" t="s">
        <v>269</v>
      </c>
      <c r="O15" s="49">
        <v>132</v>
      </c>
      <c r="P15" s="49">
        <v>20</v>
      </c>
      <c r="Q15" s="176">
        <v>30</v>
      </c>
      <c r="R15" s="180">
        <f t="shared" si="0"/>
        <v>0.60000000000000009</v>
      </c>
      <c r="S15" s="180">
        <f>(Q15/O15)/L15</f>
        <v>0.56818181818181812</v>
      </c>
      <c r="T15" s="49">
        <v>40</v>
      </c>
      <c r="U15" s="49">
        <v>40</v>
      </c>
      <c r="V15" s="49">
        <v>32</v>
      </c>
    </row>
    <row r="16" spans="1:22" ht="15" x14ac:dyDescent="0.25">
      <c r="A16" s="238"/>
      <c r="B16" s="238"/>
      <c r="C16" s="238"/>
      <c r="D16" s="238"/>
      <c r="E16" s="238"/>
      <c r="F16" s="117"/>
      <c r="G16" s="117"/>
      <c r="H16" s="212" t="s">
        <v>455</v>
      </c>
      <c r="I16" s="213"/>
      <c r="J16" s="213"/>
      <c r="K16" s="213"/>
      <c r="L16" s="213"/>
      <c r="M16" s="213"/>
      <c r="N16" s="213"/>
      <c r="O16" s="213"/>
      <c r="P16" s="213"/>
      <c r="Q16" s="214"/>
      <c r="R16" s="221">
        <f>SUM(R14+R15)</f>
        <v>0.90000000000000013</v>
      </c>
      <c r="S16" s="221">
        <f>SUM(S14+S15)</f>
        <v>0.64064558629776014</v>
      </c>
      <c r="T16" s="49"/>
      <c r="U16" s="49"/>
      <c r="V16" s="49"/>
    </row>
    <row r="17" spans="1:22" ht="15" x14ac:dyDescent="0.25">
      <c r="A17" s="238"/>
      <c r="B17" s="238"/>
      <c r="C17" s="238"/>
      <c r="D17" s="238"/>
      <c r="E17" s="238"/>
      <c r="F17" s="117"/>
      <c r="G17" s="117"/>
      <c r="H17" s="215"/>
      <c r="I17" s="216"/>
      <c r="J17" s="216"/>
      <c r="K17" s="216"/>
      <c r="L17" s="216"/>
      <c r="M17" s="216"/>
      <c r="N17" s="216"/>
      <c r="O17" s="216"/>
      <c r="P17" s="216"/>
      <c r="Q17" s="217"/>
      <c r="R17" s="223"/>
      <c r="S17" s="223"/>
      <c r="T17" s="49"/>
      <c r="U17" s="49"/>
      <c r="V17" s="49"/>
    </row>
    <row r="18" spans="1:22" ht="15" x14ac:dyDescent="0.25">
      <c r="A18" s="238"/>
      <c r="B18" s="238"/>
      <c r="C18" s="238"/>
      <c r="D18" s="238"/>
      <c r="E18" s="238"/>
      <c r="F18" s="117"/>
      <c r="G18" s="117"/>
      <c r="H18" s="218"/>
      <c r="I18" s="219"/>
      <c r="J18" s="219"/>
      <c r="K18" s="219"/>
      <c r="L18" s="219"/>
      <c r="M18" s="219"/>
      <c r="N18" s="219"/>
      <c r="O18" s="219"/>
      <c r="P18" s="219"/>
      <c r="Q18" s="220"/>
      <c r="R18" s="222"/>
      <c r="S18" s="222"/>
      <c r="T18" s="49"/>
      <c r="U18" s="49"/>
      <c r="V18" s="49"/>
    </row>
    <row r="19" spans="1:22" ht="45" x14ac:dyDescent="0.25">
      <c r="A19" s="238"/>
      <c r="B19" s="238"/>
      <c r="C19" s="238"/>
      <c r="D19" s="238"/>
      <c r="E19" s="238"/>
      <c r="F19" s="243" t="s">
        <v>242</v>
      </c>
      <c r="G19" s="243" t="s">
        <v>244</v>
      </c>
      <c r="H19" s="42" t="s">
        <v>238</v>
      </c>
      <c r="I19" s="44" t="s">
        <v>251</v>
      </c>
      <c r="J19" s="47">
        <v>1</v>
      </c>
      <c r="K19" s="42" t="s">
        <v>261</v>
      </c>
      <c r="L19" s="87">
        <v>0.4</v>
      </c>
      <c r="M19" s="40" t="s">
        <v>184</v>
      </c>
      <c r="N19" s="48" t="s">
        <v>270</v>
      </c>
      <c r="O19" s="49">
        <v>1</v>
      </c>
      <c r="P19" s="178">
        <v>0.25</v>
      </c>
      <c r="Q19" s="175">
        <v>0.125</v>
      </c>
      <c r="R19" s="180">
        <f t="shared" si="0"/>
        <v>0.2</v>
      </c>
      <c r="S19" s="180">
        <f>(Q19/O19)*L19</f>
        <v>0.05</v>
      </c>
      <c r="T19" s="178">
        <v>0.25</v>
      </c>
      <c r="U19" s="178">
        <v>0.25</v>
      </c>
      <c r="V19" s="178">
        <v>0.25</v>
      </c>
    </row>
    <row r="20" spans="1:22" ht="30" x14ac:dyDescent="0.25">
      <c r="A20" s="238"/>
      <c r="B20" s="238"/>
      <c r="C20" s="238"/>
      <c r="D20" s="238"/>
      <c r="E20" s="238"/>
      <c r="F20" s="244"/>
      <c r="G20" s="244"/>
      <c r="H20" s="42" t="s">
        <v>239</v>
      </c>
      <c r="I20" s="44" t="s">
        <v>252</v>
      </c>
      <c r="J20" s="47">
        <v>1830</v>
      </c>
      <c r="K20" s="42" t="s">
        <v>262</v>
      </c>
      <c r="L20" s="87">
        <v>0.4</v>
      </c>
      <c r="M20" s="40" t="s">
        <v>185</v>
      </c>
      <c r="N20" s="48" t="s">
        <v>271</v>
      </c>
      <c r="O20" s="49">
        <v>2000</v>
      </c>
      <c r="P20" s="49">
        <v>500</v>
      </c>
      <c r="Q20" s="176">
        <v>160</v>
      </c>
      <c r="R20" s="180">
        <f t="shared" si="0"/>
        <v>0.128</v>
      </c>
      <c r="S20" s="180">
        <f>(Q20/O20)*L20</f>
        <v>3.2000000000000001E-2</v>
      </c>
      <c r="T20" s="49">
        <v>500</v>
      </c>
      <c r="U20" s="49">
        <v>500</v>
      </c>
      <c r="V20" s="49">
        <v>500</v>
      </c>
    </row>
    <row r="21" spans="1:22" ht="76.5" x14ac:dyDescent="0.25">
      <c r="A21" s="239"/>
      <c r="B21" s="239"/>
      <c r="C21" s="239"/>
      <c r="D21" s="239"/>
      <c r="E21" s="239"/>
      <c r="F21" s="245"/>
      <c r="G21" s="245"/>
      <c r="H21" s="42" t="s">
        <v>240</v>
      </c>
      <c r="I21" s="46" t="s">
        <v>253</v>
      </c>
      <c r="J21" s="47">
        <v>1450</v>
      </c>
      <c r="K21" s="42" t="s">
        <v>263</v>
      </c>
      <c r="L21" s="87">
        <v>0.2</v>
      </c>
      <c r="M21" s="40" t="s">
        <v>185</v>
      </c>
      <c r="N21" s="48" t="s">
        <v>272</v>
      </c>
      <c r="O21" s="49">
        <v>1450</v>
      </c>
      <c r="P21" s="49">
        <v>1450</v>
      </c>
      <c r="Q21" s="176">
        <v>960</v>
      </c>
      <c r="R21" s="180">
        <f t="shared" si="0"/>
        <v>0.13241379310344828</v>
      </c>
      <c r="S21" s="180">
        <f>(Q21/O21)*L21</f>
        <v>0.13241379310344828</v>
      </c>
      <c r="T21" s="49">
        <v>1450</v>
      </c>
      <c r="U21" s="49">
        <v>1450</v>
      </c>
      <c r="V21" s="49">
        <v>1450</v>
      </c>
    </row>
    <row r="22" spans="1:22" ht="15" x14ac:dyDescent="0.25">
      <c r="H22" s="246" t="s">
        <v>456</v>
      </c>
      <c r="I22" s="246"/>
      <c r="J22" s="246"/>
      <c r="K22" s="246"/>
      <c r="L22" s="246"/>
      <c r="M22" s="246"/>
      <c r="N22" s="246"/>
      <c r="O22" s="246"/>
      <c r="P22" s="246"/>
      <c r="Q22" s="246"/>
      <c r="R22" s="211">
        <f>SUM(R21+R20+R19)</f>
        <v>0.46041379310344827</v>
      </c>
      <c r="S22" s="211">
        <f>SUM(S21+S20+S19)</f>
        <v>0.21441379310344827</v>
      </c>
    </row>
    <row r="23" spans="1:22" ht="15" x14ac:dyDescent="0.25">
      <c r="H23" s="246"/>
      <c r="I23" s="246"/>
      <c r="J23" s="246"/>
      <c r="K23" s="246"/>
      <c r="L23" s="246"/>
      <c r="M23" s="246"/>
      <c r="N23" s="246"/>
      <c r="O23" s="246"/>
      <c r="P23" s="246"/>
      <c r="Q23" s="246"/>
      <c r="R23" s="211"/>
      <c r="S23" s="211"/>
    </row>
    <row r="27" spans="1:22" ht="19.5" thickBot="1" x14ac:dyDescent="0.3"/>
    <row r="28" spans="1:22" ht="15" x14ac:dyDescent="0.25">
      <c r="N28" s="230" t="s">
        <v>464</v>
      </c>
      <c r="O28" s="231"/>
      <c r="P28" s="231"/>
      <c r="Q28" s="231"/>
      <c r="R28" s="236">
        <f>SUM(R22+R16+R12)/3</f>
        <v>0.54722126436781615</v>
      </c>
      <c r="S28" s="236">
        <f>SUM(S22+S16+S12)/3</f>
        <v>0.3145652476791907</v>
      </c>
    </row>
    <row r="29" spans="1:22" ht="15" x14ac:dyDescent="0.25">
      <c r="N29" s="232"/>
      <c r="O29" s="233"/>
      <c r="P29" s="233"/>
      <c r="Q29" s="233"/>
      <c r="R29" s="236"/>
      <c r="S29" s="236"/>
    </row>
    <row r="30" spans="1:22" ht="15.75" thickBot="1" x14ac:dyDescent="0.3">
      <c r="N30" s="234"/>
      <c r="O30" s="235"/>
      <c r="P30" s="235"/>
      <c r="Q30" s="235"/>
      <c r="R30" s="236"/>
      <c r="S30" s="236"/>
    </row>
  </sheetData>
  <mergeCells count="31">
    <mergeCell ref="N28:Q30"/>
    <mergeCell ref="R28:R30"/>
    <mergeCell ref="S28:S30"/>
    <mergeCell ref="A8:A21"/>
    <mergeCell ref="B8:B21"/>
    <mergeCell ref="C8:C21"/>
    <mergeCell ref="D8:D21"/>
    <mergeCell ref="E8:E21"/>
    <mergeCell ref="F8:F11"/>
    <mergeCell ref="G8:G11"/>
    <mergeCell ref="F14:F15"/>
    <mergeCell ref="G14:G15"/>
    <mergeCell ref="F19:F21"/>
    <mergeCell ref="G19:G21"/>
    <mergeCell ref="H22:Q23"/>
    <mergeCell ref="R22:R23"/>
    <mergeCell ref="A6:V6"/>
    <mergeCell ref="A5:B5"/>
    <mergeCell ref="A1:B4"/>
    <mergeCell ref="C1:U1"/>
    <mergeCell ref="C2:U2"/>
    <mergeCell ref="C3:U3"/>
    <mergeCell ref="C4:U4"/>
    <mergeCell ref="C5:U5"/>
    <mergeCell ref="S22:S23"/>
    <mergeCell ref="H16:Q18"/>
    <mergeCell ref="H12:Q13"/>
    <mergeCell ref="R12:R13"/>
    <mergeCell ref="S12:S13"/>
    <mergeCell ref="R16:R18"/>
    <mergeCell ref="S16:S18"/>
  </mergeCells>
  <dataValidations count="1">
    <dataValidation type="list" allowBlank="1" showInputMessage="1" showErrorMessage="1" sqref="M14:M15 M8:M11 M19:M21 M24:M295" xr:uid="{00000000-0002-0000-0100-000000000000}">
      <formula1>#REF!</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3"/>
  <sheetViews>
    <sheetView topLeftCell="A16" zoomScale="60" zoomScaleNormal="60" workbookViewId="0">
      <selection activeCell="M10" sqref="M10:M11"/>
    </sheetView>
  </sheetViews>
  <sheetFormatPr baseColWidth="10" defaultColWidth="11" defaultRowHeight="14.25" x14ac:dyDescent="0.2"/>
  <cols>
    <col min="1" max="1" width="20.85546875" style="77" customWidth="1"/>
    <col min="2" max="2" width="30.7109375" style="77" customWidth="1"/>
    <col min="3" max="3" width="33.7109375" style="77" customWidth="1"/>
    <col min="4" max="4" width="32" style="77" customWidth="1"/>
    <col min="5" max="6" width="28.5703125" style="77" customWidth="1"/>
    <col min="7" max="7" width="33.28515625" style="77" bestFit="1" customWidth="1"/>
    <col min="8" max="8" width="29.5703125" style="77" customWidth="1"/>
    <col min="9" max="9" width="34" style="77" bestFit="1" customWidth="1"/>
    <col min="10" max="10" width="30.28515625" style="77" customWidth="1"/>
    <col min="11" max="11" width="27.140625" style="77" customWidth="1"/>
    <col min="12" max="12" width="39.28515625" style="77" bestFit="1" customWidth="1"/>
    <col min="13" max="13" width="54.7109375" style="77" bestFit="1" customWidth="1"/>
    <col min="14" max="16384" width="11" style="77"/>
  </cols>
  <sheetData>
    <row r="1" spans="1:13" s="3" customFormat="1" ht="22.5" customHeight="1" x14ac:dyDescent="0.2">
      <c r="A1" s="249"/>
      <c r="B1" s="250"/>
      <c r="C1" s="247" t="s">
        <v>1</v>
      </c>
      <c r="D1" s="255"/>
      <c r="E1" s="255"/>
      <c r="F1" s="255"/>
      <c r="G1" s="255"/>
      <c r="H1" s="255"/>
      <c r="I1" s="255"/>
      <c r="J1" s="255"/>
      <c r="K1" s="255"/>
      <c r="L1" s="248"/>
      <c r="M1" s="70" t="s">
        <v>218</v>
      </c>
    </row>
    <row r="2" spans="1:13" s="3" customFormat="1" ht="22.5" customHeight="1" x14ac:dyDescent="0.2">
      <c r="A2" s="251"/>
      <c r="B2" s="252"/>
      <c r="C2" s="247" t="s">
        <v>2</v>
      </c>
      <c r="D2" s="255"/>
      <c r="E2" s="255"/>
      <c r="F2" s="255"/>
      <c r="G2" s="255"/>
      <c r="H2" s="255"/>
      <c r="I2" s="255"/>
      <c r="J2" s="255"/>
      <c r="K2" s="255"/>
      <c r="L2" s="248"/>
      <c r="M2" s="70" t="s">
        <v>3</v>
      </c>
    </row>
    <row r="3" spans="1:13" s="3" customFormat="1" ht="22.5" customHeight="1" x14ac:dyDescent="0.2">
      <c r="A3" s="251"/>
      <c r="B3" s="252"/>
      <c r="C3" s="247" t="s">
        <v>4</v>
      </c>
      <c r="D3" s="255"/>
      <c r="E3" s="255"/>
      <c r="F3" s="255"/>
      <c r="G3" s="255"/>
      <c r="H3" s="255"/>
      <c r="I3" s="255"/>
      <c r="J3" s="255"/>
      <c r="K3" s="255"/>
      <c r="L3" s="248"/>
      <c r="M3" s="70" t="s">
        <v>217</v>
      </c>
    </row>
    <row r="4" spans="1:13" s="3" customFormat="1" ht="22.5" customHeight="1" x14ac:dyDescent="0.2">
      <c r="A4" s="253"/>
      <c r="B4" s="254"/>
      <c r="C4" s="247" t="s">
        <v>154</v>
      </c>
      <c r="D4" s="255"/>
      <c r="E4" s="255"/>
      <c r="F4" s="255"/>
      <c r="G4" s="255"/>
      <c r="H4" s="255"/>
      <c r="I4" s="255"/>
      <c r="J4" s="255"/>
      <c r="K4" s="255"/>
      <c r="L4" s="248"/>
      <c r="M4" s="70" t="s">
        <v>219</v>
      </c>
    </row>
    <row r="5" spans="1:13" s="3" customFormat="1" ht="26.25" customHeight="1" x14ac:dyDescent="0.2">
      <c r="A5" s="247" t="s">
        <v>5</v>
      </c>
      <c r="B5" s="248"/>
      <c r="C5" s="247" t="s">
        <v>418</v>
      </c>
      <c r="D5" s="255"/>
      <c r="E5" s="255"/>
      <c r="F5" s="255"/>
      <c r="G5" s="255"/>
      <c r="H5" s="255"/>
      <c r="I5" s="255"/>
      <c r="J5" s="255"/>
      <c r="K5" s="255"/>
      <c r="L5" s="248"/>
      <c r="M5" s="86"/>
    </row>
    <row r="6" spans="1:13" s="3" customFormat="1" ht="15" customHeight="1" x14ac:dyDescent="0.2">
      <c r="A6" s="260" t="s">
        <v>150</v>
      </c>
      <c r="B6" s="260"/>
      <c r="C6" s="260"/>
      <c r="D6" s="260"/>
      <c r="E6" s="260"/>
      <c r="F6" s="260"/>
      <c r="G6" s="260"/>
      <c r="H6" s="260"/>
      <c r="I6" s="260"/>
      <c r="J6" s="260"/>
      <c r="K6" s="261"/>
      <c r="L6" s="224" t="s">
        <v>91</v>
      </c>
      <c r="M6" s="226"/>
    </row>
    <row r="7" spans="1:13" s="3" customFormat="1" x14ac:dyDescent="0.2">
      <c r="A7" s="262"/>
      <c r="B7" s="262"/>
      <c r="C7" s="262"/>
      <c r="D7" s="262"/>
      <c r="E7" s="262"/>
      <c r="F7" s="262"/>
      <c r="G7" s="262"/>
      <c r="H7" s="262"/>
      <c r="I7" s="262"/>
      <c r="J7" s="262"/>
      <c r="K7" s="263"/>
      <c r="L7" s="280"/>
      <c r="M7" s="281"/>
    </row>
    <row r="8" spans="1:13" s="73" customFormat="1" ht="66.75" customHeight="1" x14ac:dyDescent="0.2">
      <c r="A8" s="2" t="s">
        <v>94</v>
      </c>
      <c r="B8" s="2" t="s">
        <v>186</v>
      </c>
      <c r="C8" s="2" t="s">
        <v>167</v>
      </c>
      <c r="D8" s="2" t="s">
        <v>85</v>
      </c>
      <c r="E8" s="2" t="s">
        <v>86</v>
      </c>
      <c r="F8" s="2" t="s">
        <v>87</v>
      </c>
      <c r="G8" s="2" t="s">
        <v>162</v>
      </c>
      <c r="H8" s="2" t="s">
        <v>164</v>
      </c>
      <c r="I8" s="2" t="s">
        <v>163</v>
      </c>
      <c r="J8" s="2" t="s">
        <v>153</v>
      </c>
      <c r="K8" s="2" t="s">
        <v>88</v>
      </c>
      <c r="L8" s="2" t="s">
        <v>26</v>
      </c>
      <c r="M8" s="2" t="s">
        <v>27</v>
      </c>
    </row>
    <row r="9" spans="1:13" ht="135.75" customHeight="1" x14ac:dyDescent="0.2">
      <c r="A9" s="276" t="s">
        <v>229</v>
      </c>
      <c r="B9" s="279" t="s">
        <v>419</v>
      </c>
      <c r="C9" s="279" t="s">
        <v>420</v>
      </c>
      <c r="D9" s="277" t="s">
        <v>345</v>
      </c>
      <c r="E9" s="71" t="s">
        <v>322</v>
      </c>
      <c r="F9" s="74" t="s">
        <v>389</v>
      </c>
      <c r="G9" s="71" t="s">
        <v>398</v>
      </c>
      <c r="H9" s="74" t="s">
        <v>406</v>
      </c>
      <c r="I9" s="75" t="s">
        <v>415</v>
      </c>
      <c r="J9" s="259" t="s">
        <v>323</v>
      </c>
      <c r="K9" s="288" t="s">
        <v>416</v>
      </c>
      <c r="L9" s="76" t="s">
        <v>324</v>
      </c>
      <c r="M9" s="74" t="s">
        <v>325</v>
      </c>
    </row>
    <row r="10" spans="1:13" ht="93" customHeight="1" x14ac:dyDescent="0.2">
      <c r="A10" s="276"/>
      <c r="B10" s="279"/>
      <c r="C10" s="279"/>
      <c r="D10" s="277"/>
      <c r="E10" s="266" t="s">
        <v>326</v>
      </c>
      <c r="F10" s="266" t="s">
        <v>390</v>
      </c>
      <c r="G10" s="266" t="s">
        <v>399</v>
      </c>
      <c r="H10" s="291" t="s">
        <v>407</v>
      </c>
      <c r="I10" s="256" t="s">
        <v>415</v>
      </c>
      <c r="J10" s="259"/>
      <c r="K10" s="289"/>
      <c r="L10" s="293" t="s">
        <v>327</v>
      </c>
      <c r="M10" s="271" t="s">
        <v>328</v>
      </c>
    </row>
    <row r="11" spans="1:13" ht="72.75" customHeight="1" x14ac:dyDescent="0.2">
      <c r="A11" s="276"/>
      <c r="B11" s="279"/>
      <c r="C11" s="279"/>
      <c r="D11" s="277"/>
      <c r="E11" s="268"/>
      <c r="F11" s="268"/>
      <c r="G11" s="268"/>
      <c r="H11" s="292"/>
      <c r="I11" s="257"/>
      <c r="J11" s="259"/>
      <c r="K11" s="289"/>
      <c r="L11" s="291"/>
      <c r="M11" s="273"/>
    </row>
    <row r="12" spans="1:13" ht="57" customHeight="1" x14ac:dyDescent="0.2">
      <c r="A12" s="276"/>
      <c r="B12" s="279"/>
      <c r="C12" s="279"/>
      <c r="D12" s="277"/>
      <c r="E12" s="266" t="s">
        <v>329</v>
      </c>
      <c r="F12" s="282" t="s">
        <v>391</v>
      </c>
      <c r="G12" s="266" t="s">
        <v>400</v>
      </c>
      <c r="H12" s="271" t="s">
        <v>408</v>
      </c>
      <c r="I12" s="256" t="s">
        <v>415</v>
      </c>
      <c r="J12" s="259"/>
      <c r="K12" s="289"/>
      <c r="L12" s="291"/>
      <c r="M12" s="283" t="s">
        <v>330</v>
      </c>
    </row>
    <row r="13" spans="1:13" ht="14.25" customHeight="1" x14ac:dyDescent="0.2">
      <c r="A13" s="276"/>
      <c r="B13" s="279"/>
      <c r="C13" s="279"/>
      <c r="D13" s="277"/>
      <c r="E13" s="267"/>
      <c r="F13" s="282"/>
      <c r="G13" s="267"/>
      <c r="H13" s="272"/>
      <c r="I13" s="258"/>
      <c r="J13" s="259"/>
      <c r="K13" s="289"/>
      <c r="L13" s="291"/>
      <c r="M13" s="284"/>
    </row>
    <row r="14" spans="1:13" ht="81.75" customHeight="1" x14ac:dyDescent="0.2">
      <c r="A14" s="276"/>
      <c r="B14" s="279"/>
      <c r="C14" s="279"/>
      <c r="D14" s="277"/>
      <c r="E14" s="268"/>
      <c r="F14" s="282"/>
      <c r="G14" s="268"/>
      <c r="H14" s="273"/>
      <c r="I14" s="257"/>
      <c r="J14" s="259"/>
      <c r="K14" s="289"/>
      <c r="L14" s="292"/>
      <c r="M14" s="285"/>
    </row>
    <row r="15" spans="1:13" ht="186.75" customHeight="1" x14ac:dyDescent="0.2">
      <c r="A15" s="276"/>
      <c r="B15" s="279"/>
      <c r="C15" s="279"/>
      <c r="D15" s="278" t="s">
        <v>344</v>
      </c>
      <c r="E15" s="72" t="s">
        <v>331</v>
      </c>
      <c r="F15" s="78" t="s">
        <v>397</v>
      </c>
      <c r="G15" s="72" t="s">
        <v>401</v>
      </c>
      <c r="H15" s="82" t="s">
        <v>409</v>
      </c>
      <c r="I15" s="75" t="s">
        <v>415</v>
      </c>
      <c r="J15" s="259"/>
      <c r="K15" s="289"/>
      <c r="L15" s="274" t="s">
        <v>332</v>
      </c>
      <c r="M15" s="274" t="s">
        <v>333</v>
      </c>
    </row>
    <row r="16" spans="1:13" ht="156.75" customHeight="1" x14ac:dyDescent="0.2">
      <c r="A16" s="276"/>
      <c r="B16" s="279"/>
      <c r="C16" s="279"/>
      <c r="D16" s="278"/>
      <c r="E16" s="72" t="s">
        <v>334</v>
      </c>
      <c r="F16" s="79" t="s">
        <v>392</v>
      </c>
      <c r="G16" s="72" t="s">
        <v>402</v>
      </c>
      <c r="H16" s="84" t="s">
        <v>410</v>
      </c>
      <c r="I16" s="75" t="s">
        <v>415</v>
      </c>
      <c r="J16" s="259"/>
      <c r="K16" s="289"/>
      <c r="L16" s="286"/>
      <c r="M16" s="286"/>
    </row>
    <row r="17" spans="1:13" ht="14.25" customHeight="1" x14ac:dyDescent="0.2">
      <c r="A17" s="276"/>
      <c r="B17" s="279"/>
      <c r="C17" s="279"/>
      <c r="D17" s="278"/>
      <c r="E17" s="269" t="s">
        <v>335</v>
      </c>
      <c r="F17" s="264" t="s">
        <v>393</v>
      </c>
      <c r="G17" s="269" t="s">
        <v>403</v>
      </c>
      <c r="H17" s="274" t="s">
        <v>411</v>
      </c>
      <c r="I17" s="256" t="s">
        <v>415</v>
      </c>
      <c r="J17" s="259"/>
      <c r="K17" s="289"/>
      <c r="L17" s="286"/>
      <c r="M17" s="286"/>
    </row>
    <row r="18" spans="1:13" ht="116.25" customHeight="1" x14ac:dyDescent="0.2">
      <c r="A18" s="276"/>
      <c r="B18" s="279"/>
      <c r="C18" s="279"/>
      <c r="D18" s="278"/>
      <c r="E18" s="270"/>
      <c r="F18" s="265"/>
      <c r="G18" s="270"/>
      <c r="H18" s="275"/>
      <c r="I18" s="257"/>
      <c r="J18" s="259"/>
      <c r="K18" s="289"/>
      <c r="L18" s="275"/>
      <c r="M18" s="275"/>
    </row>
    <row r="19" spans="1:13" ht="160.5" customHeight="1" x14ac:dyDescent="0.2">
      <c r="A19" s="276"/>
      <c r="B19" s="279"/>
      <c r="C19" s="279"/>
      <c r="D19" s="278" t="s">
        <v>346</v>
      </c>
      <c r="E19" s="72" t="s">
        <v>336</v>
      </c>
      <c r="F19" s="80" t="s">
        <v>394</v>
      </c>
      <c r="G19" s="72" t="s">
        <v>404</v>
      </c>
      <c r="H19" s="83" t="s">
        <v>412</v>
      </c>
      <c r="I19" s="75" t="s">
        <v>415</v>
      </c>
      <c r="J19" s="259"/>
      <c r="K19" s="289"/>
      <c r="L19" s="81" t="s">
        <v>337</v>
      </c>
      <c r="M19" s="81" t="s">
        <v>338</v>
      </c>
    </row>
    <row r="20" spans="1:13" ht="215.25" customHeight="1" x14ac:dyDescent="0.2">
      <c r="A20" s="276"/>
      <c r="B20" s="279"/>
      <c r="C20" s="279"/>
      <c r="D20" s="278"/>
      <c r="E20" s="80" t="s">
        <v>339</v>
      </c>
      <c r="F20" s="80" t="s">
        <v>395</v>
      </c>
      <c r="G20" s="72" t="s">
        <v>404</v>
      </c>
      <c r="H20" s="82" t="s">
        <v>413</v>
      </c>
      <c r="I20" s="75" t="s">
        <v>415</v>
      </c>
      <c r="J20" s="259"/>
      <c r="K20" s="289"/>
      <c r="L20" s="287" t="s">
        <v>340</v>
      </c>
      <c r="M20" s="287" t="s">
        <v>341</v>
      </c>
    </row>
    <row r="21" spans="1:13" ht="108" customHeight="1" x14ac:dyDescent="0.2">
      <c r="A21" s="276"/>
      <c r="B21" s="279"/>
      <c r="C21" s="279"/>
      <c r="D21" s="278"/>
      <c r="E21" s="72" t="s">
        <v>342</v>
      </c>
      <c r="F21" s="80" t="s">
        <v>396</v>
      </c>
      <c r="G21" s="72" t="s">
        <v>405</v>
      </c>
      <c r="H21" s="82" t="s">
        <v>414</v>
      </c>
      <c r="I21" s="75" t="s">
        <v>415</v>
      </c>
      <c r="J21" s="259"/>
      <c r="K21" s="290"/>
      <c r="L21" s="287"/>
      <c r="M21" s="287"/>
    </row>
    <row r="23" spans="1:13" x14ac:dyDescent="0.2">
      <c r="F23" s="80"/>
    </row>
  </sheetData>
  <mergeCells count="39">
    <mergeCell ref="L6:M7"/>
    <mergeCell ref="F12:F14"/>
    <mergeCell ref="C9:C21"/>
    <mergeCell ref="M12:M14"/>
    <mergeCell ref="L15:L18"/>
    <mergeCell ref="M15:M18"/>
    <mergeCell ref="L20:L21"/>
    <mergeCell ref="M20:M21"/>
    <mergeCell ref="K9:K21"/>
    <mergeCell ref="I10:I11"/>
    <mergeCell ref="E10:E11"/>
    <mergeCell ref="F10:F11"/>
    <mergeCell ref="G10:G11"/>
    <mergeCell ref="H10:H11"/>
    <mergeCell ref="L10:L14"/>
    <mergeCell ref="M10:M11"/>
    <mergeCell ref="I17:I18"/>
    <mergeCell ref="I12:I14"/>
    <mergeCell ref="J9:J21"/>
    <mergeCell ref="A6:K7"/>
    <mergeCell ref="F17:F18"/>
    <mergeCell ref="G12:G14"/>
    <mergeCell ref="G17:G18"/>
    <mergeCell ref="H12:H14"/>
    <mergeCell ref="H17:H18"/>
    <mergeCell ref="A9:A21"/>
    <mergeCell ref="D9:D14"/>
    <mergeCell ref="D15:D18"/>
    <mergeCell ref="E12:E14"/>
    <mergeCell ref="E17:E18"/>
    <mergeCell ref="B9:B21"/>
    <mergeCell ref="D19:D21"/>
    <mergeCell ref="A5:B5"/>
    <mergeCell ref="A1:B4"/>
    <mergeCell ref="C1:L1"/>
    <mergeCell ref="C2:L2"/>
    <mergeCell ref="C3:L3"/>
    <mergeCell ref="C4:L4"/>
    <mergeCell ref="C5:L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40"/>
  <sheetViews>
    <sheetView topLeftCell="K1" zoomScale="60" zoomScaleNormal="60" workbookViewId="0">
      <selection activeCell="W8" sqref="W1:W1048576"/>
    </sheetView>
  </sheetViews>
  <sheetFormatPr baseColWidth="10" defaultRowHeight="15" x14ac:dyDescent="0.25"/>
  <cols>
    <col min="1" max="1" width="23.42578125" customWidth="1"/>
    <col min="2" max="2" width="23.28515625" customWidth="1"/>
    <col min="3" max="3" width="16.28515625" customWidth="1"/>
    <col min="4" max="4" width="26.140625" bestFit="1" customWidth="1"/>
    <col min="5" max="5" width="29.5703125" customWidth="1"/>
    <col min="6" max="6" width="21" customWidth="1"/>
    <col min="7" max="7" width="30.140625" customWidth="1"/>
    <col min="8" max="8" width="30.28515625" customWidth="1"/>
    <col min="9" max="10" width="31.85546875" customWidth="1"/>
    <col min="11" max="11" width="25.140625" customWidth="1"/>
    <col min="12" max="12" width="39.85546875" customWidth="1"/>
    <col min="13" max="13" width="35.5703125" customWidth="1"/>
    <col min="14" max="14" width="19.42578125" customWidth="1"/>
    <col min="15" max="17" width="27.7109375" style="27" customWidth="1"/>
    <col min="18" max="18" width="18.42578125" customWidth="1"/>
    <col min="19" max="19" width="19.28515625" customWidth="1"/>
    <col min="20" max="20" width="19.42578125" customWidth="1"/>
    <col min="21" max="21" width="20.42578125" style="27" customWidth="1"/>
    <col min="22" max="22" width="21.5703125" style="85" customWidth="1"/>
    <col min="23" max="23" width="31.5703125" style="85" customWidth="1"/>
    <col min="24" max="24" width="29" customWidth="1"/>
    <col min="25" max="25" width="38.42578125" customWidth="1"/>
    <col min="26" max="26" width="19.7109375" style="27" customWidth="1"/>
    <col min="27" max="27" width="40.7109375" customWidth="1"/>
    <col min="28" max="28" width="28.5703125" style="54" customWidth="1"/>
    <col min="29" max="29" width="19.7109375" customWidth="1"/>
    <col min="30" max="30" width="27.28515625" customWidth="1"/>
    <col min="31" max="32" width="25.7109375" style="62" customWidth="1"/>
    <col min="33" max="33" width="32" style="64" customWidth="1"/>
    <col min="34" max="36" width="30.85546875" customWidth="1"/>
    <col min="37" max="37" width="26.5703125" customWidth="1"/>
    <col min="38" max="38" width="41" bestFit="1" customWidth="1"/>
    <col min="39" max="39" width="37.28515625" style="27" bestFit="1" customWidth="1"/>
    <col min="40" max="40" width="39.5703125" style="27" customWidth="1"/>
    <col min="41" max="41" width="25.42578125" style="27" customWidth="1"/>
    <col min="46" max="46" width="56.85546875" hidden="1" customWidth="1"/>
  </cols>
  <sheetData>
    <row r="1" spans="1:46" s="1" customFormat="1" ht="23.25" customHeight="1" x14ac:dyDescent="0.25">
      <c r="A1" s="229" t="s">
        <v>0</v>
      </c>
      <c r="B1" s="229"/>
      <c r="C1" s="348" t="s">
        <v>1</v>
      </c>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50"/>
      <c r="AL1" s="30" t="s">
        <v>218</v>
      </c>
      <c r="AM1" s="22"/>
      <c r="AN1" s="22"/>
      <c r="AO1" s="22"/>
    </row>
    <row r="2" spans="1:46" s="1" customFormat="1" ht="23.25" customHeight="1" x14ac:dyDescent="0.25">
      <c r="A2" s="229"/>
      <c r="B2" s="229"/>
      <c r="C2" s="348" t="s">
        <v>2</v>
      </c>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50"/>
      <c r="AL2" s="30" t="s">
        <v>3</v>
      </c>
      <c r="AM2" s="22"/>
      <c r="AN2" s="22"/>
      <c r="AO2" s="22"/>
    </row>
    <row r="3" spans="1:46" s="1" customFormat="1" ht="23.25" customHeight="1" x14ac:dyDescent="0.25">
      <c r="A3" s="229"/>
      <c r="B3" s="229"/>
      <c r="C3" s="348" t="s">
        <v>4</v>
      </c>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50"/>
      <c r="AL3" s="30" t="s">
        <v>217</v>
      </c>
      <c r="AM3" s="22"/>
      <c r="AN3" s="22"/>
      <c r="AO3" s="22"/>
    </row>
    <row r="4" spans="1:46" s="1" customFormat="1" ht="23.25" customHeight="1" x14ac:dyDescent="0.25">
      <c r="A4" s="229"/>
      <c r="B4" s="229"/>
      <c r="C4" s="348" t="s">
        <v>154</v>
      </c>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50"/>
      <c r="AL4" s="30" t="s">
        <v>221</v>
      </c>
      <c r="AM4" s="22"/>
      <c r="AN4" s="22"/>
      <c r="AO4" s="22"/>
    </row>
    <row r="5" spans="1:46" s="1" customFormat="1" ht="26.25" customHeight="1" x14ac:dyDescent="0.25">
      <c r="A5" s="233" t="s">
        <v>5</v>
      </c>
      <c r="B5" s="233"/>
      <c r="C5" s="357" t="s">
        <v>418</v>
      </c>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9"/>
      <c r="AL5" s="69"/>
      <c r="AM5" s="22"/>
      <c r="AN5" s="22"/>
      <c r="AO5" s="22"/>
    </row>
    <row r="6" spans="1:46" ht="15" customHeight="1" x14ac:dyDescent="0.25">
      <c r="A6" s="351" t="s">
        <v>165</v>
      </c>
      <c r="B6" s="351"/>
      <c r="C6" s="351"/>
      <c r="D6" s="351"/>
      <c r="E6" s="351"/>
      <c r="F6" s="351"/>
      <c r="G6" s="351"/>
      <c r="H6" s="351"/>
      <c r="I6" s="351"/>
      <c r="J6" s="351"/>
      <c r="K6" s="351"/>
      <c r="L6" s="351"/>
      <c r="M6" s="351"/>
      <c r="N6" s="351"/>
      <c r="O6" s="351"/>
      <c r="P6" s="351"/>
      <c r="Q6" s="351"/>
      <c r="R6" s="351"/>
      <c r="S6" s="351"/>
      <c r="T6" s="351"/>
      <c r="U6" s="351"/>
      <c r="V6" s="351"/>
      <c r="W6" s="351"/>
      <c r="X6" s="351"/>
      <c r="Y6" s="352"/>
      <c r="Z6" s="355" t="s">
        <v>90</v>
      </c>
      <c r="AA6" s="260"/>
      <c r="AB6" s="260"/>
      <c r="AC6" s="260"/>
      <c r="AD6" s="260"/>
      <c r="AE6" s="260"/>
      <c r="AF6" s="102"/>
      <c r="AG6" s="277" t="s">
        <v>6</v>
      </c>
      <c r="AH6" s="277"/>
      <c r="AI6" s="277"/>
      <c r="AJ6" s="277"/>
      <c r="AK6" s="277"/>
      <c r="AL6" s="277"/>
    </row>
    <row r="7" spans="1:46" ht="15" customHeight="1" x14ac:dyDescent="0.25">
      <c r="A7" s="353"/>
      <c r="B7" s="353"/>
      <c r="C7" s="353"/>
      <c r="D7" s="353"/>
      <c r="E7" s="353"/>
      <c r="F7" s="353"/>
      <c r="G7" s="353"/>
      <c r="H7" s="353"/>
      <c r="I7" s="353"/>
      <c r="J7" s="353"/>
      <c r="K7" s="353"/>
      <c r="L7" s="353"/>
      <c r="M7" s="353"/>
      <c r="N7" s="353"/>
      <c r="O7" s="353"/>
      <c r="P7" s="353"/>
      <c r="Q7" s="353"/>
      <c r="R7" s="353"/>
      <c r="S7" s="353"/>
      <c r="T7" s="353"/>
      <c r="U7" s="353"/>
      <c r="V7" s="353"/>
      <c r="W7" s="353"/>
      <c r="X7" s="353"/>
      <c r="Y7" s="354"/>
      <c r="Z7" s="356"/>
      <c r="AA7" s="262"/>
      <c r="AB7" s="262"/>
      <c r="AC7" s="262"/>
      <c r="AD7" s="262"/>
      <c r="AE7" s="262"/>
      <c r="AF7" s="103"/>
      <c r="AG7" s="277"/>
      <c r="AH7" s="277"/>
      <c r="AI7" s="277"/>
      <c r="AJ7" s="277"/>
      <c r="AK7" s="277"/>
      <c r="AL7" s="277"/>
    </row>
    <row r="8" spans="1:46" s="27" customFormat="1" ht="81" customHeight="1" thickBot="1" x14ac:dyDescent="0.3">
      <c r="A8" s="20" t="s">
        <v>94</v>
      </c>
      <c r="B8" s="20" t="s">
        <v>7</v>
      </c>
      <c r="C8" s="20" t="s">
        <v>189</v>
      </c>
      <c r="D8" s="2" t="s">
        <v>145</v>
      </c>
      <c r="E8" s="2" t="s">
        <v>10</v>
      </c>
      <c r="F8" s="20" t="s">
        <v>11</v>
      </c>
      <c r="G8" s="2" t="s">
        <v>143</v>
      </c>
      <c r="H8" s="2" t="s">
        <v>193</v>
      </c>
      <c r="I8" s="2" t="s">
        <v>144</v>
      </c>
      <c r="J8" s="94" t="s">
        <v>429</v>
      </c>
      <c r="K8" s="2" t="s">
        <v>198</v>
      </c>
      <c r="L8" s="21" t="s">
        <v>187</v>
      </c>
      <c r="M8" s="21" t="s">
        <v>208</v>
      </c>
      <c r="N8" s="21" t="s">
        <v>12</v>
      </c>
      <c r="O8" s="20" t="s">
        <v>191</v>
      </c>
      <c r="P8" s="95" t="s">
        <v>449</v>
      </c>
      <c r="Q8" s="128" t="s">
        <v>452</v>
      </c>
      <c r="R8" s="21" t="s">
        <v>146</v>
      </c>
      <c r="S8" s="21" t="s">
        <v>147</v>
      </c>
      <c r="T8" s="20" t="s">
        <v>16</v>
      </c>
      <c r="U8" s="20" t="s">
        <v>17</v>
      </c>
      <c r="V8" s="20" t="s">
        <v>160</v>
      </c>
      <c r="W8" s="20" t="s">
        <v>36</v>
      </c>
      <c r="X8" s="20" t="s">
        <v>99</v>
      </c>
      <c r="Y8" s="20" t="s">
        <v>100</v>
      </c>
      <c r="Z8" s="2" t="s">
        <v>22</v>
      </c>
      <c r="AA8" s="2" t="s">
        <v>149</v>
      </c>
      <c r="AB8" s="53" t="s">
        <v>203</v>
      </c>
      <c r="AC8" s="2" t="s">
        <v>23</v>
      </c>
      <c r="AD8" s="2" t="s">
        <v>24</v>
      </c>
      <c r="AE8" s="2" t="s">
        <v>25</v>
      </c>
      <c r="AF8" s="104" t="s">
        <v>430</v>
      </c>
      <c r="AG8" s="63" t="s">
        <v>19</v>
      </c>
      <c r="AH8" s="20" t="s">
        <v>148</v>
      </c>
      <c r="AI8" s="96" t="s">
        <v>431</v>
      </c>
      <c r="AJ8" s="96" t="s">
        <v>432</v>
      </c>
      <c r="AK8" s="20" t="s">
        <v>18</v>
      </c>
      <c r="AL8" s="20" t="s">
        <v>20</v>
      </c>
      <c r="AM8" s="142" t="s">
        <v>453</v>
      </c>
      <c r="AN8" s="142" t="s">
        <v>460</v>
      </c>
      <c r="AO8" s="142" t="s">
        <v>461</v>
      </c>
    </row>
    <row r="9" spans="1:46" ht="83.25" customHeight="1" x14ac:dyDescent="0.25">
      <c r="A9" s="294" t="s">
        <v>229</v>
      </c>
      <c r="B9" s="337" t="s">
        <v>230</v>
      </c>
      <c r="C9" s="243" t="s">
        <v>231</v>
      </c>
      <c r="D9" s="340" t="s">
        <v>255</v>
      </c>
      <c r="E9" s="327" t="s">
        <v>273</v>
      </c>
      <c r="F9" s="333">
        <v>2024130010152</v>
      </c>
      <c r="G9" s="294" t="s">
        <v>274</v>
      </c>
      <c r="H9" s="303" t="s">
        <v>275</v>
      </c>
      <c r="I9" s="343" t="s">
        <v>276</v>
      </c>
      <c r="J9" s="68" t="s">
        <v>462</v>
      </c>
      <c r="K9" s="324">
        <v>0.3</v>
      </c>
      <c r="L9" s="52" t="s">
        <v>277</v>
      </c>
      <c r="M9" s="46" t="s">
        <v>207</v>
      </c>
      <c r="N9" s="46" t="s">
        <v>289</v>
      </c>
      <c r="O9" s="55">
        <v>1</v>
      </c>
      <c r="P9" s="177">
        <v>0.125</v>
      </c>
      <c r="Q9" s="131">
        <f>(P9/O9)</f>
        <v>0.125</v>
      </c>
      <c r="R9" s="55" t="s">
        <v>321</v>
      </c>
      <c r="S9" s="61">
        <v>45657</v>
      </c>
      <c r="T9" s="52">
        <v>180</v>
      </c>
      <c r="U9" s="56">
        <v>1059626</v>
      </c>
      <c r="V9" s="68" t="s">
        <v>343</v>
      </c>
      <c r="W9" s="68" t="s">
        <v>290</v>
      </c>
      <c r="X9" s="67" t="s">
        <v>347</v>
      </c>
      <c r="Y9" s="66" t="s">
        <v>348</v>
      </c>
      <c r="Z9" s="55" t="s">
        <v>320</v>
      </c>
      <c r="AA9" s="46" t="s">
        <v>374</v>
      </c>
      <c r="AB9" s="57">
        <v>50000000</v>
      </c>
      <c r="AC9" s="52" t="s">
        <v>68</v>
      </c>
      <c r="AD9" s="52" t="s">
        <v>62</v>
      </c>
      <c r="AE9" s="55" t="s">
        <v>321</v>
      </c>
      <c r="AF9" s="55"/>
      <c r="AG9" s="57">
        <v>50000000</v>
      </c>
      <c r="AH9" s="57">
        <v>50000000</v>
      </c>
      <c r="AI9" s="57"/>
      <c r="AJ9" s="97"/>
      <c r="AK9" s="55" t="s">
        <v>62</v>
      </c>
      <c r="AL9" s="46" t="s">
        <v>273</v>
      </c>
      <c r="AM9" s="135">
        <v>3517735407.5</v>
      </c>
      <c r="AN9" s="135">
        <v>691100000</v>
      </c>
      <c r="AO9" s="155">
        <f>AN9/AM9</f>
        <v>0.19646162088442976</v>
      </c>
      <c r="AT9" t="s">
        <v>209</v>
      </c>
    </row>
    <row r="10" spans="1:46" ht="114" customHeight="1" x14ac:dyDescent="0.25">
      <c r="A10" s="295"/>
      <c r="B10" s="338"/>
      <c r="C10" s="244"/>
      <c r="D10" s="341"/>
      <c r="E10" s="328"/>
      <c r="F10" s="333"/>
      <c r="G10" s="295"/>
      <c r="H10" s="304"/>
      <c r="I10" s="344"/>
      <c r="J10" s="105" t="s">
        <v>434</v>
      </c>
      <c r="K10" s="325"/>
      <c r="L10" s="346" t="s">
        <v>278</v>
      </c>
      <c r="M10" s="346" t="s">
        <v>207</v>
      </c>
      <c r="N10" s="50" t="s">
        <v>288</v>
      </c>
      <c r="O10" s="55">
        <v>3</v>
      </c>
      <c r="P10" s="55">
        <v>1</v>
      </c>
      <c r="Q10" s="131">
        <f t="shared" ref="Q10:Q24" si="0">(P10/O10)</f>
        <v>0.33333333333333331</v>
      </c>
      <c r="R10" s="55" t="s">
        <v>321</v>
      </c>
      <c r="S10" s="61">
        <v>45657</v>
      </c>
      <c r="T10" s="52">
        <v>180</v>
      </c>
      <c r="U10" s="65">
        <v>121</v>
      </c>
      <c r="V10" s="68"/>
      <c r="W10" s="68" t="s">
        <v>290</v>
      </c>
      <c r="X10" s="66" t="s">
        <v>349</v>
      </c>
      <c r="Y10" s="67" t="s">
        <v>366</v>
      </c>
      <c r="Z10" s="55" t="s">
        <v>320</v>
      </c>
      <c r="AA10" s="46" t="s">
        <v>379</v>
      </c>
      <c r="AB10" s="360">
        <v>517636173</v>
      </c>
      <c r="AC10" s="52" t="s">
        <v>68</v>
      </c>
      <c r="AD10" s="343" t="s">
        <v>54</v>
      </c>
      <c r="AE10" s="55" t="s">
        <v>321</v>
      </c>
      <c r="AF10" s="105" t="s">
        <v>434</v>
      </c>
      <c r="AG10" s="360">
        <v>517636173</v>
      </c>
      <c r="AH10" s="360">
        <v>517636173</v>
      </c>
      <c r="AI10" s="110">
        <v>35016632</v>
      </c>
      <c r="AJ10" s="111">
        <v>0</v>
      </c>
      <c r="AK10" s="300" t="s">
        <v>427</v>
      </c>
      <c r="AL10" s="46" t="s">
        <v>273</v>
      </c>
      <c r="AM10" s="137"/>
      <c r="AN10" s="137"/>
      <c r="AO10" s="144"/>
    </row>
    <row r="11" spans="1:46" ht="402" customHeight="1" x14ac:dyDescent="0.25">
      <c r="A11" s="295"/>
      <c r="B11" s="338"/>
      <c r="C11" s="244"/>
      <c r="D11" s="342"/>
      <c r="E11" s="328"/>
      <c r="F11" s="333"/>
      <c r="G11" s="295"/>
      <c r="H11" s="305"/>
      <c r="I11" s="345"/>
      <c r="J11" s="106" t="s">
        <v>437</v>
      </c>
      <c r="K11" s="326"/>
      <c r="L11" s="347"/>
      <c r="M11" s="347"/>
      <c r="N11" s="46" t="s">
        <v>287</v>
      </c>
      <c r="O11" s="55">
        <v>22</v>
      </c>
      <c r="P11" s="55">
        <v>7</v>
      </c>
      <c r="Q11" s="131">
        <f t="shared" si="0"/>
        <v>0.31818181818181818</v>
      </c>
      <c r="R11" s="55" t="s">
        <v>321</v>
      </c>
      <c r="S11" s="61">
        <v>45657</v>
      </c>
      <c r="T11" s="52">
        <v>180</v>
      </c>
      <c r="U11" s="52">
        <v>22</v>
      </c>
      <c r="V11" s="68"/>
      <c r="W11" s="68" t="s">
        <v>290</v>
      </c>
      <c r="X11" s="67" t="s">
        <v>350</v>
      </c>
      <c r="Y11" s="66" t="s">
        <v>351</v>
      </c>
      <c r="Z11" s="55" t="s">
        <v>320</v>
      </c>
      <c r="AA11" s="46" t="s">
        <v>375</v>
      </c>
      <c r="AB11" s="361"/>
      <c r="AC11" s="52" t="s">
        <v>77</v>
      </c>
      <c r="AD11" s="345"/>
      <c r="AE11" s="55" t="s">
        <v>321</v>
      </c>
      <c r="AF11" s="106" t="s">
        <v>437</v>
      </c>
      <c r="AG11" s="361"/>
      <c r="AH11" s="361"/>
      <c r="AI11" s="110">
        <v>121600000</v>
      </c>
      <c r="AJ11" s="112">
        <v>0</v>
      </c>
      <c r="AK11" s="302"/>
      <c r="AL11" s="46" t="s">
        <v>273</v>
      </c>
      <c r="AM11" s="137"/>
      <c r="AN11" s="137"/>
      <c r="AO11" s="144"/>
      <c r="AT11" t="s">
        <v>205</v>
      </c>
    </row>
    <row r="12" spans="1:46" ht="117" customHeight="1" x14ac:dyDescent="0.25">
      <c r="A12" s="295"/>
      <c r="B12" s="338"/>
      <c r="C12" s="244"/>
      <c r="D12" s="297" t="s">
        <v>257</v>
      </c>
      <c r="E12" s="328"/>
      <c r="F12" s="333"/>
      <c r="G12" s="295"/>
      <c r="H12" s="303" t="s">
        <v>279</v>
      </c>
      <c r="I12" s="306" t="s">
        <v>280</v>
      </c>
      <c r="J12" s="68" t="s">
        <v>445</v>
      </c>
      <c r="K12" s="324">
        <v>0.3</v>
      </c>
      <c r="L12" s="52" t="s">
        <v>281</v>
      </c>
      <c r="M12" s="46" t="s">
        <v>207</v>
      </c>
      <c r="N12" s="46" t="s">
        <v>291</v>
      </c>
      <c r="O12" s="55">
        <v>1</v>
      </c>
      <c r="P12" s="177">
        <v>0.125</v>
      </c>
      <c r="Q12" s="131">
        <f t="shared" si="0"/>
        <v>0.125</v>
      </c>
      <c r="R12" s="55" t="s">
        <v>321</v>
      </c>
      <c r="S12" s="61">
        <v>45657</v>
      </c>
      <c r="T12" s="52">
        <v>180</v>
      </c>
      <c r="U12" s="52">
        <v>3000</v>
      </c>
      <c r="V12" s="68" t="s">
        <v>343</v>
      </c>
      <c r="W12" s="68" t="s">
        <v>290</v>
      </c>
      <c r="X12" s="67" t="s">
        <v>347</v>
      </c>
      <c r="Y12" s="66" t="s">
        <v>348</v>
      </c>
      <c r="Z12" s="55" t="s">
        <v>320</v>
      </c>
      <c r="AA12" s="46" t="s">
        <v>377</v>
      </c>
      <c r="AB12" s="57">
        <v>149000000</v>
      </c>
      <c r="AC12" s="52" t="s">
        <v>77</v>
      </c>
      <c r="AD12" s="52" t="s">
        <v>54</v>
      </c>
      <c r="AE12" s="55" t="s">
        <v>321</v>
      </c>
      <c r="AF12" s="55"/>
      <c r="AG12" s="57">
        <v>149000000</v>
      </c>
      <c r="AH12" s="57">
        <v>149000000</v>
      </c>
      <c r="AI12" s="109" t="s">
        <v>443</v>
      </c>
      <c r="AJ12" s="97"/>
      <c r="AK12" s="55" t="s">
        <v>427</v>
      </c>
      <c r="AL12" s="46" t="s">
        <v>273</v>
      </c>
      <c r="AM12" s="137"/>
      <c r="AN12" s="137"/>
      <c r="AO12" s="144"/>
      <c r="AT12" t="s">
        <v>213</v>
      </c>
    </row>
    <row r="13" spans="1:46" ht="409.5" x14ac:dyDescent="0.25">
      <c r="A13" s="295"/>
      <c r="B13" s="338"/>
      <c r="C13" s="244"/>
      <c r="D13" s="298"/>
      <c r="E13" s="328"/>
      <c r="F13" s="333"/>
      <c r="G13" s="295"/>
      <c r="H13" s="304"/>
      <c r="I13" s="307"/>
      <c r="J13" s="107" t="s">
        <v>435</v>
      </c>
      <c r="K13" s="325"/>
      <c r="L13" s="306" t="s">
        <v>282</v>
      </c>
      <c r="M13" s="303" t="s">
        <v>207</v>
      </c>
      <c r="N13" s="346" t="s">
        <v>287</v>
      </c>
      <c r="O13" s="55">
        <v>12</v>
      </c>
      <c r="P13" s="55">
        <v>7</v>
      </c>
      <c r="Q13" s="131">
        <f t="shared" si="0"/>
        <v>0.58333333333333337</v>
      </c>
      <c r="R13" s="55" t="s">
        <v>321</v>
      </c>
      <c r="S13" s="61">
        <v>45657</v>
      </c>
      <c r="T13" s="52">
        <v>180</v>
      </c>
      <c r="U13" s="52">
        <v>12</v>
      </c>
      <c r="V13" s="68"/>
      <c r="W13" s="68" t="s">
        <v>290</v>
      </c>
      <c r="X13" s="66" t="s">
        <v>352</v>
      </c>
      <c r="Y13" s="66" t="s">
        <v>365</v>
      </c>
      <c r="Z13" s="55" t="s">
        <v>320</v>
      </c>
      <c r="AA13" s="46" t="s">
        <v>375</v>
      </c>
      <c r="AB13" s="360">
        <v>464828049.20999998</v>
      </c>
      <c r="AC13" s="52" t="s">
        <v>77</v>
      </c>
      <c r="AD13" s="343" t="s">
        <v>54</v>
      </c>
      <c r="AE13" s="55" t="s">
        <v>321</v>
      </c>
      <c r="AF13" s="107" t="s">
        <v>435</v>
      </c>
      <c r="AG13" s="360">
        <v>464828049.20999998</v>
      </c>
      <c r="AH13" s="360">
        <v>464828049.20999998</v>
      </c>
      <c r="AI13" s="92">
        <v>138000000</v>
      </c>
      <c r="AJ13" s="99">
        <v>0</v>
      </c>
      <c r="AK13" s="300" t="s">
        <v>427</v>
      </c>
      <c r="AL13" s="46" t="s">
        <v>273</v>
      </c>
      <c r="AM13" s="137"/>
      <c r="AN13" s="137"/>
      <c r="AO13" s="144"/>
      <c r="AT13" t="s">
        <v>206</v>
      </c>
    </row>
    <row r="14" spans="1:46" ht="105.75" customHeight="1" x14ac:dyDescent="0.25">
      <c r="A14" s="295"/>
      <c r="B14" s="338"/>
      <c r="C14" s="244"/>
      <c r="D14" s="299"/>
      <c r="E14" s="328"/>
      <c r="F14" s="333"/>
      <c r="G14" s="295"/>
      <c r="H14" s="305"/>
      <c r="I14" s="308"/>
      <c r="J14" s="68" t="s">
        <v>444</v>
      </c>
      <c r="K14" s="326"/>
      <c r="L14" s="308"/>
      <c r="M14" s="305"/>
      <c r="N14" s="347"/>
      <c r="O14" s="55">
        <v>3</v>
      </c>
      <c r="P14" s="55">
        <v>0</v>
      </c>
      <c r="Q14" s="131">
        <f t="shared" si="0"/>
        <v>0</v>
      </c>
      <c r="R14" s="55" t="s">
        <v>321</v>
      </c>
      <c r="S14" s="61">
        <v>45657</v>
      </c>
      <c r="T14" s="52">
        <v>180</v>
      </c>
      <c r="U14" s="58">
        <v>1059626</v>
      </c>
      <c r="V14" s="68"/>
      <c r="W14" s="68" t="s">
        <v>290</v>
      </c>
      <c r="X14" s="66" t="s">
        <v>349</v>
      </c>
      <c r="Y14" s="66" t="s">
        <v>366</v>
      </c>
      <c r="Z14" s="55" t="s">
        <v>320</v>
      </c>
      <c r="AA14" s="46" t="s">
        <v>376</v>
      </c>
      <c r="AB14" s="361"/>
      <c r="AC14" s="46" t="s">
        <v>65</v>
      </c>
      <c r="AD14" s="345"/>
      <c r="AE14" s="55" t="s">
        <v>321</v>
      </c>
      <c r="AF14" s="68" t="s">
        <v>444</v>
      </c>
      <c r="AG14" s="361"/>
      <c r="AH14" s="361"/>
      <c r="AI14" s="110"/>
      <c r="AJ14" s="112"/>
      <c r="AK14" s="302"/>
      <c r="AL14" s="46" t="s">
        <v>273</v>
      </c>
      <c r="AM14" s="137"/>
      <c r="AN14" s="137"/>
      <c r="AO14" s="144"/>
    </row>
    <row r="15" spans="1:46" ht="85.5" customHeight="1" x14ac:dyDescent="0.25">
      <c r="A15" s="295"/>
      <c r="B15" s="338"/>
      <c r="C15" s="244"/>
      <c r="D15" s="297" t="s">
        <v>256</v>
      </c>
      <c r="E15" s="328"/>
      <c r="F15" s="333"/>
      <c r="G15" s="295"/>
      <c r="H15" s="303" t="s">
        <v>283</v>
      </c>
      <c r="I15" s="306" t="s">
        <v>284</v>
      </c>
      <c r="J15" s="115" t="s">
        <v>436</v>
      </c>
      <c r="K15" s="324">
        <v>0.2</v>
      </c>
      <c r="L15" s="46" t="s">
        <v>292</v>
      </c>
      <c r="M15" s="46" t="s">
        <v>207</v>
      </c>
      <c r="N15" s="346" t="s">
        <v>287</v>
      </c>
      <c r="O15" s="55">
        <v>6</v>
      </c>
      <c r="P15" s="55">
        <v>1</v>
      </c>
      <c r="Q15" s="131">
        <f t="shared" si="0"/>
        <v>0.16666666666666666</v>
      </c>
      <c r="R15" s="55" t="s">
        <v>321</v>
      </c>
      <c r="S15" s="61">
        <v>45657</v>
      </c>
      <c r="T15" s="52">
        <v>180</v>
      </c>
      <c r="U15" s="56">
        <v>6</v>
      </c>
      <c r="V15" s="68"/>
      <c r="W15" s="68" t="s">
        <v>290</v>
      </c>
      <c r="X15" s="66" t="s">
        <v>352</v>
      </c>
      <c r="Y15" s="66" t="s">
        <v>348</v>
      </c>
      <c r="Z15" s="55" t="s">
        <v>320</v>
      </c>
      <c r="AA15" s="46" t="s">
        <v>375</v>
      </c>
      <c r="AB15" s="57">
        <v>53706267</v>
      </c>
      <c r="AC15" s="52" t="s">
        <v>77</v>
      </c>
      <c r="AD15" s="52" t="s">
        <v>54</v>
      </c>
      <c r="AE15" s="55" t="s">
        <v>321</v>
      </c>
      <c r="AF15" s="108" t="s">
        <v>436</v>
      </c>
      <c r="AG15" s="57">
        <v>53706267</v>
      </c>
      <c r="AH15" s="57">
        <v>53706267</v>
      </c>
      <c r="AI15" s="57">
        <v>18000000</v>
      </c>
      <c r="AJ15" s="97">
        <v>0</v>
      </c>
      <c r="AK15" s="55" t="s">
        <v>427</v>
      </c>
      <c r="AL15" s="46" t="s">
        <v>273</v>
      </c>
      <c r="AM15" s="137"/>
      <c r="AN15" s="137"/>
      <c r="AO15" s="144"/>
      <c r="AT15" t="s">
        <v>207</v>
      </c>
    </row>
    <row r="16" spans="1:46" ht="75" x14ac:dyDescent="0.25">
      <c r="A16" s="295"/>
      <c r="B16" s="338"/>
      <c r="C16" s="244"/>
      <c r="D16" s="298"/>
      <c r="E16" s="328"/>
      <c r="F16" s="333"/>
      <c r="G16" s="295"/>
      <c r="H16" s="304"/>
      <c r="I16" s="307"/>
      <c r="J16" s="68" t="s">
        <v>445</v>
      </c>
      <c r="K16" s="325"/>
      <c r="L16" s="46" t="s">
        <v>278</v>
      </c>
      <c r="M16" s="46" t="s">
        <v>207</v>
      </c>
      <c r="N16" s="347"/>
      <c r="O16" s="55">
        <v>1</v>
      </c>
      <c r="P16" s="55">
        <v>0</v>
      </c>
      <c r="Q16" s="131">
        <f t="shared" si="0"/>
        <v>0</v>
      </c>
      <c r="R16" s="55" t="s">
        <v>321</v>
      </c>
      <c r="S16" s="61">
        <v>45657</v>
      </c>
      <c r="T16" s="52">
        <v>180</v>
      </c>
      <c r="U16" s="60">
        <v>5000</v>
      </c>
      <c r="V16" s="68"/>
      <c r="W16" s="68" t="s">
        <v>290</v>
      </c>
      <c r="X16" s="66" t="s">
        <v>353</v>
      </c>
      <c r="Y16" s="66" t="s">
        <v>367</v>
      </c>
      <c r="Z16" s="55" t="s">
        <v>320</v>
      </c>
      <c r="AA16" s="46" t="s">
        <v>381</v>
      </c>
      <c r="AB16" s="57">
        <v>130000000</v>
      </c>
      <c r="AC16" s="52" t="s">
        <v>68</v>
      </c>
      <c r="AD16" s="52" t="s">
        <v>54</v>
      </c>
      <c r="AE16" s="55" t="s">
        <v>321</v>
      </c>
      <c r="AF16" s="55"/>
      <c r="AG16" s="57">
        <v>130000000</v>
      </c>
      <c r="AH16" s="57">
        <v>130000000</v>
      </c>
      <c r="AI16" s="57"/>
      <c r="AJ16" s="97"/>
      <c r="AK16" s="55" t="s">
        <v>427</v>
      </c>
      <c r="AL16" s="46" t="s">
        <v>273</v>
      </c>
      <c r="AM16" s="138"/>
      <c r="AN16" s="138"/>
      <c r="AO16" s="145"/>
      <c r="AT16" t="s">
        <v>210</v>
      </c>
    </row>
    <row r="17" spans="1:46" ht="78.75" customHeight="1" thickBot="1" x14ac:dyDescent="0.3">
      <c r="A17" s="295"/>
      <c r="B17" s="338"/>
      <c r="C17" s="244"/>
      <c r="D17" s="299"/>
      <c r="E17" s="328"/>
      <c r="F17" s="333"/>
      <c r="G17" s="295"/>
      <c r="H17" s="304"/>
      <c r="I17" s="307"/>
      <c r="J17" s="68" t="s">
        <v>445</v>
      </c>
      <c r="K17" s="326"/>
      <c r="L17" s="52" t="s">
        <v>285</v>
      </c>
      <c r="M17" s="46" t="s">
        <v>207</v>
      </c>
      <c r="N17" s="46" t="s">
        <v>291</v>
      </c>
      <c r="O17" s="55">
        <v>1</v>
      </c>
      <c r="P17" s="177">
        <v>0.125</v>
      </c>
      <c r="Q17" s="131">
        <f t="shared" si="0"/>
        <v>0.125</v>
      </c>
      <c r="R17" s="55" t="s">
        <v>321</v>
      </c>
      <c r="S17" s="61">
        <v>45657</v>
      </c>
      <c r="T17" s="52">
        <v>180</v>
      </c>
      <c r="U17" s="58">
        <v>1059626</v>
      </c>
      <c r="V17" s="68" t="s">
        <v>343</v>
      </c>
      <c r="W17" s="68" t="s">
        <v>290</v>
      </c>
      <c r="X17" s="66" t="s">
        <v>352</v>
      </c>
      <c r="Y17" s="66" t="s">
        <v>365</v>
      </c>
      <c r="Z17" s="55" t="s">
        <v>320</v>
      </c>
      <c r="AA17" s="46" t="s">
        <v>378</v>
      </c>
      <c r="AB17" s="57">
        <v>1265653663.5</v>
      </c>
      <c r="AC17" s="52" t="s">
        <v>77</v>
      </c>
      <c r="AD17" s="52" t="s">
        <v>54</v>
      </c>
      <c r="AE17" s="55" t="s">
        <v>321</v>
      </c>
      <c r="AF17" s="55"/>
      <c r="AG17" s="57">
        <v>1265653663.5</v>
      </c>
      <c r="AH17" s="57">
        <v>1265653663.5</v>
      </c>
      <c r="AI17" s="57"/>
      <c r="AJ17" s="97"/>
      <c r="AK17" s="55" t="s">
        <v>428</v>
      </c>
      <c r="AL17" s="46" t="s">
        <v>273</v>
      </c>
      <c r="AM17" s="156"/>
      <c r="AN17" s="156"/>
      <c r="AO17" s="139"/>
      <c r="AT17" t="s">
        <v>211</v>
      </c>
    </row>
    <row r="18" spans="1:46" ht="86.25" customHeight="1" x14ac:dyDescent="0.25">
      <c r="A18" s="295"/>
      <c r="B18" s="339"/>
      <c r="C18" s="245"/>
      <c r="D18" s="68" t="s">
        <v>258</v>
      </c>
      <c r="E18" s="329"/>
      <c r="F18" s="333"/>
      <c r="G18" s="296"/>
      <c r="H18" s="305"/>
      <c r="I18" s="308"/>
      <c r="J18" s="68" t="s">
        <v>445</v>
      </c>
      <c r="K18" s="88">
        <v>0.2</v>
      </c>
      <c r="L18" s="46" t="s">
        <v>286</v>
      </c>
      <c r="M18" s="46" t="s">
        <v>207</v>
      </c>
      <c r="N18" s="46" t="s">
        <v>293</v>
      </c>
      <c r="O18" s="55">
        <v>1</v>
      </c>
      <c r="P18" s="177">
        <v>0.125</v>
      </c>
      <c r="Q18" s="131">
        <f t="shared" si="0"/>
        <v>0.125</v>
      </c>
      <c r="R18" s="55" t="s">
        <v>321</v>
      </c>
      <c r="S18" s="61">
        <v>45657</v>
      </c>
      <c r="T18" s="52">
        <v>180</v>
      </c>
      <c r="U18" s="58">
        <v>1059626</v>
      </c>
      <c r="V18" s="68"/>
      <c r="W18" s="68" t="s">
        <v>290</v>
      </c>
      <c r="X18" s="66" t="s">
        <v>349</v>
      </c>
      <c r="Y18" s="66" t="s">
        <v>366</v>
      </c>
      <c r="Z18" s="55"/>
      <c r="AA18" s="46" t="s">
        <v>383</v>
      </c>
      <c r="AB18" s="57">
        <v>121691254.79000001</v>
      </c>
      <c r="AC18" s="46" t="s">
        <v>65</v>
      </c>
      <c r="AD18" s="52" t="s">
        <v>54</v>
      </c>
      <c r="AE18" s="55" t="s">
        <v>321</v>
      </c>
      <c r="AF18" s="55"/>
      <c r="AG18" s="57">
        <v>121691254.79000001</v>
      </c>
      <c r="AH18" s="57">
        <v>121691254.79000001</v>
      </c>
      <c r="AI18" s="57"/>
      <c r="AJ18" s="97"/>
      <c r="AK18" s="55" t="s">
        <v>428</v>
      </c>
      <c r="AL18" s="46" t="s">
        <v>273</v>
      </c>
      <c r="AM18" s="170"/>
      <c r="AN18" s="170"/>
      <c r="AO18" s="136"/>
      <c r="AT18" t="s">
        <v>212</v>
      </c>
    </row>
    <row r="19" spans="1:46" ht="86.25" customHeight="1" x14ac:dyDescent="0.25">
      <c r="A19" s="295"/>
      <c r="B19" s="126"/>
      <c r="C19" s="117"/>
      <c r="D19" s="105"/>
      <c r="E19" s="127"/>
      <c r="F19" s="123"/>
      <c r="G19" s="118"/>
      <c r="H19" s="362" t="s">
        <v>457</v>
      </c>
      <c r="I19" s="363"/>
      <c r="J19" s="363"/>
      <c r="K19" s="363"/>
      <c r="L19" s="363"/>
      <c r="M19" s="363"/>
      <c r="N19" s="363"/>
      <c r="O19" s="363"/>
      <c r="P19" s="364"/>
      <c r="Q19" s="134">
        <f>SUM(Q18+Q17+Q16+Q15+Q14+Q13+Q12+Q11+Q10+Q9)/10</f>
        <v>0.19015151515151513</v>
      </c>
      <c r="R19" s="55"/>
      <c r="S19" s="61"/>
      <c r="T19" s="52"/>
      <c r="U19" s="58"/>
      <c r="V19" s="68"/>
      <c r="W19" s="68"/>
      <c r="X19" s="66"/>
      <c r="Y19" s="66"/>
      <c r="Z19" s="55"/>
      <c r="AA19" s="46"/>
      <c r="AB19" s="57"/>
      <c r="AC19" s="46"/>
      <c r="AD19" s="52"/>
      <c r="AE19" s="55"/>
      <c r="AF19" s="55"/>
      <c r="AG19" s="57"/>
      <c r="AH19" s="57"/>
      <c r="AI19" s="57"/>
      <c r="AJ19" s="97"/>
      <c r="AK19" s="55"/>
      <c r="AL19" s="46"/>
      <c r="AM19" s="172">
        <f>AM9</f>
        <v>3517735407.5</v>
      </c>
      <c r="AN19" s="172">
        <f>AN9</f>
        <v>691100000</v>
      </c>
      <c r="AO19" s="173">
        <f>AN19/AM19</f>
        <v>0.19646162088442976</v>
      </c>
    </row>
    <row r="20" spans="1:46" ht="99.75" customHeight="1" x14ac:dyDescent="0.25">
      <c r="A20" s="295"/>
      <c r="B20" s="312" t="s">
        <v>241</v>
      </c>
      <c r="C20" s="309" t="s">
        <v>243</v>
      </c>
      <c r="D20" s="297" t="s">
        <v>259</v>
      </c>
      <c r="E20" s="315" t="s">
        <v>294</v>
      </c>
      <c r="F20" s="318">
        <v>2024130010153</v>
      </c>
      <c r="G20" s="321" t="s">
        <v>295</v>
      </c>
      <c r="H20" s="297" t="s">
        <v>296</v>
      </c>
      <c r="I20" s="346" t="s">
        <v>297</v>
      </c>
      <c r="J20" s="68" t="s">
        <v>448</v>
      </c>
      <c r="K20" s="324">
        <v>0.6</v>
      </c>
      <c r="L20" s="46" t="s">
        <v>298</v>
      </c>
      <c r="M20" s="46" t="s">
        <v>207</v>
      </c>
      <c r="N20" s="46" t="s">
        <v>315</v>
      </c>
      <c r="O20" s="55">
        <v>2</v>
      </c>
      <c r="P20" s="55">
        <v>1</v>
      </c>
      <c r="Q20" s="131">
        <f t="shared" si="0"/>
        <v>0.5</v>
      </c>
      <c r="R20" s="55" t="s">
        <v>321</v>
      </c>
      <c r="S20" s="61">
        <v>45657</v>
      </c>
      <c r="T20" s="52">
        <v>180</v>
      </c>
      <c r="U20" s="59">
        <v>1059626</v>
      </c>
      <c r="V20" s="68" t="s">
        <v>343</v>
      </c>
      <c r="W20" s="68" t="s">
        <v>290</v>
      </c>
      <c r="X20" s="66" t="s">
        <v>371</v>
      </c>
      <c r="Y20" s="66" t="s">
        <v>368</v>
      </c>
      <c r="Z20" s="55" t="s">
        <v>320</v>
      </c>
      <c r="AA20" s="46" t="s">
        <v>380</v>
      </c>
      <c r="AB20" s="57">
        <v>12877540531.940001</v>
      </c>
      <c r="AC20" s="52" t="s">
        <v>55</v>
      </c>
      <c r="AD20" s="52" t="s">
        <v>54</v>
      </c>
      <c r="AE20" s="55" t="s">
        <v>321</v>
      </c>
      <c r="AF20" s="68" t="s">
        <v>448</v>
      </c>
      <c r="AG20" s="57">
        <v>2877540531.9400001</v>
      </c>
      <c r="AH20" s="57">
        <v>12877540531.940001</v>
      </c>
      <c r="AI20" s="57">
        <v>1000000000</v>
      </c>
      <c r="AJ20" s="97">
        <v>0</v>
      </c>
      <c r="AK20" s="55" t="s">
        <v>428</v>
      </c>
      <c r="AL20" s="46" t="s">
        <v>294</v>
      </c>
      <c r="AM20" s="171">
        <v>17479112139.940002</v>
      </c>
      <c r="AN20" s="171">
        <v>3483210735.8199997</v>
      </c>
      <c r="AO20" s="158">
        <f>AN20/AM20</f>
        <v>0.1992784706644691</v>
      </c>
    </row>
    <row r="21" spans="1:46" ht="409.5" x14ac:dyDescent="0.25">
      <c r="A21" s="295"/>
      <c r="B21" s="313"/>
      <c r="C21" s="310"/>
      <c r="D21" s="299"/>
      <c r="E21" s="316"/>
      <c r="F21" s="319"/>
      <c r="G21" s="322"/>
      <c r="H21" s="299"/>
      <c r="I21" s="347"/>
      <c r="J21" s="106" t="s">
        <v>439</v>
      </c>
      <c r="K21" s="326"/>
      <c r="L21" s="46" t="s">
        <v>299</v>
      </c>
      <c r="M21" s="46" t="s">
        <v>207</v>
      </c>
      <c r="N21" s="46" t="s">
        <v>287</v>
      </c>
      <c r="O21" s="55">
        <v>21</v>
      </c>
      <c r="P21" s="55">
        <v>15</v>
      </c>
      <c r="Q21" s="131">
        <f t="shared" si="0"/>
        <v>0.7142857142857143</v>
      </c>
      <c r="R21" s="55" t="s">
        <v>321</v>
      </c>
      <c r="S21" s="61">
        <v>45657</v>
      </c>
      <c r="T21" s="52">
        <v>180</v>
      </c>
      <c r="U21" s="60">
        <v>21</v>
      </c>
      <c r="V21" s="68"/>
      <c r="W21" s="68" t="s">
        <v>290</v>
      </c>
      <c r="X21" s="66" t="s">
        <v>372</v>
      </c>
      <c r="Y21" s="66" t="s">
        <v>369</v>
      </c>
      <c r="Z21" s="55" t="s">
        <v>320</v>
      </c>
      <c r="AA21" s="46" t="s">
        <v>375</v>
      </c>
      <c r="AB21" s="57">
        <v>400496800</v>
      </c>
      <c r="AC21" s="52" t="s">
        <v>77</v>
      </c>
      <c r="AD21" s="52" t="s">
        <v>54</v>
      </c>
      <c r="AE21" s="55" t="s">
        <v>321</v>
      </c>
      <c r="AF21" s="106" t="s">
        <v>439</v>
      </c>
      <c r="AG21" s="57">
        <v>400496800</v>
      </c>
      <c r="AH21" s="57">
        <v>400496800</v>
      </c>
      <c r="AI21" s="57">
        <v>248360000</v>
      </c>
      <c r="AJ21" s="97">
        <v>0</v>
      </c>
      <c r="AK21" s="55" t="s">
        <v>427</v>
      </c>
      <c r="AL21" s="46" t="s">
        <v>294</v>
      </c>
      <c r="AM21" s="159"/>
      <c r="AN21" s="159"/>
      <c r="AO21" s="158"/>
    </row>
    <row r="22" spans="1:46" ht="91.5" customHeight="1" x14ac:dyDescent="0.25">
      <c r="A22" s="295"/>
      <c r="B22" s="313"/>
      <c r="C22" s="310"/>
      <c r="D22" s="297" t="s">
        <v>260</v>
      </c>
      <c r="E22" s="316"/>
      <c r="F22" s="319"/>
      <c r="G22" s="322"/>
      <c r="H22" s="297" t="s">
        <v>302</v>
      </c>
      <c r="I22" s="306" t="s">
        <v>303</v>
      </c>
      <c r="J22" s="68" t="s">
        <v>445</v>
      </c>
      <c r="K22" s="324">
        <v>0.4</v>
      </c>
      <c r="L22" s="303" t="s">
        <v>300</v>
      </c>
      <c r="M22" s="346" t="s">
        <v>207</v>
      </c>
      <c r="N22" s="46" t="s">
        <v>421</v>
      </c>
      <c r="O22" s="55">
        <v>1</v>
      </c>
      <c r="P22" s="55">
        <v>0</v>
      </c>
      <c r="Q22" s="131">
        <f t="shared" si="0"/>
        <v>0</v>
      </c>
      <c r="R22" s="55" t="s">
        <v>321</v>
      </c>
      <c r="S22" s="61">
        <v>45657</v>
      </c>
      <c r="T22" s="52">
        <v>180</v>
      </c>
      <c r="U22" s="58">
        <v>1059626</v>
      </c>
      <c r="V22" s="68" t="s">
        <v>343</v>
      </c>
      <c r="W22" s="68" t="s">
        <v>290</v>
      </c>
      <c r="X22" s="66" t="s">
        <v>372</v>
      </c>
      <c r="Y22" s="66" t="s">
        <v>369</v>
      </c>
      <c r="Z22" s="55" t="s">
        <v>320</v>
      </c>
      <c r="AA22" s="46" t="s">
        <v>380</v>
      </c>
      <c r="AB22" s="360">
        <v>530000000</v>
      </c>
      <c r="AC22" s="45" t="s">
        <v>65</v>
      </c>
      <c r="AD22" s="343" t="s">
        <v>54</v>
      </c>
      <c r="AE22" s="55" t="s">
        <v>321</v>
      </c>
      <c r="AF22" s="55"/>
      <c r="AG22" s="360">
        <v>530000000</v>
      </c>
      <c r="AH22" s="360">
        <v>530000000</v>
      </c>
      <c r="AI22" s="110"/>
      <c r="AJ22" s="112"/>
      <c r="AK22" s="300" t="s">
        <v>427</v>
      </c>
      <c r="AL22" s="46" t="s">
        <v>294</v>
      </c>
      <c r="AM22" s="159"/>
      <c r="AN22" s="159"/>
      <c r="AO22" s="158"/>
    </row>
    <row r="23" spans="1:46" ht="94.5" customHeight="1" x14ac:dyDescent="0.25">
      <c r="A23" s="295"/>
      <c r="B23" s="313"/>
      <c r="C23" s="310"/>
      <c r="D23" s="298"/>
      <c r="E23" s="316"/>
      <c r="F23" s="319"/>
      <c r="G23" s="322"/>
      <c r="H23" s="298"/>
      <c r="I23" s="307"/>
      <c r="J23" s="68" t="s">
        <v>445</v>
      </c>
      <c r="K23" s="325"/>
      <c r="L23" s="305"/>
      <c r="M23" s="347"/>
      <c r="N23" s="46" t="s">
        <v>422</v>
      </c>
      <c r="O23" s="55">
        <v>1000</v>
      </c>
      <c r="P23" s="55">
        <v>0</v>
      </c>
      <c r="Q23" s="131">
        <f t="shared" si="0"/>
        <v>0</v>
      </c>
      <c r="R23" s="55" t="s">
        <v>321</v>
      </c>
      <c r="S23" s="61">
        <v>45657</v>
      </c>
      <c r="T23" s="52">
        <v>180</v>
      </c>
      <c r="U23" s="60">
        <v>1000</v>
      </c>
      <c r="V23" s="68" t="s">
        <v>343</v>
      </c>
      <c r="W23" s="68" t="s">
        <v>290</v>
      </c>
      <c r="X23" s="66" t="s">
        <v>354</v>
      </c>
      <c r="Y23" s="66" t="s">
        <v>370</v>
      </c>
      <c r="Z23" s="55" t="s">
        <v>320</v>
      </c>
      <c r="AA23" s="46" t="s">
        <v>373</v>
      </c>
      <c r="AB23" s="361"/>
      <c r="AC23" s="52" t="s">
        <v>68</v>
      </c>
      <c r="AD23" s="345"/>
      <c r="AE23" s="55" t="s">
        <v>321</v>
      </c>
      <c r="AF23" s="101"/>
      <c r="AG23" s="361"/>
      <c r="AH23" s="361"/>
      <c r="AI23" s="93"/>
      <c r="AJ23" s="98"/>
      <c r="AK23" s="302"/>
      <c r="AL23" s="46" t="s">
        <v>294</v>
      </c>
      <c r="AM23" s="159"/>
      <c r="AN23" s="159"/>
      <c r="AO23" s="158"/>
    </row>
    <row r="24" spans="1:46" ht="409.5" x14ac:dyDescent="0.25">
      <c r="A24" s="295"/>
      <c r="B24" s="314"/>
      <c r="C24" s="311"/>
      <c r="D24" s="299"/>
      <c r="E24" s="317"/>
      <c r="F24" s="320"/>
      <c r="G24" s="323"/>
      <c r="H24" s="299"/>
      <c r="I24" s="308"/>
      <c r="J24" s="106" t="s">
        <v>438</v>
      </c>
      <c r="K24" s="326"/>
      <c r="L24" s="46" t="s">
        <v>301</v>
      </c>
      <c r="M24" s="46" t="s">
        <v>207</v>
      </c>
      <c r="N24" s="46" t="s">
        <v>287</v>
      </c>
      <c r="O24" s="55">
        <v>20</v>
      </c>
      <c r="P24" s="55">
        <v>5</v>
      </c>
      <c r="Q24" s="131">
        <f t="shared" si="0"/>
        <v>0.25</v>
      </c>
      <c r="R24" s="55" t="s">
        <v>321</v>
      </c>
      <c r="S24" s="61">
        <v>45657</v>
      </c>
      <c r="T24" s="52">
        <v>180</v>
      </c>
      <c r="U24" s="60">
        <v>20</v>
      </c>
      <c r="V24" s="68"/>
      <c r="W24" s="68" t="s">
        <v>290</v>
      </c>
      <c r="X24" s="66" t="s">
        <v>371</v>
      </c>
      <c r="Y24" s="66" t="s">
        <v>368</v>
      </c>
      <c r="Z24" s="55" t="s">
        <v>320</v>
      </c>
      <c r="AA24" s="46" t="s">
        <v>375</v>
      </c>
      <c r="AB24" s="57">
        <v>335097200</v>
      </c>
      <c r="AC24" s="52" t="s">
        <v>77</v>
      </c>
      <c r="AD24" s="52" t="s">
        <v>54</v>
      </c>
      <c r="AE24" s="55" t="s">
        <v>321</v>
      </c>
      <c r="AF24" s="106" t="s">
        <v>438</v>
      </c>
      <c r="AG24" s="57">
        <v>335097200</v>
      </c>
      <c r="AH24" s="57">
        <v>335097200</v>
      </c>
      <c r="AI24" s="57">
        <v>79440000</v>
      </c>
      <c r="AJ24" s="97">
        <v>0</v>
      </c>
      <c r="AK24" s="55" t="s">
        <v>427</v>
      </c>
      <c r="AL24" s="46" t="s">
        <v>294</v>
      </c>
      <c r="AM24" s="159"/>
      <c r="AN24" s="159"/>
      <c r="AO24" s="158"/>
    </row>
    <row r="25" spans="1:46" ht="58.5" customHeight="1" x14ac:dyDescent="0.25">
      <c r="A25" s="295"/>
      <c r="B25" s="121"/>
      <c r="C25" s="120"/>
      <c r="D25" s="119"/>
      <c r="E25" s="122"/>
      <c r="F25" s="124"/>
      <c r="G25" s="125"/>
      <c r="H25" s="367" t="s">
        <v>458</v>
      </c>
      <c r="I25" s="368"/>
      <c r="J25" s="368"/>
      <c r="K25" s="368"/>
      <c r="L25" s="368"/>
      <c r="M25" s="368"/>
      <c r="N25" s="368"/>
      <c r="O25" s="368"/>
      <c r="P25" s="369"/>
      <c r="Q25" s="134">
        <f>SUM(Q24+Q23+Q22+Q21+Q20)/5</f>
        <v>0.29285714285714287</v>
      </c>
      <c r="R25" s="55"/>
      <c r="S25" s="61"/>
      <c r="T25" s="52"/>
      <c r="U25" s="60"/>
      <c r="V25" s="68"/>
      <c r="W25" s="68"/>
      <c r="X25" s="66"/>
      <c r="Y25" s="66"/>
      <c r="Z25" s="55"/>
      <c r="AA25" s="46"/>
      <c r="AB25" s="57"/>
      <c r="AC25" s="52"/>
      <c r="AD25" s="52"/>
      <c r="AE25" s="55"/>
      <c r="AF25" s="129"/>
      <c r="AG25" s="57"/>
      <c r="AH25" s="57"/>
      <c r="AI25" s="130"/>
      <c r="AJ25" s="97"/>
      <c r="AK25" s="55"/>
      <c r="AL25" s="46"/>
      <c r="AM25" s="174">
        <f>AM20</f>
        <v>17479112139.940002</v>
      </c>
      <c r="AN25" s="174">
        <f>AN20</f>
        <v>3483210735.8199997</v>
      </c>
      <c r="AO25" s="134">
        <f>AO20</f>
        <v>0.1992784706644691</v>
      </c>
    </row>
    <row r="26" spans="1:46" ht="81.75" customHeight="1" x14ac:dyDescent="0.25">
      <c r="A26" s="295"/>
      <c r="B26" s="312" t="s">
        <v>242</v>
      </c>
      <c r="C26" s="309" t="s">
        <v>244</v>
      </c>
      <c r="D26" s="334" t="s">
        <v>261</v>
      </c>
      <c r="E26" s="315" t="s">
        <v>305</v>
      </c>
      <c r="F26" s="318">
        <v>2024130010154</v>
      </c>
      <c r="G26" s="294" t="s">
        <v>306</v>
      </c>
      <c r="H26" s="297" t="s">
        <v>307</v>
      </c>
      <c r="I26" s="300" t="s">
        <v>276</v>
      </c>
      <c r="J26" s="68" t="s">
        <v>445</v>
      </c>
      <c r="K26" s="324">
        <v>0.4</v>
      </c>
      <c r="L26" s="52" t="s">
        <v>312</v>
      </c>
      <c r="M26" s="46" t="s">
        <v>207</v>
      </c>
      <c r="N26" s="46" t="s">
        <v>423</v>
      </c>
      <c r="O26" s="55">
        <v>1</v>
      </c>
      <c r="P26" s="177">
        <v>0.125</v>
      </c>
      <c r="Q26" s="131">
        <f>(P26/O26)</f>
        <v>0.125</v>
      </c>
      <c r="R26" s="55" t="s">
        <v>321</v>
      </c>
      <c r="S26" s="61">
        <v>45657</v>
      </c>
      <c r="T26" s="52">
        <v>180</v>
      </c>
      <c r="U26" s="58">
        <v>1059626</v>
      </c>
      <c r="V26" s="68" t="s">
        <v>343</v>
      </c>
      <c r="W26" s="68" t="s">
        <v>290</v>
      </c>
      <c r="X26" s="67" t="s">
        <v>350</v>
      </c>
      <c r="Y26" s="66" t="s">
        <v>351</v>
      </c>
      <c r="Z26" s="55" t="s">
        <v>320</v>
      </c>
      <c r="AA26" s="46" t="s">
        <v>384</v>
      </c>
      <c r="AB26" s="57">
        <v>24000000</v>
      </c>
      <c r="AC26" s="52" t="s">
        <v>68</v>
      </c>
      <c r="AD26" s="52" t="s">
        <v>54</v>
      </c>
      <c r="AE26" s="55" t="s">
        <v>321</v>
      </c>
      <c r="AG26" s="57">
        <v>200000000</v>
      </c>
      <c r="AH26" s="57">
        <v>24000000</v>
      </c>
      <c r="AJ26" s="97"/>
      <c r="AK26" s="55" t="s">
        <v>427</v>
      </c>
      <c r="AL26" s="46" t="s">
        <v>305</v>
      </c>
      <c r="AM26" s="159"/>
      <c r="AN26" s="159"/>
      <c r="AO26" s="158"/>
    </row>
    <row r="27" spans="1:46" ht="180" x14ac:dyDescent="0.25">
      <c r="A27" s="295"/>
      <c r="B27" s="313"/>
      <c r="C27" s="310"/>
      <c r="D27" s="335"/>
      <c r="E27" s="316"/>
      <c r="F27" s="319"/>
      <c r="G27" s="295"/>
      <c r="H27" s="298"/>
      <c r="I27" s="301"/>
      <c r="J27" s="106" t="s">
        <v>440</v>
      </c>
      <c r="K27" s="325"/>
      <c r="L27" s="46" t="s">
        <v>313</v>
      </c>
      <c r="M27" s="46" t="s">
        <v>207</v>
      </c>
      <c r="N27" s="46" t="s">
        <v>287</v>
      </c>
      <c r="O27" s="55">
        <v>7</v>
      </c>
      <c r="P27" s="55">
        <v>2</v>
      </c>
      <c r="Q27" s="131">
        <f t="shared" ref="Q27:Q34" si="1">(P27/O27)</f>
        <v>0.2857142857142857</v>
      </c>
      <c r="R27" s="55" t="s">
        <v>321</v>
      </c>
      <c r="S27" s="61">
        <v>45657</v>
      </c>
      <c r="T27" s="52">
        <v>180</v>
      </c>
      <c r="U27" s="60">
        <v>7</v>
      </c>
      <c r="V27" s="68"/>
      <c r="W27" s="68" t="s">
        <v>290</v>
      </c>
      <c r="X27" s="66" t="s">
        <v>352</v>
      </c>
      <c r="Y27" s="66" t="s">
        <v>355</v>
      </c>
      <c r="Z27" s="55" t="s">
        <v>320</v>
      </c>
      <c r="AA27" s="46" t="s">
        <v>375</v>
      </c>
      <c r="AB27" s="57">
        <v>42583400</v>
      </c>
      <c r="AC27" s="52" t="s">
        <v>77</v>
      </c>
      <c r="AD27" s="52" t="s">
        <v>54</v>
      </c>
      <c r="AE27" s="55" t="s">
        <v>321</v>
      </c>
      <c r="AF27" s="106" t="s">
        <v>440</v>
      </c>
      <c r="AG27" s="57">
        <v>42583400</v>
      </c>
      <c r="AH27" s="57">
        <v>42583400</v>
      </c>
      <c r="AI27" s="57">
        <v>32480000</v>
      </c>
      <c r="AJ27" s="97">
        <v>0</v>
      </c>
      <c r="AK27" s="55" t="s">
        <v>427</v>
      </c>
      <c r="AL27" s="46" t="s">
        <v>305</v>
      </c>
      <c r="AM27" s="159"/>
      <c r="AN27" s="159"/>
      <c r="AO27" s="158"/>
    </row>
    <row r="28" spans="1:46" ht="74.25" customHeight="1" x14ac:dyDescent="0.25">
      <c r="A28" s="295"/>
      <c r="B28" s="313"/>
      <c r="C28" s="310"/>
      <c r="D28" s="336"/>
      <c r="E28" s="316"/>
      <c r="F28" s="319"/>
      <c r="G28" s="295"/>
      <c r="H28" s="299"/>
      <c r="I28" s="302"/>
      <c r="J28" s="68"/>
      <c r="K28" s="326"/>
      <c r="L28" s="46" t="s">
        <v>314</v>
      </c>
      <c r="M28" s="46" t="s">
        <v>207</v>
      </c>
      <c r="N28" s="46" t="s">
        <v>424</v>
      </c>
      <c r="O28" s="55">
        <v>4</v>
      </c>
      <c r="P28" s="55">
        <v>0</v>
      </c>
      <c r="Q28" s="131">
        <f t="shared" si="1"/>
        <v>0</v>
      </c>
      <c r="R28" s="55" t="s">
        <v>321</v>
      </c>
      <c r="S28" s="61">
        <v>45657</v>
      </c>
      <c r="T28" s="52">
        <v>180</v>
      </c>
      <c r="U28" s="60">
        <v>5000</v>
      </c>
      <c r="V28" s="68" t="s">
        <v>343</v>
      </c>
      <c r="W28" s="68" t="s">
        <v>290</v>
      </c>
      <c r="X28" s="66" t="s">
        <v>356</v>
      </c>
      <c r="Y28" s="66" t="s">
        <v>357</v>
      </c>
      <c r="Z28" s="55" t="s">
        <v>320</v>
      </c>
      <c r="AA28" s="46" t="s">
        <v>385</v>
      </c>
      <c r="AB28" s="57">
        <v>600000001</v>
      </c>
      <c r="AC28" s="46" t="s">
        <v>65</v>
      </c>
      <c r="AD28" s="52" t="s">
        <v>54</v>
      </c>
      <c r="AE28" s="55" t="s">
        <v>321</v>
      </c>
      <c r="AF28" s="55"/>
      <c r="AG28" s="57">
        <v>500000000.97000003</v>
      </c>
      <c r="AH28" s="57">
        <v>600000001</v>
      </c>
      <c r="AI28" s="57"/>
      <c r="AJ28" s="97"/>
      <c r="AK28" s="55" t="s">
        <v>427</v>
      </c>
      <c r="AL28" s="46" t="s">
        <v>305</v>
      </c>
      <c r="AM28" s="157">
        <v>10044728566.400002</v>
      </c>
      <c r="AN28" s="157">
        <v>2978920226.52</v>
      </c>
      <c r="AO28" s="158">
        <f>AN28/AM28</f>
        <v>0.29656552756284538</v>
      </c>
    </row>
    <row r="29" spans="1:46" ht="409.5" x14ac:dyDescent="0.25">
      <c r="A29" s="295"/>
      <c r="B29" s="313"/>
      <c r="C29" s="310"/>
      <c r="D29" s="330" t="s">
        <v>262</v>
      </c>
      <c r="E29" s="316"/>
      <c r="F29" s="319"/>
      <c r="G29" s="295"/>
      <c r="H29" s="297" t="s">
        <v>309</v>
      </c>
      <c r="I29" s="297" t="s">
        <v>310</v>
      </c>
      <c r="J29" s="106" t="s">
        <v>441</v>
      </c>
      <c r="K29" s="324">
        <v>0.4</v>
      </c>
      <c r="L29" s="46" t="s">
        <v>316</v>
      </c>
      <c r="M29" s="46" t="s">
        <v>207</v>
      </c>
      <c r="N29" s="46" t="s">
        <v>287</v>
      </c>
      <c r="O29" s="55">
        <v>22</v>
      </c>
      <c r="P29" s="55">
        <v>7</v>
      </c>
      <c r="Q29" s="131">
        <f t="shared" si="1"/>
        <v>0.31818181818181818</v>
      </c>
      <c r="R29" s="55" t="s">
        <v>321</v>
      </c>
      <c r="S29" s="61">
        <v>45657</v>
      </c>
      <c r="T29" s="52">
        <v>180</v>
      </c>
      <c r="U29" s="60">
        <v>22</v>
      </c>
      <c r="V29" s="68"/>
      <c r="W29" s="68" t="s">
        <v>290</v>
      </c>
      <c r="X29" s="66" t="s">
        <v>347</v>
      </c>
      <c r="Y29" s="66" t="s">
        <v>358</v>
      </c>
      <c r="Z29" s="55" t="s">
        <v>320</v>
      </c>
      <c r="AA29" s="46" t="s">
        <v>375</v>
      </c>
      <c r="AB29" s="57">
        <v>387499800</v>
      </c>
      <c r="AC29" s="52" t="s">
        <v>77</v>
      </c>
      <c r="AD29" s="52" t="s">
        <v>54</v>
      </c>
      <c r="AE29" s="55" t="s">
        <v>321</v>
      </c>
      <c r="AF29" s="106" t="s">
        <v>441</v>
      </c>
      <c r="AG29" s="57">
        <v>387499800</v>
      </c>
      <c r="AH29" s="57">
        <v>387499800</v>
      </c>
      <c r="AI29" s="57">
        <v>130900000</v>
      </c>
      <c r="AJ29" s="97">
        <v>0</v>
      </c>
      <c r="AK29" s="55" t="s">
        <v>427</v>
      </c>
      <c r="AL29" s="46" t="s">
        <v>305</v>
      </c>
      <c r="AM29" s="160"/>
      <c r="AN29" s="160"/>
      <c r="AO29" s="161"/>
    </row>
    <row r="30" spans="1:46" ht="90.75" thickBot="1" x14ac:dyDescent="0.3">
      <c r="A30" s="295"/>
      <c r="B30" s="313"/>
      <c r="C30" s="310"/>
      <c r="D30" s="331"/>
      <c r="E30" s="316"/>
      <c r="F30" s="319"/>
      <c r="G30" s="295"/>
      <c r="H30" s="298"/>
      <c r="I30" s="298"/>
      <c r="J30" s="68" t="s">
        <v>445</v>
      </c>
      <c r="K30" s="325"/>
      <c r="L30" s="297" t="s">
        <v>317</v>
      </c>
      <c r="M30" s="303" t="s">
        <v>207</v>
      </c>
      <c r="N30" s="46" t="s">
        <v>425</v>
      </c>
      <c r="O30" s="55">
        <v>4</v>
      </c>
      <c r="P30" s="55">
        <v>0</v>
      </c>
      <c r="Q30" s="131">
        <f t="shared" si="1"/>
        <v>0</v>
      </c>
      <c r="R30" s="55" t="s">
        <v>321</v>
      </c>
      <c r="S30" s="61">
        <v>45657</v>
      </c>
      <c r="T30" s="52">
        <v>180</v>
      </c>
      <c r="U30" s="59">
        <v>1059626</v>
      </c>
      <c r="V30" s="68" t="s">
        <v>343</v>
      </c>
      <c r="W30" s="68" t="s">
        <v>290</v>
      </c>
      <c r="X30" s="66" t="s">
        <v>359</v>
      </c>
      <c r="Y30" s="66" t="s">
        <v>360</v>
      </c>
      <c r="Z30" s="55" t="s">
        <v>320</v>
      </c>
      <c r="AA30" s="46" t="s">
        <v>386</v>
      </c>
      <c r="AB30" s="360">
        <v>4303636498.3199997</v>
      </c>
      <c r="AC30" s="52" t="s">
        <v>77</v>
      </c>
      <c r="AD30" s="343" t="s">
        <v>54</v>
      </c>
      <c r="AE30" s="100" t="s">
        <v>321</v>
      </c>
      <c r="AF30" s="100"/>
      <c r="AG30" s="360">
        <v>1960330647.3499999</v>
      </c>
      <c r="AH30" s="360">
        <v>4303636498.3199997</v>
      </c>
      <c r="AI30" s="110"/>
      <c r="AJ30" s="112"/>
      <c r="AK30" s="300" t="s">
        <v>428</v>
      </c>
      <c r="AL30" s="46" t="s">
        <v>305</v>
      </c>
      <c r="AM30" s="140"/>
      <c r="AN30" s="140"/>
      <c r="AO30" s="141"/>
    </row>
    <row r="31" spans="1:46" ht="99.75" customHeight="1" x14ac:dyDescent="0.25">
      <c r="A31" s="295"/>
      <c r="B31" s="313"/>
      <c r="C31" s="310"/>
      <c r="D31" s="331"/>
      <c r="E31" s="316"/>
      <c r="F31" s="319"/>
      <c r="G31" s="295"/>
      <c r="H31" s="298"/>
      <c r="I31" s="298"/>
      <c r="J31" s="114" t="s">
        <v>433</v>
      </c>
      <c r="K31" s="325"/>
      <c r="L31" s="298"/>
      <c r="M31" s="304"/>
      <c r="N31" s="46" t="s">
        <v>426</v>
      </c>
      <c r="O31" s="55">
        <v>2</v>
      </c>
      <c r="P31" s="55">
        <v>1</v>
      </c>
      <c r="Q31" s="131">
        <f t="shared" si="1"/>
        <v>0.5</v>
      </c>
      <c r="R31" s="55" t="s">
        <v>321</v>
      </c>
      <c r="S31" s="61">
        <v>45657</v>
      </c>
      <c r="T31" s="52">
        <v>180</v>
      </c>
      <c r="U31" s="59">
        <v>1059626</v>
      </c>
      <c r="V31" s="68" t="s">
        <v>343</v>
      </c>
      <c r="W31" s="68" t="s">
        <v>290</v>
      </c>
      <c r="X31" s="66" t="s">
        <v>356</v>
      </c>
      <c r="Y31" s="66" t="s">
        <v>357</v>
      </c>
      <c r="Z31" s="55" t="s">
        <v>320</v>
      </c>
      <c r="AA31" s="46" t="s">
        <v>387</v>
      </c>
      <c r="AB31" s="371"/>
      <c r="AC31" s="46" t="s">
        <v>65</v>
      </c>
      <c r="AD31" s="344"/>
      <c r="AE31" s="55" t="s">
        <v>321</v>
      </c>
      <c r="AF31" s="113" t="s">
        <v>433</v>
      </c>
      <c r="AG31" s="371"/>
      <c r="AH31" s="371"/>
      <c r="AI31" s="110">
        <v>189682864</v>
      </c>
      <c r="AJ31" s="112">
        <v>0</v>
      </c>
      <c r="AK31" s="301"/>
      <c r="AL31" s="46" t="s">
        <v>305</v>
      </c>
      <c r="AM31" s="162"/>
      <c r="AN31" s="162"/>
      <c r="AO31" s="163"/>
    </row>
    <row r="32" spans="1:46" ht="88.5" customHeight="1" x14ac:dyDescent="0.25">
      <c r="A32" s="295"/>
      <c r="B32" s="313"/>
      <c r="C32" s="310"/>
      <c r="D32" s="332"/>
      <c r="E32" s="316"/>
      <c r="F32" s="319"/>
      <c r="G32" s="295"/>
      <c r="H32" s="299"/>
      <c r="I32" s="299"/>
      <c r="J32" s="68" t="s">
        <v>445</v>
      </c>
      <c r="K32" s="326"/>
      <c r="L32" s="299"/>
      <c r="M32" s="305"/>
      <c r="N32" s="46" t="s">
        <v>304</v>
      </c>
      <c r="O32" s="55">
        <v>1</v>
      </c>
      <c r="P32" s="55">
        <v>0</v>
      </c>
      <c r="Q32" s="131">
        <f t="shared" si="1"/>
        <v>0</v>
      </c>
      <c r="R32" s="55" t="s">
        <v>321</v>
      </c>
      <c r="S32" s="61">
        <v>45657</v>
      </c>
      <c r="T32" s="52">
        <v>180</v>
      </c>
      <c r="U32" s="59">
        <v>1059626</v>
      </c>
      <c r="V32" s="68" t="s">
        <v>343</v>
      </c>
      <c r="W32" s="68" t="s">
        <v>290</v>
      </c>
      <c r="X32" s="66" t="s">
        <v>352</v>
      </c>
      <c r="Y32" s="66" t="s">
        <v>355</v>
      </c>
      <c r="Z32" s="55" t="s">
        <v>320</v>
      </c>
      <c r="AA32" s="46" t="s">
        <v>388</v>
      </c>
      <c r="AB32" s="361"/>
      <c r="AC32" s="52" t="s">
        <v>68</v>
      </c>
      <c r="AD32" s="345"/>
      <c r="AE32" s="101" t="s">
        <v>321</v>
      </c>
      <c r="AF32" s="101"/>
      <c r="AG32" s="361"/>
      <c r="AH32" s="361"/>
      <c r="AI32" s="93"/>
      <c r="AJ32" s="98"/>
      <c r="AK32" s="302"/>
      <c r="AL32" s="46" t="s">
        <v>305</v>
      </c>
      <c r="AM32" s="164"/>
      <c r="AN32" s="164"/>
      <c r="AO32" s="165"/>
    </row>
    <row r="33" spans="1:41" ht="111" customHeight="1" x14ac:dyDescent="0.25">
      <c r="A33" s="295"/>
      <c r="B33" s="313"/>
      <c r="C33" s="310"/>
      <c r="D33" s="334" t="s">
        <v>263</v>
      </c>
      <c r="E33" s="316"/>
      <c r="F33" s="319"/>
      <c r="G33" s="295"/>
      <c r="H33" s="297" t="s">
        <v>308</v>
      </c>
      <c r="I33" s="297" t="s">
        <v>311</v>
      </c>
      <c r="J33" s="68" t="s">
        <v>446</v>
      </c>
      <c r="K33" s="324">
        <v>0.2</v>
      </c>
      <c r="L33" s="46" t="s">
        <v>318</v>
      </c>
      <c r="M33" s="46" t="s">
        <v>207</v>
      </c>
      <c r="N33" s="46" t="s">
        <v>417</v>
      </c>
      <c r="O33" s="55">
        <v>1450</v>
      </c>
      <c r="P33" s="55">
        <v>960</v>
      </c>
      <c r="Q33" s="131">
        <f t="shared" si="1"/>
        <v>0.66206896551724137</v>
      </c>
      <c r="R33" s="55" t="s">
        <v>321</v>
      </c>
      <c r="S33" s="61">
        <v>45657</v>
      </c>
      <c r="T33" s="52">
        <v>180</v>
      </c>
      <c r="U33" s="56">
        <v>1450</v>
      </c>
      <c r="V33" s="68" t="s">
        <v>343</v>
      </c>
      <c r="W33" s="68" t="s">
        <v>290</v>
      </c>
      <c r="X33" s="67" t="s">
        <v>361</v>
      </c>
      <c r="Y33" s="66" t="s">
        <v>362</v>
      </c>
      <c r="Z33" s="55" t="s">
        <v>382</v>
      </c>
      <c r="AA33" s="51"/>
      <c r="AB33" s="57">
        <v>1100000000</v>
      </c>
      <c r="AC33" s="52"/>
      <c r="AD33" s="52" t="s">
        <v>54</v>
      </c>
      <c r="AE33" s="55" t="s">
        <v>321</v>
      </c>
      <c r="AF33" s="55"/>
      <c r="AG33" s="57">
        <v>1478250000</v>
      </c>
      <c r="AH33" s="57">
        <v>1100000000</v>
      </c>
      <c r="AI33" s="57">
        <v>15826168</v>
      </c>
      <c r="AJ33" s="97">
        <v>15826168</v>
      </c>
      <c r="AK33" s="55" t="s">
        <v>427</v>
      </c>
      <c r="AL33" s="46" t="s">
        <v>305</v>
      </c>
      <c r="AM33" s="164"/>
      <c r="AN33" s="164"/>
      <c r="AO33" s="165"/>
    </row>
    <row r="34" spans="1:41" ht="270" x14ac:dyDescent="0.25">
      <c r="A34" s="296"/>
      <c r="B34" s="314"/>
      <c r="C34" s="311"/>
      <c r="D34" s="336"/>
      <c r="E34" s="317"/>
      <c r="F34" s="320"/>
      <c r="G34" s="296"/>
      <c r="H34" s="299"/>
      <c r="I34" s="299"/>
      <c r="J34" s="107" t="s">
        <v>447</v>
      </c>
      <c r="K34" s="326"/>
      <c r="L34" s="132" t="s">
        <v>319</v>
      </c>
      <c r="M34" s="132" t="s">
        <v>207</v>
      </c>
      <c r="N34" s="132" t="s">
        <v>287</v>
      </c>
      <c r="O34" s="100">
        <v>11</v>
      </c>
      <c r="P34" s="100">
        <v>3</v>
      </c>
      <c r="Q34" s="146">
        <f t="shared" si="1"/>
        <v>0.27272727272727271</v>
      </c>
      <c r="R34" s="100" t="s">
        <v>321</v>
      </c>
      <c r="S34" s="147">
        <v>45657</v>
      </c>
      <c r="T34" s="133">
        <v>180</v>
      </c>
      <c r="U34" s="148">
        <v>11</v>
      </c>
      <c r="V34" s="105"/>
      <c r="W34" s="105" t="s">
        <v>290</v>
      </c>
      <c r="X34" s="149" t="s">
        <v>363</v>
      </c>
      <c r="Y34" s="149" t="s">
        <v>364</v>
      </c>
      <c r="Z34" s="100" t="s">
        <v>320</v>
      </c>
      <c r="AA34" s="132" t="s">
        <v>375</v>
      </c>
      <c r="AB34" s="150">
        <v>85166800</v>
      </c>
      <c r="AC34" s="133" t="s">
        <v>77</v>
      </c>
      <c r="AD34" s="133" t="s">
        <v>54</v>
      </c>
      <c r="AE34" s="100" t="s">
        <v>321</v>
      </c>
      <c r="AF34" s="107" t="s">
        <v>447</v>
      </c>
      <c r="AG34" s="150">
        <v>85166800</v>
      </c>
      <c r="AH34" s="150">
        <v>85166800</v>
      </c>
      <c r="AI34" s="150">
        <v>46400000</v>
      </c>
      <c r="AJ34" s="151">
        <v>0</v>
      </c>
      <c r="AK34" s="100" t="s">
        <v>427</v>
      </c>
      <c r="AL34" s="132" t="s">
        <v>305</v>
      </c>
      <c r="AM34" s="164"/>
      <c r="AN34" s="164"/>
      <c r="AO34" s="165"/>
    </row>
    <row r="35" spans="1:41" s="51" customFormat="1" ht="26.25" x14ac:dyDescent="0.4">
      <c r="H35" s="370" t="s">
        <v>459</v>
      </c>
      <c r="I35" s="370"/>
      <c r="J35" s="370"/>
      <c r="K35" s="370"/>
      <c r="L35" s="370"/>
      <c r="M35" s="370"/>
      <c r="N35" s="370"/>
      <c r="O35" s="370"/>
      <c r="P35" s="370"/>
      <c r="Q35" s="143">
        <f>SUM(Q34+Q33+Q32+Q31+Q30+Q29+Q28+Q27+Q26)/9</f>
        <v>0.24041026023784642</v>
      </c>
      <c r="U35" s="152"/>
      <c r="V35" s="50"/>
      <c r="W35" s="50"/>
      <c r="Z35" s="152"/>
      <c r="AB35" s="153"/>
      <c r="AE35" s="55"/>
      <c r="AF35" s="55"/>
      <c r="AG35" s="90">
        <f>SUM(AG9:AG34)</f>
        <v>11549480587.76</v>
      </c>
      <c r="AH35" s="91">
        <f>SUM(AH9:AH34)</f>
        <v>23438536438.760002</v>
      </c>
      <c r="AI35" s="91">
        <f>SUM(AI9:AI34)</f>
        <v>2055705664</v>
      </c>
      <c r="AJ35" s="154"/>
      <c r="AM35" s="166">
        <f>AM28</f>
        <v>10044728566.400002</v>
      </c>
      <c r="AN35" s="166">
        <f>AN28</f>
        <v>2978920226.52</v>
      </c>
      <c r="AO35" s="167">
        <f>AO28</f>
        <v>0.29656552756284538</v>
      </c>
    </row>
    <row r="36" spans="1:41" x14ac:dyDescent="0.25">
      <c r="AH36" s="89"/>
      <c r="AI36" s="89"/>
    </row>
    <row r="37" spans="1:41" ht="26.25" x14ac:dyDescent="0.4">
      <c r="AJ37" s="365"/>
      <c r="AK37" s="365"/>
      <c r="AL37" s="365"/>
      <c r="AM37" s="168"/>
      <c r="AN37" s="168"/>
      <c r="AO37" s="169"/>
    </row>
    <row r="40" spans="1:41" ht="69" customHeight="1" x14ac:dyDescent="0.4">
      <c r="H40" s="366" t="s">
        <v>463</v>
      </c>
      <c r="I40" s="366"/>
      <c r="J40" s="366"/>
      <c r="K40" s="366"/>
      <c r="L40" s="366"/>
      <c r="M40" s="366"/>
      <c r="N40" s="366"/>
      <c r="O40" s="366"/>
      <c r="P40" s="366"/>
      <c r="Q40" s="143">
        <f>SUM(Q35+Q25+Q19)/3</f>
        <v>0.24113963941550151</v>
      </c>
      <c r="AJ40" s="366" t="s">
        <v>465</v>
      </c>
      <c r="AK40" s="366"/>
      <c r="AL40" s="366"/>
      <c r="AM40" s="174">
        <f>AM35+AM25+AM19</f>
        <v>31041576113.840004</v>
      </c>
      <c r="AN40" s="174">
        <f>AN35+AN25+AN19</f>
        <v>7153230962.3400002</v>
      </c>
      <c r="AO40" s="134">
        <f>AN40/AM40</f>
        <v>0.23044032738887588</v>
      </c>
    </row>
  </sheetData>
  <mergeCells count="94">
    <mergeCell ref="AJ37:AL37"/>
    <mergeCell ref="H40:P40"/>
    <mergeCell ref="H25:P25"/>
    <mergeCell ref="H35:P35"/>
    <mergeCell ref="AB30:AB32"/>
    <mergeCell ref="AG30:AG32"/>
    <mergeCell ref="AK30:AK32"/>
    <mergeCell ref="AH30:AH32"/>
    <mergeCell ref="AD30:AD32"/>
    <mergeCell ref="AJ40:AL40"/>
    <mergeCell ref="L30:L32"/>
    <mergeCell ref="M30:M32"/>
    <mergeCell ref="H33:H34"/>
    <mergeCell ref="I33:I34"/>
    <mergeCell ref="K33:K34"/>
    <mergeCell ref="K29:K32"/>
    <mergeCell ref="AD13:AD14"/>
    <mergeCell ref="N13:N14"/>
    <mergeCell ref="N15:N16"/>
    <mergeCell ref="AB22:AB23"/>
    <mergeCell ref="AB13:AB14"/>
    <mergeCell ref="AD22:AD23"/>
    <mergeCell ref="AH10:AH11"/>
    <mergeCell ref="AK10:AK11"/>
    <mergeCell ref="L22:L23"/>
    <mergeCell ref="M13:M14"/>
    <mergeCell ref="L13:L14"/>
    <mergeCell ref="M22:M23"/>
    <mergeCell ref="AH13:AH14"/>
    <mergeCell ref="AH22:AH23"/>
    <mergeCell ref="AK22:AK23"/>
    <mergeCell ref="AK13:AK14"/>
    <mergeCell ref="AG10:AG11"/>
    <mergeCell ref="AG13:AG14"/>
    <mergeCell ref="AG22:AG23"/>
    <mergeCell ref="AD10:AD11"/>
    <mergeCell ref="AB10:AB11"/>
    <mergeCell ref="H19:P19"/>
    <mergeCell ref="C3:AK3"/>
    <mergeCell ref="C4:AK4"/>
    <mergeCell ref="A6:Y7"/>
    <mergeCell ref="A5:B5"/>
    <mergeCell ref="A1:B4"/>
    <mergeCell ref="Z6:AE7"/>
    <mergeCell ref="AG6:AL7"/>
    <mergeCell ref="C1:AK1"/>
    <mergeCell ref="C2:AK2"/>
    <mergeCell ref="C5:AK5"/>
    <mergeCell ref="G26:G34"/>
    <mergeCell ref="F26:F34"/>
    <mergeCell ref="H9:H11"/>
    <mergeCell ref="I9:I11"/>
    <mergeCell ref="M10:M11"/>
    <mergeCell ref="L10:L11"/>
    <mergeCell ref="I22:I24"/>
    <mergeCell ref="I20:I21"/>
    <mergeCell ref="K20:K21"/>
    <mergeCell ref="K22:K24"/>
    <mergeCell ref="K15:K17"/>
    <mergeCell ref="I12:I14"/>
    <mergeCell ref="H12:H14"/>
    <mergeCell ref="K12:K14"/>
    <mergeCell ref="B26:B34"/>
    <mergeCell ref="K9:K11"/>
    <mergeCell ref="E9:E18"/>
    <mergeCell ref="D29:D32"/>
    <mergeCell ref="F9:F18"/>
    <mergeCell ref="G9:G18"/>
    <mergeCell ref="D26:D28"/>
    <mergeCell ref="D33:D34"/>
    <mergeCell ref="B9:B18"/>
    <mergeCell ref="C9:C18"/>
    <mergeCell ref="D9:D11"/>
    <mergeCell ref="D12:D14"/>
    <mergeCell ref="D15:D17"/>
    <mergeCell ref="I29:I32"/>
    <mergeCell ref="H29:H32"/>
    <mergeCell ref="K26:K28"/>
    <mergeCell ref="A9:A34"/>
    <mergeCell ref="H26:H28"/>
    <mergeCell ref="I26:I28"/>
    <mergeCell ref="H15:H18"/>
    <mergeCell ref="I15:I18"/>
    <mergeCell ref="D22:D24"/>
    <mergeCell ref="C20:C24"/>
    <mergeCell ref="B20:B24"/>
    <mergeCell ref="H22:H24"/>
    <mergeCell ref="H20:H21"/>
    <mergeCell ref="D20:D21"/>
    <mergeCell ref="E20:E24"/>
    <mergeCell ref="F20:F24"/>
    <mergeCell ref="G20:G24"/>
    <mergeCell ref="E26:E34"/>
    <mergeCell ref="C26:C34"/>
  </mergeCells>
  <dataValidations count="1">
    <dataValidation type="list" allowBlank="1" showInputMessage="1" showErrorMessage="1" sqref="M26:M30 M12:M13 M9:M10 M20:M22 M15:M18 M24 M33:M34 M36:M39 M41:M69" xr:uid="{00000000-0002-0000-0300-000000000000}">
      <formula1>$AT$9:$AT$18</formula1>
    </dataValidation>
  </dataValidations>
  <hyperlinks>
    <hyperlink ref="AF13" r:id="rId1" display="https://community.secop.gov.co/Public/Tendering/OpportunityDetail/Index?noticeUID=CO1.NTC.6480957&amp;isFromPublicArea=True&amp;isModal=False. " xr:uid="{00000000-0004-0000-0300-000000000000}"/>
    <hyperlink ref="AF11" r:id="rId2" display="https://community.secop.gov.co/Public/Tendering/OpportunityDetail/Index?noticeUID=CO1.NTC.6479750&amp;isFromPublicArea=True&amp;isModal=False. " xr:uid="{00000000-0004-0000-0300-000001000000}"/>
    <hyperlink ref="AF24" r:id="rId3" display="https://community.secop.gov.co/Public/Tendering/OpportunityDetail/Index?noticeUID=CO1.NTC.6483437&amp;isFromPublicArea=True&amp;isModal=False. " xr:uid="{00000000-0004-0000-0300-000002000000}"/>
    <hyperlink ref="AF21" r:id="rId4" display="https://community.secop.gov.co/Public/Tendering/OpportunityDetail/Index?noticeUID=CO1.NTC.6480872&amp;isFromPublicArea=True&amp;isModal=False. " xr:uid="{00000000-0004-0000-0300-000003000000}"/>
    <hyperlink ref="AF27" r:id="rId5" display="https://community.secop.gov.co/Public/Tendering/OpportunityDetail/Index?noticeUID=CO1.NTC.6584513&amp;isFromPublicArea=True&amp;isModal=False. " xr:uid="{00000000-0004-0000-0300-000004000000}"/>
    <hyperlink ref="AF29" r:id="rId6" display="https://community.secop.gov.co/Public/Tendering/OpportunityDetail/Index?noticeUID=CO1.NTC.6482863&amp;isFromPublicArea=True&amp;isModal=False. " xr:uid="{00000000-0004-0000-0300-000005000000}"/>
    <hyperlink ref="J13" r:id="rId7" display="https://community.secop.gov.co/Public/Tendering/OpportunityDetail/Index?noticeUID=CO1.NTC.6480957&amp;isFromPublicArea=True&amp;isModal=False. " xr:uid="{00000000-0004-0000-0300-000006000000}"/>
    <hyperlink ref="J11" r:id="rId8" display="https://community.secop.gov.co/Public/Tendering/OpportunityDetail/Index?noticeUID=CO1.NTC.6479750&amp;isFromPublicArea=True&amp;isModal=False. " xr:uid="{00000000-0004-0000-0300-000007000000}"/>
    <hyperlink ref="J24" r:id="rId9" display="https://community.secop.gov.co/Public/Tendering/OpportunityDetail/Index?noticeUID=CO1.NTC.6483437&amp;isFromPublicArea=True&amp;isModal=False. " xr:uid="{00000000-0004-0000-0300-000008000000}"/>
    <hyperlink ref="J21" r:id="rId10" display="https://community.secop.gov.co/Public/Tendering/OpportunityDetail/Index?noticeUID=CO1.NTC.6480872&amp;isFromPublicArea=True&amp;isModal=False. " xr:uid="{00000000-0004-0000-0300-000009000000}"/>
    <hyperlink ref="J27" r:id="rId11" display="https://community.secop.gov.co/Public/Tendering/OpportunityDetail/Index?noticeUID=CO1.NTC.6584513&amp;isFromPublicArea=True&amp;isModal=False. " xr:uid="{00000000-0004-0000-0300-00000A000000}"/>
    <hyperlink ref="J29" r:id="rId12" display="https://community.secop.gov.co/Public/Tendering/OpportunityDetail/Index?noticeUID=CO1.NTC.6482863&amp;isFromPublicArea=True&amp;isModal=False. " xr:uid="{00000000-0004-0000-0300-00000B000000}"/>
    <hyperlink ref="AF34" r:id="rId13" display="https://community.secop.gov.co/Public/Tendering/OpportunityDetail/Index?noticeUID=CO1.NTC.6534624&amp;isFromPublicArea=True&amp;isModal=False. " xr:uid="{00000000-0004-0000-0300-00000C000000}"/>
    <hyperlink ref="J34" r:id="rId14" display="https://community.secop.gov.co/Public/Tendering/OpportunityDetail/Index?noticeUID=CO1.NTC.6534624&amp;isFromPublicArea=True&amp;isModal=False. " xr:uid="{D489FE01-A804-4924-8C74-A5C3B8C54F93}"/>
  </hyperlinks>
  <pageMargins left="0.7" right="0.7" top="0.75" bottom="0.75" header="0.3" footer="0.3"/>
  <pageSetup paperSize="9" orientation="portrait" r:id="rId15"/>
  <drawing r:id="rId16"/>
  <legacyDrawing r:id="rId1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AC9:AC36</xm:sqref>
        </x14:dataValidation>
        <x14:dataValidation type="list" allowBlank="1" showInputMessage="1" showErrorMessage="1" xr:uid="{00000000-0002-0000-0300-000002000000}">
          <x14:formula1>
            <xm:f>ANEXO1!$F$2:$F$7</xm:f>
          </x14:formula1>
          <xm:sqref>AD33:AD36 AD24:AD30 AD15:AD22 AD9:AD10 AD12:AD13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B15" sqref="B15"/>
    </sheetView>
  </sheetViews>
  <sheetFormatPr baseColWidth="10" defaultColWidth="10.85546875" defaultRowHeight="15" x14ac:dyDescent="0.25"/>
  <cols>
    <col min="1" max="1" width="20.7109375" customWidth="1"/>
    <col min="2" max="2" width="25" customWidth="1"/>
    <col min="3" max="3" width="19.7109375" customWidth="1"/>
    <col min="4" max="4" width="20.42578125" customWidth="1"/>
    <col min="5" max="6" width="22.85546875" customWidth="1"/>
    <col min="7" max="7" width="25.28515625" customWidth="1"/>
  </cols>
  <sheetData>
    <row r="2" spans="1:7" x14ac:dyDescent="0.25">
      <c r="A2" s="373" t="s">
        <v>37</v>
      </c>
      <c r="B2" s="374"/>
      <c r="C2" s="374"/>
      <c r="D2" s="374"/>
      <c r="E2" s="374"/>
      <c r="F2" s="374"/>
      <c r="G2" s="375"/>
    </row>
    <row r="3" spans="1:7" s="7" customFormat="1" x14ac:dyDescent="0.25">
      <c r="A3" s="31" t="s">
        <v>38</v>
      </c>
      <c r="B3" s="376" t="s">
        <v>39</v>
      </c>
      <c r="C3" s="376"/>
      <c r="D3" s="376"/>
      <c r="E3" s="376"/>
      <c r="F3" s="376"/>
      <c r="G3" s="32" t="s">
        <v>40</v>
      </c>
    </row>
    <row r="4" spans="1:7" ht="12.75" customHeight="1" x14ac:dyDescent="0.25">
      <c r="A4" s="33">
        <v>45489</v>
      </c>
      <c r="B4" s="377" t="s">
        <v>222</v>
      </c>
      <c r="C4" s="377"/>
      <c r="D4" s="377"/>
      <c r="E4" s="377"/>
      <c r="F4" s="377"/>
      <c r="G4" s="34" t="s">
        <v>223</v>
      </c>
    </row>
    <row r="5" spans="1:7" ht="12.75" customHeight="1" x14ac:dyDescent="0.25">
      <c r="A5" s="35"/>
      <c r="B5" s="377"/>
      <c r="C5" s="377"/>
      <c r="D5" s="377"/>
      <c r="E5" s="377"/>
      <c r="F5" s="377"/>
      <c r="G5" s="34"/>
    </row>
    <row r="6" spans="1:7" x14ac:dyDescent="0.25">
      <c r="A6" s="35"/>
      <c r="B6" s="372"/>
      <c r="C6" s="372"/>
      <c r="D6" s="372"/>
      <c r="E6" s="372"/>
      <c r="F6" s="372"/>
      <c r="G6" s="36"/>
    </row>
    <row r="7" spans="1:7" x14ac:dyDescent="0.25">
      <c r="A7" s="35"/>
      <c r="B7" s="372"/>
      <c r="C7" s="372"/>
      <c r="D7" s="372"/>
      <c r="E7" s="372"/>
      <c r="F7" s="372"/>
      <c r="G7" s="36"/>
    </row>
    <row r="8" spans="1:7" x14ac:dyDescent="0.25">
      <c r="A8" s="35"/>
      <c r="B8" s="37"/>
      <c r="C8" s="37"/>
      <c r="D8" s="37"/>
      <c r="E8" s="37"/>
      <c r="F8" s="37"/>
      <c r="G8" s="36"/>
    </row>
    <row r="9" spans="1:7" x14ac:dyDescent="0.25">
      <c r="A9" s="378" t="s">
        <v>224</v>
      </c>
      <c r="B9" s="379"/>
      <c r="C9" s="379"/>
      <c r="D9" s="379"/>
      <c r="E9" s="379"/>
      <c r="F9" s="379"/>
      <c r="G9" s="380"/>
    </row>
    <row r="10" spans="1:7" s="7" customFormat="1" x14ac:dyDescent="0.25">
      <c r="A10" s="38"/>
      <c r="B10" s="376" t="s">
        <v>41</v>
      </c>
      <c r="C10" s="376"/>
      <c r="D10" s="376" t="s">
        <v>42</v>
      </c>
      <c r="E10" s="376"/>
      <c r="F10" s="38" t="s">
        <v>38</v>
      </c>
      <c r="G10" s="38" t="s">
        <v>43</v>
      </c>
    </row>
    <row r="11" spans="1:7" x14ac:dyDescent="0.25">
      <c r="A11" s="39" t="s">
        <v>44</v>
      </c>
      <c r="B11" s="377" t="s">
        <v>45</v>
      </c>
      <c r="C11" s="377"/>
      <c r="D11" s="381" t="s">
        <v>46</v>
      </c>
      <c r="E11" s="381"/>
      <c r="F11" s="35" t="s">
        <v>79</v>
      </c>
      <c r="G11" s="36"/>
    </row>
    <row r="12" spans="1:7" x14ac:dyDescent="0.25">
      <c r="A12" s="39" t="s">
        <v>47</v>
      </c>
      <c r="B12" s="381" t="s">
        <v>48</v>
      </c>
      <c r="C12" s="381"/>
      <c r="D12" s="381" t="s">
        <v>80</v>
      </c>
      <c r="E12" s="381"/>
      <c r="F12" s="35" t="s">
        <v>79</v>
      </c>
      <c r="G12" s="36"/>
    </row>
    <row r="13" spans="1:7" x14ac:dyDescent="0.25">
      <c r="A13" s="39" t="s">
        <v>49</v>
      </c>
      <c r="B13" s="381" t="s">
        <v>48</v>
      </c>
      <c r="C13" s="381"/>
      <c r="D13" s="381" t="s">
        <v>80</v>
      </c>
      <c r="E13" s="381"/>
      <c r="F13" s="35" t="s">
        <v>79</v>
      </c>
      <c r="G13" s="36"/>
    </row>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row r="26" ht="45" customHeight="1" x14ac:dyDescent="0.25"/>
    <row r="27" ht="45" customHeight="1" x14ac:dyDescent="0.25"/>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baseColWidth="10" defaultColWidth="10.85546875" defaultRowHeight="15" x14ac:dyDescent="0.25"/>
  <cols>
    <col min="1" max="1" width="55.42578125" customWidth="1"/>
    <col min="5" max="5" width="20.140625" customWidth="1"/>
    <col min="6" max="6" width="34.7109375" customWidth="1"/>
  </cols>
  <sheetData>
    <row r="1" spans="1:6" ht="52.5" customHeight="1" x14ac:dyDescent="0.25">
      <c r="A1" s="29" t="s">
        <v>50</v>
      </c>
      <c r="E1" s="8" t="s">
        <v>51</v>
      </c>
      <c r="F1" s="8" t="s">
        <v>52</v>
      </c>
    </row>
    <row r="2" spans="1:6" ht="25.5" customHeight="1" x14ac:dyDescent="0.25">
      <c r="A2" s="28" t="s">
        <v>53</v>
      </c>
      <c r="E2" s="9">
        <v>0</v>
      </c>
      <c r="F2" s="10" t="s">
        <v>54</v>
      </c>
    </row>
    <row r="3" spans="1:6" ht="45" customHeight="1" x14ac:dyDescent="0.25">
      <c r="A3" s="28" t="s">
        <v>55</v>
      </c>
      <c r="E3" s="9">
        <v>1</v>
      </c>
      <c r="F3" s="10" t="s">
        <v>56</v>
      </c>
    </row>
    <row r="4" spans="1:6" ht="45" customHeight="1" x14ac:dyDescent="0.25">
      <c r="A4" s="28" t="s">
        <v>57</v>
      </c>
      <c r="E4" s="9">
        <v>2</v>
      </c>
      <c r="F4" s="10" t="s">
        <v>58</v>
      </c>
    </row>
    <row r="5" spans="1:6" ht="45" customHeight="1" x14ac:dyDescent="0.25">
      <c r="A5" s="28" t="s">
        <v>59</v>
      </c>
      <c r="E5" s="9">
        <v>3</v>
      </c>
      <c r="F5" s="10" t="s">
        <v>60</v>
      </c>
    </row>
    <row r="6" spans="1:6" ht="45" customHeight="1" x14ac:dyDescent="0.25">
      <c r="A6" s="28" t="s">
        <v>61</v>
      </c>
      <c r="E6" s="9">
        <v>4</v>
      </c>
      <c r="F6" s="10" t="s">
        <v>62</v>
      </c>
    </row>
    <row r="7" spans="1:6" ht="45" customHeight="1" x14ac:dyDescent="0.25">
      <c r="A7" s="28" t="s">
        <v>63</v>
      </c>
      <c r="E7" s="9">
        <v>5</v>
      </c>
      <c r="F7" s="10" t="s">
        <v>64</v>
      </c>
    </row>
    <row r="8" spans="1:6" ht="45" customHeight="1" x14ac:dyDescent="0.25">
      <c r="A8" s="28" t="s">
        <v>65</v>
      </c>
    </row>
    <row r="9" spans="1:6" ht="45" customHeight="1" x14ac:dyDescent="0.25">
      <c r="A9" s="28" t="s">
        <v>66</v>
      </c>
    </row>
    <row r="10" spans="1:6" ht="45" customHeight="1" x14ac:dyDescent="0.25">
      <c r="A10" s="28" t="s">
        <v>67</v>
      </c>
    </row>
    <row r="11" spans="1:6" ht="45" customHeight="1" x14ac:dyDescent="0.25">
      <c r="A11" s="28" t="s">
        <v>68</v>
      </c>
    </row>
    <row r="12" spans="1:6" ht="45" customHeight="1" x14ac:dyDescent="0.25">
      <c r="A12" s="28" t="s">
        <v>69</v>
      </c>
    </row>
    <row r="13" spans="1:6" ht="45" customHeight="1" x14ac:dyDescent="0.25">
      <c r="A13" s="28" t="s">
        <v>70</v>
      </c>
    </row>
    <row r="14" spans="1:6" ht="45" customHeight="1" x14ac:dyDescent="0.25">
      <c r="A14" s="28" t="s">
        <v>71</v>
      </c>
    </row>
    <row r="15" spans="1:6" ht="45" customHeight="1" x14ac:dyDescent="0.25">
      <c r="A15" s="28" t="s">
        <v>72</v>
      </c>
    </row>
    <row r="16" spans="1:6" ht="45" customHeight="1" x14ac:dyDescent="0.25">
      <c r="A16" s="28" t="s">
        <v>73</v>
      </c>
    </row>
    <row r="17" spans="1:1" ht="45" customHeight="1" x14ac:dyDescent="0.25">
      <c r="A17" s="28" t="s">
        <v>74</v>
      </c>
    </row>
    <row r="18" spans="1:1" ht="45" customHeight="1" x14ac:dyDescent="0.25">
      <c r="A18" s="28" t="s">
        <v>75</v>
      </c>
    </row>
    <row r="19" spans="1:1" ht="45" customHeight="1" x14ac:dyDescent="0.25">
      <c r="A19" s="28" t="s">
        <v>76</v>
      </c>
    </row>
    <row r="20" spans="1:1" ht="45" customHeight="1" x14ac:dyDescent="0.25">
      <c r="A20" s="28" t="s">
        <v>77</v>
      </c>
    </row>
    <row r="21" spans="1:1" ht="45" customHeight="1" x14ac:dyDescent="0.25">
      <c r="A21" s="28" t="s">
        <v>78</v>
      </c>
    </row>
    <row r="22" spans="1:1" ht="45" customHeight="1" x14ac:dyDescent="0.25"/>
    <row r="23" spans="1:1" ht="45" customHeight="1" x14ac:dyDescent="0.25"/>
    <row r="24" spans="1:1" ht="45" customHeight="1" x14ac:dyDescent="0.25"/>
    <row r="25" spans="1:1" ht="4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mathias David</dc:creator>
  <cp:lastModifiedBy>Luz Marlene Andrade Hong</cp:lastModifiedBy>
  <dcterms:created xsi:type="dcterms:W3CDTF">2024-07-04T17:50:33Z</dcterms:created>
  <dcterms:modified xsi:type="dcterms:W3CDTF">2024-10-30T23:14:05Z</dcterms:modified>
</cp:coreProperties>
</file>