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LANEACION 2024\PLANES DE ACCION 2024\RIESGOS\MAYO 2024\"/>
    </mc:Choice>
  </mc:AlternateContent>
  <bookViews>
    <workbookView xWindow="0" yWindow="0" windowWidth="20490" windowHeight="6855"/>
  </bookViews>
  <sheets>
    <sheet name="PLAN DE ACCIÓN 2024 - OAGRD" sheetId="1" r:id="rId1"/>
    <sheet name="ANEXO 1"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9" i="1" l="1"/>
  <c r="BE28" i="1"/>
  <c r="BF28" i="1" s="1"/>
  <c r="BD28" i="1"/>
  <c r="BC28" i="1"/>
  <c r="BB28" i="1"/>
  <c r="BA28" i="1"/>
  <c r="AZ28" i="1"/>
  <c r="AV28" i="1"/>
  <c r="AK22" i="1"/>
  <c r="AK28" i="1"/>
  <c r="X29" i="1"/>
  <c r="W29" i="1"/>
  <c r="X28" i="1"/>
  <c r="W28" i="1"/>
  <c r="W23" i="1"/>
  <c r="BE21" i="1"/>
  <c r="BF21" i="1" s="1"/>
  <c r="BD21" i="1"/>
  <c r="BC21" i="1"/>
  <c r="BB21" i="1"/>
  <c r="BA21" i="1"/>
  <c r="AZ21" i="1"/>
  <c r="AV21" i="1"/>
  <c r="AK21" i="1"/>
  <c r="AK20" i="1"/>
  <c r="AK17" i="1"/>
  <c r="X21" i="1"/>
  <c r="W21" i="1"/>
  <c r="W20" i="1"/>
  <c r="W17" i="1"/>
  <c r="BF16" i="1"/>
  <c r="BE16" i="1"/>
  <c r="BD16" i="1"/>
  <c r="BC16" i="1"/>
  <c r="BB16" i="1"/>
  <c r="BA16" i="1"/>
  <c r="AZ16" i="1"/>
  <c r="AV16" i="1"/>
  <c r="AK16" i="1" l="1"/>
  <c r="AK14" i="1"/>
  <c r="X16" i="1"/>
  <c r="W16" i="1"/>
  <c r="W13" i="1"/>
  <c r="AZ20" i="1" l="1"/>
  <c r="BA26" i="1"/>
  <c r="BC26" i="1"/>
  <c r="BA15" i="1"/>
  <c r="BA20" i="1" l="1"/>
  <c r="AQ14" i="1" l="1"/>
  <c r="AZ23" i="1" l="1"/>
  <c r="BB20" i="1"/>
</calcChain>
</file>

<file path=xl/comments1.xml><?xml version="1.0" encoding="utf-8"?>
<comments xmlns="http://schemas.openxmlformats.org/spreadsheetml/2006/main">
  <authors>
    <author>USUARIO</author>
    <author>Luz Marlene Andrade</author>
    <author>JOHANA VIELLAR</author>
  </authors>
  <commentList>
    <comment ref="O8" authorId="0" shapeId="0">
      <text>
        <r>
          <rPr>
            <b/>
            <sz val="9"/>
            <color indexed="81"/>
            <rFont val="Tahoma"/>
            <family val="2"/>
          </rPr>
          <t>USUARIO:
1. BIEN
2. SERVICIO</t>
        </r>
        <r>
          <rPr>
            <sz val="9"/>
            <color indexed="81"/>
            <rFont val="Tahoma"/>
            <family val="2"/>
          </rPr>
          <t xml:space="preserve">
</t>
        </r>
      </text>
    </comment>
    <comment ref="AG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L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W8" authorId="1" shapeId="0">
      <text>
        <r>
          <rPr>
            <b/>
            <sz val="9"/>
            <color indexed="81"/>
            <rFont val="Tahoma"/>
            <family val="2"/>
          </rPr>
          <t>Luz Marlene Andrade:</t>
        </r>
        <r>
          <rPr>
            <sz val="9"/>
            <color indexed="81"/>
            <rFont val="Tahoma"/>
            <family val="2"/>
          </rPr>
          <t xml:space="preserve">
1. Recursos Propios - ICLD
2. SGP
3. Donaciones
</t>
        </r>
      </text>
    </comment>
    <comment ref="BI8" authorId="2" shapeId="0">
      <text>
        <r>
          <rPr>
            <sz val="9"/>
            <color indexed="81"/>
            <rFont val="Tahoma"/>
            <family val="2"/>
          </rPr>
          <t xml:space="preserve">VER ANEXO 1
</t>
        </r>
      </text>
    </comment>
    <comment ref="BJ8"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<sst xmlns="http://schemas.openxmlformats.org/spreadsheetml/2006/main" count="419" uniqueCount="303">
  <si>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</si>
  <si>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</si>
  <si>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</si>
  <si>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</si>
  <si>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</si>
  <si>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</si>
  <si>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</si>
  <si>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</si>
  <si>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</si>
  <si>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</si>
  <si>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</si>
  <si>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</si>
  <si>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</si>
  <si>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</si>
  <si>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</si>
  <si>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</si>
  <si>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</si>
  <si>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</si>
  <si>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</si>
  <si>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</si>
  <si>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</si>
  <si>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</si>
  <si>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</si>
  <si>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</si>
  <si>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</si>
  <si>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</si>
  <si>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</si>
  <si>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</si>
  <si>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</si>
  <si>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</si>
  <si>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</si>
  <si>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</si>
  <si>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</si>
  <si>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</si>
  <si>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</si>
  <si>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</si>
  <si>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</si>
  <si>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</si>
  <si>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</si>
  <si>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</si>
  <si>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</si>
  <si>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PONDERACION DE LAS ACTIVIDADES (HITOS) DE PROYECTO</t>
  </si>
  <si>
    <t>FECHA DE INICIO DE LA ACTIVIDAD O ENTREGABLE</t>
  </si>
  <si>
    <t>FECHA DE TERMINACIÓN DEL ENTREGABLE</t>
  </si>
  <si>
    <t>TIEMPO DE EJECUCIÓN
(número de días)</t>
  </si>
  <si>
    <t>BENEFICIARIOS PROGRAMADOS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</si>
  <si>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</si>
  <si>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</si>
  <si>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</si>
  <si>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</si>
  <si>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</si>
  <si>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</si>
  <si>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</si>
  <si>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</si>
  <si>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</si>
  <si>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</si>
  <si>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</si>
  <si>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</si>
  <si>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 xml:space="preserve">RIESGOS ASOCIADOS AL PROCESO </t>
  </si>
  <si>
    <t>CONTROLES ESTABLECIDOS PARA LOS RIESGOS</t>
  </si>
  <si>
    <t>1. BIEN</t>
  </si>
  <si>
    <t>2- SERVICIO</t>
  </si>
  <si>
    <t>CIUDADES Y COMUNIDADES SOSTENIBLES</t>
  </si>
  <si>
    <t>RESILIENTE</t>
  </si>
  <si>
    <t>GESTION DEL RIESGO</t>
  </si>
  <si>
    <t>Inversión territorial per cápita en el sector (miles de pesos)</t>
  </si>
  <si>
    <t>ND</t>
  </si>
  <si>
    <t>Inversión promedio per cápita Distrital para la prevención de desastres</t>
  </si>
  <si>
    <t>Pesos</t>
  </si>
  <si>
    <t>CONOCIMIENTO DEL RIESGO</t>
  </si>
  <si>
    <t>REDUCCIÓN DEL RIESGO</t>
  </si>
  <si>
    <t>MANEJO DE DESASTRES</t>
  </si>
  <si>
    <t>Estudio ajustado y actualizado</t>
  </si>
  <si>
    <t>Inventarios de asentamientos elaborados</t>
  </si>
  <si>
    <t>Sistema de alertas tempranas para la gestión del riesgo de desastres diseñados</t>
  </si>
  <si>
    <t>estudio</t>
  </si>
  <si>
    <t>asentamientos inventariados</t>
  </si>
  <si>
    <t>sistema de alerta temprana</t>
  </si>
  <si>
    <t>1 Plan Distrital de gestión de riesgo ajustado y actualizado</t>
  </si>
  <si>
    <t>X</t>
  </si>
  <si>
    <t>Documentos de lineamientos técnicos realizados (450303100)</t>
  </si>
  <si>
    <t>Inventariar 20 asentamientos en zona de alto riesgo</t>
  </si>
  <si>
    <t>Estudios de riesgo de desastres elaborados (450301700)</t>
  </si>
  <si>
    <t>1  sistema de alertas tempranas para la gestión del riesgo de desastres</t>
  </si>
  <si>
    <t>Sistemas de Alerta Temprana implementados (450301800)</t>
  </si>
  <si>
    <t>ACUMULADO DE META PRODUCTO 2020- 2023</t>
  </si>
  <si>
    <t>GESTION  CON VALORES Y RESULTADOS</t>
  </si>
  <si>
    <r>
      <rPr>
        <b/>
        <sz val="9"/>
        <color theme="1" tint="4.9989318521683403E-2"/>
        <rFont val="Calibri"/>
        <family val="2"/>
        <scheme val="minor"/>
      </rPr>
      <t xml:space="preserve">1- FORTALECIMIENTO INSTITUCIONALY SIMPLIFICACION DE LOS PROCESOS.
2-GESTION PRESUPUESTAL Y EFICIENCIA DEL GASTO PUBLICO.
3-TRANSPARENCIA  ACCSEOS A LA INFORMACION PUBLICA Y LUCHA CONTRA LA CORRUPCION.
</t>
    </r>
    <r>
      <rPr>
        <b/>
        <sz val="11"/>
        <color theme="1" tint="4.9989318521683403E-2"/>
        <rFont val="Calibri"/>
        <family val="2"/>
        <scheme val="minor"/>
      </rPr>
      <t>4- SERVICIO AL CIUDADANO.
5-PARTICIPACION DEL CIUDADANO.
6-RACIONALIZACION DE TRAMITES.
7-CONTRATACION.
8-GOBIERNO DIGITAL.
9-SEGURIDAD DIGITAL.</t>
    </r>
  </si>
  <si>
    <t>CONOCIMIENTO DEL  RIESGO</t>
  </si>
  <si>
    <t>IDENTIFICAR   LOS ESCENARIOS DE RIESGO,ANALIZAR Y EVALUAR  EL RIESGO PARA DISMINUIR LAS CONDICIONES  Y PROMOVEER UNA MAYOR CONCIENCIA DEL  MISMO, EVITANDO NUEVOS RIESGOS ATRAVEZ DE MEDIDAS DE MITIGACION Y PREVENCION DEL RIESGO EN EL DISTRITO DE CARTAGENA.</t>
  </si>
  <si>
    <t>manejo del riesgo</t>
  </si>
  <si>
    <t>REDUCCION DEL RIESGO</t>
  </si>
  <si>
    <t>DISMINUIR LAS CONDICIONES DEL RIESGO EXISTENTES ATRAVEZ DE ACCIONES DE MITIGACION CON EL PROPOSITO DE DISMINUIR  LAS CONDICIONES DE AMANENAZA POR MEDIO DE ACTIVIDADES DE CAPACITACIONES DE LOS REASENTAMIENTO IRREGULARES, ATENCION PSICOLOGICA Y FORMACION Y CAPACITACION A LA COMUNIDAD CON DIFERENTES ENTIDADES EN EL DISTRITO DE CARTAGENA</t>
  </si>
  <si>
    <t>MANEJO DEL RIESGO</t>
  </si>
  <si>
    <t>PROMOVER Y DESARROLLAR ACCIONES ENCAMINADAS AL CUMPLIMIENTO  DEL  PROCESO DE GESTION DEL RIESGO QUE BUSCA BRINDAR ASISTENCIA HUMANITARIA Y FORTALECER LAS CAPACIDADES DE LAS FAMILIAS AFECTADAS  POR FENOMENOS NATURALES O ANTROPICO EN EL DISTRITO DE CARTAGENA.</t>
  </si>
  <si>
    <t>EXTENSION DEL CONOCIMIENTO DEL RIESGO EN NUESTRO TERRITORIO   CARTAGENA DE INDIAS</t>
  </si>
  <si>
    <t>APORTES PARA MITIGAR EL RIESGO EN LAS COMUNIDADES DEL DISTRITO CARTAGENA  DE  INDIAS</t>
  </si>
  <si>
    <t>CONTROL DE LOS RIESGOS EN NUESTRO TERRITORIO CARTAGENA DE INDIAS</t>
  </si>
  <si>
    <t>FORTALECER LA CAPACIDAD DE RESPUESTA FRENTE A LOS DESASTRES Y EMERGENCIAS EN EL DISTRITO DE CARTAGENA</t>
  </si>
  <si>
    <t>Contratar la prestación de servicios profesionales y de apoyo a la gestión para el fortalecimiento institucional para la gestión del riesgo de desastre y demas actividades propias de la gestión del riesgo</t>
  </si>
  <si>
    <t>Adquisición de elementos tecnológicos, técnicos y de oficina para el fortalecimiento institucional de la oficina asesora  para la gestión del riesgo de desastres</t>
  </si>
  <si>
    <t>EQUIPOS TECNOLOGICOS, MUEBLES Y ENSERES</t>
  </si>
  <si>
    <t>Adquisición de insumos de papelería y materiales para fortalecimiento institucional de la oficina asesora para la gestión del riesgo de desastres para desarrollar actividades de actualización y ajuste del Plan Distrital de Gestión del Riesgo</t>
  </si>
  <si>
    <t>MATERIALES Y UTILES DE OFICINA</t>
  </si>
  <si>
    <t>Realización de caracterizaciones en  asentamientos en zonas de alto riesgo</t>
  </si>
  <si>
    <t>Mantenimiento preventivo y reparación  del DRON de la OAGRD, poliza, como elemento fundamental para la evaluación y análisis de riesgo en el Distrito de Cartagena</t>
  </si>
  <si>
    <t>MANTENIMIENTO O COMPRA DE EQUIPO</t>
  </si>
  <si>
    <t>ASENTAMIENTOS INVENTARIADOS   Y         SISTEMA DE INFORMACIÓN ARQGIS</t>
  </si>
  <si>
    <t>Generar 1  servicio de alertas tempranas para la gestión del riesgo de desastres, PREPARACIÓN PARA LA RESPUESTA FRENTE A DESASTRES</t>
  </si>
  <si>
    <t>SISTEMA DE ALERTA TEMPRANA</t>
  </si>
  <si>
    <t>Número de establecimientos educativos con acciones de gestión del riesgo implementadas</t>
  </si>
  <si>
    <t>establecimientos educativos implementados</t>
  </si>
  <si>
    <t>327 establecimientos educativos en servicio de gestión de riesgos y desastres</t>
  </si>
  <si>
    <t>Servicio de educación informal (4503002)</t>
  </si>
  <si>
    <t>Capacitaciones e implementación de la gestión del riesgo en planes de contingencia en establecimientos educativos</t>
  </si>
  <si>
    <t>CARTILLAS                                  CAPACITACIONES</t>
  </si>
  <si>
    <t>Personas capacitadas en los programas de gestión del riesgo</t>
  </si>
  <si>
    <t>Personas capacitadas</t>
  </si>
  <si>
    <t>4000 personas capacitadas en los programas de gestión del riesgo</t>
  </si>
  <si>
    <t xml:space="preserve">Contratar la prestación de servicios profesionales y de apoyo a la gestión para desarrollar procesos de reduccion de riesgos de desastres y de mas actividades propias de la gestión del riesgo </t>
  </si>
  <si>
    <t>CONTRATOS SUSCRITOS</t>
  </si>
  <si>
    <t>Capacitaciones en planes de gestión del riesgo de desastres a entidades privadas y públicas sobre los procesos contemplados en la Ley 1523 del 2012</t>
  </si>
  <si>
    <t>PERSONAS CAPACITADAS</t>
  </si>
  <si>
    <t>Número de obras de infraestructura para mitigación y atención a desastres tramitadas</t>
  </si>
  <si>
    <t>Obras de infraestructura para mitigación  tramitadas</t>
  </si>
  <si>
    <t>Tramitar u oficiar ante infraestructura obras para mitigación y atención a desastres</t>
  </si>
  <si>
    <t>Obras de infraestructura para la reducción del riesgo de desastres (4503022)</t>
  </si>
  <si>
    <t>Tramitar u oficiar ante Infraestructura obras para mitigación y atención a desastres de muros de contención en  las zonas priorizadas por Sentencia Judicial y en el Plan Distrital de Gestión del Riesgo</t>
  </si>
  <si>
    <t>OBRAS DE MITIGACION O/Y ELEMENTOS PARA REDUCCIÓN</t>
  </si>
  <si>
    <t>DISMINUIR LA VULNERABILIDAD EN LAS ZONAS DE ALTO RIESGO EN EL DISTRITO DE CARTAGENA</t>
  </si>
  <si>
    <t>AUMENTAR EL NIVEL DE CONOCIMIENTO DE LA COMUNIDAD EN GENERAL SOBRE LA GESTIÓN DEL RIESGO DE DESASTRE EN EL DISTRITO DE CARTAGENA DE INDIAS</t>
  </si>
  <si>
    <t>PROGRAMACIÓN META PRODUCTO A 2024</t>
  </si>
  <si>
    <t>Contratar el suministro de ayuda humanitaria alimentaria y no alimentaria</t>
  </si>
  <si>
    <t>AYUDAS HUMANITARIAS</t>
  </si>
  <si>
    <t>Adquisición de indumentaria y dotación para COMBAS</t>
  </si>
  <si>
    <t>DOTACIONES</t>
  </si>
  <si>
    <t>Cancelación de subsidios de arriendos a damnificados de las diferentes olas invernales acaecidas en el distrito de Cartagena y eventos naturales o antrópicos</t>
  </si>
  <si>
    <t>PAGO SUBSIDIOS</t>
  </si>
  <si>
    <t>Atención de las emergencias de riesgos en el distrito de Cartagena</t>
  </si>
  <si>
    <t>EQUIPOS E IMPLEMENTOS</t>
  </si>
  <si>
    <t>Contratar la prestación de servicios profesionales y de apoyo a la gestión para desarrollar procesos de Manejo de Desastres y demas actividades propias de la Gestión del Riesgo</t>
  </si>
  <si>
    <t>1 estrategia de respuesta a las emergencias del Distrito actualizada(Post Coronavirus Covid-19 y cualquier otra pandemia presentada en el distrito de Cartagena.)</t>
  </si>
  <si>
    <t>Estrategia actualizada</t>
  </si>
  <si>
    <t>Documento actualizado</t>
  </si>
  <si>
    <t>Documentos de planeación (4503023)</t>
  </si>
  <si>
    <t>Comités barriales de emergencias creados y dotados</t>
  </si>
  <si>
    <t>Combas creados y dotados</t>
  </si>
  <si>
    <t>120 Comités barriales de emergencias creados y dotados</t>
  </si>
  <si>
    <t>Servicio de asistencia técnica (4503003)</t>
  </si>
  <si>
    <t>Beneficios económicos a las familias afectadas en los distintos eventos reducidos</t>
  </si>
  <si>
    <t>Beneficios económicos reducidos</t>
  </si>
  <si>
    <t>1620 beneficios económicos otorgados a las familias afectadas de los distintos eventos manejados por la OAGRD reducidos</t>
  </si>
  <si>
    <t>Servicios de apoyo para atención de  población afectada por situaciones de emergencia, desastre o declaratorias de calamidad pública (4503028)</t>
  </si>
  <si>
    <t>Emergencia de riesgos asesoradas</t>
  </si>
  <si>
    <t>Emergencias asesoradas</t>
  </si>
  <si>
    <t>100% de las emergencias de riesgos reguladas</t>
  </si>
  <si>
    <t>Servicio de atención a emergencias y desastres (4503004)</t>
  </si>
  <si>
    <t>OFICINA ASESORA PARA LA GESTION DEL RIESGO DE DESASTRES</t>
  </si>
  <si>
    <t>DANIEL ANTONIO VARGAS DIAZ</t>
  </si>
  <si>
    <t>INVERSIÓN</t>
  </si>
  <si>
    <t>RECURSOS PROPIOS</t>
  </si>
  <si>
    <t>EXTENSION DEL CONOCIMIENTO DEL RIESGO EN NUESTRO TERRITORIO CARTAGENA DE INDIAS</t>
  </si>
  <si>
    <t>1.2.1.0.00-001 - ICLD</t>
  </si>
  <si>
    <t>SI</t>
  </si>
  <si>
    <t>RECURSOS PROPIOS         SGP</t>
  </si>
  <si>
    <t xml:space="preserve">1.2.1.0.00-001 - ICLD         1.2.4.3.03-070 - SGP LIBRE INVERSION      </t>
  </si>
  <si>
    <t>SGP</t>
  </si>
  <si>
    <t xml:space="preserve">1.2.4.3.03-070 - SGP LIBRE INVERSION  </t>
  </si>
  <si>
    <t>NO</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</si>
  <si>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</si>
  <si>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</si>
  <si>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</si>
  <si>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</si>
  <si>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</si>
  <si>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</si>
  <si>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</si>
  <si>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</si>
  <si>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</si>
  <si>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</si>
  <si>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</si>
  <si>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</si>
  <si>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</si>
  <si>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</si>
  <si>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</si>
  <si>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</si>
  <si>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</si>
  <si>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</si>
  <si>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</si>
  <si>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</si>
  <si>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</si>
  <si>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</si>
  <si>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</si>
  <si>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</si>
  <si>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</si>
  <si>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</si>
  <si>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</si>
  <si>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</si>
  <si>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PROGRAMACION META BIENESTAR 2024</t>
  </si>
  <si>
    <t xml:space="preserve">PROGRAMACION NUMERICA DE LA ACTIVIDAD PROYECTO 2024
</t>
  </si>
  <si>
    <t>Contratación directa</t>
  </si>
  <si>
    <t>AUSENCIA DE RECURSOS FINANCIEROS PARA LA COMPRA DE EQUIPOS TECNOLOGICOS</t>
  </si>
  <si>
    <t>CUMPLIMIENTO DE PRESUPUESTO DEFINIDO PARA LA EJECUCION DEL PROYECTO</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</si>
  <si>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</si>
  <si>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AUSENCIA DEL PERSONAL CALIFICADO PARA EL MANTENIMIENTO DEL EQUIPO. FALTA DE RECURSOS FINANCIEROS</t>
  </si>
  <si>
    <t>MANTENIMIENTO PREVENTIVO</t>
  </si>
  <si>
    <t>DATA NO ACTUALIZADA,  LA INFORMACION  QUE REPOSA NO DESCRIBE DETALLADAMENTE CARACTERISTICAS DEL RIESGO ASOCIADO</t>
  </si>
  <si>
    <t>AUSENCIA  DE EQUIPOS IDONEOS PARA LAS EMERGENCIAS,PERSONAL INSUFICIENTE Y COMUNIDAD CON DESCONOCIEMIENTO DEL SAT.</t>
  </si>
  <si>
    <t>CONTRATACION DE PERSONAL CERTIFICADO ACORDE A LOS RIESGOS IDENTIFICADOS Y ASI MISMO DISPONER DE LOS RECURSOS Y EQUIPOS</t>
  </si>
  <si>
    <t xml:space="preserve">DISPONIBILIDAD DE RECURSOS ECONOMICOS, HUMANOS Y EQUIPOS PARA  EL DESARROLLO DE LAS CAPACITACIONES </t>
  </si>
  <si>
    <t>EJECUCION DEL PROGRAMA DE REDUCCION DEL RIESGO ESTABLECIDO POR LA OAGRD</t>
  </si>
  <si>
    <t>DESCONOCIEMIENTO DE LA LEY 1523 DEL 2012 Y DECRETO 2157 DEL 2017</t>
  </si>
  <si>
    <t>TENER DISPONIBILIDAD DE DOTACIONES PARA LOS COMBAS  Y ASI  LLEVAR ACABO EL RESULTADO ESPERADO</t>
  </si>
  <si>
    <t>CAPACITAR   Y DOTAR A  GRUPOS DE PERSONAS DE CADA SECTOR DEL DISTRITO DE CARTAGENA PARA DAR RESPUESTA INMEDIATA A LOS POSIBLES EVENTOS QUE SE PRESENTEN.</t>
  </si>
  <si>
    <t>CONTRATAR LA ADQUISICIÓN DE ELEMENTOS TECNOLÓGICOS PARA EL FORTALECIMIENTO INSTITUCIONAL DE LA OFICINA ASESORA  PARA LA GESTIÓN DEL RIESGO DE DESASTRES</t>
  </si>
  <si>
    <t>AUNAR ESFUERZOS TÉCNICOS, ADMINISTRATIVOS Y FINANCIEROS PARA LA REALIZACIÓN DE CARACTERIZACIÓN CON GEORREFERENCIACIÓN DE ASENTAMIENTOS ILEGALES Y PREDIOS UBICADOS EN ZONAS DE ALTO RIESGO DEL DISTRITO DE CARTAGENA DE INDIAS.</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</si>
  <si>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</si>
  <si>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ADQUISICIÓN, INSTALACIÓN, CONFIGURACIÓN Y PUESTA EN FUNCIONAMIENTO DE ESTACIONES HIDROMÉTRICAS Y METEOROLÓGICAS AUTÓNOMAS, SALA DE CRISIS Y DEMÁS SERVICIOS NECESARIOS PARA SU OPERACIÓN COMO SISTEMA DE ALERTAS TEMPRANAS DEL DISTRITO DE CARTAGENA CON EL FIN DE FORTALECER LA CAPACIDAD LOCAL DE PREVENCIÓN DEL RIESGO DE DESASTRE EN EL MARCO DEL PROYECTO DE EXTENSIÓN DEL CONOCIMIENTO DEL RIESGO EN NUESTRO TERRITORIO CARTAGENA DE INDIAS</t>
  </si>
  <si>
    <t>Contratación directa (con oferta)</t>
  </si>
  <si>
    <t>0 - 4</t>
  </si>
  <si>
    <t xml:space="preserve">CONTRATAR LAS SENSIBILIZACIONES, CAPACITACIONES E IMPLEMENTACIÓN DE LA GESTIÓN DE RIESGO EN PLANES DE CONTIGENCIA EN ESTABLECIMIENTOS EDUCATIVOS  </t>
  </si>
  <si>
    <t>CONTRATAR LAS CAPACITACIONES EN PLANEA DE GESTIÓN DEL RIESGO DE DESASTRES A ENTIDADES PRIVADAS Y PÚBLICAS SOBRE LOS PROCESOS CONTEMPLADOS EN LA LEY 1523 DEL 2012</t>
  </si>
  <si>
    <t xml:space="preserve">ADQUISICION DE ELEMENTOS DE IDENTIFICACIÓN Y APOYO PARA LOS INTEGRANTES DE LOS COMITÉ DE EMERGENCIA BARRIAL (COMBAS), NECESARIOS PARA LA ATENCIÓN PRIMARIA DE EMERGENCIAS Y PARA APOYAR EN LAS ACTIVIDADES INHERENTES A SU LABOR EN EL DISTRITO DE CARTAGENA </t>
  </si>
  <si>
    <t>ADQUISICIÓN DE ELEMENTOS PARA EL APOYO DE LOS ORGANISMOS DE SOCORRO DEL DISTRITO PARA LA ATENCIÓN OPORTUNA DE RIESGOS</t>
  </si>
  <si>
    <t>Minima cuantía</t>
  </si>
  <si>
    <t>Los funcionarios de la OAGRD encargados del monte en las plataformas establecidas para la contratación de las OPS junto con el enlace de la dirección de talento humano supervisan cada vez que se inicia un proceso de contratación hasta su ejecución.  Trimestralmente la OAGRD consolida toda la información correspondiente a los contratos suscritos y que estos cumplan  con todos los requisitos previamente establecidos de tipo técnico, jurídico y financiero</t>
  </si>
  <si>
    <t xml:space="preserve">Celebración indebida de contratos </t>
  </si>
  <si>
    <t>AUSENCIA DE RECURSOS FINANCIEROs PARA LA COMPRA DEMATERIALES Y UTILES DE OFICINAS COMO FORTALECIMIENTO INSTITUCIONAL</t>
  </si>
  <si>
    <t>EVALUACION DE LOS INFORMES DE LAS INSPECCIONES REALIZADAS. USOS DE SOFTWARE DE GEOREFERENCIACION (MIDAS)</t>
  </si>
  <si>
    <t>ASESORAR A LAS EMPRESAS PUBLICAS Y PRIVADAS CON BASE A LOS LINEAMIENTOS DE LA LEY 1523/2012 y DECRETO 2157 DEL 2017</t>
  </si>
  <si>
    <t>NO  ENTREGA OPORTUNA DE LOS DE VISITAS TECNICAS REALIZADAS POR LA OAGRD O DEPENDENCIAS PERTINENTES O INFORMACION INCOMPLETA , PLATAFORMA TECNOLOGICA CON FALLAS TECNICAS QUE IMPIDEN EL ACCESO A LA INFORMACIÓN A TIEMPO</t>
  </si>
  <si>
    <t>ESTANDARIZACION DE DOCUMENTACION. PROGRAMA DE MANTENIMIENTO PREVENTIVO A LAS PLATAFORMAS DIGITALES</t>
  </si>
  <si>
    <t>NO TENER LA CANTIDAD DE AYUDAS PARA SUPLIR LA NECESIDADES Y PODER CUBRIR TODA LAS POBLACION AFECTADAS EN EL DEBIDO MOMENTO</t>
  </si>
  <si>
    <t xml:space="preserve">DISPONER DE LAS CANTIDADES NECESARIAS PARA CUBRIR LA DEMANDA DE AYUDAS HUMANITARIAS ANTE CUALQUIER EVENTO O CALAMIDAD QUE SE PRESENTE EN EL DISTRITO DE CARTAGENA </t>
  </si>
  <si>
    <t>INEXISTENCIA DE LOS  RECURSOS  NECESARIOS PARA  PODER LLEVAR ACABO EL OBJETIVO  PLANTEADO POR LA OAGRD EN CUANTO A LOS PRIMEROS RESPONDIENTES EN LAS COMUNIDADES</t>
  </si>
  <si>
    <t>LA POBLACION  AFECTADAS NO CUENTA CON LOS RECURSOS ECONOMICOS PARA QUE LOS DAMNIFICADOS PUEDAN OBTENER UNA VIVIENDA EN EL MOMENTO DEL EVENTO EL CUAL DEBEN DEJAR SUS BIENES MUEBLES E INMUEBLES</t>
  </si>
  <si>
    <t>OTORGAR O TENER PLANES DE SUBSIDIOS DE VIVIENDAS QUE PUEDEN SER DADOS A LOS DAMNIFICADOS AL SUFRIR PERDIDAS PARCIALES O TOTALES DE SUS BIENES</t>
  </si>
  <si>
    <t>AUSENCIA DE EQUIPOS CAPACITADOS PARA DAR RESPUESTA ANTE UN EVENTO DE RIESGO.</t>
  </si>
  <si>
    <t>Manual de respuesta ante riesgos tecnológicos elaborado</t>
  </si>
  <si>
    <t>Manual elaborado</t>
  </si>
  <si>
    <t>1 manual de respuestas elaborado e implementado ante riesgos tecnológicos</t>
  </si>
  <si>
    <t>Documentos normativos (4503024)</t>
  </si>
  <si>
    <t>Elaboración y Socialización del manual de respuestas ante riesgos tecnológicos</t>
  </si>
  <si>
    <t>DOCUMENTO</t>
  </si>
  <si>
    <t>RECURSOS PROPIOS              SGP                   DONACIONES</t>
  </si>
  <si>
    <t xml:space="preserve">1.2.4.3.03-070 - SGP LIBRE INVERSION   </t>
  </si>
  <si>
    <t>Realización, Socialización e implementación del manual de respuestas ante riesgos tecnológicos</t>
  </si>
  <si>
    <t>NO SABER  ACTUAR Y DAR RESPUESTA ANTE UN EVENTO TECNOLOGICO QUE SE PUEDSA PRESENTAR EN EL DISTRITO DE CARTAGENA .</t>
  </si>
  <si>
    <t>DAR  A CONOCER EL MANUAL E IMPLEMENTARLO Y SOCIALIZARLO ANTE LAS ENTIDADES QUE LE COMPETEN PARA PREPARSE Y ACTUAR ANTE UN POSIBLE EVENTO TECNOLOGICO</t>
  </si>
  <si>
    <t>REPORTE META PRODUCTO EJECUTADA A 31 DE MARZO DE 2024</t>
  </si>
  <si>
    <t>REPORTE ACTIVIDAD DE PROYECTO EJECUTADA A 31 DE MARZO DE 2024</t>
  </si>
  <si>
    <t>BENEFICIARIOS CUBIERTOS A 31 DE MARZO 2024</t>
  </si>
  <si>
    <t>REPORTE ASIGNACION PRESUPUESTAL
CDP A 31 DE MARZO 2024</t>
  </si>
  <si>
    <t>REPORTE ASIGNACION PRESUPUESTAL
RP A 31 DE MARZO 2024</t>
  </si>
  <si>
    <t>Giros A 31 DE MARZO 2024</t>
  </si>
  <si>
    <t>AVANCE PORCENTUAL EJECUCION PPTAL</t>
  </si>
  <si>
    <t>OBSERVACION O RELACIÓN DE EVIDENCIA A 31 DE MARZO DE 2024</t>
  </si>
  <si>
    <t>1.2.1.0.00-001 - ICLD            1.3.3.2.00-95-119 RB ICLD 1% FONDO DE RIESGO</t>
  </si>
  <si>
    <t>Se han suscritos 22 contratos de ordenes de prestaciones de servicios entre profesionales y de apoyo a la gestión (Adjunto relación archivo en excel)entregada por el área encargada</t>
  </si>
  <si>
    <t>Se encuentra en tramite la solicitud del CDP para su posterior envío a la oficina de apoyo logístico por tener la delegación para su contratación</t>
  </si>
  <si>
    <t>Programada para el segundo trimestre del 2024</t>
  </si>
  <si>
    <t>1.2.1.0.00-001 - ICLD         1.2.4.3.03-070 - SGP LIBRE INVERSION              1.3.3.2.00-95-119 RB ICLD 1% FONDO DE RIESGO</t>
  </si>
  <si>
    <t xml:space="preserve">1.2.1.0.00-001 - ICLD         1.2.4.3.03-070 - SGP LIBRE INVERSION            1.3.3.2.00-95-119 RB ICLD 1% FONDO DE RIESGO          1.3.3.8.03-95-070 RB SGP PROPOSITO GENERAL LIBRE INVERSION  </t>
  </si>
  <si>
    <t xml:space="preserve">1.2.1.0.00-001 - ICLD         1.2.4.3.03-070 - SGP LIBRE INVERSION      1.3.1.1.06-086 - DONACIONES                1.3.3.2.00-95-119 RB ICLD 1% FONDO DE RIESGO </t>
  </si>
  <si>
    <t>1.2.1.0.00-001 - ICLD              1.3.3.2.00-95-119 RB ICLD 1% FONDO DE RIESGO</t>
  </si>
  <si>
    <t xml:space="preserve">1.2.1.0.00-001 - ICLD           1.2.4.3.03-070 - SGP LIBRE INVERSION            1.3.3.1.00-95-009 RB RECURSOS PROVISIONADOS          1.3.3.1.00-95-001 RB ICLD           1.3.3.8.03-95-070 RB SGP PROPOSITO GENERAL LIBRE INVERSION           1.3.3.11.06-93-086-01 RB DONACIONES COVID          1.3.3.11.06-93-086-02 RB DONACIONES IOTA         1.3.3.2.00-95-119 RB ICLD 1% FONDO DE RIESGO           1.3.3.11.01-95-193 R.B. VENTA DE ACTIVOS          1.3.3.11.01-93-193 R.B. VENTA DE ACTIVOS     </t>
  </si>
  <si>
    <t>Se han suscritos 32 contratos de ordenes de prestaciones de servicios entre profesionales y de apoyo a la gestión (Adjunto relación archivo en excel)entregada por el área encargada</t>
  </si>
  <si>
    <t>Se expidieron CDP 30 y 31 de fecha 19 febrero 2024 y RP 449 y 450 de fecha 19 marzo 2024 cuyo beneficiario es Eurbe para limpieza mecanica y manual de los cauces pluviales</t>
  </si>
  <si>
    <t>Se encuentra en tramite solicitud de CDP para su posterior contratación</t>
  </si>
  <si>
    <t>Se expidieron CDP 36 y 37 de fecha 8 marzo 2024 adquisición de elementos de dotación para el fortalecimiento y uso de los COMBAS, se encuentran en proceso contractual para suscripción de minuta</t>
  </si>
  <si>
    <t>Se expido CDP 18 de fecha 30 enero 2024 para pago de subsidios de arriendos para alojamiento temporal de damnificados del caul se expidieron RP 383 del 8 marzo 2024 y RP 451 del 20 marzo 2024 (adjuntos)</t>
  </si>
  <si>
    <t>Se realizaron 2 caracterizaciones en zonas de alto riesgo: Colinas de Betania y Cerros de Albornoz (sectores La Paz, Mirador de Cartagena y 20 de Enero)</t>
  </si>
  <si>
    <t>Se fortalecieron a comites barriales de emergencias (adjunto informe entregado mpor el área encargada)</t>
  </si>
  <si>
    <t xml:space="preserve">Se visitaron 24 instituciones educativas para verificación de los PEGR </t>
  </si>
  <si>
    <t xml:space="preserve">Se encuentran en tramite CDP para adquisición de elementos para fortalecimiento de la OAGRD en atención a las emergencias.  </t>
  </si>
  <si>
    <t>REPORTE META PRODUCTO EJECUTADA A 31 DE MAYO DE 2024</t>
  </si>
  <si>
    <t>REPORTE ACTIVIDAD DE PROYECTO EJECUTADA A 31 DE MAYO DE 2024</t>
  </si>
  <si>
    <t>BENEFICIARIOS CUBIERTOS A 31 DE MAYO 2024</t>
  </si>
  <si>
    <t>REPORTE ASIGNACION PRESUPUESTAL
CDP A 31 DE MAYO 2024</t>
  </si>
  <si>
    <t>REPORTE ASIGNACION PRESUPUESTAL
RP A 31 DE MAYO 2024</t>
  </si>
  <si>
    <t>Giros A 31 DE MAYO 2024</t>
  </si>
  <si>
    <t>OBSERVACION O RELACIÓN DE EVIDENCIA A 31 DE MAYO DE 2024</t>
  </si>
  <si>
    <t>Se han suscritos seis (6) contratos de ordenes de prestaciones de servicios entre profesionales y de apoyo a la gestión (Adjunto relación archivo en excel)entregada por el área encargada</t>
  </si>
  <si>
    <t>Se expidio CDP 49 de fecha 10 abril 2024 para adquisición de elementos de oficina y enviado a  apoyo logístico por su delegación en la contratación</t>
  </si>
  <si>
    <t>Se reprograma con el nuevo plan de desarrollo (proceso de armonización)</t>
  </si>
  <si>
    <t>Se han suscritos 3 contratos de ordenes de prestaciones de servicios entre profesionales y de apoyo a la gestión (Adjunto relación archivo en excel)entregada por el área encargada</t>
  </si>
  <si>
    <t xml:space="preserve">Se expidieron CDP 54, 55 y 56 de fecha 23 abril 2024 para OTROSÍ 1 AL CONTRATO INTERADMINSITRATIVO No. CD-SEGD-CONTINT-002-2024 </t>
  </si>
  <si>
    <t>Se expido CDP 45 de fecha 9 de abril y RP 652 del 15 de mayo 2024 cuyo beneficiario es Unión Temporal Alimentos Caribe A&amp;A</t>
  </si>
  <si>
    <t>Se expidieron RP adjuntos al informe entregado por el área encargada</t>
  </si>
  <si>
    <t>Se han suscritos 16 contratos de ordenes de prestaciones de servicios entre profesionales y de apoyo a la gestión (Adjunto relación archivo en excel)entregada por el área encargada</t>
  </si>
  <si>
    <t>Adjunto informe del área encargado</t>
  </si>
  <si>
    <t>Adjunto informe del área encargada</t>
  </si>
  <si>
    <t>AVANCE DEL PROGRAMA CONOCIMIENTO DEL RIESGO</t>
  </si>
  <si>
    <t>AVANCE PORCENTUAL  META PRODUCTO EN EL CUATRIENIO</t>
  </si>
  <si>
    <t>AVANCE PORCENTUAL META PRODUCTO MAYO 2024</t>
  </si>
  <si>
    <t>AVANCE PROMEDIO  DEL PROYECTO EXTENSION DEL CONOCIMIENTO DEL RIESGO EN NUESTRO TERRITORIO   CARTAGENA DE INDIAS</t>
  </si>
  <si>
    <t>AVANCE PORCENTUAL ACTIVIDADES DEL PROYECTO</t>
  </si>
  <si>
    <t>AVANCE PRESUPUESTAL DEL PROYECTO</t>
  </si>
  <si>
    <t>AVANCE DEL PROGRAMA REDUCCION DEL RIESGO</t>
  </si>
  <si>
    <t>AVANCE PROMEDIO DEL PROYECTO APORTES PARA MITIGAR EL RIESGO EN LAS COMUNIDADES DEL DISTRITO CARTAGENA  DE  INDIAS DEL PROGRAMA REDUCCION DEL RIESGO</t>
  </si>
  <si>
    <t>AVANCE DEL PROGRAMA MANEJO DE DESASTRE</t>
  </si>
  <si>
    <t>AVANCE PLAN DE DESARROLLO CORTE MAYO 2024</t>
  </si>
  <si>
    <t>AVANCE PROMEDIO DEL PROYECTO CONTROL DE LOS RIESGOS EN NUESTRO TERRITORIO CARTAGENA DE INDIAS DEL PROGRAMA MANEJO DEL DESASTRE</t>
  </si>
  <si>
    <t>AVANCE PLAN DE ACCIÓN OAGRD A MAYO 31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</si>
</sst>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_-;\-* #,##0_-;_-* &quot;-&quot;??_-;_-@_-"/>
    <numFmt numFmtId="165" formatCode="0;[Red]0"/>
    <numFmt numFmtId="166" formatCode="0.0%"/>
  </numFmts>
  <fonts count="44">
    <font>
      <sz val="11"/>
      <color theme="1"/>
      <name val="Calibri"/>
      <family val="2"/>
      <scheme val="minor"/>
    </font>
    <font>
      <b/>
      <sz val="20"/>
      <color theme="1"/>
      <name val="Calibri"/>
      <family val="2"/>
      <scheme val="minor"/>
    </font>
    <font>
      <sz val="10"/>
      <name val="Arial"/>
      <family val="2"/>
    </font>
    <font>
      <b/>
      <sz val="12"/>
      <color theme="1"/>
      <name val="Arial"/>
      <family val="2"/>
    </font>
    <font>
      <b/>
      <sz val="16"/>
      <color theme="1"/>
      <name val="Calibri"/>
      <family val="2"/>
      <scheme val="minor"/>
    </font>
    <font>
      <b/>
      <sz val="11"/>
      <color theme="1"/>
      <name val="Arial"/>
      <family val="2"/>
    </font>
    <font>
      <b/>
      <sz val="15"/>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sz val="11"/>
      <color theme="1"/>
      <name val="Calibri"/>
      <family val="2"/>
      <scheme val="minor"/>
    </font>
    <font>
      <sz val="14"/>
      <color theme="1"/>
      <name val="Calibri"/>
      <family val="2"/>
      <scheme val="minor"/>
    </font>
    <font>
      <sz val="11"/>
      <color theme="1" tint="4.9989318521683403E-2"/>
      <name val="Calibri"/>
      <family val="2"/>
      <scheme val="minor"/>
    </font>
    <font>
      <b/>
      <sz val="16"/>
      <color theme="1" tint="4.9989318521683403E-2"/>
      <name val="Calibri"/>
      <family val="2"/>
      <scheme val="minor"/>
    </font>
    <font>
      <b/>
      <sz val="11"/>
      <color theme="1" tint="4.9989318521683403E-2"/>
      <name val="Calibri"/>
      <family val="2"/>
      <scheme val="minor"/>
    </font>
    <font>
      <b/>
      <sz val="9"/>
      <color theme="1" tint="4.9989318521683403E-2"/>
      <name val="Calibri"/>
      <family val="2"/>
      <scheme val="minor"/>
    </font>
    <font>
      <b/>
      <sz val="12"/>
      <color theme="1" tint="4.9989318521683403E-2"/>
      <name val="Calibri"/>
      <family val="2"/>
      <scheme val="minor"/>
    </font>
    <font>
      <sz val="11"/>
      <color theme="1" tint="4.9989318521683403E-2"/>
      <name val="Arial"/>
      <family val="2"/>
    </font>
    <font>
      <sz val="10"/>
      <color theme="1"/>
      <name val="Calibri"/>
      <family val="2"/>
      <scheme val="minor"/>
    </font>
    <font>
      <b/>
      <sz val="10"/>
      <color theme="1"/>
      <name val="Calibri"/>
      <family val="2"/>
      <scheme val="minor"/>
    </font>
    <font>
      <b/>
      <sz val="10"/>
      <color theme="1" tint="4.9989318521683403E-2"/>
      <name val="Calibri"/>
      <family val="2"/>
      <scheme val="minor"/>
    </font>
    <font>
      <b/>
      <sz val="10"/>
      <color theme="1"/>
      <name val="Arial"/>
      <family val="2"/>
    </font>
    <font>
      <b/>
      <sz val="10"/>
      <color theme="1"/>
      <name val="Verdana"/>
      <family val="2"/>
    </font>
    <font>
      <sz val="10"/>
      <color theme="1"/>
      <name val="Verdana"/>
      <family val="2"/>
    </font>
    <font>
      <b/>
      <sz val="20"/>
      <name val="Calibri"/>
      <family val="2"/>
      <scheme val="minor"/>
    </font>
    <font>
      <sz val="10"/>
      <name val="Calibri"/>
      <family val="2"/>
      <scheme val="minor"/>
    </font>
    <font>
      <b/>
      <sz val="12"/>
      <name val="Arial"/>
      <family val="2"/>
    </font>
    <font>
      <b/>
      <sz val="9"/>
      <name val="Arial"/>
      <family val="2"/>
    </font>
    <font>
      <b/>
      <sz val="36"/>
      <color rgb="FFFF0000"/>
      <name val="Calibri"/>
      <family val="2"/>
      <scheme val="minor"/>
    </font>
    <font>
      <b/>
      <sz val="11"/>
      <color theme="1"/>
      <name val="Arial"/>
    </font>
    <font>
      <sz val="11"/>
      <name val="Calibri"/>
    </font>
    <font>
      <b/>
      <sz val="18"/>
      <color rgb="FFFF0000"/>
      <name val="Calibri"/>
      <family val="2"/>
      <scheme val="minor"/>
    </font>
    <font>
      <sz val="14"/>
      <color rgb="FFFF0000"/>
      <name val="Arial"/>
      <family val="2"/>
    </font>
    <font>
      <sz val="11"/>
      <name val="Calibri"/>
      <family val="2"/>
    </font>
    <font>
      <b/>
      <sz val="14"/>
      <color rgb="FFFF0000"/>
      <name val="Arial"/>
      <family val="2"/>
    </font>
    <font>
      <b/>
      <sz val="10"/>
      <color rgb="FFFF0000"/>
      <name val="Calibri"/>
      <family val="2"/>
      <scheme val="minor"/>
    </font>
    <font>
      <b/>
      <sz val="24"/>
      <color rgb="FFFF0000"/>
      <name val="Calibri"/>
      <family val="2"/>
      <scheme val="minor"/>
    </font>
    <font>
      <b/>
      <sz val="11"/>
      <color rgb="FFFF0000"/>
      <name val="Calibri"/>
      <family val="2"/>
      <scheme val="minor"/>
    </font>
    <font>
      <b/>
      <sz val="14"/>
      <color rgb="FFFF0000"/>
      <name val="Calibri"/>
      <family val="2"/>
      <scheme val="minor"/>
    </font>
    <font>
      <b/>
      <sz val="22"/>
      <color rgb="FFFF0000"/>
      <name val="Calibri"/>
      <family val="2"/>
      <scheme val="minor"/>
    </font>
    <font>
      <b/>
      <sz val="14"/>
      <color rgb="FFFF0000"/>
      <name val="Calibri"/>
      <family val="2"/>
    </font>
    <font>
      <b/>
      <sz val="11"/>
      <color rgb="FFFF0000"/>
      <name val="Calibri"/>
      <family val="2"/>
    </font>
  </fonts>
  <fills count="11">
    <fill>
      <patternFill patternType="none"/>
    </fill>
    <fill>
      <patternFill patternType="gray125"/>
    </fill>
    <fill>
      <patternFill patternType="solid">
        <fgColor theme="9" tint="0.79998168889431442"/>
        <bgColor indexed="64"/>
      </patternFill>
    </fill>
    <fill>
      <patternFill patternType="solid">
        <fgColor rgb="FF6699FF"/>
        <bgColor indexed="64"/>
      </patternFill>
    </fill>
    <fill>
      <patternFill patternType="solid">
        <fgColor theme="3" tint="0.59999389629810485"/>
        <bgColor indexed="64"/>
      </patternFill>
    </fill>
    <fill>
      <patternFill patternType="solid">
        <fgColor rgb="FFFFFF66"/>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DBE5F1"/>
        <bgColor indexed="64"/>
      </patternFill>
    </fill>
    <fill>
      <patternFill patternType="solid">
        <fgColor theme="5" tint="0.59999389629810485"/>
        <bgColor indexed="64"/>
      </patternFill>
    </fill>
    <fill>
      <patternFill patternType="solid">
        <fgColor rgb="FFF7CAAC"/>
        <bgColor rgb="FFF7CAAC"/>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auto="1"/>
      </left>
      <right style="hair">
        <color auto="1"/>
      </right>
      <top/>
      <bottom style="hair">
        <color auto="1"/>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style="hair">
        <color auto="1"/>
      </top>
      <bottom style="medium">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8">
    <xf numFmtId="0" fontId="0" fillId="0" borderId="0"/>
    <xf numFmtId="0" fontId="2" fillId="0" borderId="0"/>
    <xf numFmtId="43" fontId="12" fillId="0" borderId="0" applyFont="0" applyFill="0" applyBorder="0" applyAlignment="0" applyProtection="0"/>
    <xf numFmtId="0" fontId="24" fillId="8" borderId="0" applyNumberFormat="0" applyBorder="0" applyProtection="0">
      <alignment horizontal="center" vertical="center"/>
    </xf>
    <xf numFmtId="49" fontId="25" fillId="0" borderId="0" applyFill="0" applyBorder="0" applyProtection="0">
      <alignment horizontal="left" vertical="center"/>
    </xf>
    <xf numFmtId="3" fontId="25" fillId="0" borderId="0" applyFill="0" applyBorder="0" applyProtection="0">
      <alignment horizontal="right" vertical="center"/>
    </xf>
    <xf numFmtId="44" fontId="12" fillId="0" borderId="0" applyFont="0" applyFill="0" applyBorder="0" applyAlignment="0" applyProtection="0"/>
    <xf numFmtId="9" fontId="12" fillId="0" borderId="0" applyFont="0" applyFill="0" applyBorder="0" applyAlignment="0" applyProtection="0"/>
  </cellStyleXfs>
  <cellXfs count="313">
    <xf numFmtId="0" fontId="0" fillId="0" borderId="0" xfId="0"/>
    <xf numFmtId="0" fontId="3" fillId="0" borderId="1" xfId="1" applyFont="1" applyBorder="1" applyAlignment="1">
      <alignment horizontal="left" vertical="center"/>
    </xf>
    <xf numFmtId="0" fontId="0" fillId="0" borderId="0" xfId="0" applyAlignment="1">
      <alignment wrapText="1"/>
    </xf>
    <xf numFmtId="0" fontId="9" fillId="0" borderId="0" xfId="0" applyFont="1"/>
    <xf numFmtId="0" fontId="5" fillId="2" borderId="2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4" fillId="0" borderId="21" xfId="0" applyFont="1" applyBorder="1" applyAlignment="1">
      <alignment horizontal="center" vertical="center"/>
    </xf>
    <xf numFmtId="1" fontId="0" fillId="0" borderId="21" xfId="0" applyNumberFormat="1" applyBorder="1" applyAlignment="1">
      <alignment horizontal="center" vertical="center"/>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wrapText="1"/>
    </xf>
    <xf numFmtId="0" fontId="0" fillId="0" borderId="0" xfId="0" applyBorder="1"/>
    <xf numFmtId="0" fontId="0" fillId="0" borderId="28" xfId="0" applyBorder="1" applyAlignment="1">
      <alignment horizontal="left" vertical="center" wrapText="1"/>
    </xf>
    <xf numFmtId="0" fontId="0" fillId="0" borderId="28" xfId="0" applyBorder="1" applyAlignment="1">
      <alignment horizontal="center" vertical="center" wrapText="1"/>
    </xf>
    <xf numFmtId="0" fontId="0" fillId="0" borderId="28" xfId="0" applyBorder="1" applyAlignment="1">
      <alignment horizontal="center" vertical="center"/>
    </xf>
    <xf numFmtId="0" fontId="13" fillId="0" borderId="28" xfId="0" applyFont="1" applyBorder="1" applyAlignment="1">
      <alignment horizontal="center" vertical="center"/>
    </xf>
    <xf numFmtId="0" fontId="14" fillId="0" borderId="28" xfId="0" applyFont="1" applyBorder="1" applyAlignment="1">
      <alignment horizontal="center" vertical="center"/>
    </xf>
    <xf numFmtId="1" fontId="0" fillId="0" borderId="28" xfId="0" applyNumberFormat="1" applyBorder="1" applyAlignment="1">
      <alignment horizontal="center" vertical="center"/>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0" xfId="0" applyBorder="1" applyAlignment="1">
      <alignment horizontal="center" vertical="center"/>
    </xf>
    <xf numFmtId="9" fontId="13" fillId="0" borderId="0" xfId="0" applyNumberFormat="1" applyFont="1" applyBorder="1" applyAlignment="1">
      <alignment horizontal="center" vertical="center"/>
    </xf>
    <xf numFmtId="9" fontId="14" fillId="0" borderId="0" xfId="0" applyNumberFormat="1" applyFont="1" applyBorder="1" applyAlignment="1">
      <alignment horizontal="center" vertical="center"/>
    </xf>
    <xf numFmtId="1" fontId="0" fillId="0" borderId="0" xfId="0" applyNumberFormat="1" applyBorder="1" applyAlignment="1">
      <alignment horizontal="center" vertical="center"/>
    </xf>
    <xf numFmtId="0" fontId="20" fillId="0" borderId="1" xfId="0" applyFont="1" applyBorder="1" applyAlignment="1">
      <alignment horizontal="center" vertical="center" wrapText="1"/>
    </xf>
    <xf numFmtId="0" fontId="20" fillId="0" borderId="0" xfId="0" applyFont="1"/>
    <xf numFmtId="0" fontId="24" fillId="8" borderId="1" xfId="3" applyFont="1" applyBorder="1" applyProtection="1">
      <alignment horizontal="center" vertical="center"/>
    </xf>
    <xf numFmtId="3" fontId="25" fillId="0" borderId="1" xfId="5" applyFont="1" applyBorder="1" applyAlignment="1" applyProtection="1">
      <alignment horizontal="center" vertical="center"/>
    </xf>
    <xf numFmtId="49" fontId="25" fillId="0" borderId="1" xfId="4" applyFont="1" applyBorder="1" applyProtection="1">
      <alignment horizontal="left" vertical="center"/>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0" fillId="0" borderId="1" xfId="0" applyFont="1" applyBorder="1" applyAlignment="1">
      <alignment horizontal="justify" vertical="center"/>
    </xf>
    <xf numFmtId="2" fontId="20" fillId="0" borderId="1" xfId="0" applyNumberFormat="1" applyFont="1" applyBorder="1" applyAlignment="1">
      <alignment vertical="center" wrapText="1"/>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vertical="center"/>
    </xf>
    <xf numFmtId="2" fontId="20" fillId="0" borderId="5" xfId="0" applyNumberFormat="1" applyFont="1" applyBorder="1" applyAlignment="1">
      <alignment horizontal="left" vertical="center" wrapText="1"/>
    </xf>
    <xf numFmtId="0" fontId="27" fillId="0" borderId="1" xfId="0" applyFont="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164" fontId="20" fillId="0" borderId="1" xfId="2" applyNumberFormat="1" applyFont="1" applyBorder="1" applyAlignment="1">
      <alignment vertical="center"/>
    </xf>
    <xf numFmtId="43" fontId="20" fillId="0" borderId="1" xfId="2" applyFont="1" applyBorder="1" applyAlignment="1">
      <alignment vertical="center"/>
    </xf>
    <xf numFmtId="0" fontId="27" fillId="0" borderId="1" xfId="0" applyFont="1" applyFill="1" applyBorder="1" applyAlignment="1">
      <alignment horizontal="center" vertical="center"/>
    </xf>
    <xf numFmtId="0" fontId="27" fillId="0" borderId="28" xfId="0" applyFont="1" applyFill="1" applyBorder="1" applyAlignment="1">
      <alignment horizontal="left" vertical="center" wrapText="1"/>
    </xf>
    <xf numFmtId="0" fontId="27" fillId="0" borderId="28" xfId="0" applyFont="1" applyBorder="1" applyAlignment="1">
      <alignment horizontal="center" vertical="center" wrapText="1"/>
    </xf>
    <xf numFmtId="0" fontId="27" fillId="0" borderId="28" xfId="0" applyFont="1" applyBorder="1" applyAlignment="1">
      <alignment horizontal="center" vertical="center"/>
    </xf>
    <xf numFmtId="0" fontId="27" fillId="0" borderId="14" xfId="0" applyFont="1" applyFill="1" applyBorder="1" applyAlignment="1">
      <alignment horizontal="left" vertical="center" wrapText="1"/>
    </xf>
    <xf numFmtId="0" fontId="20" fillId="0" borderId="0" xfId="0" applyFont="1" applyBorder="1" applyAlignment="1">
      <alignment horizontal="center" vertical="center" wrapText="1"/>
    </xf>
    <xf numFmtId="0" fontId="27" fillId="0" borderId="14" xfId="0" applyFont="1" applyFill="1" applyBorder="1" applyAlignment="1">
      <alignment horizontal="center" vertical="center"/>
    </xf>
    <xf numFmtId="0" fontId="27"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8" xfId="0" applyFont="1" applyBorder="1" applyAlignment="1">
      <alignment vertical="center" wrapText="1"/>
    </xf>
    <xf numFmtId="0" fontId="20" fillId="0" borderId="28" xfId="0" applyFont="1" applyBorder="1" applyAlignment="1">
      <alignment horizontal="center" vertical="center"/>
    </xf>
    <xf numFmtId="0" fontId="20" fillId="0" borderId="5" xfId="0" applyFont="1" applyBorder="1" applyAlignment="1">
      <alignment vertical="center" wrapText="1"/>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14" fontId="20" fillId="0" borderId="5" xfId="0" applyNumberFormat="1" applyFont="1" applyBorder="1" applyAlignment="1">
      <alignment horizontal="center" vertical="center"/>
    </xf>
    <xf numFmtId="164" fontId="20" fillId="0" borderId="5" xfId="2" applyNumberFormat="1" applyFont="1" applyBorder="1" applyAlignment="1">
      <alignment vertical="center"/>
    </xf>
    <xf numFmtId="14" fontId="20" fillId="0" borderId="28" xfId="0" applyNumberFormat="1" applyFont="1" applyBorder="1" applyAlignment="1">
      <alignment horizontal="center" vertical="center"/>
    </xf>
    <xf numFmtId="164" fontId="20" fillId="0" borderId="28" xfId="2" applyNumberFormat="1" applyFont="1" applyBorder="1" applyAlignment="1">
      <alignment vertical="center"/>
    </xf>
    <xf numFmtId="43" fontId="20" fillId="0" borderId="5" xfId="2" applyFont="1" applyBorder="1" applyAlignment="1">
      <alignment vertical="center"/>
    </xf>
    <xf numFmtId="0" fontId="20" fillId="0" borderId="5" xfId="0" applyFont="1" applyBorder="1" applyAlignment="1">
      <alignment horizontal="left" wrapText="1"/>
    </xf>
    <xf numFmtId="0" fontId="20" fillId="0" borderId="5" xfId="0" applyFont="1" applyBorder="1" applyAlignment="1">
      <alignment horizontal="left" vertical="center" wrapText="1"/>
    </xf>
    <xf numFmtId="0" fontId="20" fillId="0" borderId="28" xfId="0" applyFont="1" applyBorder="1" applyAlignment="1">
      <alignment horizontal="left" vertical="center" wrapText="1"/>
    </xf>
    <xf numFmtId="0" fontId="0" fillId="0" borderId="21" xfId="0" applyBorder="1" applyAlignment="1">
      <alignment horizontal="center" vertical="center" wrapText="1"/>
    </xf>
    <xf numFmtId="0" fontId="0" fillId="0" borderId="21" xfId="0" applyBorder="1" applyAlignment="1">
      <alignment horizontal="center" vertical="center"/>
    </xf>
    <xf numFmtId="0" fontId="20" fillId="0" borderId="21" xfId="0" applyFont="1" applyBorder="1" applyAlignment="1">
      <alignment horizontal="center" vertical="center" wrapText="1"/>
    </xf>
    <xf numFmtId="0" fontId="20" fillId="0" borderId="5" xfId="0" applyFont="1" applyBorder="1" applyAlignment="1">
      <alignment horizontal="center" vertical="center" wrapText="1"/>
    </xf>
    <xf numFmtId="0" fontId="14" fillId="0" borderId="21" xfId="0" applyFont="1" applyBorder="1" applyAlignment="1">
      <alignment horizontal="center" vertical="center"/>
    </xf>
    <xf numFmtId="1" fontId="0" fillId="0" borderId="21" xfId="0" applyNumberFormat="1" applyBorder="1" applyAlignment="1">
      <alignment horizontal="center" vertical="center"/>
    </xf>
    <xf numFmtId="0" fontId="0" fillId="0" borderId="21" xfId="0" applyBorder="1" applyAlignment="1">
      <alignment vertical="center" wrapText="1"/>
    </xf>
    <xf numFmtId="0" fontId="20" fillId="0" borderId="21" xfId="0" applyFont="1" applyBorder="1" applyAlignment="1">
      <alignment vertical="center" wrapText="1"/>
    </xf>
    <xf numFmtId="0" fontId="20" fillId="0" borderId="21" xfId="0" applyFont="1" applyBorder="1" applyAlignment="1">
      <alignment horizontal="center" vertical="center"/>
    </xf>
    <xf numFmtId="14" fontId="20" fillId="0" borderId="21" xfId="0" applyNumberFormat="1" applyFont="1" applyBorder="1" applyAlignment="1">
      <alignment horizontal="center" vertical="center"/>
    </xf>
    <xf numFmtId="164" fontId="20" fillId="0" borderId="21" xfId="2" applyNumberFormat="1" applyFont="1" applyBorder="1" applyAlignment="1">
      <alignment vertical="center"/>
    </xf>
    <xf numFmtId="43" fontId="20" fillId="0" borderId="21" xfId="2" applyFont="1" applyBorder="1" applyAlignment="1">
      <alignment vertical="center"/>
    </xf>
    <xf numFmtId="0" fontId="20" fillId="0" borderId="21" xfId="0" applyFont="1" applyBorder="1"/>
    <xf numFmtId="0" fontId="20" fillId="0" borderId="21" xfId="0" applyFont="1" applyBorder="1" applyAlignment="1">
      <alignment horizontal="left" vertical="center" wrapText="1"/>
    </xf>
    <xf numFmtId="2" fontId="20" fillId="0" borderId="1" xfId="0" applyNumberFormat="1" applyFont="1" applyBorder="1" applyAlignment="1">
      <alignment horizontal="center" vertical="center"/>
    </xf>
    <xf numFmtId="2" fontId="20" fillId="0" borderId="5" xfId="0" applyNumberFormat="1" applyFont="1" applyBorder="1" applyAlignment="1">
      <alignment horizontal="center" vertical="center"/>
    </xf>
    <xf numFmtId="0" fontId="0" fillId="0" borderId="14" xfId="0" applyBorder="1" applyAlignment="1">
      <alignment horizontal="center" vertical="center"/>
    </xf>
    <xf numFmtId="0" fontId="20" fillId="0" borderId="21" xfId="0" applyFont="1" applyBorder="1" applyAlignment="1">
      <alignment horizontal="center" vertical="center" wrapText="1"/>
    </xf>
    <xf numFmtId="0" fontId="20" fillId="0" borderId="5" xfId="0" applyFont="1" applyBorder="1" applyAlignment="1">
      <alignment horizontal="center" vertical="center" wrapText="1"/>
    </xf>
    <xf numFmtId="0" fontId="4" fillId="0" borderId="6" xfId="0" applyFont="1" applyBorder="1" applyAlignment="1">
      <alignment horizontal="center" vertical="center"/>
    </xf>
    <xf numFmtId="1" fontId="0" fillId="0" borderId="26" xfId="0" applyNumberFormat="1" applyBorder="1" applyAlignment="1">
      <alignment horizontal="center" vertical="center"/>
    </xf>
    <xf numFmtId="43" fontId="20" fillId="0" borderId="1" xfId="2" applyFont="1" applyBorder="1" applyAlignment="1">
      <alignment horizontal="center" vertical="center"/>
    </xf>
    <xf numFmtId="43" fontId="20" fillId="0" borderId="1" xfId="2" applyFont="1" applyBorder="1" applyAlignment="1">
      <alignment horizontal="center" vertical="center" wrapText="1"/>
    </xf>
    <xf numFmtId="43" fontId="20" fillId="0" borderId="21" xfId="2" applyFont="1" applyBorder="1" applyAlignment="1">
      <alignment horizontal="center" vertical="center"/>
    </xf>
    <xf numFmtId="0" fontId="20" fillId="0" borderId="1" xfId="0" applyFont="1" applyFill="1" applyBorder="1" applyAlignment="1">
      <alignment vertical="center" wrapText="1"/>
    </xf>
    <xf numFmtId="0" fontId="27" fillId="0" borderId="1" xfId="0" applyFont="1" applyFill="1" applyBorder="1" applyAlignment="1">
      <alignment vertical="center" wrapText="1"/>
    </xf>
    <xf numFmtId="0" fontId="20" fillId="0" borderId="5" xfId="0" applyFont="1" applyFill="1" applyBorder="1" applyAlignment="1">
      <alignment vertical="center" wrapText="1"/>
    </xf>
    <xf numFmtId="0" fontId="20" fillId="0" borderId="28" xfId="0" applyFont="1" applyFill="1" applyBorder="1" applyAlignment="1">
      <alignment vertical="center" wrapText="1"/>
    </xf>
    <xf numFmtId="0" fontId="20" fillId="0" borderId="5" xfId="0" applyFont="1" applyFill="1" applyBorder="1" applyAlignment="1">
      <alignment horizontal="center" vertical="center"/>
    </xf>
    <xf numFmtId="0" fontId="0" fillId="0" borderId="14" xfId="0" applyBorder="1" applyAlignment="1">
      <alignment horizontal="center" vertical="center"/>
    </xf>
    <xf numFmtId="0" fontId="5" fillId="2" borderId="1" xfId="0" applyFont="1" applyFill="1" applyBorder="1" applyAlignment="1">
      <alignment horizontal="center" vertical="center" wrapText="1"/>
    </xf>
    <xf numFmtId="2" fontId="20" fillId="0" borderId="21" xfId="0" applyNumberFormat="1" applyFont="1" applyBorder="1" applyAlignment="1">
      <alignment vertical="center" wrapText="1"/>
    </xf>
    <xf numFmtId="0" fontId="20" fillId="0" borderId="14" xfId="0" applyFont="1" applyBorder="1" applyAlignment="1">
      <alignment horizontal="center" vertical="center"/>
    </xf>
    <xf numFmtId="2" fontId="20" fillId="0" borderId="14" xfId="0" applyNumberFormat="1" applyFont="1" applyBorder="1" applyAlignment="1">
      <alignment horizontal="center" vertical="center"/>
    </xf>
    <xf numFmtId="0" fontId="14" fillId="5" borderId="14" xfId="0" applyFont="1" applyFill="1" applyBorder="1" applyAlignment="1">
      <alignment horizontal="center" vertical="top" wrapText="1"/>
    </xf>
    <xf numFmtId="0" fontId="22" fillId="5" borderId="14" xfId="0" applyFont="1" applyFill="1" applyBorder="1" applyAlignment="1">
      <alignment horizontal="center" vertical="top" wrapText="1"/>
    </xf>
    <xf numFmtId="0" fontId="16" fillId="6" borderId="14" xfId="0" applyFont="1" applyFill="1" applyBorder="1" applyAlignment="1">
      <alignment horizontal="center" vertical="top" wrapText="1"/>
    </xf>
    <xf numFmtId="1" fontId="21" fillId="6" borderId="14" xfId="0" applyNumberFormat="1" applyFont="1" applyFill="1" applyBorder="1" applyAlignment="1">
      <alignment horizontal="center" vertical="top"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wrapText="1"/>
    </xf>
    <xf numFmtId="0" fontId="0" fillId="0" borderId="5" xfId="0" applyFill="1" applyBorder="1" applyAlignment="1">
      <alignment horizontal="center" vertical="center" wrapText="1"/>
    </xf>
    <xf numFmtId="0" fontId="0" fillId="0" borderId="5" xfId="0" applyBorder="1" applyAlignment="1">
      <alignment horizontal="center" vertical="center" wrapText="1"/>
    </xf>
    <xf numFmtId="1" fontId="20" fillId="0" borderId="5" xfId="0" applyNumberFormat="1" applyFont="1" applyBorder="1" applyAlignment="1">
      <alignment horizontal="center" vertical="center"/>
    </xf>
    <xf numFmtId="43" fontId="20" fillId="0" borderId="5" xfId="2" applyFont="1" applyBorder="1" applyAlignment="1">
      <alignment horizontal="center" vertical="center" wrapText="1"/>
    </xf>
    <xf numFmtId="43" fontId="20" fillId="0" borderId="1" xfId="0" applyNumberFormat="1" applyFont="1" applyBorder="1" applyAlignment="1">
      <alignment horizontal="center" vertical="center" wrapText="1"/>
    </xf>
    <xf numFmtId="43" fontId="20" fillId="0" borderId="5" xfId="2" applyFont="1" applyBorder="1" applyAlignment="1">
      <alignment horizontal="center" vertical="center"/>
    </xf>
    <xf numFmtId="0" fontId="20" fillId="0" borderId="1" xfId="0" applyFont="1" applyFill="1" applyBorder="1" applyAlignment="1">
      <alignment horizontal="center" vertical="center"/>
    </xf>
    <xf numFmtId="14" fontId="20" fillId="0" borderId="14" xfId="0" applyNumberFormat="1" applyFont="1" applyBorder="1" applyAlignment="1">
      <alignment horizontal="center" vertical="center"/>
    </xf>
    <xf numFmtId="164" fontId="20" fillId="0" borderId="14" xfId="2" applyNumberFormat="1" applyFont="1" applyBorder="1" applyAlignment="1">
      <alignment vertical="center"/>
    </xf>
    <xf numFmtId="0" fontId="20" fillId="0" borderId="14" xfId="0" applyFont="1" applyBorder="1" applyAlignment="1">
      <alignment vertical="center" wrapText="1"/>
    </xf>
    <xf numFmtId="0" fontId="20" fillId="0" borderId="14" xfId="0" applyFont="1" applyFill="1" applyBorder="1" applyAlignment="1">
      <alignment vertical="center" wrapText="1"/>
    </xf>
    <xf numFmtId="0" fontId="20" fillId="0" borderId="21" xfId="0" applyFont="1" applyFill="1" applyBorder="1" applyAlignment="1">
      <alignment vertical="center" wrapText="1"/>
    </xf>
    <xf numFmtId="0" fontId="20" fillId="0" borderId="14" xfId="0" applyFont="1" applyBorder="1" applyAlignment="1">
      <alignment horizontal="left" vertical="center" wrapText="1"/>
    </xf>
    <xf numFmtId="9" fontId="0" fillId="0" borderId="1" xfId="7" applyFont="1" applyBorder="1" applyAlignment="1">
      <alignment horizontal="center" vertical="center"/>
    </xf>
    <xf numFmtId="0" fontId="0" fillId="0" borderId="5" xfId="0" applyBorder="1"/>
    <xf numFmtId="1" fontId="0" fillId="0" borderId="5" xfId="0" applyNumberFormat="1" applyBorder="1" applyAlignment="1">
      <alignment horizontal="center" vertical="center"/>
    </xf>
    <xf numFmtId="9" fontId="33" fillId="0" borderId="1" xfId="7" applyFont="1" applyBorder="1" applyAlignment="1">
      <alignment horizontal="center" vertical="center"/>
    </xf>
    <xf numFmtId="0" fontId="20" fillId="0" borderId="30" xfId="0" applyFont="1" applyBorder="1" applyAlignment="1">
      <alignment horizontal="center" vertical="center"/>
    </xf>
    <xf numFmtId="1" fontId="34" fillId="0" borderId="40" xfId="0" applyNumberFormat="1" applyFont="1" applyBorder="1" applyAlignment="1">
      <alignment vertical="center" wrapText="1"/>
    </xf>
    <xf numFmtId="9" fontId="27" fillId="0" borderId="1" xfId="0" applyNumberFormat="1" applyFont="1" applyBorder="1" applyAlignment="1">
      <alignment horizontal="center" vertical="center"/>
    </xf>
    <xf numFmtId="9" fontId="27" fillId="0" borderId="1" xfId="0" applyNumberFormat="1" applyFont="1" applyFill="1" applyBorder="1" applyAlignment="1">
      <alignment horizontal="center" vertical="center"/>
    </xf>
    <xf numFmtId="166" fontId="27" fillId="0" borderId="1" xfId="7" applyNumberFormat="1" applyFont="1" applyFill="1" applyBorder="1" applyAlignment="1">
      <alignment horizontal="center" vertical="center"/>
    </xf>
    <xf numFmtId="9" fontId="27" fillId="0" borderId="28" xfId="0" applyNumberFormat="1" applyFont="1" applyBorder="1" applyAlignment="1">
      <alignment horizontal="center" vertical="center"/>
    </xf>
    <xf numFmtId="9" fontId="34" fillId="0" borderId="38" xfId="7" applyFont="1" applyBorder="1" applyAlignment="1">
      <alignment horizontal="center" vertical="center" wrapText="1"/>
    </xf>
    <xf numFmtId="0" fontId="37" fillId="0" borderId="14" xfId="0" applyFont="1" applyBorder="1" applyAlignment="1">
      <alignment horizontal="center" vertical="center" wrapText="1"/>
    </xf>
    <xf numFmtId="164" fontId="20" fillId="0" borderId="30" xfId="2" applyNumberFormat="1" applyFont="1" applyBorder="1" applyAlignment="1">
      <alignment vertical="center"/>
    </xf>
    <xf numFmtId="43" fontId="20" fillId="0" borderId="21" xfId="2" applyFont="1" applyBorder="1" applyAlignment="1">
      <alignment horizontal="center" vertical="center" wrapText="1"/>
    </xf>
    <xf numFmtId="44" fontId="0" fillId="0" borderId="1" xfId="6" applyFont="1" applyBorder="1" applyAlignment="1">
      <alignment vertical="center" wrapText="1"/>
    </xf>
    <xf numFmtId="10" fontId="37" fillId="0" borderId="1" xfId="7" applyNumberFormat="1" applyFont="1" applyBorder="1" applyAlignment="1">
      <alignment horizontal="center" vertical="center" wrapText="1"/>
    </xf>
    <xf numFmtId="44" fontId="20" fillId="0" borderId="1" xfId="6" applyFont="1" applyBorder="1" applyAlignment="1">
      <alignment vertical="center"/>
    </xf>
    <xf numFmtId="9" fontId="0" fillId="0" borderId="1" xfId="0" applyNumberFormat="1" applyBorder="1" applyAlignment="1">
      <alignment horizontal="center" vertical="center"/>
    </xf>
    <xf numFmtId="9" fontId="39" fillId="0" borderId="1" xfId="7" applyFont="1" applyBorder="1" applyAlignment="1">
      <alignment horizontal="center" vertical="center"/>
    </xf>
    <xf numFmtId="9" fontId="40" fillId="0" borderId="1" xfId="0" applyNumberFormat="1" applyFont="1" applyBorder="1" applyAlignment="1">
      <alignment horizontal="center" vertical="center"/>
    </xf>
    <xf numFmtId="2" fontId="20" fillId="0" borderId="21" xfId="0" applyNumberFormat="1" applyFont="1" applyBorder="1" applyAlignment="1">
      <alignment horizontal="left" vertical="center" wrapText="1"/>
    </xf>
    <xf numFmtId="0" fontId="37" fillId="0" borderId="1" xfId="0" applyFont="1" applyBorder="1" applyAlignment="1">
      <alignment horizontal="center" vertical="center" wrapText="1"/>
    </xf>
    <xf numFmtId="2" fontId="20" fillId="0" borderId="1" xfId="0" applyNumberFormat="1" applyFont="1" applyBorder="1" applyAlignment="1">
      <alignment horizontal="left" vertical="center" wrapText="1"/>
    </xf>
    <xf numFmtId="44" fontId="20" fillId="0" borderId="1" xfId="6" applyFont="1" applyBorder="1" applyAlignment="1">
      <alignment horizontal="center" vertical="center"/>
    </xf>
    <xf numFmtId="44" fontId="20" fillId="0" borderId="21" xfId="6" applyFont="1" applyBorder="1" applyAlignment="1">
      <alignment horizontal="center" vertical="center" wrapText="1"/>
    </xf>
    <xf numFmtId="0" fontId="0" fillId="0" borderId="1" xfId="0" applyBorder="1"/>
    <xf numFmtId="9" fontId="20" fillId="0" borderId="5" xfId="7" applyFont="1" applyBorder="1" applyAlignment="1">
      <alignment horizontal="center" vertical="center"/>
    </xf>
    <xf numFmtId="9" fontId="20" fillId="0" borderId="1" xfId="0" applyNumberFormat="1" applyFont="1" applyBorder="1" applyAlignment="1">
      <alignment horizontal="center" vertical="center"/>
    </xf>
    <xf numFmtId="9" fontId="20" fillId="0" borderId="21" xfId="0" applyNumberFormat="1" applyFont="1" applyBorder="1" applyAlignment="1">
      <alignment horizontal="center" vertical="center"/>
    </xf>
    <xf numFmtId="9" fontId="20" fillId="0" borderId="5" xfId="0" applyNumberFormat="1" applyFont="1" applyFill="1" applyBorder="1" applyAlignment="1">
      <alignment horizontal="center" vertical="center"/>
    </xf>
    <xf numFmtId="44" fontId="0" fillId="0" borderId="1" xfId="6" applyFont="1" applyBorder="1" applyAlignment="1">
      <alignment horizontal="center" vertical="center" wrapText="1"/>
    </xf>
    <xf numFmtId="10" fontId="39" fillId="0" borderId="1" xfId="7" applyNumberFormat="1" applyFont="1" applyBorder="1" applyAlignment="1">
      <alignment horizontal="center" vertical="center"/>
    </xf>
    <xf numFmtId="9" fontId="43" fillId="0" borderId="42" xfId="0" applyNumberFormat="1" applyFont="1" applyBorder="1" applyAlignment="1">
      <alignment horizontal="center" vertical="center"/>
    </xf>
    <xf numFmtId="0" fontId="0" fillId="0" borderId="1" xfId="0" applyBorder="1" applyAlignment="1">
      <alignment horizontal="center" vertical="center" wrapText="1"/>
    </xf>
    <xf numFmtId="0" fontId="41" fillId="0" borderId="1" xfId="0" applyFont="1" applyBorder="1" applyAlignment="1">
      <alignment horizontal="center" vertical="center" wrapText="1"/>
    </xf>
    <xf numFmtId="9" fontId="14" fillId="0" borderId="14" xfId="0" applyNumberFormat="1" applyFont="1" applyBorder="1" applyAlignment="1">
      <alignment horizontal="center" vertical="center"/>
    </xf>
    <xf numFmtId="9" fontId="14" fillId="0" borderId="5" xfId="0" applyNumberFormat="1" applyFont="1" applyBorder="1" applyAlignment="1">
      <alignment horizontal="center" vertical="center"/>
    </xf>
    <xf numFmtId="1" fontId="39" fillId="0" borderId="1" xfId="0" applyNumberFormat="1" applyFont="1" applyBorder="1" applyAlignment="1">
      <alignment horizontal="center" vertical="center" wrapText="1"/>
    </xf>
    <xf numFmtId="0" fontId="18" fillId="0" borderId="14" xfId="0" applyFont="1" applyBorder="1" applyAlignment="1">
      <alignment horizontal="center" vertical="top" wrapText="1"/>
    </xf>
    <xf numFmtId="0" fontId="18" fillId="0" borderId="5" xfId="0" applyFont="1" applyBorder="1" applyAlignment="1">
      <alignment horizontal="center" vertical="top"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2" fillId="0" borderId="43"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5" xfId="0" applyFont="1" applyBorder="1" applyAlignment="1">
      <alignment horizontal="center" vertical="center" wrapText="1"/>
    </xf>
    <xf numFmtId="0" fontId="18" fillId="0" borderId="21" xfId="0" applyFont="1" applyBorder="1" applyAlignment="1">
      <alignment horizontal="center" vertical="top" wrapText="1"/>
    </xf>
    <xf numFmtId="0" fontId="3" fillId="10" borderId="35" xfId="0" applyFont="1" applyFill="1" applyBorder="1" applyAlignment="1">
      <alignment horizontal="center" vertical="center" wrapText="1"/>
    </xf>
    <xf numFmtId="0" fontId="35" fillId="0" borderId="41" xfId="0" applyFont="1" applyBorder="1"/>
    <xf numFmtId="1" fontId="36" fillId="0" borderId="39" xfId="0" applyNumberFormat="1" applyFont="1" applyBorder="1" applyAlignment="1">
      <alignment horizontal="center" vertical="center" wrapText="1"/>
    </xf>
    <xf numFmtId="1" fontId="36" fillId="0" borderId="38" xfId="0"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14" xfId="0" applyBorder="1" applyAlignment="1">
      <alignment horizontal="center" vertical="center" wrapText="1"/>
    </xf>
    <xf numFmtId="0" fontId="38" fillId="0" borderId="1" xfId="0" applyFont="1" applyBorder="1" applyAlignment="1">
      <alignment horizontal="center" vertical="center" wrapText="1"/>
    </xf>
    <xf numFmtId="9" fontId="0" fillId="0" borderId="5" xfId="0" applyNumberFormat="1" applyBorder="1" applyAlignment="1">
      <alignment horizontal="center" vertical="center"/>
    </xf>
    <xf numFmtId="0" fontId="0" fillId="0" borderId="1" xfId="0" applyBorder="1" applyAlignment="1">
      <alignment horizontal="center" vertical="center"/>
    </xf>
    <xf numFmtId="1" fontId="36" fillId="0" borderId="1" xfId="0"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26" xfId="0" applyBorder="1" applyAlignment="1">
      <alignment horizontal="center" vertical="center" wrapText="1"/>
    </xf>
    <xf numFmtId="0" fontId="31" fillId="10" borderId="35" xfId="0" applyFont="1" applyFill="1" applyBorder="1" applyAlignment="1">
      <alignment horizontal="center" vertical="center" wrapText="1"/>
    </xf>
    <xf numFmtId="0" fontId="32" fillId="0" borderId="36" xfId="0" applyFont="1" applyBorder="1"/>
    <xf numFmtId="9" fontId="14" fillId="0" borderId="1" xfId="7" applyFont="1" applyBorder="1" applyAlignment="1">
      <alignment horizontal="center" vertical="center" wrapText="1"/>
    </xf>
    <xf numFmtId="9" fontId="0" fillId="0" borderId="1" xfId="7" applyFont="1" applyBorder="1" applyAlignment="1">
      <alignment horizontal="center" vertical="center"/>
    </xf>
    <xf numFmtId="0" fontId="30" fillId="0" borderId="3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9" xfId="0" applyFont="1" applyBorder="1" applyAlignment="1">
      <alignment horizontal="center" vertical="center" wrapText="1"/>
    </xf>
    <xf numFmtId="0" fontId="28" fillId="9" borderId="1"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29" fillId="9" borderId="21"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5" fillId="0" borderId="14" xfId="0" applyFont="1" applyBorder="1" applyAlignment="1">
      <alignment horizontal="center" vertical="center" wrapText="1"/>
    </xf>
    <xf numFmtId="1" fontId="19" fillId="0" borderId="14" xfId="0" applyNumberFormat="1" applyFont="1" applyBorder="1" applyAlignment="1">
      <alignment horizontal="center" vertical="top" wrapText="1"/>
    </xf>
    <xf numFmtId="1" fontId="19" fillId="0" borderId="5" xfId="0" applyNumberFormat="1" applyFont="1" applyBorder="1" applyAlignment="1">
      <alignment horizontal="center" vertical="top" wrapText="1"/>
    </xf>
    <xf numFmtId="0" fontId="8" fillId="0" borderId="14" xfId="0" applyFont="1" applyBorder="1" applyAlignment="1">
      <alignment horizontal="center" vertical="center" wrapText="1"/>
    </xf>
    <xf numFmtId="0" fontId="22" fillId="5" borderId="21" xfId="0" applyFont="1" applyFill="1" applyBorder="1" applyAlignment="1">
      <alignment horizontal="center" vertical="top" wrapText="1"/>
    </xf>
    <xf numFmtId="0" fontId="22" fillId="5" borderId="14" xfId="0" applyFont="1" applyFill="1" applyBorder="1" applyAlignment="1">
      <alignment horizontal="center" vertical="top" wrapText="1"/>
    </xf>
    <xf numFmtId="0" fontId="22" fillId="5" borderId="26" xfId="0" applyFont="1" applyFill="1" applyBorder="1" applyAlignment="1">
      <alignment horizontal="center" vertical="top" wrapText="1"/>
    </xf>
    <xf numFmtId="0" fontId="16" fillId="6" borderId="14" xfId="0" applyFont="1" applyFill="1" applyBorder="1" applyAlignment="1">
      <alignment horizontal="center" vertical="top" wrapText="1"/>
    </xf>
    <xf numFmtId="0" fontId="16" fillId="6" borderId="26" xfId="0" applyFont="1" applyFill="1" applyBorder="1" applyAlignment="1">
      <alignment horizontal="center" vertical="top" wrapText="1"/>
    </xf>
    <xf numFmtId="1" fontId="21" fillId="6" borderId="14" xfId="0" applyNumberFormat="1" applyFont="1" applyFill="1" applyBorder="1" applyAlignment="1">
      <alignment horizontal="center" vertical="top" wrapText="1"/>
    </xf>
    <xf numFmtId="1" fontId="21" fillId="6" borderId="26" xfId="0" applyNumberFormat="1" applyFont="1" applyFill="1" applyBorder="1" applyAlignment="1">
      <alignment horizontal="center" vertical="top" wrapText="1"/>
    </xf>
    <xf numFmtId="9" fontId="14" fillId="0" borderId="21" xfId="0" applyNumberFormat="1" applyFont="1" applyBorder="1" applyAlignment="1">
      <alignment horizontal="center" vertical="center"/>
    </xf>
    <xf numFmtId="0" fontId="15" fillId="4" borderId="21" xfId="0" applyFont="1" applyFill="1" applyBorder="1" applyAlignment="1">
      <alignment horizontal="center" vertical="center" textRotation="255" wrapText="1"/>
    </xf>
    <xf numFmtId="0" fontId="16" fillId="4" borderId="14" xfId="0" applyFont="1" applyFill="1" applyBorder="1" applyAlignment="1">
      <alignment horizontal="center" vertical="center" textRotation="255" wrapText="1"/>
    </xf>
    <xf numFmtId="0" fontId="16" fillId="4" borderId="29" xfId="0" applyFont="1" applyFill="1" applyBorder="1" applyAlignment="1">
      <alignment horizontal="center" vertical="center" textRotation="255" wrapText="1"/>
    </xf>
    <xf numFmtId="0" fontId="16" fillId="4" borderId="21" xfId="0" applyFont="1" applyFill="1" applyBorder="1" applyAlignment="1">
      <alignment horizontal="left" vertical="center" wrapText="1"/>
    </xf>
    <xf numFmtId="0" fontId="16" fillId="4" borderId="1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8" fillId="9" borderId="21" xfId="0" applyFont="1" applyFill="1" applyBorder="1" applyAlignment="1">
      <alignment horizontal="center" vertical="center" wrapText="1"/>
    </xf>
    <xf numFmtId="0" fontId="8" fillId="9" borderId="5" xfId="0" applyFont="1" applyFill="1" applyBorder="1" applyAlignment="1">
      <alignment horizontal="center" vertical="center" wrapText="1"/>
    </xf>
    <xf numFmtId="1" fontId="14"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7" fillId="2" borderId="14" xfId="0" applyFont="1" applyFill="1" applyBorder="1" applyAlignment="1">
      <alignment horizontal="center" vertical="center" wrapText="1"/>
    </xf>
    <xf numFmtId="0" fontId="0" fillId="0" borderId="14" xfId="0" applyBorder="1" applyAlignment="1">
      <alignment horizontal="center" vertical="center"/>
    </xf>
    <xf numFmtId="0" fontId="13" fillId="0" borderId="21" xfId="0" applyFont="1" applyBorder="1" applyAlignment="1">
      <alignment horizontal="center" vertical="center"/>
    </xf>
    <xf numFmtId="0" fontId="13" fillId="0" borderId="14" xfId="0" applyFont="1" applyBorder="1" applyAlignment="1">
      <alignment horizontal="center" vertical="center"/>
    </xf>
    <xf numFmtId="2" fontId="14" fillId="0" borderId="21" xfId="0" applyNumberFormat="1" applyFont="1" applyBorder="1" applyAlignment="1">
      <alignment horizontal="center" vertical="center" wrapText="1"/>
    </xf>
    <xf numFmtId="2" fontId="14" fillId="0" borderId="14" xfId="0" applyNumberFormat="1" applyFont="1" applyBorder="1" applyAlignment="1">
      <alignment horizontal="center" vertical="center" wrapText="1"/>
    </xf>
    <xf numFmtId="0" fontId="14" fillId="0" borderId="21" xfId="0" applyFont="1" applyBorder="1" applyAlignment="1">
      <alignment horizontal="center" vertical="center"/>
    </xf>
    <xf numFmtId="0" fontId="14" fillId="0" borderId="14" xfId="0" applyFont="1" applyBorder="1" applyAlignment="1">
      <alignment horizontal="center" vertical="center"/>
    </xf>
    <xf numFmtId="1" fontId="0" fillId="0" borderId="21" xfId="0" applyNumberFormat="1" applyBorder="1" applyAlignment="1">
      <alignment horizontal="center" vertical="center"/>
    </xf>
    <xf numFmtId="1" fontId="0" fillId="0" borderId="14" xfId="0" applyNumberFormat="1" applyBorder="1" applyAlignment="1">
      <alignment horizontal="center" vertical="center"/>
    </xf>
    <xf numFmtId="1" fontId="14" fillId="0" borderId="21" xfId="0" applyNumberFormat="1" applyFont="1" applyBorder="1" applyAlignment="1">
      <alignment horizontal="center" vertical="center" wrapText="1"/>
    </xf>
    <xf numFmtId="1" fontId="14" fillId="0" borderId="14" xfId="0" applyNumberFormat="1" applyFont="1" applyBorder="1" applyAlignment="1">
      <alignment horizontal="center" vertical="center" wrapText="1"/>
    </xf>
    <xf numFmtId="0" fontId="16" fillId="5" borderId="21" xfId="0" applyFont="1" applyFill="1" applyBorder="1" applyAlignment="1">
      <alignment horizontal="center" vertical="top" wrapText="1"/>
    </xf>
    <xf numFmtId="0" fontId="14" fillId="5" borderId="14" xfId="0" applyFont="1" applyFill="1" applyBorder="1" applyAlignment="1">
      <alignment horizontal="center" vertical="top" wrapText="1"/>
    </xf>
    <xf numFmtId="0" fontId="14" fillId="5" borderId="26" xfId="0" applyFont="1" applyFill="1" applyBorder="1" applyAlignment="1">
      <alignment horizontal="center" vertical="top" wrapText="1"/>
    </xf>
    <xf numFmtId="0" fontId="0" fillId="0" borderId="21" xfId="0" applyFill="1" applyBorder="1" applyAlignment="1">
      <alignment horizontal="center" vertical="center" wrapText="1"/>
    </xf>
    <xf numFmtId="0" fontId="0" fillId="0" borderId="5" xfId="0" applyFill="1" applyBorder="1" applyAlignment="1">
      <alignment horizontal="center" vertical="center" wrapText="1"/>
    </xf>
    <xf numFmtId="0" fontId="5" fillId="2" borderId="14" xfId="0" applyFont="1" applyFill="1" applyBorder="1" applyAlignment="1">
      <alignment horizontal="center" vertical="center" wrapText="1"/>
    </xf>
    <xf numFmtId="0" fontId="20" fillId="0" borderId="21" xfId="0" applyFont="1" applyBorder="1" applyAlignment="1">
      <alignment horizontal="center" vertical="top" wrapText="1"/>
    </xf>
    <xf numFmtId="0" fontId="20" fillId="0" borderId="14" xfId="0" applyFont="1" applyBorder="1" applyAlignment="1">
      <alignment horizontal="center" vertical="top" wrapText="1"/>
    </xf>
    <xf numFmtId="0" fontId="20" fillId="0" borderId="5" xfId="0" applyFont="1" applyBorder="1" applyAlignment="1">
      <alignment horizontal="center" vertical="top" wrapText="1"/>
    </xf>
    <xf numFmtId="0" fontId="0" fillId="0" borderId="5" xfId="0" applyBorder="1" applyAlignment="1">
      <alignment horizontal="center" vertical="center" wrapText="1"/>
    </xf>
    <xf numFmtId="9" fontId="0" fillId="0" borderId="21" xfId="0" applyNumberFormat="1" applyFont="1" applyBorder="1" applyAlignment="1">
      <alignment horizontal="center" vertical="center"/>
    </xf>
    <xf numFmtId="9" fontId="0" fillId="0" borderId="5" xfId="0" applyNumberFormat="1" applyFont="1" applyBorder="1" applyAlignment="1">
      <alignment horizontal="center" vertical="center"/>
    </xf>
    <xf numFmtId="165" fontId="9" fillId="0" borderId="21" xfId="0" applyNumberFormat="1" applyFont="1" applyBorder="1" applyAlignment="1">
      <alignment horizontal="center" vertical="top" wrapText="1"/>
    </xf>
    <xf numFmtId="165" fontId="9" fillId="0" borderId="14" xfId="0" applyNumberFormat="1" applyFont="1" applyBorder="1" applyAlignment="1">
      <alignment horizontal="center" vertical="top" wrapText="1"/>
    </xf>
    <xf numFmtId="165" fontId="9" fillId="0" borderId="26" xfId="0" applyNumberFormat="1" applyFont="1" applyBorder="1" applyAlignment="1">
      <alignment horizontal="center" vertical="top" wrapText="1"/>
    </xf>
    <xf numFmtId="165" fontId="9" fillId="0" borderId="5" xfId="0" applyNumberFormat="1" applyFont="1" applyBorder="1" applyAlignment="1">
      <alignment horizontal="center" vertical="top" wrapText="1"/>
    </xf>
    <xf numFmtId="165" fontId="9" fillId="0" borderId="1" xfId="0" applyNumberFormat="1" applyFont="1" applyBorder="1" applyAlignment="1">
      <alignment horizontal="center" vertical="top" wrapText="1"/>
    </xf>
    <xf numFmtId="1" fontId="19" fillId="0" borderId="21" xfId="0" applyNumberFormat="1" applyFont="1" applyBorder="1" applyAlignment="1">
      <alignment horizontal="center" vertical="top" wrapText="1"/>
    </xf>
    <xf numFmtId="1" fontId="19" fillId="0" borderId="26" xfId="0" applyNumberFormat="1" applyFont="1" applyBorder="1" applyAlignment="1">
      <alignment horizontal="center" vertical="top" wrapText="1"/>
    </xf>
    <xf numFmtId="0" fontId="5" fillId="0" borderId="1" xfId="0" applyFont="1" applyBorder="1" applyAlignment="1">
      <alignment horizontal="center" vertical="center" wrapText="1"/>
    </xf>
    <xf numFmtId="0" fontId="5" fillId="0" borderId="21" xfId="0" applyFont="1" applyBorder="1" applyAlignment="1">
      <alignment horizontal="center" vertical="center" wrapText="1"/>
    </xf>
    <xf numFmtId="0" fontId="23" fillId="2" borderId="16"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8" fillId="0" borderId="15" xfId="0" applyFont="1" applyBorder="1" applyAlignment="1">
      <alignment horizontal="center" vertical="center" wrapText="1"/>
    </xf>
    <xf numFmtId="0" fontId="29" fillId="9" borderId="31" xfId="0" applyFont="1" applyFill="1" applyBorder="1" applyAlignment="1">
      <alignment horizontal="center" vertical="center" wrapText="1"/>
    </xf>
    <xf numFmtId="0" fontId="29" fillId="9" borderId="32" xfId="0" applyFont="1" applyFill="1" applyBorder="1" applyAlignment="1">
      <alignment horizontal="center" vertical="center" wrapText="1"/>
    </xf>
    <xf numFmtId="0" fontId="0" fillId="0" borderId="21" xfId="0" applyBorder="1" applyAlignment="1">
      <alignment horizontal="center"/>
    </xf>
    <xf numFmtId="0" fontId="0" fillId="0" borderId="5" xfId="0" applyBorder="1" applyAlignment="1">
      <alignment horizontal="center"/>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0" fillId="0" borderId="25" xfId="0" applyFont="1" applyBorder="1" applyAlignment="1">
      <alignment vertical="top" wrapText="1"/>
    </xf>
    <xf numFmtId="0" fontId="20" fillId="0" borderId="29" xfId="0" applyFont="1" applyBorder="1" applyAlignment="1">
      <alignment vertical="top" wrapText="1"/>
    </xf>
    <xf numFmtId="0" fontId="20" fillId="0" borderId="21" xfId="0" applyFont="1" applyBorder="1" applyAlignment="1">
      <alignment vertical="top"/>
    </xf>
    <xf numFmtId="0" fontId="20" fillId="0" borderId="14" xfId="0" applyFont="1" applyBorder="1" applyAlignment="1">
      <alignment vertical="top"/>
    </xf>
    <xf numFmtId="0" fontId="20" fillId="0" borderId="5" xfId="0" applyFont="1" applyBorder="1" applyAlignment="1">
      <alignment vertical="top"/>
    </xf>
    <xf numFmtId="0" fontId="0" fillId="0" borderId="21" xfId="0" applyBorder="1" applyAlignment="1">
      <alignment vertical="top" wrapText="1"/>
    </xf>
    <xf numFmtId="0" fontId="0" fillId="0" borderId="14" xfId="0" applyBorder="1" applyAlignment="1">
      <alignment vertical="top" wrapText="1"/>
    </xf>
    <xf numFmtId="0" fontId="0" fillId="0" borderId="5" xfId="0" applyBorder="1" applyAlignment="1">
      <alignment vertical="top" wrapText="1"/>
    </xf>
    <xf numFmtId="0" fontId="0" fillId="0" borderId="21" xfId="0" applyBorder="1" applyAlignment="1">
      <alignment horizontal="center" vertical="top"/>
    </xf>
    <xf numFmtId="0" fontId="0" fillId="0" borderId="14" xfId="0" applyBorder="1" applyAlignment="1">
      <alignment horizontal="center" vertical="top"/>
    </xf>
    <xf numFmtId="0" fontId="0" fillId="0" borderId="5" xfId="0" applyBorder="1" applyAlignment="1">
      <alignment horizontal="center" vertical="top"/>
    </xf>
    <xf numFmtId="0" fontId="16" fillId="7" borderId="14" xfId="0" applyFont="1" applyFill="1" applyBorder="1" applyAlignment="1">
      <alignment vertical="top" wrapText="1"/>
    </xf>
    <xf numFmtId="0" fontId="16" fillId="7" borderId="5" xfId="0" applyFont="1" applyFill="1" applyBorder="1" applyAlignment="1">
      <alignment vertical="top" wrapText="1"/>
    </xf>
    <xf numFmtId="1" fontId="21" fillId="7" borderId="14" xfId="0" applyNumberFormat="1" applyFont="1" applyFill="1" applyBorder="1" applyAlignment="1">
      <alignment vertical="top" wrapText="1"/>
    </xf>
    <xf numFmtId="1" fontId="21" fillId="7" borderId="5" xfId="0" applyNumberFormat="1" applyFont="1" applyFill="1" applyBorder="1" applyAlignment="1">
      <alignment vertical="top" wrapText="1"/>
    </xf>
    <xf numFmtId="164" fontId="0" fillId="0" borderId="21" xfId="2" applyNumberFormat="1" applyFont="1" applyBorder="1" applyAlignment="1">
      <alignment horizontal="center" vertical="top"/>
    </xf>
    <xf numFmtId="164" fontId="0" fillId="0" borderId="14" xfId="2" applyNumberFormat="1" applyFont="1" applyBorder="1" applyAlignment="1">
      <alignment horizontal="center" vertical="top"/>
    </xf>
    <xf numFmtId="164" fontId="0" fillId="0" borderId="5" xfId="2" applyNumberFormat="1" applyFont="1" applyBorder="1" applyAlignment="1">
      <alignment horizontal="center" vertical="top"/>
    </xf>
    <xf numFmtId="164" fontId="0" fillId="0" borderId="21" xfId="2" applyNumberFormat="1" applyFont="1" applyBorder="1" applyAlignment="1">
      <alignment vertical="top"/>
    </xf>
    <xf numFmtId="164" fontId="0" fillId="0" borderId="14" xfId="2" applyNumberFormat="1" applyFont="1" applyBorder="1" applyAlignment="1">
      <alignment vertical="top"/>
    </xf>
    <xf numFmtId="164" fontId="0" fillId="0" borderId="5" xfId="2" applyNumberFormat="1" applyFont="1" applyBorder="1" applyAlignment="1">
      <alignment vertical="top"/>
    </xf>
    <xf numFmtId="0" fontId="6" fillId="3" borderId="1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5"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49" fontId="25" fillId="0" borderId="1" xfId="4" applyFont="1" applyBorder="1" applyAlignment="1" applyProtection="1">
      <alignment horizontal="left" vertical="center" wrapText="1"/>
    </xf>
    <xf numFmtId="0" fontId="24" fillId="8" borderId="1" xfId="3" applyFont="1" applyBorder="1" applyProtection="1">
      <alignment horizontal="center" vertical="center"/>
    </xf>
  </cellXfs>
  <cellStyles count="8">
    <cellStyle name="BodyStyle" xfId="4"/>
    <cellStyle name="HeaderStyle" xfId="3"/>
    <cellStyle name="Millares" xfId="2" builtinId="3"/>
    <cellStyle name="Moneda" xfId="6" builtinId="4"/>
    <cellStyle name="Normal" xfId="0" builtinId="0"/>
    <cellStyle name="Normal 2" xfId="1"/>
    <cellStyle name="Numeric" xfId="5"/>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19051</xdr:rowOff>
    </xdr:from>
    <xdr:to>
      <xdr:col>2</xdr:col>
      <xdr:colOff>1140356</xdr:colOff>
      <xdr:row>4</xdr:row>
      <xdr:rowOff>295275</xdr:rowOff>
    </xdr:to>
    <xdr:pic>
      <xdr:nvPicPr>
        <xdr:cNvPr id="5" name="Imagen 4">
          <a:extLst>
            <a:ext uri="{FF2B5EF4-FFF2-40B4-BE49-F238E27FC236}">
              <a16:creationId xmlns="" xmlns:a16="http://schemas.microsoft.com/office/drawing/2014/main" id="{189DFE37-1E80-4F58-B8DD-FB3E32E56C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209551"/>
          <a:ext cx="1759481" cy="1419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O33"/>
  <sheetViews>
    <sheetView tabSelected="1" topLeftCell="A8" zoomScale="80" zoomScaleNormal="80" workbookViewId="0">
      <pane ySplit="1" topLeftCell="A28" activePane="bottomLeft" state="frozen"/>
      <selection activeCell="J8" sqref="J8"/>
      <selection pane="bottomLeft" activeCell="A31" sqref="A31"/>
    </sheetView>
  </sheetViews>
  <sheetFormatPr baseColWidth="10" defaultRowHeight="15"/>
  <cols>
    <col min="1" max="1" width="19.5703125" customWidth="1"/>
    <col min="3" max="3" width="21.85546875" customWidth="1"/>
    <col min="4" max="4" width="19.85546875" customWidth="1"/>
    <col min="5" max="5" width="16.7109375" customWidth="1"/>
    <col min="6" max="6" width="21.5703125" customWidth="1"/>
    <col min="7" max="7" width="26.140625" customWidth="1"/>
    <col min="8" max="9" width="22.42578125" customWidth="1"/>
    <col min="10" max="10" width="22.140625" customWidth="1"/>
    <col min="11" max="11" width="23.140625" customWidth="1"/>
    <col min="12" max="12" width="21.140625" customWidth="1"/>
    <col min="13" max="13" width="20.28515625" customWidth="1"/>
    <col min="14" max="14" width="23.5703125" customWidth="1"/>
    <col min="17" max="17" width="26" customWidth="1"/>
    <col min="18" max="18" width="20.28515625" customWidth="1"/>
    <col min="19" max="19" width="23.42578125" customWidth="1"/>
    <col min="20" max="20" width="18" customWidth="1"/>
    <col min="21" max="24" width="21.5703125" customWidth="1"/>
    <col min="25" max="25" width="20" customWidth="1"/>
    <col min="26" max="26" width="27.85546875" customWidth="1"/>
    <col min="27" max="27" width="26" customWidth="1"/>
    <col min="28" max="28" width="21.140625" customWidth="1"/>
    <col min="29" max="29" width="22" customWidth="1"/>
    <col min="30" max="30" width="17.5703125" customWidth="1"/>
    <col min="31" max="31" width="23.5703125" customWidth="1"/>
    <col min="32" max="32" width="28.140625" customWidth="1"/>
    <col min="33" max="33" width="26.7109375" customWidth="1"/>
    <col min="34" max="37" width="24.5703125" customWidth="1"/>
    <col min="38" max="38" width="25" customWidth="1"/>
    <col min="39" max="39" width="29.85546875" hidden="1" customWidth="1"/>
    <col min="40" max="40" width="25.42578125" hidden="1" customWidth="1"/>
    <col min="41" max="41" width="17.28515625" customWidth="1"/>
    <col min="42" max="42" width="25.42578125" customWidth="1"/>
    <col min="43" max="44" width="24.42578125" customWidth="1"/>
    <col min="45" max="45" width="24.28515625" hidden="1" customWidth="1"/>
    <col min="46" max="46" width="25.85546875" hidden="1" customWidth="1"/>
    <col min="47" max="47" width="21.5703125" customWidth="1"/>
    <col min="48" max="48" width="24.28515625" customWidth="1"/>
    <col min="49" max="49" width="24.85546875" customWidth="1"/>
    <col min="50" max="50" width="26.140625" customWidth="1"/>
    <col min="51" max="58" width="25" customWidth="1"/>
    <col min="59" max="59" width="21.140625" customWidth="1"/>
    <col min="60" max="60" width="38.28515625" customWidth="1"/>
    <col min="61" max="61" width="23.42578125" customWidth="1"/>
    <col min="62" max="62" width="18.5703125" customWidth="1"/>
    <col min="63" max="63" width="22.28515625" customWidth="1"/>
    <col min="64" max="65" width="20" customWidth="1"/>
    <col min="66" max="66" width="29.5703125" customWidth="1"/>
    <col min="67" max="67" width="29.140625" customWidth="1"/>
  </cols>
  <sheetData>
    <row r="2" spans="1:67" ht="29.25" customHeight="1">
      <c r="B2" s="296" t="s">
        <v>0</v>
      </c>
      <c r="C2" s="296"/>
      <c r="D2" s="297" t="s">
        <v>1</v>
      </c>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9"/>
      <c r="BH2" s="1" t="s">
        <v>2</v>
      </c>
    </row>
    <row r="3" spans="1:67" ht="30" customHeight="1">
      <c r="B3" s="296"/>
      <c r="C3" s="296"/>
      <c r="D3" s="297" t="s">
        <v>3</v>
      </c>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9"/>
      <c r="BH3" s="1" t="s">
        <v>4</v>
      </c>
      <c r="BN3" s="2"/>
    </row>
    <row r="4" spans="1:67" ht="30.75" customHeight="1">
      <c r="B4" s="296"/>
      <c r="C4" s="296"/>
      <c r="D4" s="297" t="s">
        <v>5</v>
      </c>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9"/>
      <c r="BH4" s="1" t="s">
        <v>6</v>
      </c>
    </row>
    <row r="5" spans="1:67" ht="24.75" customHeight="1">
      <c r="B5" s="296"/>
      <c r="C5" s="296"/>
      <c r="D5" s="297" t="s">
        <v>7</v>
      </c>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9"/>
      <c r="BH5" s="1" t="s">
        <v>8</v>
      </c>
    </row>
    <row r="6" spans="1:67" ht="27" customHeight="1">
      <c r="B6" s="300" t="s">
        <v>9</v>
      </c>
      <c r="C6" s="300"/>
      <c r="D6" s="301" t="s">
        <v>157</v>
      </c>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2"/>
    </row>
    <row r="7" spans="1:67" ht="30.75" customHeight="1" thickBot="1">
      <c r="A7" s="305" t="s">
        <v>10</v>
      </c>
      <c r="B7" s="305"/>
      <c r="C7" s="305"/>
      <c r="D7" s="305"/>
      <c r="E7" s="305"/>
      <c r="F7" s="305"/>
      <c r="G7" s="305"/>
      <c r="H7" s="305"/>
      <c r="I7" s="305"/>
      <c r="J7" s="305"/>
      <c r="K7" s="305"/>
      <c r="L7" s="305"/>
      <c r="M7" s="305"/>
      <c r="N7" s="305"/>
      <c r="O7" s="305"/>
      <c r="P7" s="305"/>
      <c r="Q7" s="305"/>
      <c r="R7" s="305"/>
      <c r="S7" s="305"/>
      <c r="T7" s="305"/>
      <c r="U7" s="88"/>
      <c r="V7" s="88"/>
      <c r="W7" s="88"/>
      <c r="X7" s="88"/>
      <c r="Y7" s="306" t="s">
        <v>11</v>
      </c>
      <c r="Z7" s="306"/>
      <c r="AA7" s="306"/>
      <c r="AB7" s="307"/>
      <c r="AC7" s="308" t="s">
        <v>12</v>
      </c>
      <c r="AD7" s="309"/>
      <c r="AE7" s="309"/>
      <c r="AF7" s="309"/>
      <c r="AG7" s="309"/>
      <c r="AH7" s="309"/>
      <c r="AI7" s="309"/>
      <c r="AJ7" s="309"/>
      <c r="AK7" s="309"/>
      <c r="AL7" s="309"/>
      <c r="AM7" s="309"/>
      <c r="AN7" s="309"/>
      <c r="AO7" s="310"/>
      <c r="AP7" s="303" t="s">
        <v>13</v>
      </c>
      <c r="AQ7" s="304"/>
      <c r="AR7" s="304"/>
      <c r="AS7" s="304"/>
      <c r="AT7" s="304"/>
      <c r="AU7" s="304"/>
      <c r="AV7" s="267" t="s">
        <v>14</v>
      </c>
      <c r="AW7" s="267"/>
      <c r="AX7" s="267"/>
      <c r="AY7" s="267"/>
      <c r="AZ7" s="267"/>
      <c r="BA7" s="267"/>
      <c r="BB7" s="267"/>
      <c r="BC7" s="267"/>
      <c r="BD7" s="267"/>
      <c r="BE7" s="267"/>
      <c r="BF7" s="267"/>
      <c r="BG7" s="267"/>
      <c r="BH7" s="267"/>
      <c r="BI7" s="267"/>
      <c r="BJ7" s="267"/>
      <c r="BK7" s="267"/>
      <c r="BL7" s="267"/>
      <c r="BM7" s="99"/>
      <c r="BN7" s="252" t="s">
        <v>15</v>
      </c>
      <c r="BO7" s="252"/>
    </row>
    <row r="8" spans="1:67" s="3" customFormat="1" ht="96" customHeight="1">
      <c r="A8" s="293" t="s">
        <v>16</v>
      </c>
      <c r="B8" s="295" t="s">
        <v>17</v>
      </c>
      <c r="C8" s="295" t="s">
        <v>18</v>
      </c>
      <c r="D8" s="252" t="s">
        <v>19</v>
      </c>
      <c r="E8" s="252" t="s">
        <v>20</v>
      </c>
      <c r="F8" s="252" t="s">
        <v>21</v>
      </c>
      <c r="G8" s="267" t="s">
        <v>22</v>
      </c>
      <c r="H8" s="267" t="s">
        <v>23</v>
      </c>
      <c r="I8" s="267" t="s">
        <v>197</v>
      </c>
      <c r="J8" s="252" t="s">
        <v>24</v>
      </c>
      <c r="K8" s="252" t="s">
        <v>25</v>
      </c>
      <c r="L8" s="252" t="s">
        <v>26</v>
      </c>
      <c r="M8" s="252" t="s">
        <v>27</v>
      </c>
      <c r="N8" s="252" t="s">
        <v>28</v>
      </c>
      <c r="O8" s="271" t="s">
        <v>29</v>
      </c>
      <c r="P8" s="271"/>
      <c r="Q8" s="238" t="s">
        <v>30</v>
      </c>
      <c r="R8" s="197" t="s">
        <v>31</v>
      </c>
      <c r="S8" s="197" t="s">
        <v>131</v>
      </c>
      <c r="T8" s="197" t="s">
        <v>85</v>
      </c>
      <c r="U8" s="215" t="s">
        <v>248</v>
      </c>
      <c r="V8" s="215" t="s">
        <v>274</v>
      </c>
      <c r="W8" s="184" t="s">
        <v>293</v>
      </c>
      <c r="X8" s="184" t="s">
        <v>292</v>
      </c>
      <c r="Y8" s="269" t="s">
        <v>32</v>
      </c>
      <c r="Z8" s="269" t="s">
        <v>33</v>
      </c>
      <c r="AA8" s="269" t="s">
        <v>34</v>
      </c>
      <c r="AB8" s="269" t="s">
        <v>35</v>
      </c>
      <c r="AC8" s="197" t="s">
        <v>36</v>
      </c>
      <c r="AD8" s="197" t="s">
        <v>37</v>
      </c>
      <c r="AE8" s="197" t="s">
        <v>38</v>
      </c>
      <c r="AF8" s="221" t="s">
        <v>39</v>
      </c>
      <c r="AG8" s="221" t="s">
        <v>40</v>
      </c>
      <c r="AH8" s="221" t="s">
        <v>198</v>
      </c>
      <c r="AI8" s="191" t="s">
        <v>249</v>
      </c>
      <c r="AJ8" s="191" t="s">
        <v>275</v>
      </c>
      <c r="AK8" s="172" t="s">
        <v>295</v>
      </c>
      <c r="AL8" s="221" t="s">
        <v>41</v>
      </c>
      <c r="AM8" s="221" t="s">
        <v>42</v>
      </c>
      <c r="AN8" s="221" t="s">
        <v>43</v>
      </c>
      <c r="AO8" s="200" t="s">
        <v>44</v>
      </c>
      <c r="AP8" s="200" t="s">
        <v>45</v>
      </c>
      <c r="AQ8" s="192" t="s">
        <v>250</v>
      </c>
      <c r="AR8" s="192" t="s">
        <v>276</v>
      </c>
      <c r="AS8" s="200" t="s">
        <v>46</v>
      </c>
      <c r="AT8" s="200" t="s">
        <v>47</v>
      </c>
      <c r="AU8" s="200" t="s">
        <v>48</v>
      </c>
      <c r="AV8" s="200" t="s">
        <v>49</v>
      </c>
      <c r="AW8" s="200" t="s">
        <v>50</v>
      </c>
      <c r="AX8" s="200" t="s">
        <v>51</v>
      </c>
      <c r="AY8" s="262" t="s">
        <v>52</v>
      </c>
      <c r="AZ8" s="193" t="s">
        <v>251</v>
      </c>
      <c r="BA8" s="193" t="s">
        <v>277</v>
      </c>
      <c r="BB8" s="193" t="s">
        <v>252</v>
      </c>
      <c r="BC8" s="193" t="s">
        <v>278</v>
      </c>
      <c r="BD8" s="193" t="s">
        <v>253</v>
      </c>
      <c r="BE8" s="193" t="s">
        <v>279</v>
      </c>
      <c r="BF8" s="263" t="s">
        <v>254</v>
      </c>
      <c r="BG8" s="254" t="s">
        <v>53</v>
      </c>
      <c r="BH8" s="256" t="s">
        <v>54</v>
      </c>
      <c r="BI8" s="258" t="s">
        <v>55</v>
      </c>
      <c r="BJ8" s="256" t="s">
        <v>56</v>
      </c>
      <c r="BK8" s="260" t="s">
        <v>57</v>
      </c>
      <c r="BL8" s="195" t="s">
        <v>255</v>
      </c>
      <c r="BM8" s="195" t="s">
        <v>280</v>
      </c>
      <c r="BN8" s="252" t="s">
        <v>58</v>
      </c>
      <c r="BO8" s="252" t="s">
        <v>59</v>
      </c>
    </row>
    <row r="9" spans="1:67" s="3" customFormat="1" ht="78.75" customHeight="1" thickBot="1">
      <c r="A9" s="294"/>
      <c r="B9" s="253"/>
      <c r="C9" s="253"/>
      <c r="D9" s="253"/>
      <c r="E9" s="253"/>
      <c r="F9" s="253"/>
      <c r="G9" s="268"/>
      <c r="H9" s="268"/>
      <c r="I9" s="268"/>
      <c r="J9" s="253"/>
      <c r="K9" s="253"/>
      <c r="L9" s="253"/>
      <c r="M9" s="253"/>
      <c r="N9" s="253"/>
      <c r="O9" s="4" t="s">
        <v>60</v>
      </c>
      <c r="P9" s="4" t="s">
        <v>61</v>
      </c>
      <c r="Q9" s="238"/>
      <c r="R9" s="197"/>
      <c r="S9" s="197"/>
      <c r="T9" s="197"/>
      <c r="U9" s="216"/>
      <c r="V9" s="216"/>
      <c r="W9" s="185"/>
      <c r="X9" s="185"/>
      <c r="Y9" s="270"/>
      <c r="Z9" s="270"/>
      <c r="AA9" s="270"/>
      <c r="AB9" s="270"/>
      <c r="AC9" s="197"/>
      <c r="AD9" s="197"/>
      <c r="AE9" s="197"/>
      <c r="AF9" s="221"/>
      <c r="AG9" s="221"/>
      <c r="AH9" s="221"/>
      <c r="AI9" s="191"/>
      <c r="AJ9" s="191"/>
      <c r="AK9" s="173"/>
      <c r="AL9" s="221"/>
      <c r="AM9" s="221"/>
      <c r="AN9" s="221"/>
      <c r="AO9" s="200"/>
      <c r="AP9" s="200"/>
      <c r="AQ9" s="192"/>
      <c r="AR9" s="192"/>
      <c r="AS9" s="200"/>
      <c r="AT9" s="200"/>
      <c r="AU9" s="200"/>
      <c r="AV9" s="200"/>
      <c r="AW9" s="200"/>
      <c r="AX9" s="200"/>
      <c r="AY9" s="262"/>
      <c r="AZ9" s="194"/>
      <c r="BA9" s="194"/>
      <c r="BB9" s="194"/>
      <c r="BC9" s="194"/>
      <c r="BD9" s="194"/>
      <c r="BE9" s="194"/>
      <c r="BF9" s="264"/>
      <c r="BG9" s="255"/>
      <c r="BH9" s="257"/>
      <c r="BI9" s="259"/>
      <c r="BJ9" s="257"/>
      <c r="BK9" s="261"/>
      <c r="BL9" s="196"/>
      <c r="BM9" s="196"/>
      <c r="BN9" s="253"/>
      <c r="BO9" s="253"/>
    </row>
    <row r="10" spans="1:67" ht="279" customHeight="1">
      <c r="A10" s="272" t="s">
        <v>62</v>
      </c>
      <c r="B10" s="274" t="s">
        <v>63</v>
      </c>
      <c r="C10" s="277" t="s">
        <v>64</v>
      </c>
      <c r="D10" s="277" t="s">
        <v>65</v>
      </c>
      <c r="E10" s="280" t="s">
        <v>66</v>
      </c>
      <c r="F10" s="287">
        <v>28289</v>
      </c>
      <c r="G10" s="277" t="s">
        <v>67</v>
      </c>
      <c r="H10" s="280" t="s">
        <v>68</v>
      </c>
      <c r="I10" s="290">
        <v>9500</v>
      </c>
      <c r="J10" s="182" t="s">
        <v>69</v>
      </c>
      <c r="K10" s="182" t="s">
        <v>72</v>
      </c>
      <c r="L10" s="220" t="s">
        <v>75</v>
      </c>
      <c r="M10" s="220">
        <v>1</v>
      </c>
      <c r="N10" s="182" t="s">
        <v>78</v>
      </c>
      <c r="O10" s="220" t="s">
        <v>79</v>
      </c>
      <c r="P10" s="220"/>
      <c r="Q10" s="182" t="s">
        <v>80</v>
      </c>
      <c r="R10" s="223">
        <v>1</v>
      </c>
      <c r="S10" s="225">
        <v>0.1</v>
      </c>
      <c r="T10" s="225">
        <v>0.9</v>
      </c>
      <c r="U10" s="231">
        <v>0</v>
      </c>
      <c r="V10" s="217">
        <v>0</v>
      </c>
      <c r="W10" s="186">
        <v>0</v>
      </c>
      <c r="X10" s="186">
        <v>0.9</v>
      </c>
      <c r="Y10" s="209" t="s">
        <v>86</v>
      </c>
      <c r="Z10" s="212" t="s">
        <v>87</v>
      </c>
      <c r="AA10" s="233" t="s">
        <v>88</v>
      </c>
      <c r="AB10" s="201" t="s">
        <v>89</v>
      </c>
      <c r="AC10" s="171" t="s">
        <v>95</v>
      </c>
      <c r="AD10" s="250">
        <v>2021130010147</v>
      </c>
      <c r="AE10" s="245" t="s">
        <v>130</v>
      </c>
      <c r="AF10" s="42" t="s">
        <v>99</v>
      </c>
      <c r="AG10" s="43" t="s">
        <v>120</v>
      </c>
      <c r="AH10" s="44">
        <v>24</v>
      </c>
      <c r="AI10" s="44">
        <v>22</v>
      </c>
      <c r="AJ10" s="44">
        <v>6</v>
      </c>
      <c r="AK10" s="131">
        <v>1</v>
      </c>
      <c r="AL10" s="38">
        <v>0.42</v>
      </c>
      <c r="AM10" s="39">
        <v>45306</v>
      </c>
      <c r="AN10" s="39">
        <v>45657</v>
      </c>
      <c r="AO10" s="38">
        <v>350</v>
      </c>
      <c r="AP10" s="45">
        <v>24</v>
      </c>
      <c r="AQ10" s="38">
        <v>22</v>
      </c>
      <c r="AR10" s="38">
        <v>6</v>
      </c>
      <c r="AS10" s="239" t="s">
        <v>157</v>
      </c>
      <c r="AT10" s="239" t="s">
        <v>158</v>
      </c>
      <c r="AU10" s="38" t="s">
        <v>159</v>
      </c>
      <c r="AV10" s="46">
        <v>1392550000</v>
      </c>
      <c r="AW10" s="38" t="s">
        <v>160</v>
      </c>
      <c r="AX10" s="29" t="s">
        <v>161</v>
      </c>
      <c r="AY10" s="29" t="s">
        <v>256</v>
      </c>
      <c r="AZ10" s="90">
        <v>1192550000</v>
      </c>
      <c r="BA10" s="90"/>
      <c r="BB10" s="90">
        <v>604940000</v>
      </c>
      <c r="BC10" s="90">
        <v>102280000</v>
      </c>
      <c r="BD10" s="90">
        <v>114240000</v>
      </c>
      <c r="BE10" s="139">
        <v>326120000</v>
      </c>
      <c r="BF10" s="38"/>
      <c r="BG10" s="38" t="s">
        <v>163</v>
      </c>
      <c r="BH10" s="37" t="s">
        <v>99</v>
      </c>
      <c r="BI10" s="38" t="s">
        <v>199</v>
      </c>
      <c r="BJ10" s="38">
        <v>0</v>
      </c>
      <c r="BK10" s="39">
        <v>45307</v>
      </c>
      <c r="BL10" s="34" t="s">
        <v>257</v>
      </c>
      <c r="BM10" s="34" t="s">
        <v>281</v>
      </c>
      <c r="BN10" s="34" t="s">
        <v>225</v>
      </c>
      <c r="BO10" s="34" t="s">
        <v>224</v>
      </c>
    </row>
    <row r="11" spans="1:67" ht="156" customHeight="1">
      <c r="A11" s="272"/>
      <c r="B11" s="275"/>
      <c r="C11" s="278"/>
      <c r="D11" s="278"/>
      <c r="E11" s="281"/>
      <c r="F11" s="288"/>
      <c r="G11" s="278"/>
      <c r="H11" s="281"/>
      <c r="I11" s="291"/>
      <c r="J11" s="177"/>
      <c r="K11" s="177"/>
      <c r="L11" s="222"/>
      <c r="M11" s="222"/>
      <c r="N11" s="177"/>
      <c r="O11" s="222"/>
      <c r="P11" s="222"/>
      <c r="Q11" s="177"/>
      <c r="R11" s="224"/>
      <c r="S11" s="226"/>
      <c r="T11" s="226"/>
      <c r="U11" s="232"/>
      <c r="V11" s="217"/>
      <c r="W11" s="186"/>
      <c r="X11" s="186"/>
      <c r="Y11" s="210"/>
      <c r="Z11" s="213"/>
      <c r="AA11" s="234" t="s">
        <v>90</v>
      </c>
      <c r="AB11" s="202"/>
      <c r="AC11" s="163"/>
      <c r="AD11" s="198"/>
      <c r="AE11" s="246"/>
      <c r="AF11" s="42" t="s">
        <v>100</v>
      </c>
      <c r="AG11" s="43" t="s">
        <v>101</v>
      </c>
      <c r="AH11" s="47">
        <v>10</v>
      </c>
      <c r="AI11" s="47">
        <v>0</v>
      </c>
      <c r="AJ11" s="47">
        <v>0</v>
      </c>
      <c r="AK11" s="132">
        <v>0</v>
      </c>
      <c r="AL11" s="38">
        <v>0.06</v>
      </c>
      <c r="AM11" s="39">
        <v>45306</v>
      </c>
      <c r="AN11" s="39">
        <v>45657</v>
      </c>
      <c r="AO11" s="38">
        <v>350</v>
      </c>
      <c r="AP11" s="45">
        <v>76</v>
      </c>
      <c r="AQ11" s="38"/>
      <c r="AR11" s="101"/>
      <c r="AS11" s="240"/>
      <c r="AT11" s="240"/>
      <c r="AU11" s="38" t="s">
        <v>159</v>
      </c>
      <c r="AV11" s="46">
        <v>169531744</v>
      </c>
      <c r="AW11" s="29" t="s">
        <v>164</v>
      </c>
      <c r="AX11" s="29" t="s">
        <v>161</v>
      </c>
      <c r="AY11" s="29" t="s">
        <v>165</v>
      </c>
      <c r="AZ11" s="29"/>
      <c r="BA11" s="91">
        <v>35016632</v>
      </c>
      <c r="BB11" s="29"/>
      <c r="BC11" s="29"/>
      <c r="BD11" s="29"/>
      <c r="BE11" s="29"/>
      <c r="BF11" s="29"/>
      <c r="BG11" s="38" t="s">
        <v>163</v>
      </c>
      <c r="BH11" s="34" t="s">
        <v>213</v>
      </c>
      <c r="BI11" s="34" t="s">
        <v>196</v>
      </c>
      <c r="BJ11" s="38" t="s">
        <v>218</v>
      </c>
      <c r="BK11" s="39">
        <v>45321</v>
      </c>
      <c r="BL11" s="34" t="s">
        <v>258</v>
      </c>
      <c r="BM11" s="34" t="s">
        <v>282</v>
      </c>
      <c r="BN11" s="36" t="s">
        <v>200</v>
      </c>
      <c r="BO11" s="35" t="s">
        <v>201</v>
      </c>
    </row>
    <row r="12" spans="1:67" ht="258" customHeight="1">
      <c r="A12" s="272"/>
      <c r="B12" s="275"/>
      <c r="C12" s="278"/>
      <c r="D12" s="278"/>
      <c r="E12" s="281"/>
      <c r="F12" s="288"/>
      <c r="G12" s="278"/>
      <c r="H12" s="281"/>
      <c r="I12" s="291"/>
      <c r="J12" s="177"/>
      <c r="K12" s="177"/>
      <c r="L12" s="222"/>
      <c r="M12" s="222"/>
      <c r="N12" s="177"/>
      <c r="O12" s="222"/>
      <c r="P12" s="222"/>
      <c r="Q12" s="177"/>
      <c r="R12" s="224"/>
      <c r="S12" s="226"/>
      <c r="T12" s="226"/>
      <c r="U12" s="232"/>
      <c r="V12" s="217"/>
      <c r="W12" s="186"/>
      <c r="X12" s="186"/>
      <c r="Y12" s="210"/>
      <c r="Z12" s="213"/>
      <c r="AA12" s="234"/>
      <c r="AB12" s="202"/>
      <c r="AC12" s="163"/>
      <c r="AD12" s="198"/>
      <c r="AE12" s="246"/>
      <c r="AF12" s="42" t="s">
        <v>102</v>
      </c>
      <c r="AG12" s="43" t="s">
        <v>103</v>
      </c>
      <c r="AH12" s="47">
        <v>2</v>
      </c>
      <c r="AI12" s="47">
        <v>0</v>
      </c>
      <c r="AJ12" s="47">
        <v>0</v>
      </c>
      <c r="AK12" s="132">
        <v>0</v>
      </c>
      <c r="AL12" s="38">
        <v>0.01</v>
      </c>
      <c r="AM12" s="39">
        <v>45306</v>
      </c>
      <c r="AN12" s="39">
        <v>45657</v>
      </c>
      <c r="AO12" s="38">
        <v>350</v>
      </c>
      <c r="AP12" s="45">
        <v>76</v>
      </c>
      <c r="AQ12" s="38"/>
      <c r="AR12" s="38"/>
      <c r="AS12" s="240"/>
      <c r="AT12" s="240"/>
      <c r="AU12" s="38" t="s">
        <v>159</v>
      </c>
      <c r="AV12" s="46">
        <v>40000000</v>
      </c>
      <c r="AW12" s="38" t="s">
        <v>160</v>
      </c>
      <c r="AX12" s="29" t="s">
        <v>161</v>
      </c>
      <c r="AY12" s="38" t="s">
        <v>162</v>
      </c>
      <c r="AZ12" s="38"/>
      <c r="BA12" s="38"/>
      <c r="BB12" s="38"/>
      <c r="BC12" s="38"/>
      <c r="BD12" s="38"/>
      <c r="BE12" s="38"/>
      <c r="BF12" s="38"/>
      <c r="BG12" s="38" t="s">
        <v>163</v>
      </c>
      <c r="BH12" s="34" t="s">
        <v>202</v>
      </c>
      <c r="BI12" s="34" t="s">
        <v>196</v>
      </c>
      <c r="BJ12" s="38">
        <v>0</v>
      </c>
      <c r="BK12" s="39">
        <v>45321</v>
      </c>
      <c r="BL12" s="93" t="s">
        <v>259</v>
      </c>
      <c r="BM12" s="34" t="s">
        <v>283</v>
      </c>
      <c r="BN12" s="35" t="s">
        <v>226</v>
      </c>
      <c r="BO12" s="35" t="s">
        <v>201</v>
      </c>
    </row>
    <row r="13" spans="1:67" ht="214.5" customHeight="1">
      <c r="A13" s="272"/>
      <c r="B13" s="275"/>
      <c r="C13" s="278"/>
      <c r="D13" s="278"/>
      <c r="E13" s="281"/>
      <c r="F13" s="288"/>
      <c r="G13" s="278"/>
      <c r="H13" s="281"/>
      <c r="I13" s="291"/>
      <c r="J13" s="177"/>
      <c r="K13" s="182" t="s">
        <v>73</v>
      </c>
      <c r="L13" s="182" t="s">
        <v>76</v>
      </c>
      <c r="M13" s="220">
        <v>21</v>
      </c>
      <c r="N13" s="182" t="s">
        <v>81</v>
      </c>
      <c r="O13" s="220" t="s">
        <v>79</v>
      </c>
      <c r="P13" s="220"/>
      <c r="Q13" s="182" t="s">
        <v>82</v>
      </c>
      <c r="R13" s="223">
        <v>20</v>
      </c>
      <c r="S13" s="227">
        <v>7</v>
      </c>
      <c r="T13" s="229">
        <v>67</v>
      </c>
      <c r="U13" s="218">
        <v>2</v>
      </c>
      <c r="V13" s="218">
        <v>4</v>
      </c>
      <c r="W13" s="187">
        <f>+(U13+V13)/S13</f>
        <v>0.8571428571428571</v>
      </c>
      <c r="X13" s="187">
        <v>1</v>
      </c>
      <c r="Y13" s="210"/>
      <c r="Z13" s="213"/>
      <c r="AA13" s="234"/>
      <c r="AB13" s="202"/>
      <c r="AC13" s="163"/>
      <c r="AD13" s="198"/>
      <c r="AE13" s="246"/>
      <c r="AF13" s="34" t="s">
        <v>105</v>
      </c>
      <c r="AG13" s="29" t="s">
        <v>106</v>
      </c>
      <c r="AH13" s="47">
        <v>1</v>
      </c>
      <c r="AI13" s="47">
        <v>0</v>
      </c>
      <c r="AJ13" s="47">
        <v>0</v>
      </c>
      <c r="AK13" s="132">
        <v>0</v>
      </c>
      <c r="AL13" s="38">
        <v>0.01</v>
      </c>
      <c r="AM13" s="39">
        <v>45306</v>
      </c>
      <c r="AN13" s="39">
        <v>45657</v>
      </c>
      <c r="AO13" s="38">
        <v>350</v>
      </c>
      <c r="AP13" s="45">
        <v>1028736</v>
      </c>
      <c r="AQ13" s="38"/>
      <c r="AR13" s="101"/>
      <c r="AS13" s="240"/>
      <c r="AT13" s="240"/>
      <c r="AU13" s="38" t="s">
        <v>159</v>
      </c>
      <c r="AV13" s="46">
        <v>20000000</v>
      </c>
      <c r="AW13" s="38" t="s">
        <v>166</v>
      </c>
      <c r="AX13" s="29" t="s">
        <v>161</v>
      </c>
      <c r="AY13" s="29" t="s">
        <v>167</v>
      </c>
      <c r="AZ13" s="29"/>
      <c r="BA13" s="29"/>
      <c r="BB13" s="29"/>
      <c r="BC13" s="29"/>
      <c r="BD13" s="29"/>
      <c r="BE13" s="29"/>
      <c r="BF13" s="29"/>
      <c r="BG13" s="38" t="s">
        <v>163</v>
      </c>
      <c r="BH13" s="34" t="s">
        <v>215</v>
      </c>
      <c r="BI13" s="40" t="s">
        <v>186</v>
      </c>
      <c r="BJ13" s="38">
        <v>4</v>
      </c>
      <c r="BK13" s="39">
        <v>45321</v>
      </c>
      <c r="BL13" s="94" t="s">
        <v>259</v>
      </c>
      <c r="BM13" s="94" t="s">
        <v>283</v>
      </c>
      <c r="BN13" s="35" t="s">
        <v>203</v>
      </c>
      <c r="BO13" s="35" t="s">
        <v>204</v>
      </c>
    </row>
    <row r="14" spans="1:67" ht="182.25" customHeight="1">
      <c r="A14" s="272"/>
      <c r="B14" s="275"/>
      <c r="C14" s="278"/>
      <c r="D14" s="278"/>
      <c r="E14" s="281"/>
      <c r="F14" s="288"/>
      <c r="G14" s="278"/>
      <c r="H14" s="281"/>
      <c r="I14" s="291"/>
      <c r="J14" s="177"/>
      <c r="K14" s="177"/>
      <c r="L14" s="177"/>
      <c r="M14" s="222"/>
      <c r="N14" s="177"/>
      <c r="O14" s="222"/>
      <c r="P14" s="222"/>
      <c r="Q14" s="177"/>
      <c r="R14" s="224"/>
      <c r="S14" s="228"/>
      <c r="T14" s="230"/>
      <c r="U14" s="218"/>
      <c r="V14" s="218"/>
      <c r="W14" s="187"/>
      <c r="X14" s="187"/>
      <c r="Y14" s="210"/>
      <c r="Z14" s="213"/>
      <c r="AA14" s="234"/>
      <c r="AB14" s="202"/>
      <c r="AC14" s="163"/>
      <c r="AD14" s="198"/>
      <c r="AE14" s="246"/>
      <c r="AF14" s="42" t="s">
        <v>104</v>
      </c>
      <c r="AG14" s="29" t="s">
        <v>107</v>
      </c>
      <c r="AH14" s="47">
        <v>7</v>
      </c>
      <c r="AI14" s="47">
        <v>2</v>
      </c>
      <c r="AJ14" s="47">
        <v>4</v>
      </c>
      <c r="AK14" s="133">
        <f>+(AI14+AJ14)/AH14</f>
        <v>0.8571428571428571</v>
      </c>
      <c r="AL14" s="38">
        <v>0.12</v>
      </c>
      <c r="AM14" s="39">
        <v>45306</v>
      </c>
      <c r="AN14" s="39">
        <v>45657</v>
      </c>
      <c r="AO14" s="38">
        <v>350</v>
      </c>
      <c r="AP14" s="45">
        <v>5000</v>
      </c>
      <c r="AQ14" s="38">
        <f>45+16</f>
        <v>61</v>
      </c>
      <c r="AR14" s="38">
        <v>155</v>
      </c>
      <c r="AS14" s="240"/>
      <c r="AT14" s="240"/>
      <c r="AU14" s="38" t="s">
        <v>159</v>
      </c>
      <c r="AV14" s="46">
        <v>400000000</v>
      </c>
      <c r="AW14" s="38" t="s">
        <v>160</v>
      </c>
      <c r="AX14" s="29" t="s">
        <v>161</v>
      </c>
      <c r="AY14" s="38" t="s">
        <v>162</v>
      </c>
      <c r="AZ14" s="38"/>
      <c r="BA14" s="90">
        <v>250002982.21000001</v>
      </c>
      <c r="BB14" s="38"/>
      <c r="BC14" s="38"/>
      <c r="BD14" s="38"/>
      <c r="BE14" s="38"/>
      <c r="BF14" s="38"/>
      <c r="BG14" s="38" t="s">
        <v>163</v>
      </c>
      <c r="BH14" s="34" t="s">
        <v>214</v>
      </c>
      <c r="BI14" s="34" t="s">
        <v>199</v>
      </c>
      <c r="BJ14" s="38">
        <v>0</v>
      </c>
      <c r="BK14" s="39">
        <v>45321</v>
      </c>
      <c r="BL14" s="93" t="s">
        <v>270</v>
      </c>
      <c r="BM14" s="94" t="s">
        <v>289</v>
      </c>
      <c r="BN14" s="35" t="s">
        <v>205</v>
      </c>
      <c r="BO14" s="34" t="s">
        <v>227</v>
      </c>
    </row>
    <row r="15" spans="1:67" ht="214.5" customHeight="1" thickBot="1">
      <c r="A15" s="272"/>
      <c r="B15" s="275"/>
      <c r="C15" s="278"/>
      <c r="D15" s="278"/>
      <c r="E15" s="281"/>
      <c r="F15" s="288"/>
      <c r="G15" s="278"/>
      <c r="H15" s="281"/>
      <c r="I15" s="291"/>
      <c r="J15" s="177"/>
      <c r="K15" s="17" t="s">
        <v>74</v>
      </c>
      <c r="L15" s="18" t="s">
        <v>77</v>
      </c>
      <c r="M15" s="19">
        <v>0</v>
      </c>
      <c r="N15" s="18" t="s">
        <v>83</v>
      </c>
      <c r="O15" s="19"/>
      <c r="P15" s="19" t="s">
        <v>79</v>
      </c>
      <c r="Q15" s="18" t="s">
        <v>84</v>
      </c>
      <c r="R15" s="20">
        <v>1</v>
      </c>
      <c r="S15" s="21">
        <v>1</v>
      </c>
      <c r="T15" s="22">
        <v>1</v>
      </c>
      <c r="U15" s="89">
        <v>0</v>
      </c>
      <c r="V15" s="108">
        <v>0</v>
      </c>
      <c r="W15" s="125">
        <v>0</v>
      </c>
      <c r="X15" s="125">
        <v>1</v>
      </c>
      <c r="Y15" s="210"/>
      <c r="Z15" s="213"/>
      <c r="AA15" s="235"/>
      <c r="AB15" s="203"/>
      <c r="AC15" s="163"/>
      <c r="AD15" s="251"/>
      <c r="AE15" s="247"/>
      <c r="AF15" s="48" t="s">
        <v>108</v>
      </c>
      <c r="AG15" s="49" t="s">
        <v>109</v>
      </c>
      <c r="AH15" s="50">
        <v>1</v>
      </c>
      <c r="AI15" s="50">
        <v>0</v>
      </c>
      <c r="AJ15" s="50">
        <v>0</v>
      </c>
      <c r="AK15" s="134">
        <v>0</v>
      </c>
      <c r="AL15" s="57">
        <v>0.38</v>
      </c>
      <c r="AM15" s="63">
        <v>45306</v>
      </c>
      <c r="AN15" s="63">
        <v>45657</v>
      </c>
      <c r="AO15" s="57">
        <v>350</v>
      </c>
      <c r="AP15" s="64">
        <v>1028736</v>
      </c>
      <c r="AQ15" s="57"/>
      <c r="AR15" s="57"/>
      <c r="AS15" s="240"/>
      <c r="AT15" s="240"/>
      <c r="AU15" s="57" t="s">
        <v>159</v>
      </c>
      <c r="AV15" s="80">
        <v>1265653663.5</v>
      </c>
      <c r="AW15" s="86" t="s">
        <v>164</v>
      </c>
      <c r="AX15" s="86" t="s">
        <v>161</v>
      </c>
      <c r="AY15" s="86" t="s">
        <v>260</v>
      </c>
      <c r="AZ15" s="86"/>
      <c r="BA15" s="138">
        <f>157503663.5+500000000+608150000</f>
        <v>1265653663.5</v>
      </c>
      <c r="BB15" s="138"/>
      <c r="BC15" s="86"/>
      <c r="BD15" s="86"/>
      <c r="BE15" s="86"/>
      <c r="BF15" s="86"/>
      <c r="BG15" s="57" t="s">
        <v>163</v>
      </c>
      <c r="BH15" s="56" t="s">
        <v>216</v>
      </c>
      <c r="BI15" s="56" t="s">
        <v>217</v>
      </c>
      <c r="BJ15" s="57" t="s">
        <v>218</v>
      </c>
      <c r="BK15" s="63">
        <v>45321</v>
      </c>
      <c r="BL15" s="96" t="s">
        <v>259</v>
      </c>
      <c r="BM15" s="96" t="s">
        <v>283</v>
      </c>
      <c r="BN15" s="68" t="s">
        <v>206</v>
      </c>
      <c r="BO15" s="68" t="s">
        <v>207</v>
      </c>
    </row>
    <row r="16" spans="1:67" ht="66" customHeight="1" thickBot="1">
      <c r="A16" s="272"/>
      <c r="B16" s="275"/>
      <c r="C16" s="278"/>
      <c r="D16" s="278"/>
      <c r="E16" s="281"/>
      <c r="F16" s="288"/>
      <c r="G16" s="278"/>
      <c r="H16" s="281"/>
      <c r="I16" s="291"/>
      <c r="J16" s="183"/>
      <c r="K16" s="188" t="s">
        <v>291</v>
      </c>
      <c r="L16" s="189"/>
      <c r="M16" s="189"/>
      <c r="N16" s="189"/>
      <c r="O16" s="189"/>
      <c r="P16" s="189"/>
      <c r="Q16" s="189"/>
      <c r="R16" s="189"/>
      <c r="S16" s="189"/>
      <c r="T16" s="189"/>
      <c r="U16" s="189"/>
      <c r="V16" s="190"/>
      <c r="W16" s="128">
        <f>AVERAGE(W10:W15)</f>
        <v>0.2857142857142857</v>
      </c>
      <c r="X16" s="128">
        <f>AVERAGE(X10:X15)</f>
        <v>0.96666666666666667</v>
      </c>
      <c r="Y16" s="210"/>
      <c r="Z16" s="213"/>
      <c r="AA16" s="103"/>
      <c r="AB16" s="104"/>
      <c r="AC16" s="163"/>
      <c r="AD16" s="174" t="s">
        <v>294</v>
      </c>
      <c r="AE16" s="175"/>
      <c r="AF16" s="175"/>
      <c r="AG16" s="175"/>
      <c r="AH16" s="175"/>
      <c r="AI16" s="175"/>
      <c r="AJ16" s="175"/>
      <c r="AK16" s="135">
        <f>AVERAGE(AK10:AK15)</f>
        <v>0.30952380952380953</v>
      </c>
      <c r="AL16" s="130"/>
      <c r="AM16" s="119"/>
      <c r="AN16" s="119"/>
      <c r="AO16" s="129"/>
      <c r="AP16" s="137"/>
      <c r="AQ16" s="129"/>
      <c r="AR16" s="129"/>
      <c r="AS16" s="240"/>
      <c r="AT16" s="240"/>
      <c r="AU16" s="136" t="s">
        <v>296</v>
      </c>
      <c r="AV16" s="46">
        <f>SUM(AV10:AV15)</f>
        <v>3287735407.5</v>
      </c>
      <c r="AW16" s="29"/>
      <c r="AX16" s="29"/>
      <c r="AY16" s="29"/>
      <c r="AZ16" s="141">
        <f t="shared" ref="AZ16:BE16" si="0">SUM(AZ10:AZ15)</f>
        <v>1192550000</v>
      </c>
      <c r="BA16" s="141">
        <f t="shared" si="0"/>
        <v>1550673277.71</v>
      </c>
      <c r="BB16" s="141">
        <f t="shared" si="0"/>
        <v>604940000</v>
      </c>
      <c r="BC16" s="141">
        <f t="shared" si="0"/>
        <v>102280000</v>
      </c>
      <c r="BD16" s="141">
        <f t="shared" si="0"/>
        <v>114240000</v>
      </c>
      <c r="BE16" s="141">
        <f t="shared" si="0"/>
        <v>326120000</v>
      </c>
      <c r="BF16" s="140">
        <f>+BE16/AV16</f>
        <v>9.9192897109680198E-2</v>
      </c>
      <c r="BG16" s="101"/>
      <c r="BH16" s="121"/>
      <c r="BI16" s="121"/>
      <c r="BJ16" s="101"/>
      <c r="BK16" s="119"/>
      <c r="BL16" s="122"/>
      <c r="BM16" s="123"/>
      <c r="BN16" s="124"/>
      <c r="BO16" s="124"/>
    </row>
    <row r="17" spans="1:67" ht="114.75" customHeight="1">
      <c r="A17" s="272"/>
      <c r="B17" s="275"/>
      <c r="C17" s="278"/>
      <c r="D17" s="278"/>
      <c r="E17" s="281"/>
      <c r="F17" s="288"/>
      <c r="G17" s="278"/>
      <c r="H17" s="281"/>
      <c r="I17" s="291"/>
      <c r="J17" s="176" t="s">
        <v>70</v>
      </c>
      <c r="K17" s="113" t="s">
        <v>110</v>
      </c>
      <c r="L17" s="113" t="s">
        <v>111</v>
      </c>
      <c r="M17" s="110">
        <v>327</v>
      </c>
      <c r="N17" s="113" t="s">
        <v>112</v>
      </c>
      <c r="O17" s="126"/>
      <c r="P17" s="112" t="s">
        <v>79</v>
      </c>
      <c r="Q17" s="112" t="s">
        <v>113</v>
      </c>
      <c r="R17" s="110">
        <v>327</v>
      </c>
      <c r="S17" s="110">
        <v>50</v>
      </c>
      <c r="T17" s="110">
        <v>381</v>
      </c>
      <c r="U17" s="85">
        <v>24</v>
      </c>
      <c r="V17" s="107">
        <v>18</v>
      </c>
      <c r="W17" s="125">
        <f>+(U17+V17)/S17</f>
        <v>0.84</v>
      </c>
      <c r="X17" s="142">
        <v>1</v>
      </c>
      <c r="Y17" s="210"/>
      <c r="Z17" s="213"/>
      <c r="AA17" s="204" t="s">
        <v>91</v>
      </c>
      <c r="AB17" s="206" t="s">
        <v>92</v>
      </c>
      <c r="AC17" s="163" t="s">
        <v>96</v>
      </c>
      <c r="AD17" s="198">
        <v>2020130010034</v>
      </c>
      <c r="AE17" s="248" t="s">
        <v>129</v>
      </c>
      <c r="AF17" s="51" t="s">
        <v>114</v>
      </c>
      <c r="AG17" s="52" t="s">
        <v>115</v>
      </c>
      <c r="AH17" s="53">
        <v>50</v>
      </c>
      <c r="AI17" s="53">
        <v>24</v>
      </c>
      <c r="AJ17" s="53">
        <v>18</v>
      </c>
      <c r="AK17" s="133">
        <f t="shared" ref="AK17:AK20" si="1">+(AI17+AJ17)/AH17</f>
        <v>0.84</v>
      </c>
      <c r="AL17" s="60">
        <v>0.02</v>
      </c>
      <c r="AM17" s="61">
        <v>45306</v>
      </c>
      <c r="AN17" s="61">
        <v>45657</v>
      </c>
      <c r="AO17" s="60">
        <v>350</v>
      </c>
      <c r="AP17" s="62">
        <v>50</v>
      </c>
      <c r="AQ17" s="60">
        <v>163</v>
      </c>
      <c r="AR17" s="60">
        <v>36</v>
      </c>
      <c r="AS17" s="240"/>
      <c r="AT17" s="240"/>
      <c r="AU17" s="60" t="s">
        <v>159</v>
      </c>
      <c r="AV17" s="65">
        <v>0</v>
      </c>
      <c r="AW17" s="60" t="s">
        <v>160</v>
      </c>
      <c r="AX17" s="59" t="s">
        <v>96</v>
      </c>
      <c r="AY17" s="60" t="s">
        <v>162</v>
      </c>
      <c r="AZ17" s="60"/>
      <c r="BA17" s="60"/>
      <c r="BB17" s="60"/>
      <c r="BC17" s="60"/>
      <c r="BD17" s="60"/>
      <c r="BE17" s="60"/>
      <c r="BF17" s="60"/>
      <c r="BG17" s="60" t="s">
        <v>163</v>
      </c>
      <c r="BH17" s="66" t="s">
        <v>219</v>
      </c>
      <c r="BI17" s="59" t="s">
        <v>199</v>
      </c>
      <c r="BJ17" s="60">
        <v>0</v>
      </c>
      <c r="BK17" s="61">
        <v>45321</v>
      </c>
      <c r="BL17" s="58" t="s">
        <v>272</v>
      </c>
      <c r="BM17" s="94" t="s">
        <v>289</v>
      </c>
      <c r="BN17" s="67" t="s">
        <v>208</v>
      </c>
      <c r="BO17" s="67" t="s">
        <v>209</v>
      </c>
    </row>
    <row r="18" spans="1:67" ht="221.25" customHeight="1">
      <c r="A18" s="272"/>
      <c r="B18" s="275"/>
      <c r="C18" s="278"/>
      <c r="D18" s="278"/>
      <c r="E18" s="281"/>
      <c r="F18" s="288"/>
      <c r="G18" s="278"/>
      <c r="H18" s="281"/>
      <c r="I18" s="291"/>
      <c r="J18" s="177"/>
      <c r="K18" s="182" t="s">
        <v>116</v>
      </c>
      <c r="L18" s="182" t="s">
        <v>117</v>
      </c>
      <c r="M18" s="220">
        <v>3000</v>
      </c>
      <c r="N18" s="182" t="s">
        <v>118</v>
      </c>
      <c r="O18" s="265"/>
      <c r="P18" s="236" t="s">
        <v>79</v>
      </c>
      <c r="Q18" s="236" t="s">
        <v>113</v>
      </c>
      <c r="R18" s="220">
        <v>4000</v>
      </c>
      <c r="S18" s="220">
        <v>200</v>
      </c>
      <c r="T18" s="220">
        <v>16572</v>
      </c>
      <c r="U18" s="180">
        <v>701</v>
      </c>
      <c r="V18" s="219">
        <v>523</v>
      </c>
      <c r="W18" s="179">
        <v>1</v>
      </c>
      <c r="X18" s="179">
        <v>1</v>
      </c>
      <c r="Y18" s="210"/>
      <c r="Z18" s="213"/>
      <c r="AA18" s="204"/>
      <c r="AB18" s="206"/>
      <c r="AC18" s="163"/>
      <c r="AD18" s="198"/>
      <c r="AE18" s="249"/>
      <c r="AF18" s="34" t="s">
        <v>119</v>
      </c>
      <c r="AG18" s="29" t="s">
        <v>120</v>
      </c>
      <c r="AH18" s="38">
        <v>27</v>
      </c>
      <c r="AI18" s="38">
        <v>32</v>
      </c>
      <c r="AJ18" s="38">
        <v>3</v>
      </c>
      <c r="AK18" s="133">
        <v>1</v>
      </c>
      <c r="AL18" s="38">
        <v>0.34</v>
      </c>
      <c r="AM18" s="39">
        <v>45306</v>
      </c>
      <c r="AN18" s="39">
        <v>45657</v>
      </c>
      <c r="AO18" s="38">
        <v>350</v>
      </c>
      <c r="AP18" s="45">
        <v>27</v>
      </c>
      <c r="AQ18" s="38">
        <v>32</v>
      </c>
      <c r="AR18" s="101">
        <v>3</v>
      </c>
      <c r="AS18" s="240"/>
      <c r="AT18" s="240"/>
      <c r="AU18" s="38" t="s">
        <v>159</v>
      </c>
      <c r="AV18" s="46">
        <v>1122400000</v>
      </c>
      <c r="AW18" s="38" t="s">
        <v>160</v>
      </c>
      <c r="AX18" s="29" t="s">
        <v>96</v>
      </c>
      <c r="AY18" s="29" t="s">
        <v>256</v>
      </c>
      <c r="AZ18" s="148">
        <v>1122400000</v>
      </c>
      <c r="BA18" s="90"/>
      <c r="BB18" s="148">
        <v>862980000</v>
      </c>
      <c r="BC18" s="148">
        <v>63600000</v>
      </c>
      <c r="BD18" s="148">
        <v>149980000</v>
      </c>
      <c r="BE18" s="139">
        <v>415090000</v>
      </c>
      <c r="BF18" s="38"/>
      <c r="BG18" s="38" t="s">
        <v>163</v>
      </c>
      <c r="BH18" s="35" t="s">
        <v>119</v>
      </c>
      <c r="BI18" s="29" t="s">
        <v>199</v>
      </c>
      <c r="BJ18" s="38">
        <v>0</v>
      </c>
      <c r="BK18" s="39">
        <v>45321</v>
      </c>
      <c r="BL18" s="34" t="s">
        <v>265</v>
      </c>
      <c r="BM18" s="34" t="s">
        <v>284</v>
      </c>
      <c r="BN18" s="34" t="s">
        <v>225</v>
      </c>
      <c r="BO18" s="34" t="s">
        <v>224</v>
      </c>
    </row>
    <row r="19" spans="1:67" ht="108.75" customHeight="1">
      <c r="A19" s="272"/>
      <c r="B19" s="275"/>
      <c r="C19" s="278"/>
      <c r="D19" s="278"/>
      <c r="E19" s="281"/>
      <c r="F19" s="288"/>
      <c r="G19" s="278"/>
      <c r="H19" s="281"/>
      <c r="I19" s="291"/>
      <c r="J19" s="177"/>
      <c r="K19" s="242"/>
      <c r="L19" s="242"/>
      <c r="M19" s="219"/>
      <c r="N19" s="242"/>
      <c r="O19" s="266"/>
      <c r="P19" s="237"/>
      <c r="Q19" s="237"/>
      <c r="R19" s="219"/>
      <c r="S19" s="219"/>
      <c r="T19" s="219"/>
      <c r="U19" s="180"/>
      <c r="V19" s="180"/>
      <c r="W19" s="180"/>
      <c r="X19" s="180"/>
      <c r="Y19" s="210"/>
      <c r="Z19" s="213"/>
      <c r="AA19" s="204"/>
      <c r="AB19" s="206"/>
      <c r="AC19" s="163"/>
      <c r="AD19" s="198"/>
      <c r="AE19" s="249"/>
      <c r="AF19" s="54" t="s">
        <v>121</v>
      </c>
      <c r="AG19" s="55" t="s">
        <v>122</v>
      </c>
      <c r="AH19" s="47">
        <v>300</v>
      </c>
      <c r="AI19" s="47">
        <v>701</v>
      </c>
      <c r="AJ19" s="47">
        <v>523</v>
      </c>
      <c r="AK19" s="133">
        <v>1</v>
      </c>
      <c r="AL19" s="38">
        <v>0.02</v>
      </c>
      <c r="AM19" s="39">
        <v>45306</v>
      </c>
      <c r="AN19" s="39">
        <v>45657</v>
      </c>
      <c r="AO19" s="38">
        <v>350</v>
      </c>
      <c r="AP19" s="45">
        <v>300</v>
      </c>
      <c r="AQ19" s="38">
        <v>701</v>
      </c>
      <c r="AR19" s="118">
        <v>523</v>
      </c>
      <c r="AS19" s="240"/>
      <c r="AT19" s="240"/>
      <c r="AU19" s="38" t="s">
        <v>159</v>
      </c>
      <c r="AV19" s="46">
        <v>0</v>
      </c>
      <c r="AW19" s="38" t="s">
        <v>160</v>
      </c>
      <c r="AX19" s="29" t="s">
        <v>96</v>
      </c>
      <c r="AY19" s="38" t="s">
        <v>162</v>
      </c>
      <c r="AZ19" s="38"/>
      <c r="BA19" s="38"/>
      <c r="BB19" s="38"/>
      <c r="BC19" s="38"/>
      <c r="BD19" s="38"/>
      <c r="BE19" s="38"/>
      <c r="BF19" s="38"/>
      <c r="BG19" s="38" t="s">
        <v>163</v>
      </c>
      <c r="BH19" s="41" t="s">
        <v>220</v>
      </c>
      <c r="BI19" s="29" t="s">
        <v>199</v>
      </c>
      <c r="BJ19" s="38">
        <v>0</v>
      </c>
      <c r="BK19" s="39">
        <v>45321</v>
      </c>
      <c r="BL19" s="58" t="s">
        <v>271</v>
      </c>
      <c r="BM19" s="34" t="s">
        <v>290</v>
      </c>
      <c r="BN19" s="35" t="s">
        <v>210</v>
      </c>
      <c r="BO19" s="35" t="s">
        <v>228</v>
      </c>
    </row>
    <row r="20" spans="1:67" ht="170.25" customHeight="1" thickBot="1">
      <c r="A20" s="272"/>
      <c r="B20" s="275"/>
      <c r="C20" s="278"/>
      <c r="D20" s="278"/>
      <c r="E20" s="281"/>
      <c r="F20" s="288"/>
      <c r="G20" s="278"/>
      <c r="H20" s="281"/>
      <c r="I20" s="291"/>
      <c r="J20" s="177"/>
      <c r="K20" s="111" t="s">
        <v>123</v>
      </c>
      <c r="L20" s="111" t="s">
        <v>124</v>
      </c>
      <c r="M20" s="109">
        <v>14</v>
      </c>
      <c r="N20" s="111" t="s">
        <v>125</v>
      </c>
      <c r="O20" s="109" t="s">
        <v>79</v>
      </c>
      <c r="P20" s="109"/>
      <c r="Q20" s="111" t="s">
        <v>126</v>
      </c>
      <c r="R20" s="109">
        <v>10</v>
      </c>
      <c r="S20" s="109">
        <v>2</v>
      </c>
      <c r="T20" s="109">
        <v>17</v>
      </c>
      <c r="U20" s="109">
        <v>1</v>
      </c>
      <c r="V20" s="109">
        <v>0</v>
      </c>
      <c r="W20" s="125">
        <f>+(U20+V20)/S20</f>
        <v>0.5</v>
      </c>
      <c r="X20" s="142">
        <v>1</v>
      </c>
      <c r="Y20" s="210"/>
      <c r="Z20" s="213"/>
      <c r="AA20" s="205"/>
      <c r="AB20" s="207"/>
      <c r="AC20" s="163"/>
      <c r="AD20" s="198"/>
      <c r="AE20" s="245"/>
      <c r="AF20" s="76" t="s">
        <v>127</v>
      </c>
      <c r="AG20" s="76" t="s">
        <v>128</v>
      </c>
      <c r="AH20" s="77">
        <v>2</v>
      </c>
      <c r="AI20" s="77">
        <v>1</v>
      </c>
      <c r="AJ20" s="77">
        <v>0</v>
      </c>
      <c r="AK20" s="133">
        <f t="shared" si="1"/>
        <v>0.5</v>
      </c>
      <c r="AL20" s="57">
        <v>0.62</v>
      </c>
      <c r="AM20" s="63">
        <v>45306</v>
      </c>
      <c r="AN20" s="63">
        <v>45657</v>
      </c>
      <c r="AO20" s="57">
        <v>350</v>
      </c>
      <c r="AP20" s="64">
        <v>1028736</v>
      </c>
      <c r="AQ20" s="57"/>
      <c r="AR20" s="57"/>
      <c r="AS20" s="240"/>
      <c r="AT20" s="240"/>
      <c r="AU20" s="77" t="s">
        <v>159</v>
      </c>
      <c r="AV20" s="80">
        <v>3393777264.0999999</v>
      </c>
      <c r="AW20" s="86" t="s">
        <v>164</v>
      </c>
      <c r="AX20" s="86" t="s">
        <v>96</v>
      </c>
      <c r="AY20" s="86" t="s">
        <v>261</v>
      </c>
      <c r="AZ20" s="149">
        <f>1022352382+1268445226+100000000</f>
        <v>2390797608</v>
      </c>
      <c r="BA20" s="149">
        <f>469840000+327154648+203005352</f>
        <v>1000000000</v>
      </c>
      <c r="BB20" s="149">
        <f>1022352382+1268445226</f>
        <v>2290797608</v>
      </c>
      <c r="BC20" s="149"/>
      <c r="BD20" s="149"/>
      <c r="BE20" s="149"/>
      <c r="BF20" s="86"/>
      <c r="BG20" s="77" t="s">
        <v>163</v>
      </c>
      <c r="BH20" s="145" t="s">
        <v>127</v>
      </c>
      <c r="BI20" s="86" t="s">
        <v>183</v>
      </c>
      <c r="BJ20" s="77" t="s">
        <v>218</v>
      </c>
      <c r="BK20" s="78">
        <v>45321</v>
      </c>
      <c r="BL20" s="76" t="s">
        <v>266</v>
      </c>
      <c r="BM20" s="76" t="s">
        <v>285</v>
      </c>
      <c r="BN20" s="82" t="s">
        <v>229</v>
      </c>
      <c r="BO20" s="82" t="s">
        <v>230</v>
      </c>
    </row>
    <row r="21" spans="1:67" ht="51" customHeight="1">
      <c r="A21" s="272"/>
      <c r="B21" s="275"/>
      <c r="C21" s="278"/>
      <c r="D21" s="278"/>
      <c r="E21" s="281"/>
      <c r="F21" s="288"/>
      <c r="G21" s="278"/>
      <c r="H21" s="281"/>
      <c r="I21" s="291"/>
      <c r="J21" s="177"/>
      <c r="K21" s="178" t="s">
        <v>297</v>
      </c>
      <c r="L21" s="178"/>
      <c r="M21" s="178"/>
      <c r="N21" s="178"/>
      <c r="O21" s="178"/>
      <c r="P21" s="178"/>
      <c r="Q21" s="178"/>
      <c r="R21" s="178"/>
      <c r="S21" s="178"/>
      <c r="T21" s="178"/>
      <c r="U21" s="178"/>
      <c r="V21" s="178"/>
      <c r="W21" s="143">
        <f>AVERAGE(W17:W20)</f>
        <v>0.77999999999999992</v>
      </c>
      <c r="X21" s="143">
        <f>AVERAGE(X17:X20)</f>
        <v>1</v>
      </c>
      <c r="Y21" s="210"/>
      <c r="Z21" s="213"/>
      <c r="AA21" s="105"/>
      <c r="AB21" s="106"/>
      <c r="AC21" s="163"/>
      <c r="AD21" s="181" t="s">
        <v>298</v>
      </c>
      <c r="AE21" s="181"/>
      <c r="AF21" s="181"/>
      <c r="AG21" s="181"/>
      <c r="AH21" s="181"/>
      <c r="AI21" s="181"/>
      <c r="AJ21" s="181"/>
      <c r="AK21" s="144">
        <f>AVERAGE(AK17:AK20)</f>
        <v>0.83499999999999996</v>
      </c>
      <c r="AL21" s="101"/>
      <c r="AM21" s="119"/>
      <c r="AN21" s="119"/>
      <c r="AO21" s="101"/>
      <c r="AP21" s="120"/>
      <c r="AQ21" s="101"/>
      <c r="AR21" s="101"/>
      <c r="AS21" s="240"/>
      <c r="AT21" s="240"/>
      <c r="AU21" s="146" t="s">
        <v>296</v>
      </c>
      <c r="AV21" s="46">
        <f>SUM(AV17:AV20)</f>
        <v>4516177264.1000004</v>
      </c>
      <c r="AW21" s="29"/>
      <c r="AX21" s="29"/>
      <c r="AY21" s="29"/>
      <c r="AZ21" s="141">
        <f t="shared" ref="AZ21:BE21" si="2">SUM(AZ17:AZ20)</f>
        <v>3513197608</v>
      </c>
      <c r="BA21" s="141">
        <f t="shared" si="2"/>
        <v>1000000000</v>
      </c>
      <c r="BB21" s="141">
        <f t="shared" si="2"/>
        <v>3153777608</v>
      </c>
      <c r="BC21" s="141">
        <f t="shared" si="2"/>
        <v>63600000</v>
      </c>
      <c r="BD21" s="141">
        <f t="shared" si="2"/>
        <v>149980000</v>
      </c>
      <c r="BE21" s="141">
        <f t="shared" si="2"/>
        <v>415090000</v>
      </c>
      <c r="BF21" s="140">
        <f>+BE21/AV21</f>
        <v>9.1911804104686884E-2</v>
      </c>
      <c r="BG21" s="38"/>
      <c r="BH21" s="147"/>
      <c r="BI21" s="29"/>
      <c r="BJ21" s="38"/>
      <c r="BK21" s="39"/>
      <c r="BL21" s="34"/>
      <c r="BM21" s="34"/>
      <c r="BN21" s="35"/>
      <c r="BO21" s="35"/>
    </row>
    <row r="22" spans="1:67" ht="222" customHeight="1">
      <c r="A22" s="272"/>
      <c r="B22" s="275"/>
      <c r="C22" s="278"/>
      <c r="D22" s="278"/>
      <c r="E22" s="281"/>
      <c r="F22" s="288"/>
      <c r="G22" s="278"/>
      <c r="H22" s="281"/>
      <c r="I22" s="291"/>
      <c r="J22" s="158" t="s">
        <v>71</v>
      </c>
      <c r="K22" s="10" t="s">
        <v>142</v>
      </c>
      <c r="L22" s="10" t="s">
        <v>143</v>
      </c>
      <c r="M22" s="12">
        <v>1</v>
      </c>
      <c r="N22" s="10" t="s">
        <v>141</v>
      </c>
      <c r="O22" s="12" t="s">
        <v>79</v>
      </c>
      <c r="P22" s="12"/>
      <c r="Q22" s="10" t="s">
        <v>144</v>
      </c>
      <c r="R22" s="13">
        <v>1</v>
      </c>
      <c r="S22" s="13">
        <v>0.04</v>
      </c>
      <c r="T22" s="13">
        <v>0.96</v>
      </c>
      <c r="U22" s="107">
        <v>0</v>
      </c>
      <c r="V22" s="107">
        <v>0</v>
      </c>
      <c r="W22" s="142">
        <v>0</v>
      </c>
      <c r="X22" s="142">
        <v>0.96</v>
      </c>
      <c r="Y22" s="210"/>
      <c r="Z22" s="213"/>
      <c r="AA22" s="283" t="s">
        <v>93</v>
      </c>
      <c r="AB22" s="285" t="s">
        <v>94</v>
      </c>
      <c r="AC22" s="163" t="s">
        <v>97</v>
      </c>
      <c r="AD22" s="198">
        <v>2020130010033</v>
      </c>
      <c r="AE22" s="248" t="s">
        <v>98</v>
      </c>
      <c r="AF22" s="58" t="s">
        <v>132</v>
      </c>
      <c r="AG22" s="59" t="s">
        <v>133</v>
      </c>
      <c r="AH22" s="60">
        <v>4</v>
      </c>
      <c r="AI22" s="60">
        <v>0</v>
      </c>
      <c r="AJ22" s="60">
        <v>1</v>
      </c>
      <c r="AK22" s="151">
        <f>+AJ22/AH22</f>
        <v>0.25</v>
      </c>
      <c r="AL22" s="60">
        <v>0.05</v>
      </c>
      <c r="AM22" s="61">
        <v>45306</v>
      </c>
      <c r="AN22" s="61">
        <v>45657</v>
      </c>
      <c r="AO22" s="60">
        <v>350</v>
      </c>
      <c r="AP22" s="62">
        <v>1028736</v>
      </c>
      <c r="AQ22" s="114">
        <v>4000</v>
      </c>
      <c r="AR22" s="84"/>
      <c r="AS22" s="240"/>
      <c r="AT22" s="240"/>
      <c r="AU22" s="60" t="s">
        <v>159</v>
      </c>
      <c r="AV22" s="65">
        <v>602377657</v>
      </c>
      <c r="AW22" s="59" t="s">
        <v>243</v>
      </c>
      <c r="AX22" s="59" t="s">
        <v>97</v>
      </c>
      <c r="AY22" s="59" t="s">
        <v>262</v>
      </c>
      <c r="AZ22" s="87"/>
      <c r="BA22" s="115">
        <v>584748761.57000005</v>
      </c>
      <c r="BB22" s="87"/>
      <c r="BC22" s="115">
        <v>386006483</v>
      </c>
      <c r="BD22" s="87"/>
      <c r="BE22" s="139">
        <v>1016337429.09</v>
      </c>
      <c r="BF22" s="87"/>
      <c r="BG22" s="60" t="s">
        <v>163</v>
      </c>
      <c r="BH22" s="41" t="s">
        <v>132</v>
      </c>
      <c r="BI22" s="59" t="s">
        <v>196</v>
      </c>
      <c r="BJ22" s="60" t="s">
        <v>218</v>
      </c>
      <c r="BK22" s="61">
        <v>45321</v>
      </c>
      <c r="BL22" s="58" t="s">
        <v>267</v>
      </c>
      <c r="BM22" s="58" t="s">
        <v>286</v>
      </c>
      <c r="BN22" s="67" t="s">
        <v>231</v>
      </c>
      <c r="BO22" s="67" t="s">
        <v>232</v>
      </c>
    </row>
    <row r="23" spans="1:67" ht="183" customHeight="1">
      <c r="A23" s="272"/>
      <c r="B23" s="275"/>
      <c r="C23" s="278"/>
      <c r="D23" s="278"/>
      <c r="E23" s="281"/>
      <c r="F23" s="288"/>
      <c r="G23" s="278"/>
      <c r="H23" s="281"/>
      <c r="I23" s="291"/>
      <c r="J23" s="158"/>
      <c r="K23" s="9" t="s">
        <v>145</v>
      </c>
      <c r="L23" s="9" t="s">
        <v>146</v>
      </c>
      <c r="M23" s="11">
        <v>48</v>
      </c>
      <c r="N23" s="9" t="s">
        <v>147</v>
      </c>
      <c r="O23" s="11"/>
      <c r="P23" s="11" t="s">
        <v>79</v>
      </c>
      <c r="Q23" s="9" t="s">
        <v>148</v>
      </c>
      <c r="R23" s="23">
        <v>120</v>
      </c>
      <c r="S23" s="7">
        <v>10</v>
      </c>
      <c r="T23" s="8">
        <v>120</v>
      </c>
      <c r="U23" s="108">
        <v>0</v>
      </c>
      <c r="V23" s="108">
        <v>2</v>
      </c>
      <c r="W23" s="125">
        <f>+(U23+V23)/S23</f>
        <v>0.2</v>
      </c>
      <c r="X23" s="125">
        <v>1</v>
      </c>
      <c r="Y23" s="210"/>
      <c r="Z23" s="213"/>
      <c r="AA23" s="283"/>
      <c r="AB23" s="285"/>
      <c r="AC23" s="163"/>
      <c r="AD23" s="198"/>
      <c r="AE23" s="249"/>
      <c r="AF23" s="34" t="s">
        <v>134</v>
      </c>
      <c r="AG23" s="38" t="s">
        <v>135</v>
      </c>
      <c r="AH23" s="38">
        <v>3</v>
      </c>
      <c r="AI23" s="38">
        <v>0</v>
      </c>
      <c r="AJ23" s="38">
        <v>0</v>
      </c>
      <c r="AK23" s="152">
        <v>0</v>
      </c>
      <c r="AL23" s="38">
        <v>0.06</v>
      </c>
      <c r="AM23" s="39">
        <v>45306</v>
      </c>
      <c r="AN23" s="39">
        <v>45657</v>
      </c>
      <c r="AO23" s="38">
        <v>350</v>
      </c>
      <c r="AP23" s="45">
        <v>250</v>
      </c>
      <c r="AQ23" s="38"/>
      <c r="AR23" s="101"/>
      <c r="AS23" s="240"/>
      <c r="AT23" s="240"/>
      <c r="AU23" s="38" t="s">
        <v>159</v>
      </c>
      <c r="AV23" s="46">
        <v>657543371</v>
      </c>
      <c r="AW23" s="29" t="s">
        <v>164</v>
      </c>
      <c r="AX23" s="29" t="s">
        <v>97</v>
      </c>
      <c r="AY23" s="29" t="s">
        <v>165</v>
      </c>
      <c r="AZ23" s="91">
        <f>500733200+150000000</f>
        <v>650733200</v>
      </c>
      <c r="BA23" s="91"/>
      <c r="BB23" s="29"/>
      <c r="BC23" s="29"/>
      <c r="BD23" s="29"/>
      <c r="BE23" s="29"/>
      <c r="BF23" s="29"/>
      <c r="BG23" s="38" t="s">
        <v>163</v>
      </c>
      <c r="BH23" s="37" t="s">
        <v>221</v>
      </c>
      <c r="BI23" s="38" t="s">
        <v>186</v>
      </c>
      <c r="BJ23" s="38" t="s">
        <v>218</v>
      </c>
      <c r="BK23" s="39">
        <v>45321</v>
      </c>
      <c r="BL23" s="34" t="s">
        <v>268</v>
      </c>
      <c r="BM23" s="34" t="s">
        <v>283</v>
      </c>
      <c r="BN23" s="35" t="s">
        <v>233</v>
      </c>
      <c r="BO23" s="35" t="s">
        <v>211</v>
      </c>
    </row>
    <row r="24" spans="1:67" ht="187.5" customHeight="1">
      <c r="A24" s="272"/>
      <c r="B24" s="275"/>
      <c r="C24" s="278"/>
      <c r="D24" s="278"/>
      <c r="E24" s="281"/>
      <c r="F24" s="288"/>
      <c r="G24" s="278"/>
      <c r="H24" s="281"/>
      <c r="I24" s="291"/>
      <c r="J24" s="158"/>
      <c r="K24" s="75" t="s">
        <v>149</v>
      </c>
      <c r="L24" s="75" t="s">
        <v>150</v>
      </c>
      <c r="M24" s="70">
        <v>1800</v>
      </c>
      <c r="N24" s="69" t="s">
        <v>151</v>
      </c>
      <c r="O24" s="70"/>
      <c r="P24" s="70" t="s">
        <v>79</v>
      </c>
      <c r="Q24" s="69" t="s">
        <v>152</v>
      </c>
      <c r="R24" s="23">
        <v>1620</v>
      </c>
      <c r="S24" s="73">
        <v>1620</v>
      </c>
      <c r="T24" s="74">
        <v>979</v>
      </c>
      <c r="U24" s="127">
        <v>911</v>
      </c>
      <c r="V24" s="127">
        <v>918</v>
      </c>
      <c r="W24" s="125">
        <v>1</v>
      </c>
      <c r="X24" s="125">
        <v>1</v>
      </c>
      <c r="Y24" s="210"/>
      <c r="Z24" s="213"/>
      <c r="AA24" s="283"/>
      <c r="AB24" s="285"/>
      <c r="AC24" s="163"/>
      <c r="AD24" s="198"/>
      <c r="AE24" s="249"/>
      <c r="AF24" s="76" t="s">
        <v>136</v>
      </c>
      <c r="AG24" s="77" t="s">
        <v>137</v>
      </c>
      <c r="AH24" s="77">
        <v>1620</v>
      </c>
      <c r="AI24" s="77">
        <v>911</v>
      </c>
      <c r="AJ24" s="77">
        <v>918</v>
      </c>
      <c r="AK24" s="153">
        <v>1</v>
      </c>
      <c r="AL24" s="77">
        <v>0.24</v>
      </c>
      <c r="AM24" s="78">
        <v>45306</v>
      </c>
      <c r="AN24" s="78">
        <v>45657</v>
      </c>
      <c r="AO24" s="77">
        <v>350</v>
      </c>
      <c r="AP24" s="79">
        <v>1620</v>
      </c>
      <c r="AQ24" s="77">
        <v>911</v>
      </c>
      <c r="AR24" s="38">
        <v>918</v>
      </c>
      <c r="AS24" s="240"/>
      <c r="AT24" s="240"/>
      <c r="AU24" s="77" t="s">
        <v>159</v>
      </c>
      <c r="AV24" s="80">
        <v>2700000000</v>
      </c>
      <c r="AW24" s="77" t="s">
        <v>160</v>
      </c>
      <c r="AX24" s="71" t="s">
        <v>97</v>
      </c>
      <c r="AY24" s="86" t="s">
        <v>263</v>
      </c>
      <c r="AZ24" s="92">
        <v>2500000000</v>
      </c>
      <c r="BA24" s="92"/>
      <c r="BB24" s="92">
        <v>517100000</v>
      </c>
      <c r="BC24" s="92">
        <v>574650000</v>
      </c>
      <c r="BD24" s="92">
        <v>517100000</v>
      </c>
      <c r="BE24" s="139">
        <v>422370172.86000001</v>
      </c>
      <c r="BF24" s="77"/>
      <c r="BG24" s="77" t="s">
        <v>168</v>
      </c>
      <c r="BH24" s="100"/>
      <c r="BI24" s="81"/>
      <c r="BJ24" s="77"/>
      <c r="BK24" s="78"/>
      <c r="BL24" s="34" t="s">
        <v>269</v>
      </c>
      <c r="BM24" s="76" t="s">
        <v>287</v>
      </c>
      <c r="BN24" s="82" t="s">
        <v>234</v>
      </c>
      <c r="BO24" s="82" t="s">
        <v>235</v>
      </c>
    </row>
    <row r="25" spans="1:67" s="16" customFormat="1" ht="112.5" customHeight="1">
      <c r="A25" s="272"/>
      <c r="B25" s="275"/>
      <c r="C25" s="278"/>
      <c r="D25" s="278"/>
      <c r="E25" s="281"/>
      <c r="F25" s="288"/>
      <c r="G25" s="278"/>
      <c r="H25" s="281"/>
      <c r="I25" s="291"/>
      <c r="J25" s="158"/>
      <c r="K25" s="6" t="s">
        <v>237</v>
      </c>
      <c r="L25" s="6" t="s">
        <v>238</v>
      </c>
      <c r="M25" s="14">
        <v>0</v>
      </c>
      <c r="N25" s="5" t="s">
        <v>239</v>
      </c>
      <c r="O25" s="14" t="s">
        <v>79</v>
      </c>
      <c r="P25" s="14"/>
      <c r="Q25" s="5" t="s">
        <v>240</v>
      </c>
      <c r="R25" s="24">
        <v>1</v>
      </c>
      <c r="S25" s="14">
        <v>0.04</v>
      </c>
      <c r="T25" s="14">
        <v>0.96</v>
      </c>
      <c r="U25" s="85">
        <v>0</v>
      </c>
      <c r="V25" s="98">
        <v>0</v>
      </c>
      <c r="W25" s="142">
        <v>0</v>
      </c>
      <c r="X25" s="142">
        <v>0.96</v>
      </c>
      <c r="Y25" s="210"/>
      <c r="Z25" s="213"/>
      <c r="AA25" s="283"/>
      <c r="AB25" s="285"/>
      <c r="AC25" s="163"/>
      <c r="AD25" s="198"/>
      <c r="AE25" s="249"/>
      <c r="AF25" s="34" t="s">
        <v>241</v>
      </c>
      <c r="AG25" s="38" t="s">
        <v>242</v>
      </c>
      <c r="AH25" s="38">
        <v>1</v>
      </c>
      <c r="AI25" s="38">
        <v>0</v>
      </c>
      <c r="AJ25" s="38">
        <v>0</v>
      </c>
      <c r="AK25" s="152">
        <v>0</v>
      </c>
      <c r="AL25" s="38">
        <v>0.01</v>
      </c>
      <c r="AM25" s="39">
        <v>45306</v>
      </c>
      <c r="AN25" s="39">
        <v>45657</v>
      </c>
      <c r="AO25" s="38">
        <v>350</v>
      </c>
      <c r="AP25" s="45">
        <v>1028736</v>
      </c>
      <c r="AQ25" s="83"/>
      <c r="AR25" s="102"/>
      <c r="AS25" s="240"/>
      <c r="AT25" s="240"/>
      <c r="AU25" s="38" t="s">
        <v>159</v>
      </c>
      <c r="AV25" s="46">
        <v>50000000</v>
      </c>
      <c r="AW25" s="38" t="s">
        <v>166</v>
      </c>
      <c r="AX25" s="29" t="s">
        <v>97</v>
      </c>
      <c r="AY25" s="29" t="s">
        <v>244</v>
      </c>
      <c r="AZ25" s="29"/>
      <c r="BA25" s="29"/>
      <c r="BB25" s="29"/>
      <c r="BC25" s="116"/>
      <c r="BD25" s="29"/>
      <c r="BE25" s="29"/>
      <c r="BF25" s="29"/>
      <c r="BG25" s="38" t="s">
        <v>163</v>
      </c>
      <c r="BH25" s="37" t="s">
        <v>245</v>
      </c>
      <c r="BI25" s="38" t="s">
        <v>223</v>
      </c>
      <c r="BJ25" s="38">
        <v>4</v>
      </c>
      <c r="BK25" s="39">
        <v>45321</v>
      </c>
      <c r="BL25" s="58" t="s">
        <v>259</v>
      </c>
      <c r="BM25" s="34" t="s">
        <v>283</v>
      </c>
      <c r="BN25" s="34" t="s">
        <v>246</v>
      </c>
      <c r="BO25" s="34" t="s">
        <v>247</v>
      </c>
    </row>
    <row r="26" spans="1:67" ht="275.25" customHeight="1">
      <c r="A26" s="272"/>
      <c r="B26" s="275"/>
      <c r="C26" s="278"/>
      <c r="D26" s="278"/>
      <c r="E26" s="281"/>
      <c r="F26" s="288"/>
      <c r="G26" s="278"/>
      <c r="H26" s="281"/>
      <c r="I26" s="291"/>
      <c r="J26" s="158"/>
      <c r="K26" s="182" t="s">
        <v>153</v>
      </c>
      <c r="L26" s="182" t="s">
        <v>154</v>
      </c>
      <c r="M26" s="220" t="s">
        <v>66</v>
      </c>
      <c r="N26" s="182" t="s">
        <v>155</v>
      </c>
      <c r="O26" s="220"/>
      <c r="P26" s="220" t="s">
        <v>79</v>
      </c>
      <c r="Q26" s="182" t="s">
        <v>156</v>
      </c>
      <c r="R26" s="243">
        <v>1</v>
      </c>
      <c r="S26" s="208">
        <v>1</v>
      </c>
      <c r="T26" s="208">
        <v>1</v>
      </c>
      <c r="U26" s="208">
        <v>1</v>
      </c>
      <c r="V26" s="208">
        <v>1</v>
      </c>
      <c r="W26" s="160">
        <v>1</v>
      </c>
      <c r="X26" s="160">
        <v>1</v>
      </c>
      <c r="Y26" s="210"/>
      <c r="Z26" s="213"/>
      <c r="AA26" s="283"/>
      <c r="AB26" s="285"/>
      <c r="AC26" s="163"/>
      <c r="AD26" s="198"/>
      <c r="AE26" s="249"/>
      <c r="AF26" s="58" t="s">
        <v>138</v>
      </c>
      <c r="AG26" s="72" t="s">
        <v>139</v>
      </c>
      <c r="AH26" s="60">
        <v>2</v>
      </c>
      <c r="AI26" s="97">
        <v>0</v>
      </c>
      <c r="AJ26" s="97">
        <v>0</v>
      </c>
      <c r="AK26" s="154">
        <v>0</v>
      </c>
      <c r="AL26" s="60">
        <v>0.53</v>
      </c>
      <c r="AM26" s="61">
        <v>45306</v>
      </c>
      <c r="AN26" s="61">
        <v>45657</v>
      </c>
      <c r="AO26" s="60">
        <v>350</v>
      </c>
      <c r="AP26" s="62">
        <v>1028736</v>
      </c>
      <c r="AQ26" s="60"/>
      <c r="AR26" s="38"/>
      <c r="AS26" s="240"/>
      <c r="AT26" s="240"/>
      <c r="AU26" s="60" t="s">
        <v>159</v>
      </c>
      <c r="AV26" s="65">
        <v>6129636563.2399998</v>
      </c>
      <c r="AW26" s="60" t="s">
        <v>160</v>
      </c>
      <c r="AX26" s="72" t="s">
        <v>97</v>
      </c>
      <c r="AY26" s="87" t="s">
        <v>264</v>
      </c>
      <c r="AZ26" s="117">
        <v>30000000</v>
      </c>
      <c r="BA26" s="117">
        <f>490000000+300000000+450000000</f>
        <v>1240000000</v>
      </c>
      <c r="BB26" s="60"/>
      <c r="BC26" s="117">
        <f>283877429.09+194000000+450000000+8964751+30514790+299929000</f>
        <v>1267285970.0899999</v>
      </c>
      <c r="BD26" s="60"/>
      <c r="BE26" s="60"/>
      <c r="BF26" s="60"/>
      <c r="BG26" s="60" t="s">
        <v>163</v>
      </c>
      <c r="BH26" s="41" t="s">
        <v>222</v>
      </c>
      <c r="BI26" s="60" t="s">
        <v>223</v>
      </c>
      <c r="BJ26" s="60">
        <v>0</v>
      </c>
      <c r="BK26" s="61">
        <v>45321</v>
      </c>
      <c r="BL26" s="95" t="s">
        <v>273</v>
      </c>
      <c r="BM26" s="34" t="s">
        <v>283</v>
      </c>
      <c r="BN26" s="67" t="s">
        <v>236</v>
      </c>
      <c r="BO26" s="67" t="s">
        <v>212</v>
      </c>
    </row>
    <row r="27" spans="1:67" ht="215.25" customHeight="1">
      <c r="A27" s="273"/>
      <c r="B27" s="276"/>
      <c r="C27" s="279"/>
      <c r="D27" s="279"/>
      <c r="E27" s="282"/>
      <c r="F27" s="289"/>
      <c r="G27" s="279"/>
      <c r="H27" s="282"/>
      <c r="I27" s="292"/>
      <c r="J27" s="158"/>
      <c r="K27" s="242"/>
      <c r="L27" s="242"/>
      <c r="M27" s="219"/>
      <c r="N27" s="242"/>
      <c r="O27" s="219"/>
      <c r="P27" s="219"/>
      <c r="Q27" s="242"/>
      <c r="R27" s="244"/>
      <c r="S27" s="161"/>
      <c r="T27" s="161"/>
      <c r="U27" s="161"/>
      <c r="V27" s="161"/>
      <c r="W27" s="161"/>
      <c r="X27" s="161"/>
      <c r="Y27" s="211"/>
      <c r="Z27" s="214"/>
      <c r="AA27" s="284"/>
      <c r="AB27" s="286"/>
      <c r="AC27" s="163"/>
      <c r="AD27" s="199"/>
      <c r="AE27" s="249"/>
      <c r="AF27" s="34" t="s">
        <v>140</v>
      </c>
      <c r="AG27" s="29" t="s">
        <v>120</v>
      </c>
      <c r="AH27" s="38">
        <v>25</v>
      </c>
      <c r="AI27" s="38">
        <v>16</v>
      </c>
      <c r="AJ27" s="38">
        <v>16</v>
      </c>
      <c r="AK27" s="152">
        <v>1</v>
      </c>
      <c r="AL27" s="38">
        <v>0.11</v>
      </c>
      <c r="AM27" s="39">
        <v>45306</v>
      </c>
      <c r="AN27" s="39">
        <v>45657</v>
      </c>
      <c r="AO27" s="38">
        <v>350</v>
      </c>
      <c r="AP27" s="45">
        <v>25</v>
      </c>
      <c r="AQ27" s="38">
        <v>16</v>
      </c>
      <c r="AR27" s="60">
        <v>16</v>
      </c>
      <c r="AS27" s="241"/>
      <c r="AT27" s="241"/>
      <c r="AU27" s="38" t="s">
        <v>159</v>
      </c>
      <c r="AV27" s="46">
        <v>1209050000</v>
      </c>
      <c r="AW27" s="38" t="s">
        <v>160</v>
      </c>
      <c r="AX27" s="29" t="s">
        <v>97</v>
      </c>
      <c r="AY27" s="38" t="s">
        <v>162</v>
      </c>
      <c r="AZ27" s="90">
        <v>1204050000</v>
      </c>
      <c r="BA27" s="90"/>
      <c r="BB27" s="90">
        <v>346320000</v>
      </c>
      <c r="BC27" s="90">
        <v>354300000</v>
      </c>
      <c r="BD27" s="90">
        <v>31820000</v>
      </c>
      <c r="BE27" s="90"/>
      <c r="BF27" s="38"/>
      <c r="BG27" s="38" t="s">
        <v>163</v>
      </c>
      <c r="BH27" s="37" t="s">
        <v>140</v>
      </c>
      <c r="BI27" s="38" t="s">
        <v>199</v>
      </c>
      <c r="BJ27" s="38">
        <v>0</v>
      </c>
      <c r="BK27" s="39">
        <v>45321</v>
      </c>
      <c r="BL27" s="34" t="s">
        <v>288</v>
      </c>
      <c r="BM27" s="34" t="s">
        <v>288</v>
      </c>
      <c r="BN27" s="34" t="s">
        <v>225</v>
      </c>
      <c r="BO27" s="34" t="s">
        <v>224</v>
      </c>
    </row>
    <row r="28" spans="1:67" ht="76.5" customHeight="1">
      <c r="A28" s="150"/>
      <c r="B28" s="150"/>
      <c r="C28" s="150"/>
      <c r="D28" s="150"/>
      <c r="E28" s="150"/>
      <c r="F28" s="150"/>
      <c r="G28" s="150"/>
      <c r="H28" s="150"/>
      <c r="I28" s="150"/>
      <c r="J28" s="158"/>
      <c r="K28" s="159" t="s">
        <v>299</v>
      </c>
      <c r="L28" s="159"/>
      <c r="M28" s="159"/>
      <c r="N28" s="159"/>
      <c r="O28" s="159"/>
      <c r="P28" s="159"/>
      <c r="Q28" s="159"/>
      <c r="R28" s="159"/>
      <c r="S28" s="159"/>
      <c r="T28" s="159"/>
      <c r="U28" s="159"/>
      <c r="V28" s="159"/>
      <c r="W28" s="143">
        <f>AVERAGE(W22:W27)</f>
        <v>0.44000000000000006</v>
      </c>
      <c r="X28" s="143">
        <f>AVERAGE(X22:X27)</f>
        <v>0.98399999999999999</v>
      </c>
      <c r="Y28" s="150"/>
      <c r="Z28" s="150"/>
      <c r="AA28" s="150"/>
      <c r="AB28" s="150"/>
      <c r="AC28" s="164"/>
      <c r="AD28" s="165" t="s">
        <v>301</v>
      </c>
      <c r="AE28" s="166"/>
      <c r="AF28" s="166"/>
      <c r="AG28" s="166"/>
      <c r="AH28" s="166"/>
      <c r="AI28" s="166"/>
      <c r="AJ28" s="167"/>
      <c r="AK28" s="144">
        <f>AVERAGE(AK22:AK27)</f>
        <v>0.375</v>
      </c>
      <c r="AL28" s="150"/>
      <c r="AM28" s="150"/>
      <c r="AN28" s="150"/>
      <c r="AO28" s="150"/>
      <c r="AP28" s="150"/>
      <c r="AQ28" s="150"/>
      <c r="AR28" s="150"/>
      <c r="AS28" s="150"/>
      <c r="AT28" s="150"/>
      <c r="AU28" s="146" t="s">
        <v>296</v>
      </c>
      <c r="AV28" s="155">
        <f>SUM(AV22:AV27)</f>
        <v>11348607591.24</v>
      </c>
      <c r="AW28" s="150"/>
      <c r="AX28" s="150"/>
      <c r="AY28" s="150"/>
      <c r="AZ28" s="155">
        <f t="shared" ref="AZ28:BE28" si="3">SUM(AZ22:AZ27)</f>
        <v>4384783200</v>
      </c>
      <c r="BA28" s="155">
        <f t="shared" si="3"/>
        <v>1824748761.5700002</v>
      </c>
      <c r="BB28" s="155">
        <f t="shared" si="3"/>
        <v>863420000</v>
      </c>
      <c r="BC28" s="155">
        <f t="shared" si="3"/>
        <v>2582242453.0900002</v>
      </c>
      <c r="BD28" s="155">
        <f t="shared" si="3"/>
        <v>548920000</v>
      </c>
      <c r="BE28" s="155">
        <f t="shared" si="3"/>
        <v>1438707601.95</v>
      </c>
      <c r="BF28" s="156">
        <f>+BE28/AV28</f>
        <v>0.1267739315491479</v>
      </c>
      <c r="BG28" s="150"/>
      <c r="BH28" s="150"/>
      <c r="BI28" s="150"/>
      <c r="BJ28" s="150"/>
      <c r="BK28" s="150"/>
      <c r="BL28" s="150"/>
      <c r="BM28" s="150"/>
      <c r="BN28" s="150"/>
      <c r="BO28" s="150"/>
    </row>
    <row r="29" spans="1:67" ht="54.75" customHeight="1">
      <c r="K29" s="15"/>
      <c r="L29" s="15"/>
      <c r="M29" s="25"/>
      <c r="N29" s="15"/>
      <c r="O29" s="25"/>
      <c r="P29" s="25"/>
      <c r="Q29" s="15"/>
      <c r="R29" s="26"/>
      <c r="S29" s="27"/>
      <c r="T29" s="28"/>
      <c r="U29" s="162" t="s">
        <v>300</v>
      </c>
      <c r="V29" s="162"/>
      <c r="W29" s="143">
        <f>AVERAGE(W16,W21,W28)</f>
        <v>0.50190476190476196</v>
      </c>
      <c r="X29" s="143">
        <f>AVERAGE(X16,X21,X28)</f>
        <v>0.98355555555555563</v>
      </c>
      <c r="AF29" s="168" t="s">
        <v>302</v>
      </c>
      <c r="AG29" s="169"/>
      <c r="AH29" s="169"/>
      <c r="AI29" s="169"/>
      <c r="AJ29" s="170"/>
      <c r="AK29" s="157">
        <f>AVERAGE(AK6,AK21,AK28)</f>
        <v>0.60499999999999998</v>
      </c>
    </row>
    <row r="30" spans="1:67" ht="15" customHeight="1">
      <c r="K30" s="15"/>
      <c r="L30" s="15"/>
      <c r="M30" s="25"/>
      <c r="N30" s="15"/>
      <c r="O30" s="25"/>
      <c r="P30" s="25"/>
      <c r="Q30" s="15"/>
      <c r="R30" s="26"/>
      <c r="S30" s="27"/>
      <c r="T30" s="28"/>
      <c r="U30" s="28"/>
      <c r="V30" s="28"/>
      <c r="W30" s="28"/>
      <c r="X30" s="28"/>
    </row>
    <row r="31" spans="1:67" ht="15" customHeight="1">
      <c r="K31" s="15"/>
      <c r="L31" s="15"/>
      <c r="M31" s="25"/>
      <c r="N31" s="15"/>
      <c r="O31" s="25"/>
      <c r="P31" s="25"/>
      <c r="Q31" s="15"/>
      <c r="R31" s="26"/>
      <c r="S31" s="27"/>
      <c r="T31" s="28"/>
      <c r="U31" s="28"/>
      <c r="V31" s="28"/>
      <c r="W31" s="28"/>
      <c r="X31" s="28"/>
    </row>
    <row r="32" spans="1:67">
      <c r="K32" s="16"/>
      <c r="L32" s="16"/>
      <c r="M32" s="16"/>
      <c r="N32" s="16"/>
      <c r="O32" s="16"/>
      <c r="P32" s="16"/>
      <c r="Q32" s="16"/>
      <c r="R32" s="16"/>
      <c r="S32" s="16"/>
      <c r="T32" s="16"/>
      <c r="U32" s="16"/>
      <c r="V32" s="16"/>
      <c r="W32" s="16"/>
      <c r="X32" s="16"/>
    </row>
    <row r="33" spans="11:24">
      <c r="K33" s="16"/>
      <c r="L33" s="16"/>
      <c r="M33" s="16"/>
      <c r="N33" s="16"/>
      <c r="O33" s="16"/>
      <c r="P33" s="16"/>
      <c r="Q33" s="16"/>
      <c r="R33" s="16"/>
      <c r="S33" s="16"/>
      <c r="T33" s="16"/>
      <c r="U33" s="16"/>
      <c r="V33" s="16"/>
      <c r="W33" s="16"/>
      <c r="X33" s="16"/>
    </row>
  </sheetData>
  <mergeCells count="174">
    <mergeCell ref="H8:H9"/>
    <mergeCell ref="I8:I9"/>
    <mergeCell ref="J8:J9"/>
    <mergeCell ref="K8:K9"/>
    <mergeCell ref="L8:L9"/>
    <mergeCell ref="N8:N9"/>
    <mergeCell ref="AV7:BL7"/>
    <mergeCell ref="BN7:BO7"/>
    <mergeCell ref="B2:C5"/>
    <mergeCell ref="D2:BG2"/>
    <mergeCell ref="D3:BG3"/>
    <mergeCell ref="D4:BG4"/>
    <mergeCell ref="D5:BG5"/>
    <mergeCell ref="B6:C6"/>
    <mergeCell ref="D6:BH6"/>
    <mergeCell ref="AP7:AU7"/>
    <mergeCell ref="A7:T7"/>
    <mergeCell ref="Y7:AB7"/>
    <mergeCell ref="AC7:AO7"/>
    <mergeCell ref="F8:F9"/>
    <mergeCell ref="A10:A27"/>
    <mergeCell ref="B10:B27"/>
    <mergeCell ref="C10:C27"/>
    <mergeCell ref="D10:D27"/>
    <mergeCell ref="E10:E27"/>
    <mergeCell ref="AA22:AA27"/>
    <mergeCell ref="AB22:AB27"/>
    <mergeCell ref="F10:F27"/>
    <mergeCell ref="G10:G27"/>
    <mergeCell ref="H10:H27"/>
    <mergeCell ref="I10:I27"/>
    <mergeCell ref="N10:N12"/>
    <mergeCell ref="O10:O12"/>
    <mergeCell ref="P10:P12"/>
    <mergeCell ref="K18:K19"/>
    <mergeCell ref="L18:L19"/>
    <mergeCell ref="A8:A9"/>
    <mergeCell ref="N18:N19"/>
    <mergeCell ref="B8:B9"/>
    <mergeCell ref="C8:C9"/>
    <mergeCell ref="D8:D9"/>
    <mergeCell ref="E8:E9"/>
    <mergeCell ref="S8:S9"/>
    <mergeCell ref="G8:G9"/>
    <mergeCell ref="AW8:AW9"/>
    <mergeCell ref="AX8:AX9"/>
    <mergeCell ref="R8:R9"/>
    <mergeCell ref="AL8:AL9"/>
    <mergeCell ref="T8:T9"/>
    <mergeCell ref="Y8:Y9"/>
    <mergeCell ref="Z8:Z9"/>
    <mergeCell ref="AA8:AA9"/>
    <mergeCell ref="AB8:AB9"/>
    <mergeCell ref="AC8:AC9"/>
    <mergeCell ref="AF8:AF9"/>
    <mergeCell ref="AG8:AG9"/>
    <mergeCell ref="AH8:AH9"/>
    <mergeCell ref="AN8:AN9"/>
    <mergeCell ref="AO8:AO9"/>
    <mergeCell ref="AP8:AP9"/>
    <mergeCell ref="AQ8:AQ9"/>
    <mergeCell ref="AS8:AS9"/>
    <mergeCell ref="AT8:AT9"/>
    <mergeCell ref="AU8:AU9"/>
    <mergeCell ref="M8:M9"/>
    <mergeCell ref="O8:P8"/>
    <mergeCell ref="AI8:AI9"/>
    <mergeCell ref="M18:M19"/>
    <mergeCell ref="R18:R19"/>
    <mergeCell ref="BN8:BN9"/>
    <mergeCell ref="BO8:BO9"/>
    <mergeCell ref="BG8:BG9"/>
    <mergeCell ref="BH8:BH9"/>
    <mergeCell ref="BI8:BI9"/>
    <mergeCell ref="BJ8:BJ9"/>
    <mergeCell ref="BK8:BK9"/>
    <mergeCell ref="BL8:BL9"/>
    <mergeCell ref="AY8:AY9"/>
    <mergeCell ref="BD8:BD9"/>
    <mergeCell ref="AZ8:AZ9"/>
    <mergeCell ref="BB8:BB9"/>
    <mergeCell ref="BF8:BF9"/>
    <mergeCell ref="O18:O19"/>
    <mergeCell ref="P18:P19"/>
    <mergeCell ref="K26:K27"/>
    <mergeCell ref="L26:L27"/>
    <mergeCell ref="M26:M27"/>
    <mergeCell ref="N26:N27"/>
    <mergeCell ref="O26:O27"/>
    <mergeCell ref="P26:P27"/>
    <mergeCell ref="Q26:Q27"/>
    <mergeCell ref="R26:R27"/>
    <mergeCell ref="S26:S27"/>
    <mergeCell ref="U8:U9"/>
    <mergeCell ref="U10:U12"/>
    <mergeCell ref="U13:U14"/>
    <mergeCell ref="AA10:AA15"/>
    <mergeCell ref="Q18:Q19"/>
    <mergeCell ref="Q8:Q9"/>
    <mergeCell ref="AE8:AE9"/>
    <mergeCell ref="AS10:AS27"/>
    <mergeCell ref="AT10:AT27"/>
    <mergeCell ref="T26:T27"/>
    <mergeCell ref="AE10:AE15"/>
    <mergeCell ref="AE17:AE20"/>
    <mergeCell ref="AE22:AE27"/>
    <mergeCell ref="AD10:AD15"/>
    <mergeCell ref="T10:T12"/>
    <mergeCell ref="R13:R14"/>
    <mergeCell ref="S13:S14"/>
    <mergeCell ref="T13:T14"/>
    <mergeCell ref="Q10:Q12"/>
    <mergeCell ref="N13:N14"/>
    <mergeCell ref="O13:O14"/>
    <mergeCell ref="P13:P14"/>
    <mergeCell ref="Q13:Q14"/>
    <mergeCell ref="AR8:AR9"/>
    <mergeCell ref="BA8:BA9"/>
    <mergeCell ref="BC8:BC9"/>
    <mergeCell ref="BE8:BE9"/>
    <mergeCell ref="BM8:BM9"/>
    <mergeCell ref="AD8:AD9"/>
    <mergeCell ref="AD17:AD20"/>
    <mergeCell ref="AD22:AD27"/>
    <mergeCell ref="AV8:AV9"/>
    <mergeCell ref="AM8:AM9"/>
    <mergeCell ref="AK8:AK9"/>
    <mergeCell ref="AD16:AJ16"/>
    <mergeCell ref="J17:J21"/>
    <mergeCell ref="K21:V21"/>
    <mergeCell ref="W18:W19"/>
    <mergeCell ref="X18:X19"/>
    <mergeCell ref="AC17:AC21"/>
    <mergeCell ref="AD21:AJ21"/>
    <mergeCell ref="J10:J16"/>
    <mergeCell ref="W8:W9"/>
    <mergeCell ref="X8:X9"/>
    <mergeCell ref="W10:W12"/>
    <mergeCell ref="X10:X12"/>
    <mergeCell ref="W13:W14"/>
    <mergeCell ref="X13:X14"/>
    <mergeCell ref="K16:V16"/>
    <mergeCell ref="AJ8:AJ9"/>
    <mergeCell ref="AB10:AB15"/>
    <mergeCell ref="AA17:AA20"/>
    <mergeCell ref="AB17:AB20"/>
    <mergeCell ref="U18:U19"/>
    <mergeCell ref="Y10:Y27"/>
    <mergeCell ref="Z10:Z27"/>
    <mergeCell ref="V8:V9"/>
    <mergeCell ref="J22:J28"/>
    <mergeCell ref="K28:V28"/>
    <mergeCell ref="W26:W27"/>
    <mergeCell ref="X26:X27"/>
    <mergeCell ref="U29:V29"/>
    <mergeCell ref="AC22:AC28"/>
    <mergeCell ref="AD28:AJ28"/>
    <mergeCell ref="AF29:AJ29"/>
    <mergeCell ref="AC10:AC16"/>
    <mergeCell ref="U26:U27"/>
    <mergeCell ref="V10:V12"/>
    <mergeCell ref="V13:V14"/>
    <mergeCell ref="V18:V19"/>
    <mergeCell ref="V26:V27"/>
    <mergeCell ref="S18:S19"/>
    <mergeCell ref="T18:T19"/>
    <mergeCell ref="K10:K12"/>
    <mergeCell ref="K13:K14"/>
    <mergeCell ref="L10:L12"/>
    <mergeCell ref="M10:M12"/>
    <mergeCell ref="L13:L14"/>
    <mergeCell ref="M13:M14"/>
    <mergeCell ref="R10:R12"/>
    <mergeCell ref="S10:S1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20" sqref="A20:B20"/>
    </sheetView>
  </sheetViews>
  <sheetFormatPr baseColWidth="10" defaultColWidth="10.7109375" defaultRowHeight="12.75"/>
  <cols>
    <col min="1" max="1" width="30" style="30" customWidth="1"/>
    <col min="2" max="2" width="43.42578125" style="30" customWidth="1"/>
    <col min="3" max="5" width="10.7109375" style="30"/>
    <col min="6" max="6" width="20.140625" style="30" customWidth="1"/>
    <col min="7" max="7" width="34.7109375" style="30" customWidth="1"/>
    <col min="8" max="16384" width="10.7109375" style="30"/>
  </cols>
  <sheetData>
    <row r="1" spans="1:7" ht="52.5" customHeight="1">
      <c r="A1" s="312" t="s">
        <v>169</v>
      </c>
      <c r="B1" s="312"/>
      <c r="F1" s="31" t="s">
        <v>170</v>
      </c>
      <c r="G1" s="31" t="s">
        <v>171</v>
      </c>
    </row>
    <row r="2" spans="1:7" ht="25.5" customHeight="1">
      <c r="A2" s="311" t="s">
        <v>172</v>
      </c>
      <c r="B2" s="311"/>
      <c r="F2" s="32">
        <v>0</v>
      </c>
      <c r="G2" s="33" t="s">
        <v>173</v>
      </c>
    </row>
    <row r="3" spans="1:7" ht="45" customHeight="1">
      <c r="A3" s="311" t="s">
        <v>174</v>
      </c>
      <c r="B3" s="311"/>
      <c r="F3" s="32">
        <v>1</v>
      </c>
      <c r="G3" s="33" t="s">
        <v>175</v>
      </c>
    </row>
    <row r="4" spans="1:7" ht="45" customHeight="1">
      <c r="A4" s="311" t="s">
        <v>176</v>
      </c>
      <c r="B4" s="311"/>
      <c r="F4" s="32">
        <v>2</v>
      </c>
      <c r="G4" s="33" t="s">
        <v>177</v>
      </c>
    </row>
    <row r="5" spans="1:7" ht="45" customHeight="1">
      <c r="A5" s="311" t="s">
        <v>178</v>
      </c>
      <c r="B5" s="311"/>
      <c r="F5" s="32">
        <v>3</v>
      </c>
      <c r="G5" s="33" t="s">
        <v>179</v>
      </c>
    </row>
    <row r="6" spans="1:7" ht="45" customHeight="1">
      <c r="A6" s="311" t="s">
        <v>180</v>
      </c>
      <c r="B6" s="311"/>
      <c r="F6" s="32">
        <v>4</v>
      </c>
      <c r="G6" s="33" t="s">
        <v>166</v>
      </c>
    </row>
    <row r="7" spans="1:7" ht="45" customHeight="1">
      <c r="A7" s="311" t="s">
        <v>181</v>
      </c>
      <c r="B7" s="311"/>
      <c r="F7" s="32">
        <v>5</v>
      </c>
      <c r="G7" s="33" t="s">
        <v>182</v>
      </c>
    </row>
    <row r="8" spans="1:7" ht="45" customHeight="1">
      <c r="A8" s="311" t="s">
        <v>183</v>
      </c>
      <c r="B8" s="311"/>
    </row>
    <row r="9" spans="1:7" ht="45" customHeight="1">
      <c r="A9" s="311" t="s">
        <v>184</v>
      </c>
      <c r="B9" s="311"/>
    </row>
    <row r="10" spans="1:7" ht="45" customHeight="1">
      <c r="A10" s="311" t="s">
        <v>185</v>
      </c>
      <c r="B10" s="311"/>
    </row>
    <row r="11" spans="1:7" ht="45" customHeight="1">
      <c r="A11" s="311" t="s">
        <v>186</v>
      </c>
      <c r="B11" s="311"/>
    </row>
    <row r="12" spans="1:7" ht="45" customHeight="1">
      <c r="A12" s="311" t="s">
        <v>187</v>
      </c>
      <c r="B12" s="311"/>
    </row>
    <row r="13" spans="1:7" ht="45" customHeight="1">
      <c r="A13" s="311" t="s">
        <v>188</v>
      </c>
      <c r="B13" s="311"/>
    </row>
    <row r="14" spans="1:7" ht="45" customHeight="1">
      <c r="A14" s="311" t="s">
        <v>189</v>
      </c>
      <c r="B14" s="311"/>
    </row>
    <row r="15" spans="1:7" ht="45" customHeight="1">
      <c r="A15" s="311" t="s">
        <v>190</v>
      </c>
      <c r="B15" s="311"/>
    </row>
    <row r="16" spans="1:7" ht="45" customHeight="1">
      <c r="A16" s="311" t="s">
        <v>191</v>
      </c>
      <c r="B16" s="311"/>
    </row>
    <row r="17" spans="1:2" ht="45" customHeight="1">
      <c r="A17" s="311" t="s">
        <v>192</v>
      </c>
      <c r="B17" s="311"/>
    </row>
    <row r="18" spans="1:2" ht="45" customHeight="1">
      <c r="A18" s="311" t="s">
        <v>193</v>
      </c>
      <c r="B18" s="311"/>
    </row>
    <row r="19" spans="1:2" ht="45" customHeight="1">
      <c r="A19" s="311" t="s">
        <v>194</v>
      </c>
      <c r="B19" s="311"/>
    </row>
    <row r="20" spans="1:2" ht="45" customHeight="1">
      <c r="A20" s="311" t="s">
        <v>195</v>
      </c>
      <c r="B20" s="311"/>
    </row>
    <row r="21" spans="1:2" ht="45" customHeight="1">
      <c r="A21" s="311" t="s">
        <v>196</v>
      </c>
      <c r="B21" s="311"/>
    </row>
    <row r="22" spans="1:2" ht="45" customHeight="1"/>
    <row r="23" spans="1:2" ht="45" customHeight="1"/>
    <row r="24" spans="1:2" ht="45" customHeight="1"/>
    <row r="25" spans="1:2" ht="45" customHeight="1"/>
  </sheetData>
  <mergeCells count="21">
    <mergeCell ref="A12:B12"/>
    <mergeCell ref="A1:B1"/>
    <mergeCell ref="A2:B2"/>
    <mergeCell ref="A3:B3"/>
    <mergeCell ref="A4:B4"/>
    <mergeCell ref="A5:B5"/>
    <mergeCell ref="A6:B6"/>
    <mergeCell ref="A7:B7"/>
    <mergeCell ref="A8:B8"/>
    <mergeCell ref="A9:B9"/>
    <mergeCell ref="A10:B10"/>
    <mergeCell ref="A11:B11"/>
    <mergeCell ref="A19:B19"/>
    <mergeCell ref="A20:B20"/>
    <mergeCell ref="A21:B21"/>
    <mergeCell ref="A13:B13"/>
    <mergeCell ref="A14:B14"/>
    <mergeCell ref="A15:B15"/>
    <mergeCell ref="A16:B16"/>
    <mergeCell ref="A17:B17"/>
    <mergeCell ref="A18:B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2024 - OAGRD</vt:lpstr>
      <vt:lpstr>ANEXO 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bernarda perez carmona</dc:creator>
  <cp:lastModifiedBy>maria bernarda perez carmona</cp:lastModifiedBy>
  <dcterms:created xsi:type="dcterms:W3CDTF">2024-01-02T19:08:24Z</dcterms:created>
  <dcterms:modified xsi:type="dcterms:W3CDTF">2024-06-27T17:19:23Z</dcterms:modified>
</cp:coreProperties>
</file>