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pc\Desktop\"/>
    </mc:Choice>
  </mc:AlternateContent>
  <xr:revisionPtr revIDLastSave="0" documentId="13_ncr:1_{E55E911E-6FDD-4183-A30F-1815F763ABC5}" xr6:coauthVersionLast="47" xr6:coauthVersionMax="47" xr10:uidLastSave="{00000000-0000-0000-0000-000000000000}"/>
  <bookViews>
    <workbookView xWindow="-120" yWindow="-120" windowWidth="20730" windowHeight="11040" xr2:uid="{00000000-000D-0000-FFFF-FFFF00000000}"/>
  </bookViews>
  <sheets>
    <sheet name="SICC" sheetId="1" r:id="rId1"/>
    <sheet name="PISCC" sheetId="5" r:id="rId2"/>
    <sheet name="INSTRUCTIVO" sheetId="3" r:id="rId3"/>
    <sheet name="CONTROL DE CAMBIOS " sheetId="2" r:id="rId4"/>
    <sheet name="CALCULOS"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39" i="5" l="1"/>
  <c r="BA38" i="5"/>
  <c r="AZ13" i="5"/>
  <c r="AK29" i="5"/>
  <c r="AK28" i="5"/>
  <c r="AK26" i="5"/>
  <c r="AK24" i="5"/>
  <c r="AK23" i="5"/>
  <c r="AK21" i="5"/>
  <c r="AK19" i="5"/>
  <c r="AK17" i="5"/>
  <c r="AK12" i="5"/>
  <c r="AK13" i="5"/>
  <c r="AK14" i="5"/>
  <c r="AK15" i="5"/>
  <c r="AK16" i="5"/>
  <c r="AK11" i="5"/>
  <c r="AK9" i="5"/>
  <c r="AL29" i="1"/>
  <c r="AM29" i="1" s="1"/>
  <c r="BD32" i="1"/>
  <c r="AX26" i="1"/>
  <c r="BB82" i="1"/>
  <c r="BB81" i="1"/>
  <c r="BB67" i="1"/>
  <c r="BB63" i="1" l="1"/>
  <c r="BB49" i="1"/>
  <c r="AL88" i="1"/>
  <c r="AL85" i="1"/>
  <c r="AL81" i="1"/>
  <c r="AL75" i="1"/>
  <c r="AL74" i="1"/>
  <c r="AL72" i="1"/>
  <c r="AL64" i="1"/>
  <c r="AL68" i="1"/>
  <c r="AL67" i="1"/>
  <c r="AL66" i="1"/>
  <c r="AL63" i="1"/>
  <c r="AL61" i="1"/>
  <c r="AL62" i="1"/>
  <c r="AL60" i="1"/>
  <c r="AL59" i="1"/>
  <c r="AL57" i="1"/>
  <c r="AL58" i="1"/>
  <c r="AL56" i="1"/>
  <c r="AL49" i="1"/>
  <c r="AL48" i="1"/>
  <c r="AL43" i="1"/>
  <c r="AL42" i="1"/>
  <c r="AL40" i="1"/>
  <c r="AL38" i="1"/>
  <c r="AL37" i="1"/>
  <c r="AL36" i="1"/>
  <c r="AL35" i="1"/>
  <c r="AL33" i="1"/>
  <c r="AL22" i="1"/>
  <c r="AL21" i="1"/>
  <c r="AL19" i="1"/>
  <c r="AL25" i="1"/>
  <c r="AL27" i="1"/>
  <c r="AL28" i="1"/>
  <c r="AL24" i="1"/>
  <c r="AL10" i="1"/>
  <c r="AL11" i="1"/>
  <c r="AL12" i="1"/>
  <c r="AL13" i="1"/>
  <c r="AL14" i="1"/>
  <c r="AL15" i="1"/>
  <c r="AL16" i="1"/>
  <c r="AL17" i="1"/>
  <c r="AL9" i="1"/>
  <c r="W72" i="1"/>
  <c r="X72" i="1" s="1"/>
  <c r="W70" i="1"/>
  <c r="W66" i="1"/>
  <c r="W63" i="1"/>
  <c r="W33" i="1"/>
  <c r="W28" i="1"/>
  <c r="W19" i="1"/>
  <c r="W9" i="1"/>
  <c r="BG33" i="1" l="1"/>
  <c r="Y32" i="1" l="1"/>
  <c r="X28" i="1"/>
  <c r="X32" i="1" s="1"/>
  <c r="J17" i="6"/>
  <c r="M17" i="6" s="1"/>
  <c r="B17" i="6"/>
  <c r="C17" i="6" s="1"/>
  <c r="D17" i="6" s="1"/>
  <c r="E17" i="6" s="1"/>
  <c r="L16" i="6"/>
  <c r="N16" i="6" s="1"/>
  <c r="B16" i="6"/>
  <c r="C16" i="6" s="1"/>
  <c r="D16" i="6" s="1"/>
  <c r="E16" i="6" s="1"/>
  <c r="H15" i="6"/>
  <c r="J15" i="6" s="1"/>
  <c r="B15" i="6"/>
  <c r="C15" i="6" s="1"/>
  <c r="D15" i="6" s="1"/>
  <c r="E15" i="6" s="1"/>
  <c r="M14" i="6"/>
  <c r="O14" i="6" s="1"/>
  <c r="K14" i="6"/>
  <c r="C14" i="6"/>
  <c r="D14" i="6" s="1"/>
  <c r="E14" i="6" s="1"/>
  <c r="B14" i="6"/>
  <c r="C13" i="6"/>
  <c r="D13" i="6" s="1"/>
  <c r="E13" i="6" s="1"/>
  <c r="K12" i="6"/>
  <c r="M12" i="6" s="1"/>
  <c r="B12" i="6"/>
  <c r="C12" i="6" s="1"/>
  <c r="D12" i="6" s="1"/>
  <c r="E12" i="6" s="1"/>
  <c r="BD28" i="5" l="1"/>
  <c r="BD30" i="5" s="1"/>
  <c r="BB30" i="5"/>
  <c r="BC30" i="5"/>
  <c r="BA30" i="5"/>
  <c r="BD26" i="5"/>
  <c r="BD27" i="5" s="1"/>
  <c r="BB27" i="5"/>
  <c r="BC27" i="5"/>
  <c r="BA27" i="5"/>
  <c r="BD23" i="5"/>
  <c r="BB25" i="5"/>
  <c r="BC25" i="5"/>
  <c r="BD25" i="5"/>
  <c r="BA25" i="5"/>
  <c r="BD21" i="5"/>
  <c r="BD22" i="5" s="1"/>
  <c r="BB22" i="5"/>
  <c r="BC22" i="5"/>
  <c r="BA22" i="5"/>
  <c r="BD19" i="5"/>
  <c r="BD11" i="5"/>
  <c r="BD18" i="5"/>
  <c r="BB18" i="5"/>
  <c r="BC18" i="5"/>
  <c r="BA18" i="5"/>
  <c r="BB20" i="5"/>
  <c r="BC20" i="5"/>
  <c r="BD20" i="5"/>
  <c r="BA20" i="5"/>
  <c r="BD10" i="5"/>
  <c r="BB10" i="5"/>
  <c r="BC10" i="5"/>
  <c r="BC32" i="5" s="1"/>
  <c r="BA10" i="5"/>
  <c r="W32" i="5"/>
  <c r="X9" i="5"/>
  <c r="X32" i="5" s="1"/>
  <c r="AL29" i="5"/>
  <c r="AL28" i="5"/>
  <c r="AL26" i="5"/>
  <c r="AL27" i="5" s="1"/>
  <c r="AL24" i="5"/>
  <c r="AL23" i="5"/>
  <c r="AL21" i="5"/>
  <c r="AL22" i="5" s="1"/>
  <c r="AL19" i="5"/>
  <c r="AL20" i="5" s="1"/>
  <c r="AL17" i="5"/>
  <c r="AL16" i="5"/>
  <c r="AL15" i="5"/>
  <c r="AL14" i="5"/>
  <c r="AL13" i="5"/>
  <c r="AL12" i="5"/>
  <c r="AL11" i="5"/>
  <c r="AL18" i="5" s="1"/>
  <c r="AL9" i="5"/>
  <c r="AL10" i="5"/>
  <c r="BE89" i="1"/>
  <c r="BF89" i="1"/>
  <c r="BD89" i="1"/>
  <c r="BE84" i="1"/>
  <c r="BF84" i="1"/>
  <c r="BD84" i="1"/>
  <c r="BE77" i="1"/>
  <c r="BF77" i="1"/>
  <c r="BD77" i="1"/>
  <c r="BF73" i="1"/>
  <c r="BE73" i="1"/>
  <c r="BD73" i="1"/>
  <c r="BE65" i="1"/>
  <c r="BF65" i="1"/>
  <c r="BH65" i="1"/>
  <c r="BI65" i="1"/>
  <c r="BJ65" i="1"/>
  <c r="BK65" i="1"/>
  <c r="BD65" i="1"/>
  <c r="BE55" i="1"/>
  <c r="BF55" i="1"/>
  <c r="BD55" i="1"/>
  <c r="BE47" i="1"/>
  <c r="BF47" i="1"/>
  <c r="BD47" i="1"/>
  <c r="BE44" i="1"/>
  <c r="BF44" i="1"/>
  <c r="BD44" i="1"/>
  <c r="BG35" i="1"/>
  <c r="BG39" i="1" s="1"/>
  <c r="BE39" i="1"/>
  <c r="BF39" i="1"/>
  <c r="BD39" i="1"/>
  <c r="BE34" i="1"/>
  <c r="BF34" i="1"/>
  <c r="BD34" i="1"/>
  <c r="BE32" i="1"/>
  <c r="BF32" i="1"/>
  <c r="BF23" i="1"/>
  <c r="BE23" i="1"/>
  <c r="BD23" i="1"/>
  <c r="BD18" i="1"/>
  <c r="BA32" i="5" l="1"/>
  <c r="BB32" i="5"/>
  <c r="AL25" i="5"/>
  <c r="AL30" i="5"/>
  <c r="AM34" i="1"/>
  <c r="BF18" i="1"/>
  <c r="BF93" i="1" s="1"/>
  <c r="BE18" i="1"/>
  <c r="Y77" i="1"/>
  <c r="Y70" i="1"/>
  <c r="Y67" i="1"/>
  <c r="Y44" i="1"/>
  <c r="Y39" i="1"/>
  <c r="Y34" i="1"/>
  <c r="Y91" i="1"/>
  <c r="X91" i="1"/>
  <c r="Y23" i="1"/>
  <c r="X23" i="1"/>
  <c r="BG85" i="1"/>
  <c r="BG89" i="1" s="1"/>
  <c r="BG81" i="1"/>
  <c r="BG84" i="1" s="1"/>
  <c r="BG74" i="1"/>
  <c r="BG77" i="1" s="1"/>
  <c r="BG66" i="1"/>
  <c r="BG73" i="1" s="1"/>
  <c r="BG56" i="1"/>
  <c r="BG65" i="1" s="1"/>
  <c r="BG48" i="1"/>
  <c r="BG55" i="1" s="1"/>
  <c r="BG45" i="1"/>
  <c r="BG47" i="1" s="1"/>
  <c r="BG40" i="1"/>
  <c r="BG44" i="1" s="1"/>
  <c r="BG34" i="1"/>
  <c r="BG24" i="1"/>
  <c r="BG32" i="1" s="1"/>
  <c r="BG9" i="1"/>
  <c r="BG18" i="1" s="1"/>
  <c r="BG19" i="1"/>
  <c r="BG23" i="1" s="1"/>
  <c r="BE93" i="1" l="1"/>
  <c r="BD93" i="1"/>
  <c r="BD98" i="1" s="1"/>
  <c r="AL32" i="5"/>
  <c r="AM11" i="1"/>
  <c r="AM12" i="1"/>
  <c r="AM13" i="1"/>
  <c r="AM14" i="1"/>
  <c r="AM15" i="1"/>
  <c r="AM16" i="1"/>
  <c r="AM17" i="1"/>
  <c r="AM21" i="1"/>
  <c r="AM22" i="1"/>
  <c r="AM24" i="1"/>
  <c r="AM25" i="1"/>
  <c r="AM27" i="1"/>
  <c r="AM28" i="1"/>
  <c r="AM35" i="1"/>
  <c r="AM36" i="1"/>
  <c r="AM37" i="1"/>
  <c r="AM42" i="1"/>
  <c r="AM43" i="1"/>
  <c r="AL45" i="1"/>
  <c r="AM45" i="1" s="1"/>
  <c r="AM47" i="1" s="1"/>
  <c r="AM49" i="1"/>
  <c r="AL50" i="1"/>
  <c r="AM50" i="1" s="1"/>
  <c r="AM56" i="1"/>
  <c r="AM57" i="1"/>
  <c r="AM58" i="1"/>
  <c r="AM59" i="1"/>
  <c r="AM60" i="1"/>
  <c r="AM61" i="1"/>
  <c r="AM62" i="1"/>
  <c r="AM64" i="1"/>
  <c r="AM66" i="1"/>
  <c r="AM68" i="1"/>
  <c r="AL71" i="1"/>
  <c r="AM71" i="1" s="1"/>
  <c r="AM74" i="1"/>
  <c r="AM75" i="1"/>
  <c r="AL78" i="1"/>
  <c r="AM78" i="1" s="1"/>
  <c r="AL82" i="1"/>
  <c r="AM82" i="1" s="1"/>
  <c r="AM84" i="1" s="1"/>
  <c r="AM85" i="1"/>
  <c r="AM88" i="1"/>
  <c r="AL90" i="1"/>
  <c r="AM90" i="1" s="1"/>
  <c r="AM9" i="1"/>
  <c r="Y45" i="1"/>
  <c r="Y47" i="1" s="1"/>
  <c r="Y11" i="1"/>
  <c r="X86" i="1"/>
  <c r="X89" i="1" s="1"/>
  <c r="X81" i="1"/>
  <c r="X84" i="1" s="1"/>
  <c r="X74" i="1"/>
  <c r="X77" i="1" s="1"/>
  <c r="X70" i="1"/>
  <c r="X66" i="1"/>
  <c r="X64" i="1"/>
  <c r="X65" i="1" s="1"/>
  <c r="X53" i="1"/>
  <c r="X49" i="1"/>
  <c r="X45" i="1"/>
  <c r="X47" i="1" s="1"/>
  <c r="X42" i="1"/>
  <c r="X41" i="1"/>
  <c r="X37" i="1"/>
  <c r="X35" i="1"/>
  <c r="X33" i="1"/>
  <c r="X34" i="1" s="1"/>
  <c r="X11" i="1"/>
  <c r="BD96" i="1" l="1"/>
  <c r="X39" i="1"/>
  <c r="X73" i="1"/>
  <c r="AM77" i="1"/>
  <c r="AM55" i="1"/>
  <c r="AM44" i="1"/>
  <c r="X44" i="1"/>
  <c r="X55" i="1"/>
  <c r="AM73" i="1"/>
  <c r="AM65" i="1"/>
  <c r="AM89" i="1"/>
  <c r="AM39" i="1"/>
  <c r="AM32" i="1"/>
  <c r="AM23" i="1"/>
  <c r="AM18" i="1"/>
  <c r="Y18" i="1"/>
  <c r="X9" i="1"/>
  <c r="X18" i="1" s="1"/>
  <c r="T72" i="1"/>
  <c r="Y72" i="1" s="1"/>
  <c r="X96" i="1" l="1"/>
  <c r="AM96" i="1"/>
  <c r="T86" i="1"/>
  <c r="Y86" i="1" s="1"/>
  <c r="Y89" i="1" s="1"/>
  <c r="T81" i="1"/>
  <c r="Y81" i="1" s="1"/>
  <c r="Y84" i="1" s="1"/>
  <c r="T74" i="1"/>
  <c r="T68" i="1"/>
  <c r="T66" i="1"/>
  <c r="Y66" i="1" s="1"/>
  <c r="Y73" i="1" s="1"/>
  <c r="T64" i="1"/>
  <c r="Y64" i="1" s="1"/>
  <c r="Y65" i="1" s="1"/>
  <c r="T63" i="1"/>
  <c r="T49" i="1"/>
  <c r="Y49" i="1" s="1"/>
  <c r="Y55" i="1" s="1"/>
  <c r="T48" i="1"/>
  <c r="T42" i="1"/>
  <c r="T41" i="1"/>
  <c r="T33" i="1"/>
  <c r="T20" i="1"/>
  <c r="T19" i="1"/>
  <c r="Y96" i="1" l="1"/>
  <c r="E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7" authorId="0" shapeId="0" xr:uid="{00000000-0006-0000-0100-000001000000}">
      <text>
        <r>
          <rPr>
            <b/>
            <sz val="9"/>
            <color indexed="81"/>
            <rFont val="Tahoma"/>
            <family val="2"/>
          </rPr>
          <t>USUARIO:
1. BIEN
2. SERVICIO</t>
        </r>
        <r>
          <rPr>
            <sz val="9"/>
            <color indexed="81"/>
            <rFont val="Tahoma"/>
            <family val="2"/>
          </rPr>
          <t xml:space="preserve">
</t>
        </r>
      </text>
    </comment>
    <comment ref="AH7" authorId="0" shapeId="0" xr:uid="{00000000-0006-0000-01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N7"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Y7"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BJ7" authorId="2" shapeId="0" xr:uid="{00000000-0006-0000-0100-000005000000}">
      <text>
        <r>
          <rPr>
            <sz val="9"/>
            <color indexed="81"/>
            <rFont val="Tahoma"/>
            <family val="2"/>
          </rPr>
          <t xml:space="preserve">VER ANEXO 1
</t>
        </r>
      </text>
    </comment>
    <comment ref="BK7" authorId="2" shapeId="0" xr:uid="{00000000-0006-0000-0100-000006000000}">
      <text>
        <r>
          <rPr>
            <b/>
            <sz val="9"/>
            <color indexed="81"/>
            <rFont val="Tahoma"/>
            <family val="2"/>
          </rPr>
          <t>VER ANEXO 1</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7" authorId="0" shapeId="0" xr:uid="{80C6C2F5-EDDD-472C-A84E-A25B5E358CCE}">
      <text>
        <r>
          <rPr>
            <b/>
            <sz val="9"/>
            <color indexed="81"/>
            <rFont val="Tahoma"/>
            <family val="2"/>
          </rPr>
          <t>USUARIO:
1. BIEN
2. SERVICIO</t>
        </r>
        <r>
          <rPr>
            <sz val="9"/>
            <color indexed="81"/>
            <rFont val="Tahoma"/>
            <family val="2"/>
          </rPr>
          <t xml:space="preserve">
</t>
        </r>
      </text>
    </comment>
    <comment ref="AM7" authorId="0" shapeId="0" xr:uid="{CDD9BD57-7C8F-4B72-9B71-A92146A75C2A}">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W7" authorId="1" shapeId="0" xr:uid="{2AC6CE17-5029-4D97-92B5-8C67BFF6A240}">
      <text>
        <r>
          <rPr>
            <b/>
            <sz val="9"/>
            <color indexed="81"/>
            <rFont val="Tahoma"/>
            <family val="2"/>
          </rPr>
          <t>Luz Marlene Andrade:</t>
        </r>
        <r>
          <rPr>
            <sz val="9"/>
            <color indexed="81"/>
            <rFont val="Tahoma"/>
            <family val="2"/>
          </rPr>
          <t xml:space="preserve">
1. Recursos Propios - ICLD
2. SGP
3. Donaciones
</t>
        </r>
      </text>
    </comment>
    <comment ref="BG7" authorId="2" shapeId="0" xr:uid="{EC2B9B16-05CF-4CFC-9D77-80B60CCB97CE}">
      <text>
        <r>
          <rPr>
            <sz val="9"/>
            <color indexed="81"/>
            <rFont val="Tahoma"/>
            <family val="2"/>
          </rPr>
          <t xml:space="preserve">VER ANEXO 1
</t>
        </r>
      </text>
    </comment>
    <comment ref="BH7" authorId="2" shapeId="0" xr:uid="{A688D3CF-F057-45DC-957C-57AC7DDBB450}">
      <text>
        <r>
          <rPr>
            <b/>
            <sz val="9"/>
            <color indexed="81"/>
            <rFont val="Tahoma"/>
            <family val="2"/>
          </rPr>
          <t>VER ANEXO 1</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5"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sharedStrings.xml><?xml version="1.0" encoding="utf-8"?>
<sst xmlns="http://schemas.openxmlformats.org/spreadsheetml/2006/main" count="2086" uniqueCount="967">
  <si>
    <t xml:space="preserve">DEPENDENCIA : </t>
  </si>
  <si>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</si>
  <si>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</si>
  <si>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</si>
  <si>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</si>
  <si>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</si>
  <si>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</si>
  <si>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</si>
  <si>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</si>
  <si>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</si>
  <si>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</si>
  <si>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</si>
  <si>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</si>
  <si>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</si>
  <si>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</si>
  <si>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</si>
  <si>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</si>
  <si>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</si>
  <si>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</si>
  <si>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</si>
  <si>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</si>
  <si>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</si>
  <si>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</si>
  <si>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</si>
  <si>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</si>
  <si>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</si>
  <si>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</si>
  <si>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</si>
  <si>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</si>
  <si>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</si>
  <si>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</si>
  <si>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</si>
  <si>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</si>
  <si>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</si>
  <si>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</si>
  <si>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</si>
  <si>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</si>
  <si>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</si>
  <si>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</si>
  <si>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</si>
  <si>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</si>
  <si>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</si>
  <si>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</si>
  <si>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</si>
  <si>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</si>
  <si>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</si>
  <si>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</si>
  <si>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</si>
  <si>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</si>
  <si>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</si>
  <si>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ALCALDIA DISTRITAL DE CARTAGENA DE INDIAS</t>
  </si>
  <si>
    <t>MACROPROCESO: PLANEACIÓN TERRITORIAL Y DIRECCIONAMIENTO ESTRATEGICO</t>
  </si>
  <si>
    <t>PROCESO / SUBPROCESO: GESTIÓN DE LA INVERSIÓN PUBLICA / GESTIÓN DEL PLAN DE DESARROLLO Y SUS INSTRUMENTOS DE EJECUCIÓN</t>
  </si>
  <si>
    <t>Versión: 1.0</t>
  </si>
  <si>
    <t>Página: 1 de 1</t>
  </si>
  <si>
    <t>Código:PTDGI01-F001</t>
  </si>
  <si>
    <t>Fecha: 29-12-2022</t>
  </si>
  <si>
    <t>CONTROL DE CAMBIOS</t>
  </si>
  <si>
    <t>FECHA</t>
  </si>
  <si>
    <t>DESCRIPCIÓN DEL CAMBIO</t>
  </si>
  <si>
    <t>VERSIÓN</t>
  </si>
  <si>
    <t>CARGO</t>
  </si>
  <si>
    <t>NOMBRE</t>
  </si>
  <si>
    <t>FIRMA</t>
  </si>
  <si>
    <t>ELABORÓ</t>
  </si>
  <si>
    <t>REVISÓ</t>
  </si>
  <si>
    <t>APROBÓ</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</si>
  <si>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</si>
  <si>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</si>
  <si>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</si>
  <si>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</si>
  <si>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</si>
  <si>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</si>
  <si>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</si>
  <si>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</si>
  <si>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</si>
  <si>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POLICA DE ADMINISTRACION DE RIESGOS</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</si>
  <si>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</si>
  <si>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</si>
  <si>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</si>
  <si>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</si>
  <si>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</si>
  <si>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</si>
  <si>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</si>
  <si>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</si>
  <si>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</si>
  <si>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</si>
  <si>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</si>
  <si>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</si>
  <si>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</si>
  <si>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</si>
  <si>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</si>
  <si>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</si>
  <si>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</si>
  <si>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</si>
  <si>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</si>
  <si>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</si>
  <si>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</si>
  <si>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</si>
  <si>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</si>
  <si>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</si>
  <si>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</si>
  <si>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</si>
  <si>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</si>
  <si>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</si>
  <si>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fin  del proyecto a partir del cual se desarrollara el programa con el que se articula.</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</si>
  <si>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</si>
  <si>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</si>
  <si>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</si>
  <si>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</si>
  <si>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</si>
  <si>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 xml:space="preserve">Nombre de la dependencian responsable </t>
  </si>
  <si>
    <t>Nombre de la personaa encargada de supervisar las actividades del proyecto encaminadas a conseguir la meta propuesta.</t>
  </si>
  <si>
    <t>Nombre de la fuente de recursos con lo que financiara la actividad</t>
  </si>
  <si>
    <t>INSTRUCTIVO PARA EL DILIGENCIAMIENTO DEL PLAN DE ACCION VIGENCIA 2023</t>
  </si>
  <si>
    <t>En esta casilla colocar si es necesaria la contratacion</t>
  </si>
  <si>
    <t>Si es necesario la contrtacion descripcion el medio por el cual se hará</t>
  </si>
  <si>
    <t>Fecha tentativa de incio del proceso de contratacion.</t>
  </si>
  <si>
    <t>Colocar en esta casilla cada uno de los controles formulados para cada riesgo identificado en el proceso definido asociado a las actividades del proyecto.</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</si>
  <si>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</si>
  <si>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Mencionar la modalidad de contratacion selecionada. Licitacion Publica, concurso de meritos, selección abreviada, minima cuatia, contrtacion directa.</t>
  </si>
  <si>
    <t>Mencionar el rubro del presupuesto que abarca el sector de su competencia.</t>
  </si>
  <si>
    <t>Mencionar el Código numérico que identifica el concepto del Gasto (Funcionamiento, Deuda Inversión) y el cual es definido en el Decreto de Liquidación.</t>
  </si>
  <si>
    <t>Valor numerico en pesos  del Plan Operativo anual de inversion asignado al rubro presupuestal.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</si>
  <si>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</si>
  <si>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FUENTE ASIGNADA POR EL ACUERDO DE PRESUPUESTO</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</si>
  <si>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</si>
  <si>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 aquí el objetivo colocado  en el proceso con el que te articulas. En la gestion por proceso</t>
  </si>
  <si>
    <t xml:space="preserve">Nombre de la fuente origen de los recursos
1. Recursos Propios - ICLD
2. SGP
3. Donaciones
</t>
  </si>
  <si>
    <t>Indicar el avance cualitativo de la meta y relación de la evidencia aportada para la verificación de cada reporte</t>
  </si>
  <si>
    <t xml:space="preserve">Colocar en esta casilla cada uno de los riesgos identificados en el proceso definido, COLOCADO EN LA  COLUMNA W y desarrollado en la caracterizacion de la gestion por proceso.  asociado a las actividades del proyecto. </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</si>
  <si>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</si>
  <si>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</si>
  <si>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Profesional Especializado codigo 222 grado 41</t>
  </si>
  <si>
    <t>María Bernarda Pérez Carmona</t>
  </si>
  <si>
    <t>Diciembre 29-2022</t>
  </si>
  <si>
    <t>Secretario de Planeación Distrital</t>
  </si>
  <si>
    <t>Franklin Amador Hawkins</t>
  </si>
  <si>
    <t>Diseño y Elaboración del formato de captura de información para reporte de avance de plan de desarrollo vigencia 2023</t>
  </si>
  <si>
    <t>1.0</t>
  </si>
  <si>
    <t>PILAR  1. CARTAGENA RESILIENTE</t>
  </si>
  <si>
    <t>GESTION DEL RIESGO</t>
  </si>
  <si>
    <t xml:space="preserve">Cobertura de respuesta
del cuerpo de Bomberos.
</t>
  </si>
  <si>
    <t xml:space="preserve">0% de cobertura de
Bomberos para
respuesta acuática e insular en el Distrito.
</t>
  </si>
  <si>
    <t>Alcanzar en un 20%  cobertura acuática e insular en el Distrito Cartagena por el Cuerpo de Bomberos</t>
  </si>
  <si>
    <t>Porcentaje</t>
  </si>
  <si>
    <t>Tiempo de respuesta del cuerpo de Bomberos.</t>
  </si>
  <si>
    <t xml:space="preserve">Tiempo de respuesta  promedio  de 20
minutos
</t>
  </si>
  <si>
    <t>Reducir tiempo de respuesta  a emergencias por parte del Cuerpo de Bomberos a 10 minutos</t>
  </si>
  <si>
    <t>10 minutos</t>
  </si>
  <si>
    <t>minutos</t>
  </si>
  <si>
    <t xml:space="preserve">Capacidad operativa
del cuerpo de Bomberos
</t>
  </si>
  <si>
    <t>Tres estaciones Bomberiles con dotación de equipos de rescate técnico en un 30%, equipos contra incendios en un 70% y equipos para materiales peligrosos en un 10%.</t>
  </si>
  <si>
    <t>Alcanzar un 80% en dotación de equipos de  rescate técnico, contra incendios y  materiales peligrosos en las tres estaciones de Bomberos de Cartagena</t>
  </si>
  <si>
    <t>PILAR 4. CARTAGENA TRANSPARENTE</t>
  </si>
  <si>
    <t>CONVIVENCIA Y SEGURIDAD PARA LA GOBERNABILIDAD</t>
  </si>
  <si>
    <t>Tasa de hurto a personas por cada 100 mil habitantes</t>
  </si>
  <si>
    <t>595,9
Fuente Policía Metropolitana</t>
  </si>
  <si>
    <t>Reducir a 567,9 tasa de hurto a personas en el Distrito de Cartagena</t>
  </si>
  <si>
    <t>tasa por cien mil habitantes</t>
  </si>
  <si>
    <t>Tasa de hurto a residencias por cada 100 mil habitantes</t>
  </si>
  <si>
    <t>79,7
Fuente Policía Metropolitana</t>
  </si>
  <si>
    <t xml:space="preserve">Reducir a 51,7 la tasa de hurto a residencias en el Distrito de Cartagena  </t>
  </si>
  <si>
    <t>Número de casos de comportamientos que ponen en riesgo la vida e integridad reducidos.</t>
  </si>
  <si>
    <t xml:space="preserve">1593
Fuente Policía Metropolitana
</t>
  </si>
  <si>
    <t>Disminuir a 1195 el número de casos de comportamientos que ponen en riesgo la vida e integridad en el Distrito de Cartagena.</t>
  </si>
  <si>
    <t>Número</t>
  </si>
  <si>
    <t xml:space="preserve">Numero de Lesiones Personales reducidas </t>
  </si>
  <si>
    <t xml:space="preserve">3184
Fuente Policía Metropolitana
</t>
  </si>
  <si>
    <t>Reducir a  2228,8 el número de lesiones Personales en el Distrito de  Cartagena</t>
  </si>
  <si>
    <t>Número de casos de Violencia intrafamiliar reducidos</t>
  </si>
  <si>
    <t xml:space="preserve">1402
Fuente :Forensis Medicina legal
</t>
  </si>
  <si>
    <t>Reducir a 1051 el número de casos de violencia Intrafamiliar en el Distrito de Cartagena.</t>
  </si>
  <si>
    <t>Tasa de Violencia contra niños, niñas y adolescentes</t>
  </si>
  <si>
    <t>ND</t>
  </si>
  <si>
    <t>Disminuir la Tasa de Violencia contra niños, niñas y adolescentes en 30%</t>
  </si>
  <si>
    <t>Número de casos de abuso sexual de menores reducidos.</t>
  </si>
  <si>
    <t xml:space="preserve">418
Fuente: COSED
</t>
  </si>
  <si>
    <t>Reducir a 313  el número de casos de abuso  sexual en menores de edad en el Distrito de Cartagena.</t>
  </si>
  <si>
    <t>Número de casos de Feminicidio reducidos.</t>
  </si>
  <si>
    <t xml:space="preserve">875
Fuente: Forensis Medicina Legal
</t>
  </si>
  <si>
    <t>Reducir a 656 el número de casos de violencia basada en género en el Distrito de Cartagena.</t>
  </si>
  <si>
    <t>Numero de riñas  entre adolescentes y jóvenes que pertenecen a grupos de pandilla.</t>
  </si>
  <si>
    <t xml:space="preserve">201
Fuente Policía Metropolitana
</t>
  </si>
  <si>
    <t>Reducir a 141 el número de riñas entre adolescentes y jóvenes que pertenecen a grupos de pandilla en el Distrito de Cartagena.</t>
  </si>
  <si>
    <t>DERECHOS HUMANOS PARA LA PAZ</t>
  </si>
  <si>
    <t xml:space="preserve">Porcentaje de personas en proceso de  Reintegración y reincorporación que acceden a beneficio de inserción económica en el Distrito (creación y/o fortalecimiento) </t>
  </si>
  <si>
    <t xml:space="preserve">Total población Reincorporación en Cartagena 100%:
( 64
Total población Reintegración Regular y Especial: 28)
Fuente: ARN Bolívar – Sucre, sede Cartagena
</t>
  </si>
  <si>
    <t xml:space="preserve">Garantizar acceso a beneficio de inserción económica (creación y/o fortalecimiento) al 66% ( 61) de las personas en proceso de  Reintegración y reincorporación en el Distrito </t>
  </si>
  <si>
    <t>porcentaje</t>
  </si>
  <si>
    <t>Acciones afirmativas de reconocimiento a defensores de DDHH,  líderes y lideresas sociales</t>
  </si>
  <si>
    <t>Realizar en un 100% acciones afirmativas de reconocimiento y legitimación de la labor de los defensores de DDHH, líderes y lideresas sociales en el Distrito de Cartagena.</t>
  </si>
  <si>
    <t>Porcentaje de personas con medidas de prevención temprana y urgente adoptadas</t>
  </si>
  <si>
    <t>14% (5) personas   medidas adoptadas.</t>
  </si>
  <si>
    <t>Garantizar en un 100% la activación de las rutas de prevención temprana, urgente y de protección en materia de DDHH  en articulación con las entidades del nivel Distrital, Departamental y nacional con competencia en el tema.</t>
  </si>
  <si>
    <t>Porcentaje de funcionamiento del Consejo de Paz, Reconciliación, Convivencia y DDHH</t>
  </si>
  <si>
    <t>Consejo de Paz, Reconciliación, Convivencia y DDHH creado mediante Acuerdo 024 de 30 de Diciembre de 2019</t>
  </si>
  <si>
    <t>Poner en funcionamiento en un 100% el Consejo de Paz, Reconciliación, Convivencia y DDHH.</t>
  </si>
  <si>
    <t>Porcentaje de condiciones de prisionalización de Cárcel Distrital de Mujeres y cárcel de Ternera mejorado</t>
  </si>
  <si>
    <t xml:space="preserve">Mejorar en un 100% las condiciones de prisionalización de Cárcel Distrital de Mujeres y cárcel de Ternera </t>
  </si>
  <si>
    <t>ATENCION  Y REPARACION A  VICTIMAS  PARA LA  CONSTRUCCION DE LA PAZ  TERRITORIAL.</t>
  </si>
  <si>
    <t>Porcentaje de  población víctima del conflicto atendida en la modalidad de atención inmediata (interna y externa) diferencial con enfoque de género y étnico</t>
  </si>
  <si>
    <t>100%
Atendidos los requerimientos 
Fuente: SICC</t>
  </si>
  <si>
    <t>Garantizar en un 100% atención inmediata  (interna y externa) diferencial con enfoque de género y étnico a la totalidad de la  población víctima del conflicto que así lo requiera</t>
  </si>
  <si>
    <t xml:space="preserve">Medidas de Satisfacción a Población Victima
en el Distrito.
</t>
  </si>
  <si>
    <t xml:space="preserve">0
Fuente: Secretaría del Interior
</t>
  </si>
  <si>
    <t xml:space="preserve">Realizar en un 100% medidas de satisfacción a
Población Victima en el Distrito.
</t>
  </si>
  <si>
    <t>Porcentaje de atención a  los integrantes de la mesa Distrital de Victimas.</t>
  </si>
  <si>
    <t xml:space="preserve">Mesa Distrital de Victimas integrada
por 24 lideres
</t>
  </si>
  <si>
    <t xml:space="preserve">Garantizar que el 100% de  los miembros de la mesa Distrital de Víctimas accedan a incentivos técnicos y
logísticos para la participación
efectiva.
</t>
  </si>
  <si>
    <t xml:space="preserve">Porcentaje de Personas víctimas del conflicto que accede a
procesos de atención sicosocial
</t>
  </si>
  <si>
    <t xml:space="preserve">9%
(7335 fueron atendidas psicosocialmente en el cuatrienio 2016-2019)
 Fuente: RUV-Secretaría del Interior
</t>
  </si>
  <si>
    <t xml:space="preserve">Aumentar a 12% el porcentaje de víctimas del conflicto asentada
en el Distrito  que accede a  procesos de atención Psicosocial.
</t>
  </si>
  <si>
    <t>NO TIENE</t>
  </si>
  <si>
    <t>N/A</t>
  </si>
  <si>
    <t xml:space="preserve">PARTICIPACIÓN Y DESCENTRALIZACIÓN </t>
  </si>
  <si>
    <t xml:space="preserve">Porcentaje de ejecución de los proyectos de
presupuesto participativo  priorizados por la comunidad.
</t>
  </si>
  <si>
    <t xml:space="preserve">Realizar  priorización  y ejecución del 100% de los proyectos por  Presupuesto Participativo en el Distrito de Cartagena </t>
  </si>
  <si>
    <t>EJE TRANSVERSAL: CARTAGENA CON ATENCIÓN Y GARANTIA DE DERECHOS A POBLACIÓN DIFERENCIAL.</t>
  </si>
  <si>
    <t xml:space="preserve">EQUIDAD E INCLUSIÓN DE LOS NEGROS, AFROS, PALENQUEROS E INDIGENAS </t>
  </si>
  <si>
    <t>Porcentaje de la población Afro, Negra, raizal, palenquera e Indígena que habita el Distrito de Cartagena con  reconocimiento de sus derechos, diversidad étnica y cultural como un principio fundamental del Estado Social y Democrático de Derecho.</t>
  </si>
  <si>
    <t>Lograr que el 100% de la población Afro, Negra, raizal, palenquera e Indígena que habita el Distrito de Cartagena se le sean    reconocidos sus derechos de  la diversidad étnica y cultural como un principio fundamental del Estado Social y Democrático de Derecho.</t>
  </si>
  <si>
    <t>FORTALECIMIENTO CUERPO DE BOMBEROS</t>
  </si>
  <si>
    <t>Estación de Bomberos de Bocagrande adecuada para que brinde respuesta terrestre y acuática.</t>
  </si>
  <si>
    <t>A 2019 estación de Cuerpo de Bomberos de Bocagrande con respuesta solo de emergencias  terrestres.</t>
  </si>
  <si>
    <t>Adecuar la estación de Bomberos de Bocagrande para que brinde respuestas terrestres y acuáticas.</t>
  </si>
  <si>
    <t>Estaciones de bomberos adecuadas (4503014)</t>
  </si>
  <si>
    <t>Nueva estación de Bomberos terrestre en el Distrito de Cartagena construida.</t>
  </si>
  <si>
    <t>A 2019 tres estaciones de Bomberos en el Distrito.</t>
  </si>
  <si>
    <t>Construir una nueva estación de Bomberos terrestre en el Distrito de Cartagena</t>
  </si>
  <si>
    <t>Estaciones de bomberos construidas (4503015)</t>
  </si>
  <si>
    <t>3 estaciones de bomberos del Distrito de Cartagena dotadas (No es PDT, la escrita aquí corresponde al producto en el proyecto de inversión)</t>
  </si>
  <si>
    <t>3 estaciones de bomberos del Distrito de Cartagena.</t>
  </si>
  <si>
    <t>Dotar con equipos operativos de rescate técnico, contra incendios y materiales peligrosos las 3 estaciones de bomberos del Distrito de Cartagena.
(No es PDT, la escrita aquí corresponde al producto en el proyecto de inversión)</t>
  </si>
  <si>
    <t>Servicio de fortalecimiento a Cuerpos de Bomberos  (4503013)</t>
  </si>
  <si>
    <t>FORTALECIMIENTO DE LA CONVIVENCIA Y LA SEGURIDAD CIUDADANA</t>
  </si>
  <si>
    <t>Numero Operativos para la seguridad y la convivencia realizados</t>
  </si>
  <si>
    <t xml:space="preserve"> Operativos para la seguridad y la convivencia realizados</t>
  </si>
  <si>
    <t>Servicio de promoción de convivencia y no repetición (4501004)</t>
  </si>
  <si>
    <t xml:space="preserve">Numero de Consejos comunitarios de seguridad realizados </t>
  </si>
  <si>
    <t>13
Fuente: SICC</t>
  </si>
  <si>
    <t>Consejos comunitarios de seguridad realizados</t>
  </si>
  <si>
    <t>MEJORAR LA CONVIVENCIA CIUDADANA CON LA IMPLEMENTACIÓN DEL CÓDIGO NACIONAL  DE SEGURIDAD Y  CONVIVENCIA</t>
  </si>
  <si>
    <t>Numero de Centros de Traslado por Protección en funcionamiento.</t>
  </si>
  <si>
    <t>0
Fuente: SICC</t>
  </si>
  <si>
    <t>Un Centro de Traslado por Protección-CTP en funcionamiento anualmente en el Distrito de Cartagena.</t>
  </si>
  <si>
    <t>Infraestructura para la promoción a la cultura de la legalidad y a la convivencia dotada (4501041)</t>
  </si>
  <si>
    <t>Iniciativas para la promoción de la convivencia implementadas.</t>
  </si>
  <si>
    <t>2 iniciativas  realizadas en 2019.
Fuente: SICC</t>
  </si>
  <si>
    <t>Implementar Iniciativas para la promoción de la convivencia en el Distrito de Cartagena</t>
  </si>
  <si>
    <t>Servicio de educación informal (4501049)</t>
  </si>
  <si>
    <t>Inspecciones de policía  fortalecidas en sus condiciones operativas y de infraestructura.</t>
  </si>
  <si>
    <t>33 inspecciones de policía en el Distrito de Cartagena ( 16 intervenidas a 2018)</t>
  </si>
  <si>
    <t>Modernizar en sus condiciones operativas y de infraestructura las Inspecciones de policía en el Distrito de Cartagena.</t>
  </si>
  <si>
    <t>FORTALECIMIENTO CAPACIDAD OPERATIVA DE LA SECRETARIA DEL INTERIOR Y CONVIVENCIA CIUDADANA</t>
  </si>
  <si>
    <t xml:space="preserve">Numero de Operativos de control
a espectáculos públicos realizados en el Distrito
</t>
  </si>
  <si>
    <t>256.
Fuente: SICC</t>
  </si>
  <si>
    <t>Realizar  operativos de control a espectáculos públicos en el Distrito</t>
  </si>
  <si>
    <t>Servicio de inspección, vigilancia y control (4501047)</t>
  </si>
  <si>
    <t>PROMOCIÓN AL ACCESO A LA JUSTICIA</t>
  </si>
  <si>
    <t xml:space="preserve">Número de Casas de justicia operando con instalaciones en óptimas condiciones </t>
  </si>
  <si>
    <t>3 Casas de Justicia en el Distrito.</t>
  </si>
  <si>
    <t>Casas de Justicia operando en el Distrito con instalaciones en óptimas condiciones</t>
  </si>
  <si>
    <t>Casas de Justicia en operación (1202001)</t>
  </si>
  <si>
    <t>Número de usuarios informados a través de las campañas de divulgación sobre rutas de atención del programa para el uso del servicio público de    acceso  a la justicia.</t>
  </si>
  <si>
    <t>2.859
Fuente: SICC</t>
  </si>
  <si>
    <t>Informar a las  personas  a través de  campañas de divulgación de las rutas de atención del programa para el uso del servicio público de    acceso  a la justicia.</t>
  </si>
  <si>
    <t>Servicio de promoción del acceso a la justicia (1202019)</t>
  </si>
  <si>
    <t>META CUMPLIDA</t>
  </si>
  <si>
    <t>Numero de Comisarias de familia adecuadas y  en funcionamiento con   infraestructura y un modelo de gestión e información eficaz.</t>
  </si>
  <si>
    <t>6 Comisarías de Familia en el Distrito.</t>
  </si>
  <si>
    <t>Adecuar  las comisarías de familias existentes en el Distrito con una infraestructura óptima y un modelo de gestión e información eficaz.</t>
  </si>
  <si>
    <t>Comisarías de familia adecuadas (4501013)</t>
  </si>
  <si>
    <t>Número de Jornadas de información y  promoción de  los Métodos alternativos de solución de conflictos – MASC</t>
  </si>
  <si>
    <t>Realizar Jornadas de información y  promoción de  los Métodos alternativos de solución de conflictos- MASC- en el Distrito de Cartagena</t>
  </si>
  <si>
    <t>ASISTENCIA Y ATENCIÓN INTEGRAL A LOS NIÑOS, NIÑAS,  ADOLESCENTES Y JÓVENES EN RIESGO DE VINCULARSE A ACTIVIDADES DELICTIVAS</t>
  </si>
  <si>
    <t xml:space="preserve">
Numero de pandillas y sus integrantes caracterizados en el Distrito de Cartagena
</t>
  </si>
  <si>
    <t>Realizar una caracterización de los  grupos de pandillas y sus integrantes en el Distrito de Cartagena</t>
  </si>
  <si>
    <t>Documentos de investigación (4102025)</t>
  </si>
  <si>
    <t>Documento de caracterización realizada en el primer semestre 2021</t>
  </si>
  <si>
    <t xml:space="preserve">Número de Niños, niñas,  adolescentes y jóvenes en riesgo de vincularse a actividades delictivas atendidos 
Psicosocialmente
</t>
  </si>
  <si>
    <t>2.063
Fuente: SICC</t>
  </si>
  <si>
    <t>Atender  Psicosocialmente  a  Niños, niñas,  adolescentes y jóvenes en riesgo de vincularse a actividades delictivas</t>
  </si>
  <si>
    <t>Servicio de promoción de temas de dinámica relacional y desarrollo autónomo (4102043)</t>
  </si>
  <si>
    <t>Número de Iniciativas juveniles de  emprendimiento apoyadas y con seguimiento por parte del Distrito.</t>
  </si>
  <si>
    <t>118
Fuente: SICC</t>
  </si>
  <si>
    <t>Apoyar y hacer seguimiento a  Iniciativas juveniles de  emprendimiento en el Distrito de Cartagena.</t>
  </si>
  <si>
    <t>Servicio de apoyo a unidades productivas individuales para la generación de ingresos (4103057)</t>
  </si>
  <si>
    <t>FORTALECIMIENTO SISTEMA DE RESPONSABILIDAD PENAL PARA ADOLESCENTES –SRPA</t>
  </si>
  <si>
    <t>Estrategia  de atención integral para la atención de  jóvenes y adolescentes  en el  Sistema de Responsabilidad Penal para Adolescentes- SRP apoyada por el Distrito anualmente.</t>
  </si>
  <si>
    <t>Convenio con Asomenores  suscrito en los años 2016-2017-2018</t>
  </si>
  <si>
    <t>Garantizar anualmente una estrategia  de atención integral para la atención de  jóvenes y adolescentes  del Distrito de Cartagena en el  Sistema de Responsabilidad Penal para Adolescentes- SRP</t>
  </si>
  <si>
    <t>Servicio de apoyo financiero para cofinanciación de proyectos territoriales de infraestructura del Sistema de Responsabilidad Penal para Adolescente (4102039</t>
  </si>
  <si>
    <t>PREVENCIÓN, PROMOCIÓN Y PROTECCIÓN DE LOS DRECHOS HUMANOS EN EL DISTRITO DE CARTAGENA</t>
  </si>
  <si>
    <t>Personas en proceso de  Reintegración y reincorporación que acceden a beneficio de inserción económica en el Distrito (creación y/o fortalecimiento)</t>
  </si>
  <si>
    <t>52 Fuente: SICC</t>
  </si>
  <si>
    <t>Garantizar que  personas en proceso de  reintegración y reincorporación en el Distrito  de Cartagena accedan a beneficio de inserción económica (creación y/o fortalecimiento)</t>
  </si>
  <si>
    <t>Servicio de apoyo financiero para la implementación de proyectos en materia de derechos humanos (4502021)</t>
  </si>
  <si>
    <t>Acciones afirmativas de reconocimiento y legitimación de la labor de los defensores de DDHH, líderes y lideresas sociales implementadas</t>
  </si>
  <si>
    <t>Realizar acciones afirmativas de reconocimiento y legitimación de la labor de los defensores de DDHH, líderes y lideresas sociales en el Distrito de Cartagena.</t>
  </si>
  <si>
    <t>Servicio de educación informal  (4502034)</t>
  </si>
  <si>
    <t>Equipo de Acción Inmediata (EAI) a nivel territorial para operativizar las rutas de prevención temprana, urgente y de protección en materia DDHH creado y funcionando en el Distrito</t>
  </si>
  <si>
    <t>Garantizar el funcionamiento de un Equipo de Acción Inmediata (EAI) a nivel territorial para operativizar las rutas de prevención temprana, urgente y de protección en materia DDHH  en el Distrito de Cartagena.</t>
  </si>
  <si>
    <t>Servicio de apoyo para la implementación de medidas en derechos humanos y derecho internacional humanitario (4502024)</t>
  </si>
  <si>
    <t>Centro de Atención al migrante dotado y funcionando  en el Distrito</t>
  </si>
  <si>
    <t>Crear y dotar  un Centro de Atención al migrante en el Distrito de Cartagena con apoyo de la cooperación internacional.</t>
  </si>
  <si>
    <t>1 centro inaugurado en 2021, dotado y en funcionamiento</t>
  </si>
  <si>
    <t>Mesa  técnica de refugiados,  migrantes y retornados reglamentada y sesionando en el Distrito de Cartagena</t>
  </si>
  <si>
    <t>Mesa  técnica de refugiados,  migrantes y retornados sesionando en el Distrito de Cartagena sin reglamentación</t>
  </si>
  <si>
    <t>Reglamentar una mesa  técnica de refugiados,  migrantes y retornados en el Distrito de Cartagena.</t>
  </si>
  <si>
    <t>Servicio de asistencia técnica (4502022)</t>
  </si>
  <si>
    <t xml:space="preserve">1 mesa  técnica de refugiados,  migrantes y retornados reglamentada mediante decreto  1621 de 24 de diciembre de 2020 </t>
  </si>
  <si>
    <t>Consejo de Paz, Reconciliación, Convivencia y DDHH activo y sesionando en el Distrito de Cartagena</t>
  </si>
  <si>
    <t>Consejo de Paz, Reconciliación, Convivencia y DDHH creado mediante   Acuerdo 024 de 30 de Diciembre  2019</t>
  </si>
  <si>
    <t>Garantizar la operación del Consejo de Paz, Reconciliación, Convivencia y DDHH en el Distrito de Cartagena</t>
  </si>
  <si>
    <t xml:space="preserve">1 Consejo de Paz, Reconciliación, Convivencia y DDHH operando en el Distrito de Cartagena mediante acuerdo 088 de 27 de diciembre de 2021. </t>
  </si>
  <si>
    <t>Cear el comité intersectorial de libertad religiosa como espacio de interlocución con la administración, garantizado la participación de todas las confesiones y entidades religiosas del Municipio</t>
  </si>
  <si>
    <t>Comité intersectorial de libertad religiosa creado como espacio de interlocución con la administración, garantizando la participación de todas las confesiones y entidades religiosas del Municipio</t>
  </si>
  <si>
    <t>1 Comité intersectorial de libertad religiosa  creado mediante decreto 0605 de 8 de junio de 2021 en el Distrito.</t>
  </si>
  <si>
    <t>SISTEMA PENITENCIARIO Y CARCELARIO EN EL MARCO DE LOS DERECHOS HUMANOS</t>
  </si>
  <si>
    <t>Numero de guardas para aumentar capacidad operativa de la  Carcel Distrital de Mujeres</t>
  </si>
  <si>
    <t xml:space="preserve">25 guardias vinculados, pero 5 de ellos están prestando servicios de guardia en la cárcel masculina en virtud del convenio INPEC.
Fuente:  Cárcel Distrital
</t>
  </si>
  <si>
    <t>Aumentar  el número de guardias de seguridad en la Cárcel Distrital de Cartagena para el cuatrienio</t>
  </si>
  <si>
    <t>Servicio de vigilancia carcelaria y penitenciaria (1206004)</t>
  </si>
  <si>
    <t>Establecimiento de reclusión Distrital funcionando en inmueble  del Distrito.</t>
  </si>
  <si>
    <t>Cárcel Distrital funcionando  de manera provisional en inmueble en  calidad de arriendo</t>
  </si>
  <si>
    <t>Garantizar un inmueble propio para el funcionamiento de la  Cárcel Distrital de Mujeres</t>
  </si>
  <si>
    <t>Infraestructura penitenciaria y carcelaria con mejoramiento (1206003)</t>
  </si>
  <si>
    <t xml:space="preserve">Cárcel Distrital funcionando  de manera provisional en inmueble en  calidad de arriendo. </t>
  </si>
  <si>
    <t>Personas privadas de la libertad (PPL) vinculadas a programas psicosociales</t>
  </si>
  <si>
    <t>69  internas vinculadas a  a programas psicosociales.</t>
  </si>
  <si>
    <t>Garantizar que  las personas privadas de la libertad (PPL) en la Cárcel Distrital sean vinculadas a programas psicosociales</t>
  </si>
  <si>
    <t>Servicio de resocialización de personas privadas de la libertad (1206005)</t>
  </si>
  <si>
    <t>Convenio INPEC  suscrito anualmente</t>
  </si>
  <si>
    <t>Ultimo Convenio INPEC suscrito en el año 2019</t>
  </si>
  <si>
    <t xml:space="preserve">Suscribir anualmente un convenio con el INPEC </t>
  </si>
  <si>
    <t>Infraestructura penitenciaria y carcelaria dotada (1206008)</t>
  </si>
  <si>
    <t>ATENCIÓN, ASISTENCIA Y REPARACIÓN INTEGRAL A LAS VÍCTIMAS</t>
  </si>
  <si>
    <t>Numero de Albergues de atención inmediata (interna y externa) funcionando en el Distrito</t>
  </si>
  <si>
    <t>Un albergue  de
Atención Humanitaria en 2019.
Fuente:  SICC</t>
  </si>
  <si>
    <t>Garantizar  el funcionamiento de 2 albergues  de atención inmediata (interna y externa) anualmente.</t>
  </si>
  <si>
    <t>Servicio de alojamiento temporal (4101026)</t>
  </si>
  <si>
    <t xml:space="preserve">Número de acciones afirmativas de reconocimiento  de memoria histórica realizadas </t>
  </si>
  <si>
    <t>2 acciones afirmativas  realizadas en 2019.
Fuente: SICC</t>
  </si>
  <si>
    <t>Realizar  acciones afirmativas de reconocimiento  de memoria histórica en el cuatrienio.</t>
  </si>
  <si>
    <t>Servicio de asistencia técnica para la realización de iniciativas de memoria histórica (4101011)</t>
  </si>
  <si>
    <t>Número de representantes de  organizaciones de víctimas asistidas técnicamente</t>
  </si>
  <si>
    <t xml:space="preserve">22 representantes de las organizaciones victima  recibieron
incentivos técnicos y logísticos en 2019
Fuente: SICC
</t>
  </si>
  <si>
    <t xml:space="preserve">Garantizar que anualmente  los representantes de la organizaciones de  victimas  en el Distrito reciban incentivos técnicos y logísticos para su participación. </t>
  </si>
  <si>
    <t>Servicio de asistencia técnica para la participación de las víctimas (4101038)</t>
  </si>
  <si>
    <t>Numero de Planes de Acción Territorial- PAT aprobados.</t>
  </si>
  <si>
    <t>PAT 201-2019 aprobado mediante decreto 1755 de 2016.</t>
  </si>
  <si>
    <t>Adoptar un Plan de Acción Territorial- PAT para el cuatrienio 2020-2023</t>
  </si>
  <si>
    <t>Servicios de asistencia técnica para la articulación interinstitucional en la implementación de la polìtica pública para las víctimas (4101063)</t>
  </si>
  <si>
    <t xml:space="preserve">Un PAT aprobado y adoptado mediante decreto 0714 de 10 de julio de 2020 </t>
  </si>
  <si>
    <t xml:space="preserve">Número de personas víctimas
del conflicto que
acceden  a procesos de
atención psicosocial
</t>
  </si>
  <si>
    <t>736 atendidas psicosocialmente solo en 2019
Fuente: SICC</t>
  </si>
  <si>
    <t xml:space="preserve">Garantizar que personas víctimas
del conflicto 
accedan  a procesos de
atención psicosocial en el cuatrienio.
</t>
  </si>
  <si>
    <t>Servicio de recuperación emocional a víctimas del conflicto armado (4101030)</t>
  </si>
  <si>
    <t>CONSTRUCCIÓN DE PAZ TERRITORIAL</t>
  </si>
  <si>
    <t>Número de encuentros Convivencia y reconciliación en las Localidades realizados</t>
  </si>
  <si>
    <t>Realizar 3 encuentros anualmente para Fomentar la Convivencia y la reconciliación en las Localidades</t>
  </si>
  <si>
    <t>Servicio de asistencia técnica a comunidades en temas de fortalecimiento del tejido social y construcción de escenarios comunitarios protectores de derechos (4101079)</t>
  </si>
  <si>
    <t>Número de Informes y recomendaciones de la Comisión de la Verdad adoptados</t>
  </si>
  <si>
    <t>Adoptar el informe y las recomendaciones de la comisión de la verdad para Cartagena</t>
  </si>
  <si>
    <t>Documentos de diagnóstico y/o caracterización del daño colectivo (4101046)</t>
  </si>
  <si>
    <t>Informe adoptado</t>
  </si>
  <si>
    <t>Numero de divulgaciones y socializaciones del Acuerdo de Paz  en las Unidades Comuneras de Gobierno urbanas y Rurales realizada</t>
  </si>
  <si>
    <t>Divulgar y socializar  los Acuerdos de Paz en las Unidades Comuneras de Gobierno Urbanas y Rurales</t>
  </si>
  <si>
    <t>PRESUPUESTO PARTICIPATIVO</t>
  </si>
  <si>
    <t>Número de priorizaciones de proyectos de presupuesto realizadas.</t>
  </si>
  <si>
    <t xml:space="preserve">Última priorización realizada en 2009.
Fuente:SICC </t>
  </si>
  <si>
    <t>Realizar una priorización de proyectos de presupuesto participativo en cada una de las  UCG urbanas y rurales en el Distrito de Cartagena.</t>
  </si>
  <si>
    <t>Servicio de integración de la oferta pública (4599029)</t>
  </si>
  <si>
    <t>Número de proyectos por presupuesto participativo ejecutados.</t>
  </si>
  <si>
    <t>Ejecutar proyectos priorizados por presupuesto participativo en el Distrito de Cartagena.</t>
  </si>
  <si>
    <t>Servicio de asistencia técnica (4599031)</t>
  </si>
  <si>
    <t>FORTALECIMIENTO DE LA POBLACIÓN NEGRA, AFROCOLOMBIANA, RAIZAL Y PALENQUERA EN EL DISTRITO DE CARTAGENA</t>
  </si>
  <si>
    <t>Planes Administrativos de Territorio</t>
  </si>
  <si>
    <t>7 de 33 Consejos comunitarios tienen reglamentos internos y planes de etnodesarrollo.</t>
  </si>
  <si>
    <t xml:space="preserve">Elaborar Planes Administrativos de Territorio  </t>
  </si>
  <si>
    <t>Documentos de planeación (4502035)</t>
  </si>
  <si>
    <t>Número de funcionarios de la alcaldía distrital formados en enfoque étnico</t>
  </si>
  <si>
    <t>Formar  funcionarios de la alcaldía distrital en enfoque étnico</t>
  </si>
  <si>
    <t>FORTALECIMIENTO DE LA POBLACIÓN INDÍGENA EN EL DISTRITO DE CARTAGENA</t>
  </si>
  <si>
    <t xml:space="preserve">Número de Cabildos
indígenas asentados en el Distrito con Planes de Vida 
</t>
  </si>
  <si>
    <t>Aumentar el Número  de Cabildos indígenas asentados en el Distrito con Planes de Vida</t>
  </si>
  <si>
    <t>Encuentros  de autoridades tradicionales indígenas de la región Caribe realizados en  el Distrito de Cartagena</t>
  </si>
  <si>
    <t>Realizar Encuentros  de autoridades tradicionales indígenas de la región Caribe realizados en el Distrito de Cartagena</t>
  </si>
  <si>
    <t>Servicio de promoción de la garantía de derechos (4502038)</t>
  </si>
  <si>
    <t>Centro de Estudio de Pensamiento Mayor Indígenas Intercultural.</t>
  </si>
  <si>
    <t xml:space="preserve">Diseñar el Centro de Estudio de Pensamiento 
 Mayor Indígenas Intercultural.
</t>
  </si>
  <si>
    <t>INTEGRIDAD CULTURAL, GOBIERNO PROPIO, VIVIENDA Y HABITAT PARA LAS COMUNIDADES INDIGENAS EN EL DISTRITO CARTAGENA</t>
  </si>
  <si>
    <t>Jurisdicción especial Indígena JEI aplicada</t>
  </si>
  <si>
    <t>DOTACIÓN DEL CUERPO DE BOMBEROS PARA OPTIMIZAR SU NIVEL DE ANTICIPACIÓN Y MITIGACIÓN DE INCENDIOS Y OTRAS CALAMIDADES CONEXAS EN EL DISTRITO DE CARTAGENA DE INDIAS</t>
  </si>
  <si>
    <t>2021-13001-0142</t>
  </si>
  <si>
    <t>Fortalecer la capacidad de gestión y desarrollo institucional e interinstitucional, para consolidar la modernización de las estaciones, maquinaria y demás dotaciones del Cuerpo de Bomberos.</t>
  </si>
  <si>
    <t>Contratar por prestación de servicios el equipo humano administrativo, técnico y jurídico que soporte la gestión y desarrollo institucional del cuerpo de Bomberos.</t>
  </si>
  <si>
    <t>Link expediente contractual.
Informes de actividades</t>
  </si>
  <si>
    <t>Link expediente contractual.
Soportes de ingreso de los bienes adquiridos al almacén de la Alcaldía
Distrital</t>
  </si>
  <si>
    <t>Link expediente contractual
Soportes de ingreso de los bienes adquiridos al almacén de la Alcaldía
Distrital</t>
  </si>
  <si>
    <t>Fortalecimiento de los mecanismos comunitarios e institucionales  de prevención y reacción a situaciones de riesgo por conductas delictivas en el Distrito de Cartagena de Indias</t>
  </si>
  <si>
    <t>2020-13001-0037</t>
  </si>
  <si>
    <t>Promover la participación ciudadana en la prevención de la delincuencia y la  disminución de miedo</t>
  </si>
  <si>
    <t>SECRETARIA DEL INTERIOR Y CONVIVENCIA CIUDADANA</t>
  </si>
  <si>
    <t>Mejoramiento de  la convivencia  con  la implementación del código nacional de seguridad y convivencia  ciudadana y la modernización de las inspecciones de policía  en el Distrito de Cartagena.</t>
  </si>
  <si>
    <t>2020-13001-0031</t>
  </si>
  <si>
    <t>Implementar el Centro de Traslado por Protección-CTP en el Distrito de Cartagena y Garantizar la operación de las inspecciones de Policia del Distrito de Cartagena con dotación adecuada y fortalecidas en infraestructura.</t>
  </si>
  <si>
    <t xml:space="preserve">Link expediente contractual
</t>
  </si>
  <si>
    <t>Implementar estrategias para la promoción de la convivencia en el Distrito de Cartagena.</t>
  </si>
  <si>
    <t>Realizar los trámites presupuestales que garanticen trasferir mensualmente el 15% para el funcionamiento e infraestructura del Registro Nacional de Medidas Correctivas</t>
  </si>
  <si>
    <t>Resoluciones que reconocen la trasnferencia</t>
  </si>
  <si>
    <t>Policia metropolitana de Cartagena</t>
  </si>
  <si>
    <t>Fortalecimiento de la capacidad operativa de la Secretaría del Interior y Convivencia Ciudadana</t>
  </si>
  <si>
    <t>2020-13001-0210</t>
  </si>
  <si>
    <t>Contratar los equipos humanos, administrativos y operativos, destinados a la implementación del modelo de gestión de la SICC para el ejercicio adecuado, oportuno y permanente del control sobre las conductas ciudadanas que violan normas de convivencia.</t>
  </si>
  <si>
    <t>Contratar el equipo humano de soporte administrativo y operativo de la SICC para el ejercicio adecuado, oportuno y permanente del control sobre las conductas ciudadanas que violan normas de convivencia</t>
  </si>
  <si>
    <t>Fortalecimiento y promoción al acceso a la Justicia desde las Casas de justicia y Comisarias de Familia en el Distrito de Cartagena de Indias.</t>
  </si>
  <si>
    <t>2020-13001-0030</t>
  </si>
  <si>
    <t>Garantizar que las Casas de justicia y comisarias de familia sean dotadas y fortalecidas en infraestructura con criterio de sostenibilidad ambiental, bajo un modelo de gestión e información eficaz.</t>
  </si>
  <si>
    <t>Fortalecer en infraestructura y dotar a las tres casas de justicia.</t>
  </si>
  <si>
    <t>Fortalecer en infraestructura y dotar las seis comisarías de familia.</t>
  </si>
  <si>
    <t xml:space="preserve">	Contratar arriendo de vehículo para comisarías de familias.</t>
  </si>
  <si>
    <t>Link expediente contractual</t>
  </si>
  <si>
    <t>6 comisarias de familia</t>
  </si>
  <si>
    <t>Contratar el equipo jurídico y psico social requerido para el funcionamiento de las Casas de justicia y comisarías de familia en el Distrito.</t>
  </si>
  <si>
    <t>9 ( 3 casas de justicia  y 6 comisarias)
Todos los habitantes y visitantes del Distrito de Cartagena</t>
  </si>
  <si>
    <t>Asistencia y atención integral a los niños, niñas,  jóvenes  y adolescentes en riesgo de vinculación a  actividades delictivas y  aquellos en conflicto con la ley penal en el Distrito de Cartagena de Indias</t>
  </si>
  <si>
    <t>2020-13001-0084</t>
  </si>
  <si>
    <t>Apoyar proceso de asistencia y atención  de niños, niñas,  adolescentes y jóvenes en riesgo de vincularse a actividades delictivas en el Distrito garantizando su acceso a servicios de atención psicosocial  e Iniciativas de  emprendimiento juvenil.</t>
  </si>
  <si>
    <t>Contratar el equipo de profesionales y de apoyo a la gestión requerido para la ejecución de las metas asociadas al proyecto.</t>
  </si>
  <si>
    <t>Informe de las atenciones Psicosociales  implementadas por el personal contratado.
Link expediente contractual.
Informes de actividades</t>
  </si>
  <si>
    <t>Contratar el apoyo y  seguimiento de Iniciativas juveniles de emprendimiento.</t>
  </si>
  <si>
    <t>Link expediente contractual
Registros fotográficos
Actas de entrega</t>
  </si>
  <si>
    <t xml:space="preserve">40 jóvenes </t>
  </si>
  <si>
    <t>Fortalecimiento del Sistema de Responsabilidad Penal para Adolescentes- SRPA en el Distrito de Cartagena de Indias.</t>
  </si>
  <si>
    <t xml:space="preserve">2021-13001-0275 </t>
  </si>
  <si>
    <t>Apoyar estrategias de atención integral para los jóvenes adolescentes del Distrito de Cartagena que están en el Sistema de Responsabilidad Penal para Adolescentes -SRPA.</t>
  </si>
  <si>
    <t>Financiar la estrategia anual para la atención integral de jóvenes y adolescentes del Distrito de Cartagena en el Sistema de Responsabilidad Penal para Adolescentes- SRPA</t>
  </si>
  <si>
    <t>85 jóvenes del SRPA</t>
  </si>
  <si>
    <t>GENERACIÓN DE UNA CULTURA DE PREVENCIÓN, PROMOCIÓN Y PROTECCIÓN DE LOS DERECHOS HUMANOS CON ENFOQUE DIFERENCIAL Y DE GÉNERO EN EL DISTRITO DE CARTAGENA DE INDIA</t>
  </si>
  <si>
    <t>2021-13001-0143</t>
  </si>
  <si>
    <t>Implementar mecanismos y estrategias que garanticen la prevención, promoción y protección de los derechos humanos en el Distrito de Cartagena.</t>
  </si>
  <si>
    <t>Realizar  acciones afirmativas de reconocimiento y legitimación de la labor de los defensores de Derechos Humanos, líderes y lideresas sociales en el Distrito de Cartagena.</t>
  </si>
  <si>
    <t>Link expediente contractual
Registros fotográfico y planillas de asistencia</t>
  </si>
  <si>
    <t>Contratar por prestación de servicios el equipo humano necesario para la ejecución de las actividades del proyecto.</t>
  </si>
  <si>
    <t>Servicios logísticos para fortalecimiento de comité de libertad religiosa y el consejo de paz, reconciliación, convivencia y DDHH en el Distrito de Cartagena.</t>
  </si>
  <si>
    <t>32 Consejeros de Paz de
Cartagena.
7 integrantes del comité en representación de  las congregaciones religiosas  del Distrito de Cartagena</t>
  </si>
  <si>
    <t>Fortalecimiento y Atención Integral a Internos de los Establecimientos Carcelarios del Distrito de  Cartagena de Indias</t>
  </si>
  <si>
    <t>2020-13001-0032</t>
  </si>
  <si>
    <t>Brindar servicios de atención primaria (alimentación, salud,  comunicación familiar, psicosocial, jurídica y custodia) a las reclusas que permitan mejorar sus condiciones físicas y Psicológicas al interior del establecimiento carcelario.</t>
  </si>
  <si>
    <t>La totalidad de las internas de la Carcel Distrital</t>
  </si>
  <si>
    <t xml:space="preserve">Contratar servicio de transportes que permita el cumplimiento de las remisiones judiciales y médicas	</t>
  </si>
  <si>
    <t>link expediente contractual</t>
  </si>
  <si>
    <t>Por demanda. PPL  que se encuentran bajo custodia de la Policía Metropolitana de Cartagena</t>
  </si>
  <si>
    <t>Prestación de servicios profesionales y de apoyo a la gestión para la Cárcel Distrital de Mujeres.</t>
  </si>
  <si>
    <t>Informe de las acciones  de atención psicosocial realizadas a las  personas privadas de la libertad (PPL) en la Cárcel Distrital .
Link expediente contractual.
Informes de actividades</t>
  </si>
  <si>
    <t>Mejorar las condiciones de alojamiento de la población masculina recluida en el Establecimiento Penitenciario de Mediana Seguridad y Carcelario de Cartagena con medida de aseguramiento de detención preventiva impuesta.</t>
  </si>
  <si>
    <t>Suscribir convenio INPEC.</t>
  </si>
  <si>
    <t>Convenio suscrito y 
Soportes de ingreso de los bienes adquiridos al almacén de la Alcaldía
Distrital</t>
  </si>
  <si>
    <t>La totalidad de población sindicada del Distrito de Cartagena  recluida en la Carcel de Ternera</t>
  </si>
  <si>
    <t xml:space="preserve"> Asistencia, atención y reparación integral a las víctimas del conflicto Armado en el Distrito de Cartagena de Indias</t>
  </si>
  <si>
    <t>2020-13001-0061</t>
  </si>
  <si>
    <t>Garantizar el acceso de las víctimas del conflicto armado en el Distrito de Cartagena a las medidas de asistencia y atención integral mediante la implementación de los albergues de ayuda humanitaria inmediata (interna y externa).</t>
  </si>
  <si>
    <t>Contratar albergues de ayuda humanitaria inmediata (interna y externa)</t>
  </si>
  <si>
    <t>Link expediente contractual
Informe de ejecución contractual</t>
  </si>
  <si>
    <t>Por demanda de atención de población victima</t>
  </si>
  <si>
    <t>Atención y/o ayuda humanitaria inmediata para la población víctima del conflicto en Cartagena</t>
  </si>
  <si>
    <t>Resoluciones de pago</t>
  </si>
  <si>
    <t>Garantizar y velar por la implementación de medidas de satisfacción y participación efectiva a favor de las víctimas en el Distrito de Cartagena que aseguren la preservación de la memoria histórica y el restablecimiento de la dignidad de las víctimas.</t>
  </si>
  <si>
    <t>Incentivos técnicos y logísticos para la mesa de participación de las víctimas.</t>
  </si>
  <si>
    <t xml:space="preserve">Implementación de las medidas de prevención y protección a población víctima del conflicto. </t>
  </si>
  <si>
    <t>Garantizar el acceso de las víctimas del conflicto armado a medidas de atención Psicosocial con enfoque de género, diferencial y étnico en el Distrito de Cartagena</t>
  </si>
  <si>
    <t>Contratar el equipo jurídico y psicosocial requerido para brindar la atención sicosocial a víctimas del conflicto y Hacer seguimiento a la Implementación del Plan de Atención Territorial- PAT en el Distrito.</t>
  </si>
  <si>
    <t>Construcción de  paz Territorial en el Distrito de Cartagena.</t>
  </si>
  <si>
    <t>2020-13001-0187</t>
  </si>
  <si>
    <t>Divulgar los acuerdos de paz y  fomentar la convivencia y la reconciliación en el Distrito de Cartagena.</t>
  </si>
  <si>
    <t>Encuentros para fomentar la convivencia y la reconciliación</t>
  </si>
  <si>
    <t>Contratar el recurso humano idóneo para ejecutar actividades del proyecto</t>
  </si>
  <si>
    <t>ND
(depende de los proyectos priorizados en las comunidades)</t>
  </si>
  <si>
    <t>FORTALECIMIENTO DEL PROCESO ORGANIZATIVO Y ATENCIÓN DIFERENCIAL A LA POBLACIÓN NEGRA, AFRODESCENDIENTE, RAIZAL Y PALENQUERA EN EL DISTRITO DE CARTAGENA DE INDIAS</t>
  </si>
  <si>
    <t>2021-13001-0148</t>
  </si>
  <si>
    <t>Brindar asistencia técnica para la elaboración de los Planes Administrativos del Territorio (reglamentos internos y planes de etnodesarrollo) que permitan proteger el territorio de estas comunidades y promover la conservación de sus costumbres, prácticas socioeconómicas y de sus activos ambientales</t>
  </si>
  <si>
    <t>Contratar logística para eventos conmemorativos y consultas previas.</t>
  </si>
  <si>
    <t>Todas las comunidades ëtnicas del Distrito de Cartagena que requieran acompañamiento en Consultas Previas</t>
  </si>
  <si>
    <t>FORTALECIMIENTO DE LA GOBERNANZA Y LA AUTODETERMINACIÓN DE LA CULTURA E INSTITUCIONES PROPIAS DE LA POBLACIÓN INDIGENA EN EL DISTRITO DE CARTAGENA DE INDIAS</t>
  </si>
  <si>
    <t xml:space="preserve">2021-13001-0145 </t>
  </si>
  <si>
    <t xml:space="preserve">Realizar asistencia técnica a los cabildos indígenas asentados en el Distrito para la formulación de sus planes de vida con enfoque diferencial. </t>
  </si>
  <si>
    <t>Link expediente contractual.
Informes de actividades
Planes de vida</t>
  </si>
  <si>
    <t>IMPLEMENTACIÓN DE LA JURISDICCIÓN ESPECIAL INDÍGENA- JEI EN EL DISTRITO DE         CARTAGENA DE INDIAS</t>
  </si>
  <si>
    <t xml:space="preserve">2021-13001-0276 </t>
  </si>
  <si>
    <t>1- Recursos propios</t>
  </si>
  <si>
    <t>FORTALECIMIENTO DEL CUERPO DE BOMBEROS DEL DISTRITO DE CARTAGENA DE INDIAS</t>
  </si>
  <si>
    <t>2.3.4503.1000.2021130010142</t>
  </si>
  <si>
    <t>1.2.1.0.00-001 - ICLD</t>
  </si>
  <si>
    <t>FORTALECIMIENTO DE LOS MECANISMOS COMUNITARIOS  E INSTITUCIONALES DE PREVENCIÓN Y REACCIÓN A SITUACIONES DE RIESGO POR CONDUCTAS DELICTIVAS EN EL DISTRITO DE   CARTAGENA DE INDIAS</t>
  </si>
  <si>
    <t>2.3.4501.1000.2020130010037</t>
  </si>
  <si>
    <t>MEJORAMIENTO DE LA CONVIVENCIA CON LA IMPLEMENTACIN DEL CODIGO NACIONAL DE SEGURIDAD Y CONVIVENCIA CIUDADANA  Y  LA MODERNIZACIN DE LAS INSPECCIONES DE POLICA EN EL DISTRITO DE  CARTAGENA DE INDIAS</t>
  </si>
  <si>
    <t>2.3.4501.1000.2020130010031</t>
  </si>
  <si>
    <t xml:space="preserve">FORTALECIMIENTO DE LA CAPACIDAD OPERATIVA DE LA SECRETARÍA DEL INTERIOR Y CONVIVENCIA CIUDADANA. CARTAGENA DE INDIAS </t>
  </si>
  <si>
    <t>2.3.4501.1000.2020130010210</t>
  </si>
  <si>
    <t>FORTALECIMIENTO Y PROMOCIÓN AL ACCESO A LA JUSTICIA DESDE LAS CASAS DE JUSTICIA Y COMISARIAS DE FAMILIA EN EL DISTRITO DE   CARTAGENA DE INDIAS</t>
  </si>
  <si>
    <t>2.3.1202.0800.2020130010030</t>
  </si>
  <si>
    <t>Asistencia y atención integral a los niños, niñas,  jóvenes  y adolescentes en riesgo de vinculación a  actividades delictivas y  aquellos en conflicto con la ley penal en el Distrito de   Cartagena de Indias</t>
  </si>
  <si>
    <t>2.3.4103.1500.2020130010084</t>
  </si>
  <si>
    <t>Fortalecimiento del Sistema de Responsabilidad Penal para Adolescentes- SRPA en el Cartagena de Indias</t>
  </si>
  <si>
    <t>2.3.4102.1000.2021130010275</t>
  </si>
  <si>
    <t>GENERACIÓN DE UNA CULTURA DE PREVENCIÓN, PROMOCIÓN Y PROTECCIÓN DE LOS DERECHOS HUMANOS CON ENFOQUE DIFERENCIAL Y DE GÉNERO EN EL DISTRITO DE CARTAGENA DE INDIAS</t>
  </si>
  <si>
    <t>2.3.4502.1000.2021130010143</t>
  </si>
  <si>
    <t>FORTALECIMIENTO Y ATENCION INTEGRAL A INTERNOS DE LOS ESTABLECIMIENTOS CARCELARIOS DEL DISTRITO DE  CARTAGENA DE INDIAS</t>
  </si>
  <si>
    <t>2.3.1206.0800.2020130010032</t>
  </si>
  <si>
    <t>ASISTENCIA ATENCIÓN Y REPARACIÓN INTEGRAL A LAS VÍCTIMAS DEL CONFLICTO ARMADO EN EL DISTRITO DE   CARTAGENA DE INDIAS</t>
  </si>
  <si>
    <t>2.3.4103.1500.2020130010061</t>
  </si>
  <si>
    <t>CONSTRUCCIÓN DE PAZ TERRITORIAL EN EL DISTRITO DE   CARTAGENA DE INDIAS</t>
  </si>
  <si>
    <t>2.3.4103.1500.2020130010187</t>
  </si>
  <si>
    <t>FORTALECIMIENTO DEL PROCESO ORGANIZATIVO Y ATENCIÓN DIFERENCIAL A LA POBLACIÓN NEGRA, AFRODESCENDIENTE,
RAIZAL Y PALENQUERA EN EL DISTRITO DE CARTAGENA DE INDIAS</t>
  </si>
  <si>
    <t>2.3.4502.1000.2021130010148</t>
  </si>
  <si>
    <t>FORTALECIMIENTO DE LA GOBERNANZA Y AUTODETERMINACION DE LA CULTURA E INSTITUCIONES PROPIAS DE LA POBLACION INDIGENA EN EL DISTRITO DE CARTAGENA DE INDIAS</t>
  </si>
  <si>
    <t>2.3.4502.1000.2021130010145</t>
  </si>
  <si>
    <t xml:space="preserve">SI </t>
  </si>
  <si>
    <t>Contratación directa.</t>
  </si>
  <si>
    <t>Selección abreviada menor cuantía</t>
  </si>
  <si>
    <t>Mínima cuantía</t>
  </si>
  <si>
    <t>Contratar la prestación de servicios profesionales y de apoyo a la gestión en el marco del proyecto denominado “FORTALECIMIENTO DE LOS MECANISMOS COMUNITARIOS E INSTITUCIONALES DE PREVENCIÓN Y REACCIÓN A SITUACIONES DE RIESGO POR CONDUCTAS DELICTIVAS EN EL DISTRITO DE CARTAGENA DE INDIAS” de la Secretaría del Interior Convivencia Ciudadana.</t>
  </si>
  <si>
    <t>Contratar la Prestación de Servicios Profesionales y de Apoyo a la gestión en el marco del proyecto denominado “Mejoramiento de  la convivencia  con  la implementación del código nacional de seguridad y convivencia  ciudadana y la modernización de las Inspecciones de policía  en el Distrito de Cartagena” de la Secretaría del Interior y Convivencia Ciudadana</t>
  </si>
  <si>
    <t>CONTRATAR LA COMPRAVENTA DE PAPELERIA Y UTILES DE OFICINA EN EL MARCO DEL PROYECTO: “Mejoramiento de  la convivencia  con  la implementación del código nacional de seguridad y convivencia  ciudadana y la modernización de las Inspecciones de policía  en el Distrito de Cartagena”</t>
  </si>
  <si>
    <t xml:space="preserve">N/A 
PAGO POR RESOLUCION </t>
  </si>
  <si>
    <t>Contratar la Prestación de Servicios Profesionales y de Apoyo a la Gestión en el marco del proyecto denominado  FORTALECIMIENTO DE LA CAPACIDAD OPERATIVA DE LA SECRETARÍA DEL INTERIOR Y CONVIVENCIA CIUDADANA. CARTAGENA DE INDIAS</t>
  </si>
  <si>
    <t>CONTRATAR LA COMPRAVENTA DE PAPELERIA Y UTILES DE OFICINA EN EL MARCO DEL PROYECTO: FORTALECIMIENTO Y PROMOCIÓN AL ACCESO A LA JUSTICIA DESDE LAS CASAS DE JUSTICIA Y COMISARIAS DE FAMILIA EN EL DISTRITO DE CARTAGENA DE INDIAS</t>
  </si>
  <si>
    <t>Prestación del servicio especial de transporte terrestre de pasajeros, mediante vehículos automotores para la secretaria del interior y convivencia ciudadana en el marco del proyecto: FORTALECIMIENTO Y PROMOCIÓN AL ACCESO A LA JUSTICIA DESDE LAS CASAS DE JUSTICIA Y COMISARIAS DE FAMILIA EN EL DISTRITO DE CARTAGENA DE INDIAS</t>
  </si>
  <si>
    <t xml:space="preserve">Contratar Prestación de Servicios Profesionales y de Apoyo a la Gestión en el marco del proyecto denominado “FORTALECIMIENTO Y PROMOCIÓN AL ACCESO A LA JUSTICIA DESDE LAS CASAS DE JUSTICIA Y COMISARIAS DE FAMILIA EN EL DISTRITO DE CARTAGENA DE INDIAS” </t>
  </si>
  <si>
    <t>SI</t>
  </si>
  <si>
    <t>Contratar prestación de servicios profesionales y de apoyo a la Gestión en el marco del proyecto denominado “ASISTENCIA Y ATENCIÓN INTEGRAL A LOS NIÑOS, NIÑAS, JÓVENES Y ADOLESCENTES EN RIESGO DE VINCULACIÓN A ACTIVIDADES DELICTIVAS Y AQUELLOS EN CONFLICTO CON LA LEY PENAL EN EL DISTRITO DE CARTAGENA DE INDIAS” de la Secretaría del Interior y Convivencia Ciudadana</t>
  </si>
  <si>
    <t>Contratar el apoyo y  seguimiento de Iniciativas juveniles de emprendimiento el marco del proyecto denominado “ASISTENCIA Y ATENCIÓN INTEGRAL A LOS NIÑOS, NIÑAS, JÓVENES Y ADOLESCENTES EN RIESGO DE VINCULACIÓN A ACTIVIDADES DELICTIVAS Y AQUELLOS EN CONFLICTO CON LA LEY PENAL EN EL DISTRITO DE CARTAGENA DE INDIAS</t>
  </si>
  <si>
    <t>Contratación régimen especial - Régimen especial</t>
  </si>
  <si>
    <t>Prestación del servicio especial de transporte terrestre de pasajeros, mediante vehículos automotores para la secretaria del interior y convivencia ciudadana en el marco del proyecto: FORTALECIMIENTO Y ATENCIÓN INTEGRAL A INTERNOS DE LOS ESTABLECIMIENTOS CARCELARIOS DEL DISTRITO DE CARTAGENA DE INDIAS</t>
  </si>
  <si>
    <t>Contratar Prestación de Servicios Profesionales y de Apoyo a la Gestión en el marco del proyecto denominado “FORTALECIMIENTO Y ATENCIÓN INTEGRAL A INTERNOS DE LOS ESTABLECIMIENTOS CARCELARIOS DEL DISTRITO DE CARTAGENA DE INDIAS”, de la Secretaría del Interior y Convivencia Ciudadana</t>
  </si>
  <si>
    <t>Contratar albergue de ayuda humanitaria inmediata (interna y externa) para población victima</t>
  </si>
  <si>
    <t>Contratar prestación de servicios profesionales y de apoyo a la Gestión en el marco del proyecto denominado “ASISTENCIA, ATENCIÓN Y REPARACIÓN INTEGRAL A LAS VÍCTIMAS DEL CONFLICTO ARMADO EN EL DISTRITO DE CARTAGENA DE INDIAS” de la Secretaría del Interior y Convivencia Ciudadana</t>
  </si>
  <si>
    <t>Contratar Servicios logísticos para implmentar los Encuentros para fomentar la convivencia y la reconciliación en el Distrito de Cartagena el marco del proyecto denominado “CONSTRUCCIÓN DE PAZ TERRITORIAL EN EL DISTRITO DE CARTAGENA DE INDIAS</t>
  </si>
  <si>
    <t>Contratar Prestación de Servicios Profesionales y de Apoyo a la Gestión en el marco del proyecto denominado “CONSTRUCCIÓN DE PAZ TERRITORIAL EN EL DISTRITO DE CARTAGENA DE INDIAS” de la Secretaría del Interior y Convivencia Ciudadana</t>
  </si>
  <si>
    <t>NO</t>
  </si>
  <si>
    <t>Contratar la prestación de servicios profesionales y de apoyo a la gestión en el marco del proyecto denominado FORTALECIMIENTO DEL PROCESO ORGANIZATIVO Y ATENCIÓN DIFERENCIAL A LA POBLACIÓN NEGRA, AFRODESCENDIENTE, RAIZAL Y PALENQUERA EN EL DISTRITO DE CARTAGENA DE INDIASde la Secretaría del Interior Convivencia Ciudadana.</t>
  </si>
  <si>
    <t>Contratar Servicios logístico para para eventos conmemorativos y consultas previas.</t>
  </si>
  <si>
    <t>Contratar la prestación de servicios profesionales y de apoyo a la gestión en el marco del proyecto denominado “FORTALECIMIENTO DE LA GOBERNANZA Y LA AUTODETERMINACIÓN DE LA CULTURA E INSTITUCIONES PROPIAS DE LA POBLACIÓN INDIGENA EN EL DISTRITO DE CARTAGENA DE INDIAS” de la Secretaría del Interior Convivencia Ciudadana.</t>
  </si>
  <si>
    <t>GESTION DE LA SEGURIDAD Y CONVIVENCIA</t>
  </si>
  <si>
    <t xml:space="preserve">ACCESO A LA JUSTICIA </t>
  </si>
  <si>
    <t>DERECHOS HUMANOS Y CONSTRUCCCIÓN DE PAZ</t>
  </si>
  <si>
    <t>Link expediente contractual.</t>
  </si>
  <si>
    <t>16. PAZ, JUSTICIA E INSTITUCIONES SÓLIDAS</t>
  </si>
  <si>
    <t>DIRECTOR DEL CUERPO DE BOMBEROS DE CARTAGENA</t>
  </si>
  <si>
    <t xml:space="preserve">En construcción </t>
  </si>
  <si>
    <t xml:space="preserve">La totalidad de las internas de la Carcel Distrital </t>
  </si>
  <si>
    <t>1182 victimas</t>
  </si>
  <si>
    <t>33 Inspecciones de Policia</t>
  </si>
  <si>
    <t xml:space="preserve">Link expediente contractual.
</t>
  </si>
  <si>
    <t>Link expediente contractual. 
Soportes de ingreso de los bienes adquiridos al almacén de la Alcaldía
Distrital</t>
  </si>
  <si>
    <t>1.3.3.11.07-95-005 R.B. TRANSFERENCIAS DE CAPITAL
CONVENIO FONSECON
1.3.3.11.07-95-158 R.B. TRANSFERENCIAS DE CAPITAL
CONVENIO FONSECON
1.3.3.11.07-93-158 R.B. TRANSFERENCIAS DE CAPITAL
CONVENIO FONSECON</t>
  </si>
  <si>
    <t>1.2.3.2.24-120 - MULTAS CODIGO NACIONAL DE POLICIA Y CONVIVENCIA
1.3.3.4.17-95-120 RB MULTAS CODIGO DE POLICIA
1.3.3.4.17-93-120 RB MULTAS CODIGO DE POLICIA</t>
  </si>
  <si>
    <t xml:space="preserve">1.2.1.0.00-001 - ICLD
</t>
  </si>
  <si>
    <t>CONTRATAR LA COMPRAVENTA DE PAPELERIA Y UTILES DE OFICINA EN EL MARCO DEL PROYECTO: “FORTALECIMIENTO Y ATENCIÓN INTEGRAL A INTERNOS DE LOS DE LOS ESTABLECIMIENTOS CARCELARIOS DEL DISTRITO DE CARTAGENA DE INDIAS</t>
  </si>
  <si>
    <t>suministro de papeleria y materiales de oficina</t>
  </si>
  <si>
    <t>Menor cuantia. Selección abreviada</t>
  </si>
  <si>
    <t>Realizar los trámites presupuestales que garanticen trasferir mensualmente el 15% para financiar el servicio de Policía en la modalidad de vigilancia.</t>
  </si>
  <si>
    <t>PROGRAMACIÓN META PRODUCTO A 2024</t>
  </si>
  <si>
    <t>ACUMULADO DE META PRODUCTO 2020- 2023</t>
  </si>
  <si>
    <t>NO SE PROGRAMA PARA 2024</t>
  </si>
  <si>
    <t xml:space="preserve">NO SE PROGRAMA PORQUE NO SE LE ASIGNÓ PRESUPUESTO PARA 2024 SEGÚN  134 de 12 de diciembre de 2023   y Decreto de liquidación N°N°1702 de 18 de diciembre de 2023 </t>
  </si>
  <si>
    <t>PROGRAMACION META BIENESTAR 2024</t>
  </si>
  <si>
    <t>Mantenimiento preventivo y correctivo sistema contraincendios
de las máquinas de bomberos</t>
  </si>
  <si>
    <t>Adquisición de herramientas, equipos y accesorios adecuados para la prestación de servicios bomberiles</t>
  </si>
  <si>
    <t>3 estaciones bomberiles</t>
  </si>
  <si>
    <t>JHONY DAVID PEREZ SAYAS</t>
  </si>
  <si>
    <t>1.2.3.14-042 -  SOBRETASA BOMBERIL</t>
  </si>
  <si>
    <t>1.3.2.3.11-044 - RF SOBRETASA BOMBERIL</t>
  </si>
  <si>
    <t>1.2.3.14-042 -  SOBRETASA BOMBERIL
1.3.2.3.11-044 - RF SOBRETASA BOMBERIL</t>
  </si>
  <si>
    <t xml:space="preserve">Licitación pública </t>
  </si>
  <si>
    <t>Prestación de servicios  profesionales y de apoyo a la gestión para acompañar la ejecución de las actividades del proyecto DOTACIÓN DEL CUERPO DE BOMBEROS PARA OPTIMIZAR SU NIVEL DE ANTICIPACIÓN Y MITIGACIÓN DE INCENDIOS Y OTRAS CALAMIDADES CONEXAS EN EL DISTRITO DE CARTAGENA DE INDIAS</t>
  </si>
  <si>
    <t>Contratar elementos de rescate, mangueras y accesorios, equipos MATPEL y adquisición de equipos de investigación de incendios</t>
  </si>
  <si>
    <t>Contratar  Mantenimiento preventivo y correctivo sistema contraincendios de las máquinas de bomberos</t>
  </si>
  <si>
    <t>Que no se asignen las partidas presupuestales suficientes.</t>
  </si>
  <si>
    <t>Presentar oportunamente ante Inversión Publica las necesidades presupuestales para cada vigencia del proyecto.</t>
  </si>
  <si>
    <t xml:space="preserve">366 dias </t>
  </si>
  <si>
    <t xml:space="preserve">335 dias </t>
  </si>
  <si>
    <t>Contratar equipo de profesionales y apoyo a la gestión para la realización de los operativos para la seguridad y la convivencia en el Distrito</t>
  </si>
  <si>
    <t>Contratar servicio especial de transporte terrestre de pasajeros mediante vehiculo automotor para la realización de los operativos para la seguridad y la convivencia en el Distrito</t>
  </si>
  <si>
    <t>Informe de operativos realizados.
Link expediente contractual.
Informes de actividades</t>
  </si>
  <si>
    <t xml:space="preserve">Link expediente contractual. </t>
  </si>
  <si>
    <t>Profesionales y apoyo a la gestión  adscritos al proyecto</t>
  </si>
  <si>
    <t>BRUNO HERNANDEZ RAMOS</t>
  </si>
  <si>
    <t>PRESTACIÓN DEL SERVICIO ESPECIAL DE TRANSPORTE TERRESTRE DE PASAJEROS MEDIANTE VEHICULO AUTOMOTOR EN EL MARCO DEL PROYECTO FORTALECIMIENTO DE LOS MECANISMOS COMUNITARIOS E INSTITUCIONALES  DE PREVENCIÓN Y REACCIÓN A SITUACIONES DE RIESGO POR CONDUCTAS DELICTIVAS EN EL DISTRITO DE CARTAGENA DE INDIAS</t>
  </si>
  <si>
    <t>minima cuantia</t>
  </si>
  <si>
    <t xml:space="preserve">
Déficit financiero en el Distrito</t>
  </si>
  <si>
    <t>Buscar fuentes de cooperación nacional e internacional</t>
  </si>
  <si>
    <t>Contratar el equipo jurídico y técnico (arquitectos y/o ingenieros) requerido para el funcionamiento de las Inspecciones de Policía</t>
  </si>
  <si>
    <t>Contratar servicio especial de transporte terrestre de pasajeros mediante vehiculo automotor para las inspecciones de Policía.</t>
  </si>
  <si>
    <t>Contratar suministro de papeleria y materiales de oficina a las 33 inspecciones de policía.</t>
  </si>
  <si>
    <t>1.3.1.1.03.062-DIVIDENDOS ACUACAR</t>
  </si>
  <si>
    <t>PRESTACIÓN DEL SERVICIO ESPECIAL DE TRANSPORTE TERRESTRE DE PASAJEROS MEDIANTE VEHICULO AUTOMOTOR EN EL MARCO DEL PROYECTO MEJORAMIENTO DE  LA CONVIVENCIA  CON  LA IMPLEMENTACIÓN DEL CÓDIGO NACIONAL DE SEGURIDAD Y CONVIVENCIA  CIUDADANA Y LA MODERNIZACIÓN DE LAS INSPECCIONES DE POLICÍA  EN EL DISTRITO DE CARTAGENA</t>
  </si>
  <si>
    <t>Que no se cuente con las apropiaciones presupuestales requeridas</t>
  </si>
  <si>
    <t>Presentar ante proyecto de presupuesto oportuno y suficiente para cada vigencia</t>
  </si>
  <si>
    <t xml:space="preserve">3 casas de justicia  </t>
  </si>
  <si>
    <t xml:space="preserve"> 6 comisarias de familia</t>
  </si>
  <si>
    <t xml:space="preserve">Link expediente contractual
Soportes de ingreso de los bienes adquiridos al almacén de la Alcaldía
Distrital
</t>
  </si>
  <si>
    <t>Que la pandemia Covid-19 continue</t>
  </si>
  <si>
    <t>Personal de Casas de Justicia y Comisarias de familia continúan prestando servicio con todas las medidas de protección personal</t>
  </si>
  <si>
    <t>Contratar servicio de transporte especial para el personal asociado al proyect</t>
  </si>
  <si>
    <t xml:space="preserve">50 jóvenes </t>
  </si>
  <si>
    <t>Asignaciones presupuestales insuficientes</t>
  </si>
  <si>
    <t>Buscar otras alternativas de financiación</t>
  </si>
  <si>
    <t>Presupuesto insuficiente</t>
  </si>
  <si>
    <t>Presentar oportunamente las necesidades financieras ante Inversión Publica</t>
  </si>
  <si>
    <t>100 personas</t>
  </si>
  <si>
    <t>Contratar la prestación de servicios profesionales y de apoyo a la gestión en el marco del proyecto denominado “Generación de una cultura de prevención, promoción y protección de los derechos humanos con enfoque diferencial y de género en el Distrito de Cartagena de Indias.” de la Secretaría del Interior Convivencia Ciudadana.Contratar iniciativas de inserción económica (creación y/o fortalecimiento) para 41 personas en proceso de reintegración y reincorporación Generación de una cultura de prevención, promoción y protección de los derechos humanos con enfoque diferencial y de género en el Distrito de Cartagena de Indias</t>
  </si>
  <si>
    <t>Contratación directa</t>
  </si>
  <si>
    <t>Contratar Servicios logísticos parar Realizar 2  acciones afirmativas de reconocimiento y legitimación de la labor de los defensores de Derechos Humanos, líderes y lideresas sociales en el Distrito de Cartagena.</t>
  </si>
  <si>
    <t xml:space="preserve">Que no se asignen las partidas presupuestales suficientes. </t>
  </si>
  <si>
    <t xml:space="preserve">Presentar oportunamente el anteproyecto de presupuesto a Inversión pública. </t>
  </si>
  <si>
    <t>1.2.1.0.00-001 - ICLD
1.3.1.1.03.062-DIVIDENDOS ACUACAR
1.3.1.1.03.137-DIVIDENDOS ACUACAR II</t>
  </si>
  <si>
    <t xml:space="preserve">
DIRECTOR CARCEL DISTRITA</t>
  </si>
  <si>
    <t>ENRIQUE MERCADO</t>
  </si>
  <si>
    <t xml:space="preserve">366 DIAS </t>
  </si>
  <si>
    <t>Cooperación nacional y departamental.
Solicitar oportunamente presupuesto anual suficiente</t>
  </si>
  <si>
    <t>Link expediente contractua</t>
  </si>
  <si>
    <t>1.2.1.0.00-001 - ICLD
1.3.1.1.03.137-DIVIDENDOS ACUACAR II</t>
  </si>
  <si>
    <t>Que no se asignen los recursos financieros suficientes.</t>
  </si>
  <si>
    <t>Buscar alternativas de financiación con cooperación nacional e internacional</t>
  </si>
  <si>
    <t>Contratar por prestación de servicios el personal profesional y de apoyo a la gestión necesario para acompañar la ejecución de las actividades del proyecto</t>
  </si>
  <si>
    <t xml:space="preserve">Link expediente contractual.
Informes de actividades.
</t>
  </si>
  <si>
    <t xml:space="preserve">Link expediente contractual
</t>
  </si>
  <si>
    <t>Todos los  Consejos comunitarios del Distrito de  Cartagena</t>
  </si>
  <si>
    <t>Contratar por prestación de servicios el personal profesional y de apoyo a la gestión necesario para acompañar la ejecución de las actividades del proyecto .</t>
  </si>
  <si>
    <t>Todos los Cabildos indígenas asentados en el Distrito</t>
  </si>
  <si>
    <t>NO SE PROGRAMA PORQUE NO SE LE ASIGNÓ PRESUPUESTO PARA 2024 SEGÚN  134 de 12 de diciembre de 2023   y Decreto de liquidación N°1702 de 18 de diciembre de 2023</t>
  </si>
  <si>
    <t>GESTION INTEGRAL DEL RIESGO CONTRAINCENDIO Y RESCATE EN TODAS SUS MODALIDADES</t>
  </si>
  <si>
    <t xml:space="preserve">Coordinar los esfuerzos y la inversión anual de recursos de FONSET y de ICLD para impactar la mejora de la seguridad y la convivencia. </t>
  </si>
  <si>
    <t xml:space="preserve">
Invertir anualmente recursos específicos e ICLD para reducir muertes y accidentes por fuego, pirotecnia e inmersión..</t>
  </si>
  <si>
    <t>Mantener la infraestructura y capacidad instalada que permita a los ciudadanos acceder a la justicia de manera eficaz y permanente, en toda la ciudad, y con los máximos de dignidad y celeridad</t>
  </si>
  <si>
    <t>Coordinar los esfuerzos y la inversión anual de recursos de FONSET y de ICLD para impactar la mejora de la seguridad y la convivencia.</t>
  </si>
  <si>
    <t xml:space="preserve">Reducir anualmente las violaciones a los derechos humanos en Cartagena, y proteger oportunamente a las victimas y poblaciones cuyos derechos humanos sean especialmente vulnerables. </t>
  </si>
  <si>
    <t xml:space="preserve">Promover anualmente la participación ciudadana en la toma de decisiones sobre el gasto público, mediante la priorizacion y ejecucion del presupuesto participativo en el Distrito de Cartagena </t>
  </si>
  <si>
    <t>JUSTICIA RACIAL PARA LOS NEGROS, AFROS, PALENQUEROS E INDÍGENAS</t>
  </si>
  <si>
    <t xml:space="preserve">Empoderar a los grupos étnicos para la defensa territorial, la promoción de su cultura y la lucha contra la discriminación, garantizando la inversión oportuna de sus recursos anualmente </t>
  </si>
  <si>
    <t>FORMATO PLAN DE ACCIÓN 2024</t>
  </si>
  <si>
    <t>DENOMINACION DEL PRODUCTO</t>
  </si>
  <si>
    <t>Tasa de homicidio por cien mil habitantes (por curso de vida)</t>
  </si>
  <si>
    <t>19,02
Fuente Policía Metropolitana</t>
  </si>
  <si>
    <t>Reducir a  17,02  la Tasa de Homicidios en el Distrito de Cartagena (por curso de vida)</t>
  </si>
  <si>
    <t xml:space="preserve">PLAN INTEGRAL DE SEGURIDAD Y CONVIVENCIA CIUDADANA
</t>
  </si>
  <si>
    <t>Plan Integral de  Seguridad y Convivencia Ciudadana-PISCC 2020-2023 formulado y ejecutado</t>
  </si>
  <si>
    <t>numero</t>
  </si>
  <si>
    <t>PISCC 2016-2019 ejecutado</t>
  </si>
  <si>
    <t>Formular y ejecutar un Plan integral de Seguridad y Convivencia Ciudadana-PISCC para el período 2020-2023</t>
  </si>
  <si>
    <t>Documentos de planeación con seguimiento realizados (450102601)</t>
  </si>
  <si>
    <t xml:space="preserve">FORTALECIMIENTO EN PARQUE AUTOMOTOR Y TECNOLOGÍA PARA LA POLICÍA METROPOLITANA DE CARTAGENA DE INDIAS </t>
  </si>
  <si>
    <t>2020-13001-0254</t>
  </si>
  <si>
    <t>Dotar a la Policía metropolitana de Cartagena con los elementos tecnológicos, logísticos, infraestructurales y de movilidad necesarios para aumentar su capacidad de operación.</t>
  </si>
  <si>
    <t>Dotación de vehículos (uniformado o no uniformado) para la Policía Metropolitana</t>
  </si>
  <si>
    <t>31 de diciembre de 2024</t>
  </si>
  <si>
    <t>335  dias</t>
  </si>
  <si>
    <t>Policía Metropolitana de Cartagena</t>
  </si>
  <si>
    <t>FORTALECIMIENTO EN PARQUE AUTOMOTOR Y TECNOLOGÍA PARA LA POLICÍA METROPOLITANA DE   CARTAGENA DE INDIAS</t>
  </si>
  <si>
    <t>2.3.4501.1000.2020130010254</t>
  </si>
  <si>
    <t>CONTRATAR LA ADQUISICION DE Vehiculos Paneles para transporte de personas privadas de su libertad PARA LA POLICIA METROPOLITANA DE CARTAGENA DE INDIAS CON CARGO A LOS RECURSOS DEL MARCO INTEGRAL DE SEGURIDAD CIUDADANA - FONSET</t>
  </si>
  <si>
    <t>menor cuantia</t>
  </si>
  <si>
    <t>Que no se cumpla cronograma de ejecución del proyecto por demoras de aprobación en comité de orden publico</t>
  </si>
  <si>
    <t>Convocatoria oportuna a comités de orden público donde se aprueban partidas del FONSET para cada organismo de seguridad.</t>
  </si>
  <si>
    <t>ADMINISTRACION DEL FONDO DE SEGURIDAD TERRITORIAL DEL DISTRITO DE CARTAGENA DE INDIAS</t>
  </si>
  <si>
    <t xml:space="preserve">2022-13001-0028 </t>
  </si>
  <si>
    <t>Contratar los equipos humanos, administrativos y operativos, destinados a ejecutar, evaluar, y hacer seguimiento al Plan integral de seguridad y convivencia ciudadana</t>
  </si>
  <si>
    <t>Contratar el equipo humano (administrativo y operativo) para ejecutar, evaluar, y hacer seguimiento al Plan integral de seguridad y convivencia ciudadana.</t>
  </si>
  <si>
    <t>1.2.3.2.06-040 - CONTRIBUCION SOBRE
CONTRATOS DE OBRA PUBLICA</t>
  </si>
  <si>
    <t>ADMINISTRACIÓN DEL FONDO DE SEGURIDAD TERRITORIAL DEL DISTRITO DE CARTAGENA DE INDIAS</t>
  </si>
  <si>
    <t>2.3.4501.1000.2022130010028</t>
  </si>
  <si>
    <t>Contratar prestación de servicios profesionales para la ejecución del PISCC en el marco del proyecto denominado ADMINISTRACION DEL FONDO DE SEGURIDAD TERRITORIAL DEL DISTRITO DE CARTAGENA DE INDIAS</t>
  </si>
  <si>
    <t>Bajo recaudo en el FONSET</t>
  </si>
  <si>
    <t>Hacer seguimiento al recaudo de la cuenta</t>
  </si>
  <si>
    <t>Sistema de información para la optimización de Procesos en la cárcel Distrital de Mujeres de Cartagena - SIOPCA</t>
  </si>
  <si>
    <t>Suministro elementos de elementos de cama y aseo  para las PPL</t>
  </si>
  <si>
    <t>Contratar la compra de elementos de seguridad carcelaria</t>
  </si>
  <si>
    <t>Implementación programas de capacitación  técnico laboral</t>
  </si>
  <si>
    <t>240 dias</t>
  </si>
  <si>
    <t>Contratar Sistema de información para la optimización de Procesos en la cárcel Distrital de Mujeres de Cartagena - SIOPCA</t>
  </si>
  <si>
    <t>Contratar Suministro elementos de elementos de cama y aseo  para las PPL</t>
  </si>
  <si>
    <t>Contratar Contratar la compra de elementos de seguridad carcelaria</t>
  </si>
  <si>
    <t>Contratar  Implementación programas de capacitación  técnico laboral</t>
  </si>
  <si>
    <t xml:space="preserve">formulacion  PISCC 2024-2027 </t>
  </si>
  <si>
    <t>Contratar arriendo para hospedaje temporal de Policías</t>
  </si>
  <si>
    <t xml:space="preserve"> Contratar  ración alimentaria para Policias.</t>
  </si>
  <si>
    <t>Adquirir activos móviles (vehículos).</t>
  </si>
  <si>
    <t>Adquirir equipos tecnológicos (computadores e impresoras).</t>
  </si>
  <si>
    <t>Contratar la Formulación del  nuevo PISCC de Cartagena 2024-2027</t>
  </si>
  <si>
    <t>Adquirir los recursos logísticos y de movilidad suficientes para ejecutar, evaluar, y hacer seguimiento al Plan integral de seguridad y convivencia ciudadana.</t>
  </si>
  <si>
    <t>Migración Colombia</t>
  </si>
  <si>
    <t>Fiscalía General de la Nación (Seccional Bolívar)  y Armada Nacional</t>
  </si>
  <si>
    <t>orden de compra</t>
  </si>
  <si>
    <t>Articular esfuerzos interinstitucionales e inter agénciales del orden Distrital y Nacional para la adquisición de bienes y servicios logísticos que apoyen la preservación del orden público en el Distrito de Cartagena.</t>
  </si>
  <si>
    <t>Liquidación del convenio Interadministrativo de Cofinanciación No. 1183 de 2017 suscrito
entre La Nación Ministerio del Interior – Fondo Nacional de Seguridad y Convivencia
Ciudadana – FONSECON y el Distrito Turístico y Cultural de Cartagena</t>
  </si>
  <si>
    <t xml:space="preserve">Acto administrativo  de liquidación </t>
  </si>
  <si>
    <t>Alcaldia Mayor de  Cartagena y Ministerio del Interior.</t>
  </si>
  <si>
    <t>1.3.3.11.07-95-005 RB
1.3.3.11.07-95-158 RB
1.3.3.11.07-93-158 RB</t>
  </si>
  <si>
    <t>Apoyar la consolidación del plan de vida indígena del Cabildo Zenú de Membrillal CAIZEM mediante
la reubicación de las familias que lo integran.</t>
  </si>
  <si>
    <t xml:space="preserve">Link expediente contractual
Registros fotográfico </t>
  </si>
  <si>
    <t>AUNAR ESFUERZOS TÉCNICOS, ADMINISTRATIVOS, FINANCIEROS Y LOGÍSTICOS ENTRE EL DEPARTAMENTO DE BOLÍVAR Y EL DISTRITO DE CARTAGENA DE INDIAS, PARA LLEVAR A CABO LAS ACCIONES NECESARIAS PARA LOGRAR LA REUBICACIÓN DE LAS FAMILIAS QUE HACEN PARTE DE LA COMUNIDAD CABILDO INDÍGENA ZENÚ DE MEMBRILLAL – CAIZEM, JURISDICCIÓN DEL CORREGIMIENTO DE PASACABALLOS DEL DISTRITO DE CARTAGENA DE INDIAS.</t>
  </si>
  <si>
    <t>1.3.3.1.00-95-001 RB ICLD</t>
  </si>
  <si>
    <t>285 dias</t>
  </si>
  <si>
    <t xml:space="preserve">ARTICULACION MIPG </t>
  </si>
  <si>
    <t>Adecuar y dotar la estación de Bomberos de Bocagrande para que preste atención a emergencias acuáticas y terrestres.</t>
  </si>
  <si>
    <t>Mejorar cobertura y respuesta a emergencias ante incendios, incidentes con materiales peligrosos y casos que requieran operaciones de rescate con la adecuación de la estación de Bomberos de Bocagrande para que brinde respuestas terrestres y acuáticas</t>
  </si>
  <si>
    <t>Contratar obras de adecuación de  la estación de Bomberos de Bocagrande para que preste atención a emergencias acuáticas y terrestres.</t>
  </si>
  <si>
    <t>1.3.3.3.15-95-042  RB SOBRETASA BOMBERIL</t>
  </si>
  <si>
    <t>Adquisición de carrotanques con sistema de bomba para la extinción de incendios</t>
  </si>
  <si>
    <t xml:space="preserve">270 dias </t>
  </si>
  <si>
    <t>Contratar Adquisición de carrotanques con sistema de bomba para la extinción de incendios</t>
  </si>
  <si>
    <t>MANTENIMIENTO PREVENTIVO Y CORRECTO DE LOS COMPRESORES DE AIRE, INSTALACION DEL SISTEMA DE LLENADO DE AIRE RESPIRABLE Y SISTEMA DE DESINFECCION DE MASCARAS.</t>
  </si>
  <si>
    <t>MANTENIMIENTO PREVENTIVO Y CORRECTIVO  DE LAS MAQUINAS DE BOMBEROS</t>
  </si>
  <si>
    <t>Capacitación Bomberos</t>
  </si>
  <si>
    <t>ADQUISICIÓN DE UNIFORMES PARA EL CUERPO OFICIAL DE BOMBEROS CARTAGENA DE INDIAS</t>
  </si>
  <si>
    <t xml:space="preserve">1.3.2.3.11-044 - RF SOBRETASA BOMBERIL
1.3.3.4.21-93-090   RB VENTA DE SERVICIOS BOMBEROS
1.3.3.4.21-95-090  RB VENTA DE SERVICIOS BOMBEROS
</t>
  </si>
  <si>
    <t>1.3.2.3.11-044 - RF SOBRETASA BOMBERIL
1.3.3.3.15-93-042 RB SOBRETASA BOMBERIL
1.3.3.3.15-93-044 RB RF SOBRETASA BOMBERIL</t>
  </si>
  <si>
    <t>1.3.3.3.15-95-044  RB SOBRETASA BOMBERIL</t>
  </si>
  <si>
    <t>Contratar MANTENIMIENTO PREVENTIVO Y CORRECTO DE LOS COMPRESORES DE AIRE, INSTALACION DEL SISTEMA DE LLENADO DE AIRE RESPIRABLE Y SISTEMA DE DESINFECCION DE MASCARAS.</t>
  </si>
  <si>
    <t>Contratar  MANTENIMIENTO PREVENTIVO Y CORRECTIVO  DE LAS MAQUINAS DE BOMBEROS</t>
  </si>
  <si>
    <t>Contratar Capacitación para el cuerpo de Bomberos.</t>
  </si>
  <si>
    <t>Contratar ADQUISICIÓN DE UNIFORMES PARA EL CUERPO OFICIAL DE BOMBEROS CARTAGENA DE INDIAS</t>
  </si>
  <si>
    <t>REPORTE 31 DE MARZO DE 2024</t>
  </si>
  <si>
    <t>OBSERVACIONES</t>
  </si>
  <si>
    <t>17 Profesionales y apoyo a la gestión  adscritos al proyecto</t>
  </si>
  <si>
    <t>23 Profesionales y apoyo a la gestión  adscritos al proyecto</t>
  </si>
  <si>
    <t xml:space="preserve">3 estaciones bomberiles </t>
  </si>
  <si>
    <t xml:space="preserve">Se adjunta excel con  link SECOP  de las  51  OPS suscritas en el periodo </t>
  </si>
  <si>
    <t>https://community.secop.gov.co/Public/Tendering/ContractNoticePhases/View?PPI=CO1.PPI.30011717&amp;isFromPublicArea=True&amp;isModal=False</t>
  </si>
  <si>
    <t>13 Profesionales y apoyo a la gestión  adscritos al proyecto</t>
  </si>
  <si>
    <t>33 victimas</t>
  </si>
  <si>
    <t xml:space="preserve">17 victimas </t>
  </si>
  <si>
    <t>120 personas</t>
  </si>
  <si>
    <t xml:space="preserve">CONTRATAR LOS SERVICIOS LOGÍSTICOS TENDIENTES A GARANTIZAR LA OPERACIÓN DEL CONSEJO DE PAZ, RECONCILIACIÓN, CONVIVENCIA Y DDHH Y EL CONSEJO DE PAZ </t>
  </si>
  <si>
    <t>BENEFICIARIOS  A 31 DE MARZO DE 2024</t>
  </si>
  <si>
    <t>OBSERVACIÓN</t>
  </si>
  <si>
    <t>1.3.2.1.09-174 - RF CONTRIBUCION DE
OBRAS PUBLICAS
1.3.3.4.01-95-040 RB CONTRIBUCION DE OBRAS PUBLICAS</t>
  </si>
  <si>
    <t>3 asesores para enlaces con Policía Metropolitana de Cartagena
Armada
UNP
Migración
Fiscalia</t>
  </si>
  <si>
    <t>Contratar servicios logisticos para el desarrollo de actividades porgramadas por los organismos de seguridad.</t>
  </si>
  <si>
    <t>305 dias</t>
  </si>
  <si>
    <t>Contratar  servicios logisticos para el desarrollo de actividades porgramadas por los organismos de seguridad.</t>
  </si>
  <si>
    <t>licitación pública</t>
  </si>
  <si>
    <t xml:space="preserve">
Contratar la Formulación del  nuevo PISCC de Cartagena 2024-2027</t>
  </si>
  <si>
    <t>Todos  los habitantes del Distrito de Cartagena
1.059.626</t>
  </si>
  <si>
    <t xml:space="preserve">1.3.3.4.01-93-040  RB CONTRIBUCION DE OBRAS PUBLICAS
1.3.3.4.01-95-040  RB CONTRIBUCION DE OBRAS PUBLICAS
1.3.3.4.01-95-040 RB
CONTRIBUCION DE OBRAS PUBLICAS </t>
  </si>
  <si>
    <t>1.3.3.4.01-95-040 RB
CONTRIBUCION DE OBRAS PUBLICAS</t>
  </si>
  <si>
    <t>FORTALECIMIENTO DEL PARQUE AUTOMOTOR Y MEDIOS TECNOLÓGICOS PARA LA UNIDAD NACIONAL DE PROTECCION EN EL DISTRITO DE CARTAGENA DE INDIAS</t>
  </si>
  <si>
    <t>2022-13001-0026</t>
  </si>
  <si>
    <t>Dotar a la Unidad Nacional de Protección -Cartagena con activos móviles (vehículos y motocicletas) necesarios para aumentar su capacidad de operación en el área metropolitana de Cartagena.</t>
  </si>
  <si>
    <t>Adquisición de activos móviles (vehículos y motocicletas) para la Unidad Nacional de Protección -Cartagena</t>
  </si>
  <si>
    <t>Unidad Nacional de Protección -Cartagena</t>
  </si>
  <si>
    <t>1.3.3.4.01-95-040 RB
CONTRIBUCION DE
OBRAS PUBLICAS</t>
  </si>
  <si>
    <t>2.3.4501.1000.2022130010026</t>
  </si>
  <si>
    <t>Adquisición de camionetas para la Unidad Nacional de Protección -Cartagena</t>
  </si>
  <si>
    <t>FORTALECIMIENTO DE LAS CAPACIDADES TECNOLÓGICAS Y OPERATIVAS DE LA UNIDAD ADMINISTRATIVA ESPECIAL MIGRACIÓN COLOMBIA EN EL DISTRITO DE   CARTAGENA DE INDIAS</t>
  </si>
  <si>
    <t>2021-13001-0283</t>
  </si>
  <si>
    <t>Dotar a la Unidad Administrativa Especial Migración Colombia, Regional Caribe de los recursos tecnológicos y de movilidad necesarios para mejorar su capacidad técnica y operativa durante la prestación de los servicios migratorios y la ejecución de las medidas administrativas.</t>
  </si>
  <si>
    <t>Dotación e instalación de la sala estratégica de la Unidad Administrativa Migración Colombia.</t>
  </si>
  <si>
    <t>Unidad Administrativa Migración Colombia.</t>
  </si>
  <si>
    <t>2.3.4501.1000.2021130010283</t>
  </si>
  <si>
    <t>menorDotación e instalación de la sala estratégica de la Unidad Administrativa Migración Colombia.</t>
  </si>
  <si>
    <t>FORTALECIMIENTO INTEGRAL DE LAS CAPACIDADES INSTITUCIONALES DE LA POLICÍA METROPOLITANA DE CARTAGENA DE INDIAS</t>
  </si>
  <si>
    <t>2022-13001-0013</t>
  </si>
  <si>
    <t>Dotar a la Policía metropolitana de Cartagena con los elementos logísticos y técnicos para aumentar su capacidad de investigación e inteligencia.</t>
  </si>
  <si>
    <t>Pago de recompensas</t>
  </si>
  <si>
    <t>1.3.3.4.01-95-040 RB CONTRIBUCION DE OBRAS PUBLICAS</t>
  </si>
  <si>
    <t>2.3.4501.1000.2022130010013</t>
  </si>
  <si>
    <t>Pago por resolución</t>
  </si>
  <si>
    <t>Resolucion</t>
  </si>
  <si>
    <t>Compra de los equipos necesarios para implementar la sala estratégica policial de análisis criminal integral</t>
  </si>
  <si>
    <t>Compra de los equipos tecnologicos para implementar la sala estratégica policial de análisis criminal integral</t>
  </si>
  <si>
    <t>FORTALECIMIENTO DE LAS CAPACIDADES OPERATIVAS DE LA ARMADA NACIONAL PARA LA OPORTUNA ASISTENCIA MILITAR E INCREMENTO DE LA PROTECCIÓN Y SEGURIDAD CIUDADANA EN EL DISTRITO DE   CARTAGENA DE INDIAS</t>
  </si>
  <si>
    <t>2020-13001-0272</t>
  </si>
  <si>
    <t>Dotar con activos móviles a la Fuerza Naval del Caribe – Armada Nacional para incrementar sus capacidades operativas de vigilancia y control de los delitos en mar y tierra.</t>
  </si>
  <si>
    <t>DOTAR CON ACTIVOS MARÍTIMOS (BOTES MILITARES) A LA FUERZA NAVAL DEL CARIBE – ARMADA NACIONAL.</t>
  </si>
  <si>
    <t>Aramada Nacional</t>
  </si>
  <si>
    <t>1.3.3.4.01-95-040 RB CONTRIBUCION DE OBRAS PUBLICAS
1.3.3.4.01-95-174 - RB RF CONTRIBUCION DE OBRAS PUBLICAS
1.3.3.4.01-93-174 - RB RF CONTRIBUCION DE OBRAS PUBLICAS</t>
  </si>
  <si>
    <t>2.3.4501.1000.2020130010272</t>
  </si>
  <si>
    <t>Compra de  BOTE MILITARES para la FUERZA NAVAL DEL CARIBE – ARMADA NACIONAL.</t>
  </si>
  <si>
    <t>MEJORAMIENTO DE LA SEDE DE LA FISCALÍA GENERAL DE LA NACIÓN UBICADA EN EL BARRIO CRESPO CALLE 66 4 -86 EDIFICIO HOCOL PISOS 1 Y 2 DEL DISTRITO DE CARTAGENA DE INDIAS</t>
  </si>
  <si>
    <t>2020-13001-0304</t>
  </si>
  <si>
    <t>Intervenir las instalaciones de áreas técnicas, baños, seguridad, auditorio, acceso, ventanilla única, Cacym, armarillo, entrevistas, GORA, DEF, DECN, entre otras de la sede de la Fiscalía General de la Nación ubicada en el Barrio Crespo calle 66 4 -86 Edificio Hocol pisos 1 y 2</t>
  </si>
  <si>
    <t>Intervención y ejecución obras en los pisos 1 y 2 del edificio Hocol</t>
  </si>
  <si>
    <t>FISCALÍA GENERAL DE LA NACIÓN</t>
  </si>
  <si>
    <t>2.3.4501.1000.2020130010304</t>
  </si>
  <si>
    <t>Contratar obras de adecuación  en los pisos 1 y 2 del edificio Hocol de la Fiscalia</t>
  </si>
  <si>
    <t>Mejorar la prestación del servicio en la sede de la Fiscalía General de la Nación ubicada en el Barrio Crespo calle 66 4 -86 Edificio Hocol</t>
  </si>
  <si>
    <t>Contratar interventoría técnica</t>
  </si>
  <si>
    <t>Contratar interventoría técnica de obras de adecuación  en los pisos 1 y 2 del edificio Hocol de la Fiscalia</t>
  </si>
  <si>
    <t>AVANCE META PRODUCTO ACUMULADO AL CUATRIENIO</t>
  </si>
  <si>
    <t>NA</t>
  </si>
  <si>
    <t xml:space="preserve">PROGRAMACION NUMERICA DE LA ACTIVIDAD PROYECTO 2024
</t>
  </si>
  <si>
    <t>AVANCE PROYECTO DOTACIÓN DEL CUERPO DE BOMBEROS PARA OPTIMIZAR SU NIVEL DE ANTICIPACIÓN Y MITIGACIÓN DE INCENDIOS Y OTRAS CALAMIDADES CONEXAS EN EL DISTRITO DE CARTAGENA DE INDIAS</t>
  </si>
  <si>
    <t>AVANCE EJECUCION PRESUPUESTAL PROGRAMA FORTALECIMIENTO CUERPO DE BOMBEROS</t>
  </si>
  <si>
    <t>AVANCE PROGRAMA FORTALECIMIENTO CUERPO DE BOMBEROS</t>
  </si>
  <si>
    <t>AVANCE PROGRAMA FORTALECIMIENTO DE LA CONVIVENCIA Y LA SEGURIDAD CIUDADANA</t>
  </si>
  <si>
    <t xml:space="preserve">AVANCE PROYECTO Mejoramiento de  la convivencia  con  la implementación del código nacional de seguridad y convivencia  ciudadana y la modernización de las inspecciones de policía </t>
  </si>
  <si>
    <t>AVANCE EJECUCION PRESUPUESTAL PROGRAMA MEJORAR LA CONVIVENCIA CIUDADANA CON LA IMPLEMENTACIÓN DEL CÓDIGO NACIONAL  DE SEGURIDAD Y  CONVIVENCIA</t>
  </si>
  <si>
    <t>AVANCE PROGRAMA MEJORAR LA CONVIVENCIA CIUDADANA CON LA IMPLEMENTACIÓN DEL CÓDIGO NACIONAL  DE SEGURIDAD Y  CONVIVENCIA</t>
  </si>
  <si>
    <t>AVANCE PROGRAMA FORTALECIMIENTO CAPACIDAD OPERATIVA DE LA SECRETARIA DEL INTERIOR Y CONVIVENCIA CIUDADANA</t>
  </si>
  <si>
    <t>AVANCE PROGRAMA PROMOCIÓN AL ACCESO A LA JUSTICIA</t>
  </si>
  <si>
    <t>AVANCE PROGRAMA ASISTENCIA Y ATENCIÓN INTEGRAL A LOS NIÑOS, NIÑAS,  ADOLESCENTES Y JÓVENES EN RIESGO DE VINCULARSE A ACTIVIDADES DELICTIVAS</t>
  </si>
  <si>
    <t>AVANCE PROGRAMA FORTALECIMIENTO SISTEMA DE RESPONSABILIDAD PENAL PARA ADOLESCENTES –SRPA</t>
  </si>
  <si>
    <t>AVANCE PROGRAMA PREVENCIÓN, PROMOCIÓN Y PROTECCIÓN DE LOS DRECHOS HUMANOS EN EL DISTRITO DE CARTAGENA</t>
  </si>
  <si>
    <t>AVANCE PROGRAMA SISTEMA PENITENCIARIO Y CARCELARIO EN EL MARCO DE LOS DERECHOS HUMANOS</t>
  </si>
  <si>
    <t>AVANCE PROGRAMA ATENCIÓN, ASISTENCIA Y REPARACIÓN INTEGRAL A LAS VÍCTIMAS</t>
  </si>
  <si>
    <t>AVANCE PROGRAMA CONSTRUCCIÓN DE PAZ TERRITORIAL</t>
  </si>
  <si>
    <t>AVANCE PROGRAMA PRESUPUESTO PARTICIPATIVO</t>
  </si>
  <si>
    <t>AVANCE PROGRAMA FORTALECIMIENTO DE LA POBLACIÓN NEGRA, AFROCOLOMBIANA, RAIZAL Y PALENQUERA EN EL DISTRITO DE CARTAGENA</t>
  </si>
  <si>
    <t>AVANCE PROGRAMA FORTALECIMIENTO DE LA POBLACIÓN INDÍGENA EN EL DISTRITO DE CARTAGENA</t>
  </si>
  <si>
    <t>AVANCE PROGRAMA INTEGRIDAD CULTURAL, GOBIERNO PROPIO, VIVIENDA Y HABITAT PARA LAS COMUNIDADES INDIGENAS EN EL DISTRITO CARTAGENA</t>
  </si>
  <si>
    <t>Avance Proyecto Fortalecimiento del Sistema de Responsabilidad Penal para Adolescentes- SRPA en el Distrito de Cartagena de Indias.</t>
  </si>
  <si>
    <t>AVANCE PROYECTO 2020-13001-0037 Fortalecimiento de los mecanismos comunitarios e institucionales  de prevención y reacción a situaciones de riesgo</t>
  </si>
  <si>
    <t>AVANCE PROYECTO Fortalecimiento de la capacidad operativa de la Secretaría del Interior y Convivencia Ciudadana</t>
  </si>
  <si>
    <t>AVANCE PROYECTO Fortalecimiento y promoción al acceso a la Justicia desde las Casas de justicia y Comisarias de Familia en el Distrito de Cartagena de Indias.</t>
  </si>
  <si>
    <t>AVANCE PROYECTO Asistencia y atención integral a los niños, niñas,  jóvenes  y adolescentes en riesgo de vinculación a  actividades delictivas y  aquellos en conflicto con la ley penal en el Distrito de Cartagena de Indias</t>
  </si>
  <si>
    <t>AVANCE PROYECTO GENERACIÓN DE UNA CULTURA DE PREVENCIÓN, PROMOCIÓN Y PROTECCIÓN DE LOS DERECHOS HUMANOS CON ENFOQUE DIFERENCIAL Y DE GÉNERO EN EL DISTRITO DE CARTAGENA DE INDIA</t>
  </si>
  <si>
    <t>Avance Proyecto Fortalecimiento y Atención Integral a Internos de los Establecimientos Carcelarios del Distrito de  Cartagena de Indias</t>
  </si>
  <si>
    <t>Avance Proyecto  Asistencia, atención y reparación integral a las víctimas del conflicto Armado en el Distrito de Cartagena de Indias</t>
  </si>
  <si>
    <t>Avance Proyecto Construcción de  paz Territorial en el Distrito de Cartagena.</t>
  </si>
  <si>
    <t xml:space="preserve">Avance Proyecto </t>
  </si>
  <si>
    <t>AVANCE PROYECTO FORTALECIMIENTO DEL PROCESO ORGANIZATIVO Y ATENCIÓN DIFERENCIAL A LA POBLACIÓN NEGRA, AFRODESCENDIENTE, RAIZAL Y PALENQUERA EN EL DISTRITO DE CARTAGENA DE INDIAS</t>
  </si>
  <si>
    <t>AVANCE PROYECTO FORTALECIMIENTO DE LA GOBERNANZA Y LA AUTODETERMINACIÓN DE LA CULTURA E INSTITUCIONES PROPIAS DE LA POBLACIÓN INDIGENA EN EL DISTRITO DE CARTAGENA DE INDIAS</t>
  </si>
  <si>
    <t>AVANCE PROYECTO IMPLEMENTACIÓN DE LA JURISDICCIÓN ESPECIAL INDÍGENA- JEI EN EL DISTRITO DE CARTAGENA DE INDIAS</t>
  </si>
  <si>
    <t>AVANCE EJECUCION PRESUPUESTAL PROGRAMA FORTALECIMIENTO DE LA CONVIVENCIA Y LA SEGURIDAD CIUDADANA</t>
  </si>
  <si>
    <t>AVANCE EJECUCION  PRESUPUESTAL PROGRAMA FORTALECIMIENTO CAPACIDAD OPERATIVA DE LA SECRETARIA DEL INTERIOR Y CONVIVENCIA CIUDADANA</t>
  </si>
  <si>
    <t>AVANCE EJECUCION PRESUPUESTAL PROGRAMA PROMOCIÓN AL ACCESO A LA JUSTICIA</t>
  </si>
  <si>
    <t>AVANCE EJECUCION PRESUPUESTAL PROGRAMA FORTALECIMIENTO SISTEMA DE RESPONSABILIDAD PENAL PARA ADOLESCENTES –SRPA</t>
  </si>
  <si>
    <t>AVANCE EJECUCION PRESUPUESTAL PROGRAMA PREVENCIÓN, PROMOCIÓN Y PROTECCIÓN DE LOS DRECHOS HUMANOS EN EL DISTRITO DE CARTAGENA</t>
  </si>
  <si>
    <t>AVANCE EJECUCION PRESUPUESTAL PROGRAMA SISTEMA PENITENCIARIO Y CARCELARIO EN EL MARCO DE LOS DERECHOS HUMANOS</t>
  </si>
  <si>
    <t>AVANCE EJECUCION PRESUPUESTAL PROGRAMA ATENCIÓN, ASISTENCIA Y REPARACIÓN INTEGRAL A LAS VÍCTIMAS</t>
  </si>
  <si>
    <t>AVANCE EJECUCION PRESUPUESTAL PROGRAMA CONSTRUCCIÓN DE PAZ TERRITORIAL</t>
  </si>
  <si>
    <t>AVANCE EJECUCION PRESUPUESTAL PROGRAMA FORTALECIMIENTO DE LA POBLACIÓN NEGRA, AFROCOLOMBIANA, RAIZAL Y PALENQUERA EN EL DISTRITO DE CARTAGENA</t>
  </si>
  <si>
    <t>AVANCE EJECUCION PRESUPUESTAL PROGRAMA FORTALECIMIENTO DE LA POBLACIÓN INDÍGENA EN EL DISTRITO DE CARTAGENA</t>
  </si>
  <si>
    <t xml:space="preserve">AVANCE PROYECTO FORTALECIMIENTO EN PARQUE AUTOMOTOR Y TECNOLOGÍA PARA LA POLICÍA METROPOLITANA DE CARTAGENA DE INDIAS </t>
  </si>
  <si>
    <t>AVANCE PROYECTO ADMINISTRACION DEL FONDO DE SEGURIDAD TERRITORIAL DEL DISTRITO DE CARTAGENA DE INDIAS</t>
  </si>
  <si>
    <t>AVANCE PROYECTO FORTALECIMIENTO DEL PARQUE AUTOMOTOR Y MEDIOS TECNOLÓGICOS PARA LA UNIDAD NACIONAL DE PROTECCIÓN EN EL DISTRITO DE CARTAGENA DE INDIAS</t>
  </si>
  <si>
    <t>AVANCE PROYECTO FORTALECIMIENTO DE LAS CAPACIDADES TECNOLÓGICAS Y OPERATIVAS DE LA UNIDAD ADMINISTRATIVA ESPECIAL MIGRACIÓN COLOMBIA EN EL DISTRITO DE   CARTAGENA DE INDIAS</t>
  </si>
  <si>
    <t>AVANCE PROYECTO FORTALECIMIENTO INTEGRAL DE LAS CAPACIDADES INSTITUCIONALES DE LA POLICÍA METROPOLITANA DE CARTAGENA DE INDIAS</t>
  </si>
  <si>
    <t>AVANCE PROYECTO MEJORAMIENTO DE LA SEDE DE LA FISCALÍA GENERAL DE LA NACIÓN UBICADA EN EL BARRIO CRESPO CALLE 66 4 -86 EDIFICIO HOCOL PISOS 1 Y 2 DEL DISTRITO DE CARTAGENA DE INDIAS</t>
  </si>
  <si>
    <t>AVANCE PROYECTO FORTALECIMIENTO DE LAS CAPACIDADES OPERATIVAS DE LA ARMADA NACIONAL PARA LA OPORTUNA ASISTENCIA MILITAR E INCREMENTO DE LA PROTECCIÓN Y SEGURIDAD CIUDADANA EN EL DISTRITO DE   CARTAGENA DE INDIAS</t>
  </si>
  <si>
    <t>AVANCE PROGRAMA PLAN INTEGRAL DE SEGURIDAD Y CONVIVENCIA CIUDADANA A MARZO 31 DE 2024</t>
  </si>
  <si>
    <t xml:space="preserve">AVANCE EJECUCION PRESUPUESTAL PROYECTO FORTALECIMIENTO EN PARQUE AUTOMOTOR Y TECNOLOGÍA PARA LA POLICÍA METROPOLITANA DE CARTAGENA DE INDIAS </t>
  </si>
  <si>
    <t>AVANCE EJECUCION PRESUPUESTAL PROYECTO ADMINISTRACION DEL FONDO DE SEGURIDAD TERRITORIAL DEL DISTRITO DE CARTAGENA DE INDIAS</t>
  </si>
  <si>
    <t>AVANCE EJECUCION PRESUPUESTAL PROYECTO FORTALECIMIENTO DEL PARQUE AUTOMOTOR Y MEDIOS TECNOLÓGICOS PARA LA UNIDAD NACIONAL DE PROTECCIÓN EN EL DISTRITO DE CARTAGENA DE INDIAS</t>
  </si>
  <si>
    <t xml:space="preserve">AVANCE EJECUCION PRESUPUESTAL PROYECTO FORTALECIMIENTO DE LAS CAPACIDADES TÉCNOLÓGICAS Y OPERATIVAS DE LA UNIDAD ADMINISTRATIVA ESPECIAL MIGRACIÓN COLOMBIA EN EL DISTRITO DE CARTAGENA DE INDIAS </t>
  </si>
  <si>
    <t>AVANCE  EJECUCION PRESUPUESTAL PROYECTO FORTALECIMIENTO INTEGRAL DE LAS CAPACIDADES INSTITUCIONALES DE LA POLICIA METROPOLITANA DE CARTAGENA INDIAS</t>
  </si>
  <si>
    <t>AVANCE EJECUCION PRESUPUESTAL PROYECTO FORTALECIMIENTO DE LAS CAPACIDADES OPERATIVAS DE LA ARMADA NACIONAL PARA LA OPORTUNA ASISTENCIA MILITAR E INCREMENTO DE LA PROTECCIÓN Y SEGURIDAD CIUDADANA EN EL DISTRITO DE CARTAGENA DE INDIAS</t>
  </si>
  <si>
    <t>AVANCE EJECUCION PRESUPUESTAL PROYECTO MEJORAMIENTO DE LA SEDE DE LA FISCALIA GENERAL DE LA NACION UBICADA EN EL BARRIO CRESPO CALLE 66 4 -86 EDIFICIO HOCOL PISOS 1 y 2 DEL DISTRITO DE CARTAGENA DE INDIAS.</t>
  </si>
  <si>
    <t>META CUMPLIDA
N.P.</t>
  </si>
  <si>
    <t>META CUMPLIDA
N/A</t>
  </si>
  <si>
    <t>33   inspecciones dotadas  en sus condiciones operativas.
50%</t>
  </si>
  <si>
    <t>meta producto</t>
  </si>
  <si>
    <t>actividades</t>
  </si>
  <si>
    <t>%</t>
  </si>
  <si>
    <t>consultoria</t>
  </si>
  <si>
    <t>construccion</t>
  </si>
  <si>
    <t>dotacion</t>
  </si>
  <si>
    <t>PROGRAMACION CALCULO DE AVANCES METAS SECRETARIA DEL INTERIOR</t>
  </si>
  <si>
    <t>META PRODUCTO</t>
  </si>
  <si>
    <t>AÑO</t>
  </si>
  <si>
    <t xml:space="preserve">FORMULAR </t>
  </si>
  <si>
    <t>IMPLEMENTAR</t>
  </si>
  <si>
    <t>TRIMESTRE</t>
  </si>
  <si>
    <t>INFRAESTRUCTURA</t>
  </si>
  <si>
    <t>OPERATIVA</t>
  </si>
  <si>
    <t>DOTACION</t>
  </si>
  <si>
    <t>FUNCIONAMIENTO</t>
  </si>
  <si>
    <t>DISEÑO</t>
  </si>
  <si>
    <t>IMPLEMENTACION</t>
  </si>
  <si>
    <t xml:space="preserve">33 Inspecciones dotadas con el personal  tecnico requerido
</t>
  </si>
  <si>
    <t>Todas las 6 comisarias dotadas  en sus condiciones operativas.
3 Comisarias adecuadas en infraestructura ( canapote, CHuiquinquira y country)
50%</t>
  </si>
  <si>
    <t>NO SE PROGRAMA PARA 2024
N.P</t>
  </si>
  <si>
    <t>Cárcel Distrital funcionando  de manera provisional en inmueble en  calidad de arriendo. 
50%</t>
  </si>
  <si>
    <t>META CUMPLIDA
NP</t>
  </si>
  <si>
    <t>1 
CENTRO DE ESTUDIOS DISEÑADO 
FALTA IMPLEMENTACIÓN</t>
  </si>
  <si>
    <t>REPORTE 31 DE MAYO DE 2024</t>
  </si>
  <si>
    <t>ACUMULADO META PRODUCTO A MAYO 31 DE 2024</t>
  </si>
  <si>
    <t>AVANCE META PRODUCTO A MAYO 31 DE 2024</t>
  </si>
  <si>
    <t>ACUMULADO ACTIVIDAD PROYECTO MAYO 31 DE 2024</t>
  </si>
  <si>
    <t>AVANCE ACTIVIDAD PROYECTO MAYO  31 DE 2024</t>
  </si>
  <si>
    <t>O</t>
  </si>
  <si>
    <t>BENEFICIARIOS  A 31 DE MAYO DE 2024</t>
  </si>
  <si>
    <t>24 Profesionales y apoyo a la gestión  adscritos al proyecto</t>
  </si>
  <si>
    <t>19 Profesionales y apoyo a la gestión  adscritos al proyecto</t>
  </si>
  <si>
    <t xml:space="preserve">18 victimas </t>
  </si>
  <si>
    <t>66 victimas</t>
  </si>
  <si>
    <t xml:space="preserve">Se adjunta acuerdo 140 de 30 de mayo mediante el cual se aprueba  vigencia  futura para la recepción de obras de la Estación de Bocagrande en 2026 y los CDP  60-61-62-63-64 que respaldan el proceso contractual. Asi mimso, se adjunta e RP 508  mediante el cual se contrataron los  ESTUDIOS COMPLEMENTARIOS,
PARA LA OBTENCION DE LAS LICENCIAS Y DEMAS
TRAMITES PARA LA CONSTRUCCION DE LA ESTACION
DE BOMBEROS DE BOCAGRANDE </t>
  </si>
  <si>
    <t>Se adjunta excel con el link SECOP de las 22 OPS Contratadas en el Periodo.</t>
  </si>
  <si>
    <t>Se adjunta el CD P 50 que resplada el proceso contractual en curso.</t>
  </si>
  <si>
    <t>Se adjunta el CD P 58 que respalda el proceso contractual  de  ADQUISICION DE DOS ( 2) MAQUINAS
DE BOMBEROS TIPO CISTERNA CON SISTEMA DE
BOMBEO PARA ABASTECIMIENTO Y EXTINCION DE
INCENDIOS CON DESTINO AL CUERPO OFICIAL DE
BOMBEROS CARTAGENA DE INDIAS , DE ACUERDO
CON LAS ESPECIFICACIONES TECNICAS
REQUERIDAS</t>
  </si>
  <si>
    <t xml:space="preserve">Se adjunta excel con  link SECOP  de las  41  OPS suscritas en el periodo </t>
  </si>
  <si>
    <t>Se adjunta RP   #506  que respalda proceso contractual del arriendo de vehiculo.</t>
  </si>
  <si>
    <t>Se adjunta RP 400 de la OPS suscrita en el periodo</t>
  </si>
  <si>
    <t>Se adjunta  RP 504  por medio del cual se suscribió contrato  de arriendo de vehiculo.</t>
  </si>
  <si>
    <t>se adjuntan los CDP 82-83-84  mediante el cual se hace  DEVOLUCION DE RENDIMIENTOS FINANCIEROS AL
TESORO NACIONAL -MINISTERIO DEL INTERIOR DE
COLOMBIA, EN EL MARCO DE LA LIQUIDACION DEL
CONVENIO NO M1183 DEL 2017 "AUNAR ESFUERZOS
TECNICOS , ADMINISTRATIVOS Y FINANCIEROS PARA
REALIZAR LOS ESTUDIOS , DISEÑOS Y
CONSTRUCCION DE LA ESTACION DISTRITO DE
POLICIA TIPO B EN EL DISTRITO TURISTICO Y
CULTURAL EN CARTAGENA DE INDIAS "</t>
  </si>
  <si>
    <t>en proceso contractual</t>
  </si>
  <si>
    <t>Se adjunta RP 548  mediate el cual se TRANSFIERE A LA POLICÍA METROPOLITANA DE CARTAGENA EL 15% DEL VALOR RECAUDADO POR MULTAS IMPUESTAS EN EL DISTRITO DE CARTAGENA DE INDIAS EN APLICACIÓN DE LA LEY 1801 DE 2016,
ADICIONADO POR LA LEY 2197 DE 2022, DECRETO NACIONAL 1284 DE 2017 Y DECRETO DISTRITAL 1274  DE NOVIEMBRE 23 DE 2021 MODIFICADO MEDIANTE DECRETO 1227 DE SEPTIEMBRE 11 DE 2023 , PARA
FINANCIAR EL SERVICIO DE POLICÍA EN LA MODALIDAD DE VIGILANCIA , CORRESPONDIENTE AL
MES DE ENERO DE 2024 y los CDP 52-76-79 que respaldan trasnferencia de los meses febrero-marzo y abrl</t>
  </si>
  <si>
    <t>Se adjunta CDP  #53-75 -78 que respalda TRANSFERIR A LA POLICÍA METROPOLITANA DE
CARTAGENA EL 15% DEL VALOR RECAUDADO POR
MULTAS IMPUESTAS EN EL DISTRITO DE CARTAGENA
DE INDIAS EN APLICACIÓN DE LA LEY 1801 DE 2016,
ADICIONADO POR LA LEY 2197 DE 2022, DECRETO
NACIONAL 1284 DE 2017 Y DECRETO DISTRITAL 1274
DE NOVIEMBRE 23 DE 2021 MODIFICADO MEDIANTE
DECRETO 1227 DE SEPTIEMBRE 11 DE 2023, PARA EL
FUNCIONAMIENTO E INFRAESTRUCTURA DEL
REGISTRO NACIONAL DE MEDIDAS CORRECTIVAS,
CORRESPONDIENTE AL MES DE FEBRERO-MARZO- ABRIL DE 2024.</t>
  </si>
  <si>
    <t>Se adjunta  link   de las 2   OPS suscritas con RP 346 y 353  en el periodo e informe de los  5 operativos de control a espectáculos públicos.</t>
  </si>
  <si>
    <t xml:space="preserve">Se adjunta  RP 502  de la   OPS suscrita en el periodo </t>
  </si>
  <si>
    <t>Se adjunta  RP 503  que respalda contrato de  arriendo de vehiculo.</t>
  </si>
  <si>
    <t>Se adjunta informe de las acciones adelantadas en el periodo. Y CDP 48 que respalda proceso contractual</t>
  </si>
  <si>
    <t xml:space="preserve">Se adjunta excel con  link SECOP  de las  4  OPS suscrittas en el periodo </t>
  </si>
  <si>
    <t>meta cumplida</t>
  </si>
  <si>
    <t>Se adjunta CDP 77 que respalda porceso comtractual para contratar CONTRATAR LA PROMOCIÓN DE LOS DERECHOS DEL
SECTOR RELIGIOSO, CONCIENCIA Y PAZ</t>
  </si>
  <si>
    <t>Se adjunta RP  #507  que respalda  contrato de arriendo de vehiculo.</t>
  </si>
  <si>
    <t>EJECUCIÓN PRESUPESTAL RP A 31 DE MAYO</t>
  </si>
  <si>
    <t>GIROS A 31 DE MAYO  2024</t>
  </si>
  <si>
    <t>se adjunta CDP 68 que respalda proceso contractual de  ADQUISICIÓN DE UN SISTEMA DE INFORMACIÓN PARA LA OPTIMIZACIÓN DE PROCESOS EN LA CARCEL DISTRITAL DE MUJERES
DE CARTAGENA- SIOPCA.</t>
  </si>
  <si>
    <t xml:space="preserve"> se adjunta CDP 66 que resplada proceso contractual </t>
  </si>
  <si>
    <t>Se adjunta excel con  link SECOP  de las  7  OPS suscritts en el periodo  e informe de las atenciones Psicosociales  en el periodo.</t>
  </si>
  <si>
    <t>Se adjuntan los CDP N° 73 y 74 que respaldan el convenio INPEC</t>
  </si>
  <si>
    <t>https://community.secop.gov.co/Public/Tendering/OpportunityDetail/Index?noticeUID=CO1.NTC.6086498&amp;isFromPublicArea=True&amp;isModal=False</t>
  </si>
  <si>
    <t>Se adjuntan resoluciones 
1947 de 10 de abril de 2024    por el cual se reconoce el pago a 4 victimas.
2617 de 10 de mayo de 2024 por el cual se reconoce el pago a 13 victimas.</t>
  </si>
  <si>
    <t>Se adjunta resolución 
2280 de 29 de abril de 2024 por el cual se reconoce el pago por concepto de apoyo  a los delegados de la mesa distrital  de victimas</t>
  </si>
  <si>
    <t>Se adjunta excel con  link SECOP  de las  5 OPS suscritas en el periodo  e informe de la coordinación del programa.</t>
  </si>
  <si>
    <t>Se adjunta excel con  link SECOP  de las  3  OPS suscritas en el periodo   e informe de la asesora de despacho para  asuntos etnicos.</t>
  </si>
  <si>
    <t>Se adjunta informe de la asesora de despacho para  asuntos etnicos.</t>
  </si>
  <si>
    <t xml:space="preserve">APROPIACION DEFINITIVA A MAYO 31 </t>
  </si>
  <si>
    <t>EJECUCION PRESUPUESTAL SEGÚN REGISTROS PRESUPUESTALES A MAYO 31</t>
  </si>
  <si>
    <t>EJECUCION PRESUPUESTAL SEGÚN GIROS A MAYO 31</t>
  </si>
  <si>
    <t>AVANCE DE EJECUCION PRESUPUESTAL SEGÚN GIROS A MAYO 31</t>
  </si>
  <si>
    <t>Arriendo de bien inmueble  para el funcionamiento integral  del CTP  Centro de Traslado por Protección-CTP</t>
  </si>
  <si>
    <t>CONTRATAR EL ARRENDAMIENTO DE UN BIEN
INMUEBLE CON DESTINO AL FUNCIONAMIENTO DE
UN CENTRO DE TRASLADO POR PROTECCIÓN DE
CONFORMIDAD AL ARTÍCULO 155 DE LA LEY 1801 DE
2016 Y MODIFICADA POR LA LEY 2197 DE 2022</t>
  </si>
  <si>
    <t>Se adjuntan los CDP 80 y 81 que respaldan el proceso contractual</t>
  </si>
  <si>
    <t>SERVICIOS LOGISTICOS PARA EL DESARROLLO DE LOS OPERATVOS CONTRA LAS OCUPACIONES IRREGULARES DE LOS BIENES FISCALES, PARA DAR CUMPLIMIENTO A LA MEDIDA CORRECTIVA DE RESTITUCIÓN IMPUESTA POR LAS INSPECCIONES DE POLICIA DEL DISTRITO DE CARTAGENA</t>
  </si>
  <si>
    <t>Iniciativas para la promoción de la convivencia en el Distrito</t>
  </si>
  <si>
    <t>CONTRATAR SERVICIOS LOGISTICOS PARA EL
DESARROLLO DE LOS OPERATIVOS CONTRA LAS
OCUPACIONES IRREGULARES DE LOS BIENES
FISCALES, PARA DAR CUMPLIMIENTO A LA MEDIDA
CORRECTIVA DE RESTITUCIÓN IMPUESTA POR LAS
INSPECCIONES DE POLICIA DEL DISTRITO DE
CARTAGENA</t>
  </si>
  <si>
    <t>REALIZAR UN PROCESO DE FORMACIÓN Y
SENSIBILIZACIÓN DEL CÓDIGO NACIONAL DE
SEGURIDAD Y CONVIVENCIA DIRIGIDO A LOS
ACTORES DE PLAYA DEL SECTOR TURÍSTICO DE
BOCAGRANDE EN EL MARCO DEL PROYECTO
MEJORAMIENTO DE LA CONVIVENCIA CON LA
IMPLEMENTACIÓN DEL CÓDIGO NACIONAL DE
SEGURIDAD Y CONVIVENCIA CIUDADANA Y LA
MODERNIZACIÓN DE LAS INSPECCIONES DE POLICÍA
EN EL DISTRITO DE CARTAGENA
CONTRATAR SERVICIOS TECNICOS Y LOGISTICOS
PARA LA ORGANIZACIÓN Y REALIZACIÓN DE
CAMPAÑAS DE SOCIALIZACIÓN Y SENSIBILIZACIÓN
DEL CÓDIGO NACIONAL DE SEGURIDAD Y
CONVIVENCIA EN EL MARCO DEL PROYECTO
MEJORAMIENTO DE LA CONVIVENCIA CON LA
IMPLEMENTACIÓN DEL CÓDIGO NACIONAL DE
SEGURIDAD Y CONVIVENCIA CIUDADANA Y LA
MODERNIZACIÓN DE LAS INSPECCIONES DE POLICÍA
EN EL DISTRITO DE CARTAGENA.</t>
  </si>
  <si>
    <t>Se adjunta CDP 65 que respalda proceso contractual</t>
  </si>
  <si>
    <t>Se adjunta CDP 58 y59 que respalda proceso contractual</t>
  </si>
  <si>
    <t>Contratar el arrendamiento de un inmueble con destino a un albergue transitorio o de paso para adolecentes del sistema penal adolecente</t>
  </si>
  <si>
    <t>CONTRATAR EL ARRENDAMIENTO DE UN BIEN
INMUEBLE, CON DESTINO AL FUNCIONAMIENTO DE
UN CENTRO DE TRASLADO POR PROTECCIÓN DE
NIÑOS NIÑAS, MENORES Y ADOLESCENTES
INFRACTORES</t>
  </si>
  <si>
    <t>contratación directa</t>
  </si>
  <si>
    <t>Se adjunta CDP 85 que respalda proceso contractual</t>
  </si>
  <si>
    <t>Contratar el arrendamiento de un bien inmueble con destino al funcionamiento de salas o centro de detención transitoria para dar solución a la grave situación que aqueja a las personas detenidas preventivamente de manera transitoria por la Policía Nacional.</t>
  </si>
  <si>
    <t>CONTRATAR EL ARRENDAMIENTO DE UN BIEN
INMUEBLE CON DESTINO AL FUNCIONAMIENTO DE
LAS SALAS DE DETENCIÓN TRANSITORIAS PARA DAR
SOLUCIÓN A LA GRAVE SITUACIÓN QUE AQUEJA A
LAS PERSONAS DETENIDAS PREVENTIVAMENTE DE
MANERA TRANSITORIA POR LA POLICÍA NACIONAL, Y
DAR CUMPLIMENTO ASÍ A LAS ACCIONES
TENDIENTES A GARANTIZAR ESPACIOS CON
SANEAMIENTO E HIGIENE</t>
  </si>
  <si>
    <t>Se adjunta  CDP  87 que respalda el proceso de CONTRATAR EL ARRENDAMIENTO DE UN BIEN INMUEBLE CON DESTINO AL FUNCIONAMIENTO DE LAS SALAS DE DETENCIÓN TRANSITORIAS PARA DAR
SOLUCIÓN A LA GRAVE SITUACIÓN QUE AQUEJA A LAS PERSONAS DETENIDAS PREVENTIVAMENTE DE
MANERA TRANSITORIA POR LA POLICÍA NACIONAL, Y DAR CUMPLIMENTO ASÍ A LAS ACCIONES
TENDIENTES A GARANTIZAR ESPACIOS CON SANEAMIENTO E HIGIENE</t>
  </si>
  <si>
    <t xml:space="preserve">Acciones afirmativas de reconocimiento de memoria histórica	</t>
  </si>
  <si>
    <t>Apoyo logístico para formulación plan de prevención y protección y PAT.</t>
  </si>
  <si>
    <t>CONTRATAR LA PRESTACION DE SERVICIOS
LOGISTICOS PARA LA REALIZACION DE UNA ACCION
AFIRMATIVA DE RECONOCIMIENTO DE MEMORIA
HISTORICA</t>
  </si>
  <si>
    <t>Contratar  Apoyo logístico para formulación plan de prevención y protección y PAT.</t>
  </si>
  <si>
    <t>Se adjunta CDP 71 que respalda proceso contractual</t>
  </si>
  <si>
    <t>AVANCE EJECUCION PRESUPUESTAL PLAN DE DESARROLLO SECRETARIA DEL INTERIOR Y CONVIVENCIA CIUDADANA A MAYO 31 DE 2024</t>
  </si>
  <si>
    <t>AVANCE EJECUCIÓN PRESUPUESTAL SECRETARIA DEL INTERIOR Y CONVIVENCIA CIUDADANA A MAYO 31 DE 2024 SEGÚN REGISTROS PRESUPUESTALES</t>
  </si>
  <si>
    <t>AVANCE EJECUCIÓN PRESUPUESTAL SECRETARIA DEL INTERIOR Y CONVIVENCIA CIUDADANA A MAYO 31  DE 2024 SEGÚN GIROS</t>
  </si>
  <si>
    <t>AVANCE PLAN DE DESARROLLO SECRETARIA DEL INTERIOR Y CONVIVENCIA CIUDADANA A MAYO 31 DE 2024</t>
  </si>
  <si>
    <t>AVANCE PLAN DE ACCION SECRETARIA DEL INTERIOR Y CONVIVENCIA CIUDADANA A MAYO 31  DE 2024</t>
  </si>
  <si>
    <t>AVANCE EJECUCIÓN PRESUPUESTAL PROGRAMA PLAN INTEGRAL DE SEGURIDAD A MAYO 31 DE 2024 SEGÚN GIROS</t>
  </si>
  <si>
    <t>AVANCE EJECUCIÓN PRESUPUESTAL PROGRAMA PLAN INTEGRAL DE SEGURIDAD A MAYO 31 DE 2024 SEGÚN REGISTROS PRESUPUESTALES</t>
  </si>
  <si>
    <t>AVANCE EJECUCIÓN PRESUPUESTAL PROGRAMA PLAN INTEGRAL DE SEGURIDAD A MAYO 31 DE 2024</t>
  </si>
  <si>
    <t>APROPIACION DEFINITIVA A MAYO 31 DE 2024</t>
  </si>
  <si>
    <t>EJECUCION PRESUPUESTAL SEGÚN REGISTROS PRESUPUESTALES A MAYO 31 DE 2024</t>
  </si>
  <si>
    <t>EJECUCION PRESUPUESTAL SEGÚN GIROS A MAYO 31 DE 2024</t>
  </si>
  <si>
    <t>AVANCE DE EJECUCION PRESUPUESTAL SEGÚN GIROS A MAYO 31 DE 2024</t>
  </si>
  <si>
    <t>AVANCE SEGÚN PROYECTOS PROGRAMA PLAN INTEGRAL DE SEGURIDAD Y CONVIVENCIA CIUADADANA A MAYO 31 DE 2024</t>
  </si>
  <si>
    <t>se adjunta CDP #72  que respalda proceso contractual de adquisición de  UNA CAMIONETA</t>
  </si>
  <si>
    <t>Se adjunta RP 345 y 355  de laS 2 OPS suscrita en el periodo</t>
  </si>
  <si>
    <t>Se adjunta CDP 57 que respalda porceso contractual de OPERADOR
LOGISTICO PARA APOYAR LA EJECUCION DE
DISTINTAS ACTIVIDADES PROGRAMADAS POR LOS
ORGANSMOS DE SEGURIDAD</t>
  </si>
  <si>
    <t xml:space="preserve">Links de  los dos proces contractuales que respladaron la formulació del PISC:
https://community.secop.gov.co/Public/Tendering/OpportunityDetail/Index?noticeUID=CO1.NTC.5954844&amp;isFromPublicArea=True&amp;isModal=False
https://community.secop.gov.co/Public/Tendering/OpportunityDetail/Index?noticeUID=CO1.NTC.5990134&amp;isFromPublicArea=True&amp;isModal=False
</t>
  </si>
  <si>
    <t>Se adjunta link del proceso:
https://community.secop.gov.co/Public/Tendering/OpportunityDetail/Index?noticeUID=CO1.NTC.5989271&amp;isFromPublicArea=True&amp;isModal=False</t>
  </si>
  <si>
    <t>Se adjunta CDP 69 que respalda el proceso contractual de VEHÍCULO ESPECIAL (UNIDAD
MÓVIL DE CRIMINALÍSTICA- NECROMOVIL- ) CON
DESTINO A LA FISCALÍA GENERAL</t>
  </si>
  <si>
    <t>se adjunta CDP 55 que respalpa proceso contractual de  LAS OBRAS DE ADECUACION Y
REMODELACION DE DEPENDENCIAS DE LA FISCALIA
GENERAL DE LA NACION SECCIONAL BOLIVAR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</si>
</sst>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 #,##0;[Red]\-&quot;$&quot;\ #,##0"/>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0;[Red]0"/>
    <numFmt numFmtId="165" formatCode="\$\ #,##0.00"/>
    <numFmt numFmtId="166" formatCode="\$\ #,##0"/>
    <numFmt numFmtId="167" formatCode="_-* #,##0_-;\-* #,##0_-;_-* &quot;-&quot;??_-;_-@_-"/>
    <numFmt numFmtId="168" formatCode="0.0%"/>
    <numFmt numFmtId="169" formatCode="0.000%"/>
  </numFmts>
  <fonts count="56"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2"/>
      <color theme="1" tint="4.9989318521683403E-2"/>
      <name val="Calibri"/>
      <family val="2"/>
      <scheme val="minor"/>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b/>
      <sz val="20"/>
      <color rgb="FFFF0000"/>
      <name val="Calibri"/>
      <family val="2"/>
      <scheme val="minor"/>
    </font>
    <font>
      <sz val="10"/>
      <name val="Arial"/>
      <family val="2"/>
    </font>
    <font>
      <b/>
      <sz val="12"/>
      <color theme="1"/>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b/>
      <sz val="11"/>
      <color theme="1" tint="4.9989318521683403E-2"/>
      <name val="Arial"/>
      <family val="2"/>
    </font>
    <font>
      <sz val="11"/>
      <color theme="1"/>
      <name val="Calibri"/>
      <family val="2"/>
    </font>
    <font>
      <u/>
      <sz val="11"/>
      <color theme="10"/>
      <name val="Calibri"/>
      <family val="2"/>
      <scheme val="minor"/>
    </font>
    <font>
      <b/>
      <sz val="20"/>
      <name val="Calibri"/>
      <family val="2"/>
      <scheme val="minor"/>
    </font>
    <font>
      <sz val="12"/>
      <color theme="1"/>
      <name val="Calibri"/>
      <family val="2"/>
      <scheme val="minor"/>
    </font>
    <font>
      <sz val="11"/>
      <color rgb="FF000000"/>
      <name val="Calibri"/>
      <family val="2"/>
    </font>
    <font>
      <b/>
      <sz val="11"/>
      <color rgb="FFFF0000"/>
      <name val="Arial"/>
      <family val="2"/>
    </font>
    <font>
      <b/>
      <sz val="11"/>
      <color rgb="FFFF0000"/>
      <name val="Calibri"/>
      <family val="2"/>
      <scheme val="minor"/>
    </font>
    <font>
      <b/>
      <sz val="15"/>
      <color rgb="FFFF0000"/>
      <name val="Calibri"/>
      <family val="2"/>
      <scheme val="minor"/>
    </font>
    <font>
      <b/>
      <sz val="15"/>
      <color rgb="FFFF0000"/>
      <name val="Arial"/>
      <family val="2"/>
    </font>
    <font>
      <b/>
      <sz val="12"/>
      <color rgb="FFFF0000"/>
      <name val="Calibri"/>
      <family val="2"/>
      <scheme val="minor"/>
    </font>
    <font>
      <b/>
      <sz val="13"/>
      <color rgb="FFFF0000"/>
      <name val="Calibri"/>
      <family val="2"/>
      <scheme val="minor"/>
    </font>
    <font>
      <sz val="12"/>
      <color rgb="FFFF0000"/>
      <name val="Calibri"/>
      <family val="2"/>
      <scheme val="minor"/>
    </font>
    <font>
      <sz val="14"/>
      <color rgb="FFFF0000"/>
      <name val="Calibri"/>
      <family val="2"/>
      <scheme val="minor"/>
    </font>
    <font>
      <sz val="15"/>
      <color rgb="FFFF0000"/>
      <name val="Calibri"/>
      <family val="2"/>
      <scheme val="minor"/>
    </font>
    <font>
      <sz val="18"/>
      <color theme="1"/>
      <name val="Calibri"/>
      <family val="2"/>
      <scheme val="minor"/>
    </font>
    <font>
      <b/>
      <sz val="18"/>
      <color theme="1"/>
      <name val="Calibri"/>
      <family val="2"/>
      <scheme val="minor"/>
    </font>
    <font>
      <b/>
      <sz val="18"/>
      <color theme="1"/>
      <name val="Arial"/>
      <family val="2"/>
    </font>
    <font>
      <b/>
      <sz val="18"/>
      <color rgb="FFFF0000"/>
      <name val="Calibri"/>
      <family val="2"/>
      <scheme val="minor"/>
    </font>
    <font>
      <b/>
      <sz val="18"/>
      <color rgb="FFFF0000"/>
      <name val="Arial"/>
      <family val="2"/>
    </font>
    <font>
      <b/>
      <sz val="18"/>
      <color theme="1" tint="4.9989318521683403E-2"/>
      <name val="Arial"/>
      <family val="2"/>
    </font>
    <font>
      <b/>
      <sz val="18"/>
      <name val="Arial"/>
      <family val="2"/>
    </font>
    <font>
      <sz val="18"/>
      <color theme="1"/>
      <name val="Arial"/>
      <family val="2"/>
    </font>
    <font>
      <sz val="18"/>
      <name val="Calibri"/>
      <family val="2"/>
      <scheme val="minor"/>
    </font>
    <font>
      <sz val="18"/>
      <color theme="1" tint="4.9989318521683403E-2"/>
      <name val="Calibri"/>
      <family val="2"/>
      <scheme val="minor"/>
    </font>
    <font>
      <sz val="18"/>
      <color rgb="FFFF0000"/>
      <name val="Calibri"/>
      <family val="2"/>
      <scheme val="minor"/>
    </font>
    <font>
      <u/>
      <sz val="18"/>
      <color theme="10"/>
      <name val="Calibri"/>
      <family val="2"/>
      <scheme val="minor"/>
    </font>
    <font>
      <sz val="18"/>
      <color theme="1" tint="4.9989318521683403E-2"/>
      <name val="Arial"/>
      <family val="2"/>
    </font>
    <font>
      <sz val="18"/>
      <color rgb="FFFF0000"/>
      <name val="Calibri"/>
      <family val="2"/>
    </font>
    <font>
      <sz val="18"/>
      <color rgb="FF00B050"/>
      <name val="Calibri"/>
      <family val="2"/>
      <scheme val="minor"/>
    </font>
    <font>
      <sz val="20"/>
      <color theme="1"/>
      <name val="Calibri"/>
      <family val="2"/>
      <scheme val="minor"/>
    </font>
  </fonts>
  <fills count="7">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rgb="FFFFFF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rgb="FF000000"/>
      </right>
      <top style="thin">
        <color indexed="64"/>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thin">
        <color rgb="FF00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11">
    <xf numFmtId="0" fontId="0" fillId="0" borderId="0"/>
    <xf numFmtId="0" fontId="11" fillId="2" borderId="0" applyNumberFormat="0" applyBorder="0" applyProtection="0">
      <alignment horizontal="center" vertical="center"/>
    </xf>
    <xf numFmtId="49" fontId="12" fillId="0" borderId="0" applyFill="0" applyBorder="0" applyProtection="0">
      <alignment horizontal="left" vertical="center"/>
    </xf>
    <xf numFmtId="3" fontId="12" fillId="0" borderId="0" applyFill="0" applyBorder="0" applyProtection="0">
      <alignment horizontal="right" vertical="center"/>
    </xf>
    <xf numFmtId="0" fontId="14" fillId="0" borderId="0"/>
    <xf numFmtId="44" fontId="24" fillId="0" borderId="0" applyFont="0" applyFill="0" applyBorder="0" applyAlignment="0" applyProtection="0"/>
    <xf numFmtId="9" fontId="24" fillId="0" borderId="0" applyFont="0" applyFill="0" applyBorder="0" applyAlignment="0" applyProtection="0"/>
    <xf numFmtId="0" fontId="27" fillId="0" borderId="0" applyNumberFormat="0" applyFill="0" applyBorder="0" applyAlignment="0" applyProtection="0"/>
    <xf numFmtId="44" fontId="24"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cellStyleXfs>
  <cellXfs count="835">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15" fillId="0" borderId="1" xfId="4" applyFont="1" applyBorder="1" applyAlignment="1">
      <alignment horizontal="left" vertical="center"/>
    </xf>
    <xf numFmtId="0" fontId="17" fillId="0" borderId="13" xfId="4" applyFont="1" applyBorder="1" applyAlignment="1">
      <alignment horizontal="center" vertical="center"/>
    </xf>
    <xf numFmtId="14" fontId="17" fillId="0" borderId="2" xfId="4" applyNumberFormat="1" applyFont="1" applyBorder="1"/>
    <xf numFmtId="0" fontId="17" fillId="0" borderId="18" xfId="4" applyFont="1" applyBorder="1" applyAlignment="1">
      <alignment horizontal="center" vertical="center"/>
    </xf>
    <xf numFmtId="14" fontId="17" fillId="0" borderId="19" xfId="4" applyNumberFormat="1" applyFont="1" applyBorder="1"/>
    <xf numFmtId="0" fontId="17" fillId="0" borderId="14" xfId="4" applyFont="1" applyBorder="1" applyAlignment="1">
      <alignment horizontal="center" vertical="center"/>
    </xf>
    <xf numFmtId="14" fontId="0" fillId="0" borderId="1" xfId="0" applyNumberFormat="1" applyBorder="1" applyAlignment="1">
      <alignment horizontal="center" vertical="center"/>
    </xf>
    <xf numFmtId="0" fontId="17" fillId="0" borderId="13" xfId="4" applyFont="1" applyBorder="1"/>
    <xf numFmtId="0" fontId="17" fillId="0" borderId="14" xfId="4" applyFont="1" applyBorder="1"/>
    <xf numFmtId="0" fontId="16" fillId="4" borderId="15" xfId="4" applyFont="1" applyFill="1" applyBorder="1" applyAlignment="1">
      <alignment horizontal="center" vertical="center"/>
    </xf>
    <xf numFmtId="0" fontId="16" fillId="4" borderId="12" xfId="4" applyFont="1" applyFill="1" applyBorder="1" applyAlignment="1">
      <alignment horizontal="center" vertical="center"/>
    </xf>
    <xf numFmtId="0" fontId="0" fillId="0" borderId="0" xfId="0" applyAlignment="1">
      <alignment vertical="center"/>
    </xf>
    <xf numFmtId="0" fontId="16" fillId="4" borderId="17" xfId="4" applyFont="1" applyFill="1" applyBorder="1" applyAlignment="1">
      <alignment vertical="center"/>
    </xf>
    <xf numFmtId="0" fontId="16" fillId="4" borderId="13" xfId="4" applyFont="1" applyFill="1" applyBorder="1" applyAlignment="1">
      <alignment horizontal="center"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19" fillId="5"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20" fillId="0" borderId="1" xfId="0" applyFont="1" applyBorder="1" applyAlignment="1">
      <alignment horizontal="left" vertical="center"/>
    </xf>
    <xf numFmtId="0" fontId="16" fillId="4" borderId="16" xfId="4" applyFont="1" applyFill="1" applyBorder="1" applyAlignment="1">
      <alignment horizontal="center" vertical="center"/>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16" fillId="4" borderId="19" xfId="4" applyFont="1" applyFill="1" applyBorder="1" applyAlignment="1">
      <alignment vertical="center"/>
    </xf>
    <xf numFmtId="0" fontId="16" fillId="4" borderId="17" xfId="4" applyFont="1" applyFill="1" applyBorder="1" applyAlignment="1">
      <alignment horizontal="center" vertical="center"/>
    </xf>
    <xf numFmtId="0" fontId="0" fillId="0" borderId="1" xfId="0" applyBorder="1" applyAlignment="1">
      <alignment horizontal="center" vertical="top" wrapText="1"/>
    </xf>
    <xf numFmtId="0" fontId="7" fillId="0" borderId="1" xfId="0" applyFont="1" applyBorder="1" applyAlignment="1">
      <alignment horizontal="center" vertical="top" wrapText="1"/>
    </xf>
    <xf numFmtId="44" fontId="7" fillId="0" borderId="1" xfId="5" applyFont="1" applyBorder="1" applyAlignment="1">
      <alignment horizontal="center" vertical="top" wrapText="1"/>
    </xf>
    <xf numFmtId="44" fontId="0" fillId="0" borderId="0" xfId="5" applyFont="1"/>
    <xf numFmtId="44" fontId="0" fillId="0" borderId="0" xfId="0" applyNumberFormat="1"/>
    <xf numFmtId="17" fontId="7" fillId="0" borderId="1" xfId="0" applyNumberFormat="1" applyFont="1" applyBorder="1" applyAlignment="1">
      <alignment horizontal="center" vertical="top" wrapText="1"/>
    </xf>
    <xf numFmtId="0" fontId="0" fillId="0" borderId="24" xfId="0" applyBorder="1" applyAlignment="1">
      <alignment horizontal="center" vertical="top" wrapText="1"/>
    </xf>
    <xf numFmtId="17" fontId="0" fillId="0" borderId="3" xfId="0" applyNumberFormat="1" applyBorder="1" applyAlignment="1">
      <alignment horizontal="center" vertical="top" wrapText="1"/>
    </xf>
    <xf numFmtId="0" fontId="3" fillId="0" borderId="24" xfId="0" applyFont="1" applyBorder="1" applyAlignment="1">
      <alignment horizontal="center" vertical="center" wrapText="1"/>
    </xf>
    <xf numFmtId="9" fontId="0" fillId="0" borderId="1" xfId="0" applyNumberFormat="1" applyBorder="1" applyAlignment="1">
      <alignment horizontal="center" vertical="top" wrapText="1"/>
    </xf>
    <xf numFmtId="17" fontId="0" fillId="0" borderId="1" xfId="0" applyNumberFormat="1" applyBorder="1" applyAlignment="1">
      <alignment horizontal="center" vertical="top" wrapText="1"/>
    </xf>
    <xf numFmtId="0" fontId="7" fillId="0" borderId="11" xfId="0" applyFont="1" applyBorder="1" applyAlignment="1">
      <alignment horizontal="center" vertical="top" wrapText="1"/>
    </xf>
    <xf numFmtId="0" fontId="0" fillId="0" borderId="1" xfId="0" applyBorder="1" applyAlignment="1">
      <alignment horizontal="justify" vertical="top" wrapText="1"/>
    </xf>
    <xf numFmtId="0" fontId="26" fillId="0" borderId="1" xfId="0" applyFont="1" applyBorder="1" applyAlignment="1">
      <alignment horizontal="center" vertical="top" wrapText="1"/>
    </xf>
    <xf numFmtId="0" fontId="2" fillId="0" borderId="10" xfId="0" applyFont="1" applyBorder="1" applyAlignment="1">
      <alignment horizontal="center" vertical="center"/>
    </xf>
    <xf numFmtId="0" fontId="7" fillId="0" borderId="24" xfId="0" applyFont="1" applyBorder="1" applyAlignment="1">
      <alignment horizontal="center" vertical="top" wrapText="1"/>
    </xf>
    <xf numFmtId="0" fontId="7" fillId="0" borderId="4" xfId="0" applyFont="1" applyBorder="1" applyAlignment="1">
      <alignment horizontal="center" vertical="top" wrapText="1"/>
    </xf>
    <xf numFmtId="0" fontId="2" fillId="0" borderId="1" xfId="0" applyFont="1" applyBorder="1" applyAlignment="1">
      <alignment horizontal="center" vertical="center"/>
    </xf>
    <xf numFmtId="44" fontId="7" fillId="0" borderId="1" xfId="5" applyFont="1" applyFill="1" applyBorder="1" applyAlignment="1">
      <alignment horizontal="right" vertical="top" wrapText="1"/>
    </xf>
    <xf numFmtId="10" fontId="0" fillId="0" borderId="1" xfId="6" applyNumberFormat="1" applyFont="1" applyFill="1" applyBorder="1" applyAlignment="1">
      <alignment horizontal="center" vertical="top" wrapText="1"/>
    </xf>
    <xf numFmtId="44" fontId="7" fillId="0" borderId="1" xfId="8" applyFont="1" applyFill="1" applyBorder="1" applyAlignment="1">
      <alignment horizontal="center" vertical="top" wrapText="1"/>
    </xf>
    <xf numFmtId="0" fontId="0" fillId="0" borderId="1" xfId="0" applyBorder="1" applyAlignment="1">
      <alignment horizontal="center" vertical="top"/>
    </xf>
    <xf numFmtId="17" fontId="0" fillId="0" borderId="1" xfId="0" applyNumberFormat="1" applyBorder="1" applyAlignment="1">
      <alignment horizontal="center" vertical="top"/>
    </xf>
    <xf numFmtId="0" fontId="29" fillId="0" borderId="1" xfId="0" applyFont="1" applyBorder="1" applyAlignment="1">
      <alignment horizontal="center" vertical="top" wrapText="1"/>
    </xf>
    <xf numFmtId="0" fontId="0" fillId="0" borderId="24" xfId="0" applyBorder="1" applyAlignment="1">
      <alignment horizontal="center" vertical="top"/>
    </xf>
    <xf numFmtId="0" fontId="0" fillId="0" borderId="0" xfId="0" applyAlignment="1">
      <alignment horizontal="center" vertical="top" wrapText="1"/>
    </xf>
    <xf numFmtId="0" fontId="26" fillId="0" borderId="24" xfId="0" applyFont="1" applyBorder="1" applyAlignment="1">
      <alignment horizontal="center" vertical="top" wrapText="1"/>
    </xf>
    <xf numFmtId="0" fontId="7" fillId="0" borderId="8" xfId="0" applyFont="1" applyBorder="1" applyAlignment="1">
      <alignment horizontal="center" vertical="top" wrapText="1"/>
    </xf>
    <xf numFmtId="44" fontId="7" fillId="0" borderId="24" xfId="5" applyFont="1" applyFill="1" applyBorder="1" applyAlignment="1">
      <alignment horizontal="right" vertical="top" wrapText="1"/>
    </xf>
    <xf numFmtId="0" fontId="0" fillId="0" borderId="1" xfId="0" applyBorder="1" applyAlignment="1">
      <alignment horizontal="center" wrapText="1"/>
    </xf>
    <xf numFmtId="0" fontId="30" fillId="0" borderId="1" xfId="0" applyFont="1" applyBorder="1" applyAlignment="1">
      <alignment horizontal="center" vertical="top" wrapText="1"/>
    </xf>
    <xf numFmtId="9" fontId="0" fillId="0" borderId="1" xfId="0" applyNumberFormat="1" applyBorder="1" applyAlignment="1">
      <alignment horizontal="center" vertical="top"/>
    </xf>
    <xf numFmtId="10" fontId="0" fillId="0" borderId="1" xfId="0" applyNumberFormat="1" applyBorder="1" applyAlignment="1">
      <alignment horizontal="center" vertical="top"/>
    </xf>
    <xf numFmtId="0" fontId="6" fillId="0" borderId="1" xfId="0" applyFont="1" applyBorder="1" applyAlignment="1">
      <alignment horizontal="center" vertical="top" wrapText="1"/>
    </xf>
    <xf numFmtId="0" fontId="0" fillId="6" borderId="0" xfId="0" applyFill="1"/>
    <xf numFmtId="0" fontId="0" fillId="0" borderId="3" xfId="0" applyBorder="1" applyAlignment="1">
      <alignment horizontal="center" vertical="top" wrapText="1"/>
    </xf>
    <xf numFmtId="44" fontId="24" fillId="0" borderId="0" xfId="5" applyFont="1" applyFill="1" applyAlignment="1">
      <alignment horizontal="center" vertical="center" wrapText="1"/>
    </xf>
    <xf numFmtId="44" fontId="7" fillId="0" borderId="24" xfId="8" applyFont="1" applyFill="1" applyBorder="1" applyAlignment="1">
      <alignment horizontal="center" vertical="top" wrapText="1"/>
    </xf>
    <xf numFmtId="0" fontId="32" fillId="0" borderId="11" xfId="0" applyFont="1" applyBorder="1" applyAlignment="1">
      <alignment vertical="top" wrapText="1"/>
    </xf>
    <xf numFmtId="9" fontId="13" fillId="0" borderId="1" xfId="6" applyFont="1" applyFill="1" applyBorder="1" applyAlignment="1">
      <alignment horizontal="center" vertical="center" wrapText="1"/>
    </xf>
    <xf numFmtId="9" fontId="0" fillId="0" borderId="1" xfId="6" applyFont="1" applyBorder="1" applyAlignment="1">
      <alignment horizontal="center" vertical="top" wrapText="1"/>
    </xf>
    <xf numFmtId="9" fontId="0" fillId="0" borderId="24" xfId="6" applyFont="1" applyBorder="1" applyAlignment="1">
      <alignment horizontal="center" vertical="top"/>
    </xf>
    <xf numFmtId="9" fontId="0" fillId="0" borderId="1" xfId="6" applyFont="1" applyBorder="1" applyAlignment="1">
      <alignment horizontal="center" vertical="top"/>
    </xf>
    <xf numFmtId="10" fontId="13" fillId="0" borderId="1" xfId="6" applyNumberFormat="1" applyFont="1" applyFill="1" applyBorder="1" applyAlignment="1">
      <alignment horizontal="center" vertical="center"/>
    </xf>
    <xf numFmtId="9" fontId="7" fillId="0" borderId="1" xfId="6" applyFont="1" applyBorder="1" applyAlignment="1">
      <alignment horizontal="center" vertical="top" wrapText="1"/>
    </xf>
    <xf numFmtId="44" fontId="24" fillId="0" borderId="0" xfId="5" applyFont="1" applyFill="1" applyAlignment="1">
      <alignment horizontal="left" vertical="center" wrapText="1"/>
    </xf>
    <xf numFmtId="0" fontId="29" fillId="0" borderId="24" xfId="0" applyFont="1" applyBorder="1" applyAlignment="1">
      <alignment horizontal="center" vertical="top" wrapText="1"/>
    </xf>
    <xf numFmtId="44" fontId="7" fillId="0" borderId="3" xfId="8" applyFont="1" applyFill="1" applyBorder="1" applyAlignment="1">
      <alignment horizontal="center" vertical="top" wrapText="1"/>
    </xf>
    <xf numFmtId="0" fontId="7" fillId="0" borderId="27" xfId="0" applyFont="1" applyBorder="1" applyAlignment="1">
      <alignment horizontal="center" vertical="top" wrapText="1"/>
    </xf>
    <xf numFmtId="44" fontId="33" fillId="0" borderId="1" xfId="5" applyFont="1" applyFill="1" applyBorder="1" applyAlignment="1">
      <alignment horizontal="left" vertical="center" wrapText="1"/>
    </xf>
    <xf numFmtId="10" fontId="33" fillId="0" borderId="1" xfId="6" applyNumberFormat="1" applyFont="1" applyFill="1" applyBorder="1" applyAlignment="1">
      <alignment horizontal="center" vertical="center" wrapText="1"/>
    </xf>
    <xf numFmtId="10" fontId="34" fillId="0" borderId="48" xfId="6" applyNumberFormat="1" applyFont="1" applyBorder="1" applyAlignment="1">
      <alignment horizontal="center" vertical="center"/>
    </xf>
    <xf numFmtId="10" fontId="34" fillId="0" borderId="44" xfId="6" applyNumberFormat="1" applyFont="1" applyBorder="1" applyAlignment="1">
      <alignment horizontal="center" vertical="center"/>
    </xf>
    <xf numFmtId="0" fontId="33" fillId="0" borderId="0" xfId="0" applyFont="1" applyAlignment="1">
      <alignment vertical="center" wrapText="1"/>
    </xf>
    <xf numFmtId="10" fontId="33" fillId="0" borderId="1" xfId="0" applyNumberFormat="1" applyFont="1" applyBorder="1" applyAlignment="1">
      <alignment horizontal="center" vertical="center"/>
    </xf>
    <xf numFmtId="44" fontId="33" fillId="0" borderId="1" xfId="0" applyNumberFormat="1" applyFont="1" applyBorder="1" applyAlignment="1">
      <alignment horizontal="center" vertical="center" wrapText="1"/>
    </xf>
    <xf numFmtId="9" fontId="33" fillId="0" borderId="1" xfId="6" applyFont="1" applyBorder="1" applyAlignment="1">
      <alignment horizontal="center" vertical="center" wrapText="1"/>
    </xf>
    <xf numFmtId="10" fontId="33" fillId="0" borderId="1" xfId="6" applyNumberFormat="1" applyFont="1" applyBorder="1" applyAlignment="1">
      <alignment horizontal="center" vertical="center" wrapText="1"/>
    </xf>
    <xf numFmtId="44" fontId="39" fillId="0" borderId="0" xfId="5" applyFont="1" applyFill="1" applyAlignment="1">
      <alignment horizontal="left" vertical="center" wrapText="1"/>
    </xf>
    <xf numFmtId="0" fontId="37" fillId="0" borderId="24" xfId="0" applyFont="1" applyBorder="1" applyAlignment="1">
      <alignment horizontal="center" vertical="center" wrapText="1"/>
    </xf>
    <xf numFmtId="0" fontId="37" fillId="0" borderId="1" xfId="0" applyFont="1" applyBorder="1" applyAlignment="1">
      <alignment horizontal="center" vertical="center" wrapText="1"/>
    </xf>
    <xf numFmtId="168" fontId="37" fillId="0" borderId="1" xfId="6" applyNumberFormat="1" applyFont="1" applyBorder="1" applyAlignment="1">
      <alignment horizontal="center" vertical="center" wrapText="1"/>
    </xf>
    <xf numFmtId="44" fontId="38" fillId="0" borderId="0" xfId="5" applyFont="1" applyFill="1" applyAlignment="1">
      <alignment horizontal="center" vertical="center" wrapText="1"/>
    </xf>
    <xf numFmtId="0" fontId="38" fillId="0" borderId="4" xfId="0" applyFont="1" applyBorder="1" applyAlignment="1">
      <alignment horizontal="center" vertical="center" wrapText="1"/>
    </xf>
    <xf numFmtId="9" fontId="38" fillId="0" borderId="4" xfId="6" applyFont="1" applyBorder="1" applyAlignment="1">
      <alignment horizontal="center" vertical="center" wrapText="1"/>
    </xf>
    <xf numFmtId="44" fontId="33" fillId="0" borderId="4" xfId="0" applyNumberFormat="1" applyFont="1" applyBorder="1" applyAlignment="1">
      <alignment horizontal="center" vertical="center" wrapText="1"/>
    </xf>
    <xf numFmtId="9" fontId="33" fillId="0" borderId="4" xfId="6" applyFont="1" applyBorder="1" applyAlignment="1">
      <alignment horizontal="center" vertical="center" wrapText="1"/>
    </xf>
    <xf numFmtId="44" fontId="33" fillId="0" borderId="24" xfId="5" applyFont="1" applyBorder="1" applyAlignment="1">
      <alignment horizontal="center" vertical="center" wrapText="1"/>
    </xf>
    <xf numFmtId="9" fontId="33" fillId="0" borderId="24" xfId="6" applyFont="1" applyBorder="1" applyAlignment="1">
      <alignment horizontal="center" vertical="center" wrapText="1"/>
    </xf>
    <xf numFmtId="44" fontId="33" fillId="0" borderId="1" xfId="5" applyFont="1" applyBorder="1" applyAlignment="1">
      <alignment horizontal="center" vertical="center" wrapText="1"/>
    </xf>
    <xf numFmtId="44" fontId="33" fillId="0" borderId="44" xfId="0" applyNumberFormat="1" applyFont="1" applyBorder="1" applyAlignment="1">
      <alignment vertical="center"/>
    </xf>
    <xf numFmtId="44" fontId="33" fillId="0" borderId="1" xfId="5" applyFont="1" applyBorder="1" applyAlignment="1">
      <alignment vertical="center"/>
    </xf>
    <xf numFmtId="9" fontId="33" fillId="0" borderId="1" xfId="6" applyFont="1" applyBorder="1" applyAlignment="1">
      <alignment vertical="center"/>
    </xf>
    <xf numFmtId="0" fontId="40" fillId="0" borderId="0" xfId="0" applyFont="1"/>
    <xf numFmtId="0" fontId="41" fillId="0" borderId="10" xfId="0" applyFont="1" applyBorder="1" applyAlignment="1">
      <alignment horizontal="center" vertical="center"/>
    </xf>
    <xf numFmtId="0" fontId="47" fillId="0" borderId="0" xfId="0" applyFont="1"/>
    <xf numFmtId="0" fontId="42" fillId="0" borderId="1" xfId="0" applyFont="1" applyBorder="1" applyAlignment="1">
      <alignment horizontal="center" vertical="center" wrapText="1"/>
    </xf>
    <xf numFmtId="0" fontId="48" fillId="0" borderId="3" xfId="0" applyFont="1" applyBorder="1" applyAlignment="1">
      <alignment horizontal="center" vertical="top" wrapText="1"/>
    </xf>
    <xf numFmtId="9" fontId="48" fillId="0" borderId="3" xfId="0" applyNumberFormat="1" applyFont="1" applyBorder="1" applyAlignment="1">
      <alignment horizontal="center" vertical="top" wrapText="1"/>
    </xf>
    <xf numFmtId="0" fontId="40" fillId="0" borderId="3" xfId="0" applyFont="1" applyBorder="1" applyAlignment="1">
      <alignment horizontal="center" vertical="center"/>
    </xf>
    <xf numFmtId="0" fontId="48" fillId="0" borderId="1" xfId="0" applyFont="1" applyBorder="1" applyAlignment="1">
      <alignment horizontal="center" vertical="center" wrapText="1"/>
    </xf>
    <xf numFmtId="0" fontId="48" fillId="0" borderId="3" xfId="0" applyFont="1" applyBorder="1" applyAlignment="1">
      <alignment horizontal="center" vertical="center" wrapText="1"/>
    </xf>
    <xf numFmtId="164" fontId="47" fillId="0" borderId="1" xfId="0" applyNumberFormat="1" applyFont="1" applyBorder="1" applyAlignment="1">
      <alignment horizontal="center" vertical="top" wrapText="1"/>
    </xf>
    <xf numFmtId="0" fontId="40" fillId="0" borderId="1" xfId="0" applyFont="1" applyBorder="1" applyAlignment="1">
      <alignment horizontal="center" vertical="top" wrapText="1"/>
    </xf>
    <xf numFmtId="0" fontId="40" fillId="0" borderId="1" xfId="0" applyFont="1" applyBorder="1" applyAlignment="1">
      <alignment horizontal="center" vertical="center" wrapText="1"/>
    </xf>
    <xf numFmtId="9" fontId="40" fillId="0" borderId="1" xfId="6" applyFont="1" applyBorder="1" applyAlignment="1">
      <alignment horizontal="center" vertical="center" wrapText="1"/>
    </xf>
    <xf numFmtId="17" fontId="40" fillId="0" borderId="1" xfId="0" applyNumberFormat="1" applyFont="1" applyBorder="1" applyAlignment="1">
      <alignment horizontal="center" vertical="top" wrapText="1"/>
    </xf>
    <xf numFmtId="2" fontId="40" fillId="0" borderId="1" xfId="0" applyNumberFormat="1" applyFont="1" applyBorder="1" applyAlignment="1">
      <alignment horizontal="center" vertical="top" wrapText="1"/>
    </xf>
    <xf numFmtId="44" fontId="40" fillId="0" borderId="1" xfId="5" applyFont="1" applyFill="1" applyBorder="1" applyAlignment="1">
      <alignment horizontal="center" vertical="top" wrapText="1"/>
    </xf>
    <xf numFmtId="44" fontId="40" fillId="0" borderId="1" xfId="5" applyFont="1" applyBorder="1" applyAlignment="1">
      <alignment horizontal="center" vertical="center" wrapText="1"/>
    </xf>
    <xf numFmtId="0" fontId="48" fillId="0" borderId="1" xfId="0" applyFont="1" applyBorder="1" applyAlignment="1">
      <alignment horizontal="center" vertical="top" wrapText="1"/>
    </xf>
    <xf numFmtId="0" fontId="40" fillId="0" borderId="1" xfId="0" applyFont="1" applyBorder="1" applyAlignment="1">
      <alignment horizontal="center" vertical="center"/>
    </xf>
    <xf numFmtId="1" fontId="40" fillId="0" borderId="1" xfId="0" applyNumberFormat="1" applyFont="1" applyBorder="1" applyAlignment="1">
      <alignment horizontal="center" vertical="center"/>
    </xf>
    <xf numFmtId="9" fontId="40" fillId="0" borderId="1" xfId="6" applyFont="1" applyBorder="1" applyAlignment="1">
      <alignment horizontal="center" vertical="top" wrapText="1"/>
    </xf>
    <xf numFmtId="167" fontId="40" fillId="0" borderId="1" xfId="9" applyNumberFormat="1" applyFont="1" applyBorder="1" applyAlignment="1">
      <alignment horizontal="center" vertical="top" wrapText="1"/>
    </xf>
    <xf numFmtId="0" fontId="40" fillId="0" borderId="1" xfId="0" applyFont="1" applyBorder="1" applyAlignment="1">
      <alignment horizontal="justify" vertical="top" wrapText="1"/>
    </xf>
    <xf numFmtId="9" fontId="40" fillId="0" borderId="1" xfId="0" applyNumberFormat="1" applyFont="1" applyBorder="1" applyAlignment="1">
      <alignment horizontal="center" vertical="top" wrapText="1"/>
    </xf>
    <xf numFmtId="17" fontId="49" fillId="0" borderId="1" xfId="0" applyNumberFormat="1" applyFont="1" applyBorder="1" applyAlignment="1">
      <alignment horizontal="center" vertical="top" wrapText="1"/>
    </xf>
    <xf numFmtId="0" fontId="49" fillId="0" borderId="1" xfId="0" applyFont="1" applyBorder="1" applyAlignment="1">
      <alignment horizontal="center" vertical="top" wrapText="1"/>
    </xf>
    <xf numFmtId="165" fontId="40" fillId="0" borderId="1" xfId="0" applyNumberFormat="1" applyFont="1" applyBorder="1" applyAlignment="1">
      <alignment horizontal="center" vertical="top"/>
    </xf>
    <xf numFmtId="0" fontId="40" fillId="0" borderId="1" xfId="0" applyFont="1" applyBorder="1" applyAlignment="1">
      <alignment vertical="top" wrapText="1"/>
    </xf>
    <xf numFmtId="17" fontId="40" fillId="0" borderId="9" xfId="0" applyNumberFormat="1" applyFont="1" applyBorder="1" applyAlignment="1">
      <alignment horizontal="center" vertical="top" wrapText="1"/>
    </xf>
    <xf numFmtId="0" fontId="40" fillId="0" borderId="1" xfId="0" applyFont="1" applyBorder="1"/>
    <xf numFmtId="0" fontId="48" fillId="0" borderId="4" xfId="0" applyFont="1" applyBorder="1" applyAlignment="1">
      <alignment horizontal="center" vertical="top" wrapText="1"/>
    </xf>
    <xf numFmtId="9" fontId="48" fillId="0" borderId="4" xfId="0" applyNumberFormat="1" applyFont="1" applyBorder="1" applyAlignment="1">
      <alignment horizontal="center" vertical="top" wrapText="1"/>
    </xf>
    <xf numFmtId="10" fontId="43" fillId="0" borderId="1" xfId="6" applyNumberFormat="1" applyFont="1" applyBorder="1" applyAlignment="1">
      <alignment horizontal="center" vertical="center" wrapText="1"/>
    </xf>
    <xf numFmtId="0" fontId="43" fillId="0" borderId="1" xfId="0" applyFont="1" applyBorder="1" applyAlignment="1">
      <alignment vertical="center" wrapText="1"/>
    </xf>
    <xf numFmtId="43" fontId="43" fillId="0" borderId="1" xfId="9" applyFont="1" applyBorder="1" applyAlignment="1">
      <alignment vertical="center" wrapText="1"/>
    </xf>
    <xf numFmtId="165" fontId="43" fillId="0" borderId="24" xfId="0" applyNumberFormat="1" applyFont="1" applyBorder="1" applyAlignment="1">
      <alignment horizontal="center" vertical="center"/>
    </xf>
    <xf numFmtId="10" fontId="43" fillId="0" borderId="24" xfId="6" applyNumberFormat="1" applyFont="1" applyBorder="1" applyAlignment="1">
      <alignment horizontal="center" vertical="center"/>
    </xf>
    <xf numFmtId="0" fontId="40" fillId="0" borderId="9" xfId="0" applyFont="1" applyBorder="1" applyAlignment="1">
      <alignment horizontal="center" vertical="top" wrapText="1"/>
    </xf>
    <xf numFmtId="0" fontId="40" fillId="0" borderId="0" xfId="0" applyFont="1" applyAlignment="1">
      <alignment vertical="top" wrapText="1"/>
    </xf>
    <xf numFmtId="0" fontId="40" fillId="0" borderId="0" xfId="0" applyFont="1" applyAlignment="1">
      <alignment horizontal="center" vertical="top" wrapText="1"/>
    </xf>
    <xf numFmtId="0" fontId="40" fillId="0" borderId="11" xfId="0" applyFont="1" applyBorder="1" applyAlignment="1">
      <alignment horizontal="center" vertical="top" wrapText="1"/>
    </xf>
    <xf numFmtId="0" fontId="40" fillId="0" borderId="1" xfId="0" applyFont="1" applyBorder="1" applyAlignment="1">
      <alignment vertical="top"/>
    </xf>
    <xf numFmtId="0" fontId="48" fillId="0" borderId="1" xfId="0" applyFont="1" applyBorder="1" applyAlignment="1">
      <alignment vertical="top" wrapText="1"/>
    </xf>
    <xf numFmtId="9" fontId="49" fillId="0" borderId="1" xfId="0" applyNumberFormat="1" applyFont="1" applyBorder="1" applyAlignment="1">
      <alignment horizontal="center" vertical="top" wrapText="1"/>
    </xf>
    <xf numFmtId="44" fontId="49" fillId="0" borderId="1" xfId="5" applyFont="1" applyFill="1" applyBorder="1" applyAlignment="1">
      <alignment horizontal="center" vertical="top" wrapText="1"/>
    </xf>
    <xf numFmtId="167" fontId="49" fillId="0" borderId="1" xfId="9" applyNumberFormat="1" applyFont="1" applyBorder="1" applyAlignment="1">
      <alignment horizontal="center" vertical="top" wrapText="1"/>
    </xf>
    <xf numFmtId="0" fontId="48" fillId="0" borderId="3" xfId="0" applyFont="1" applyBorder="1" applyAlignment="1">
      <alignment vertical="top" wrapText="1"/>
    </xf>
    <xf numFmtId="0" fontId="48" fillId="0" borderId="4" xfId="0" applyFont="1" applyBorder="1" applyAlignment="1">
      <alignment vertical="top" wrapText="1"/>
    </xf>
    <xf numFmtId="0" fontId="40" fillId="0" borderId="4" xfId="0" applyFont="1" applyBorder="1" applyAlignment="1">
      <alignment horizontal="center" vertical="top" wrapText="1"/>
    </xf>
    <xf numFmtId="9" fontId="48" fillId="0" borderId="1" xfId="0" applyNumberFormat="1" applyFont="1" applyBorder="1" applyAlignment="1">
      <alignment horizontal="center" vertical="top"/>
    </xf>
    <xf numFmtId="166" fontId="40" fillId="0" borderId="1" xfId="0" applyNumberFormat="1" applyFont="1" applyBorder="1" applyAlignment="1">
      <alignment horizontal="center" vertical="top"/>
    </xf>
    <xf numFmtId="0" fontId="48" fillId="0" borderId="24" xfId="0" applyFont="1" applyBorder="1" applyAlignment="1">
      <alignment horizontal="center" vertical="top" wrapText="1"/>
    </xf>
    <xf numFmtId="0" fontId="50" fillId="0" borderId="1" xfId="0" applyFont="1" applyBorder="1" applyAlignment="1">
      <alignment vertical="center" wrapText="1"/>
    </xf>
    <xf numFmtId="10" fontId="43" fillId="0" borderId="1" xfId="6" applyNumberFormat="1" applyFont="1" applyBorder="1" applyAlignment="1">
      <alignment horizontal="center" vertical="center"/>
    </xf>
    <xf numFmtId="10" fontId="48" fillId="0" borderId="1" xfId="0" applyNumberFormat="1" applyFont="1" applyBorder="1" applyAlignment="1">
      <alignment horizontal="center" vertical="top"/>
    </xf>
    <xf numFmtId="165" fontId="43" fillId="0" borderId="1" xfId="0" applyNumberFormat="1" applyFont="1" applyBorder="1" applyAlignment="1">
      <alignment horizontal="center" vertical="center"/>
    </xf>
    <xf numFmtId="9" fontId="48" fillId="0" borderId="1" xfId="0" applyNumberFormat="1" applyFont="1" applyBorder="1" applyAlignment="1">
      <alignment horizontal="center" vertical="top" wrapText="1"/>
    </xf>
    <xf numFmtId="6" fontId="48" fillId="0" borderId="1" xfId="0" applyNumberFormat="1" applyFont="1" applyBorder="1" applyAlignment="1">
      <alignment horizontal="center" vertical="top" wrapText="1"/>
    </xf>
    <xf numFmtId="167" fontId="48" fillId="0" borderId="1" xfId="9" applyNumberFormat="1" applyFont="1" applyBorder="1" applyAlignment="1">
      <alignment horizontal="center" vertical="top" wrapText="1"/>
    </xf>
    <xf numFmtId="44" fontId="40" fillId="0" borderId="1" xfId="5" applyFont="1" applyFill="1" applyBorder="1" applyAlignment="1">
      <alignment horizontal="left" vertical="center" wrapText="1"/>
    </xf>
    <xf numFmtId="44" fontId="43" fillId="0" borderId="24" xfId="5" applyFont="1" applyFill="1" applyBorder="1" applyAlignment="1">
      <alignment horizontal="left" vertical="center" wrapText="1"/>
    </xf>
    <xf numFmtId="0" fontId="49" fillId="0" borderId="24" xfId="0" applyFont="1" applyBorder="1" applyAlignment="1">
      <alignment horizontal="center" vertical="top" wrapText="1"/>
    </xf>
    <xf numFmtId="0" fontId="40" fillId="0" borderId="24" xfId="0" applyFont="1" applyBorder="1" applyAlignment="1">
      <alignment horizontal="center" vertical="center" wrapText="1"/>
    </xf>
    <xf numFmtId="10" fontId="43" fillId="0" borderId="4" xfId="6" applyNumberFormat="1" applyFont="1" applyBorder="1" applyAlignment="1">
      <alignment horizontal="center" vertical="center" wrapText="1"/>
    </xf>
    <xf numFmtId="17" fontId="40" fillId="0" borderId="0" xfId="0" applyNumberFormat="1" applyFont="1" applyAlignment="1">
      <alignment horizontal="center" vertical="center" wrapText="1"/>
    </xf>
    <xf numFmtId="0" fontId="49" fillId="0" borderId="0" xfId="0" applyFont="1" applyAlignment="1">
      <alignment horizontal="center" vertical="top" wrapText="1"/>
    </xf>
    <xf numFmtId="165" fontId="40" fillId="0" borderId="30" xfId="0" applyNumberFormat="1" applyFont="1" applyBorder="1" applyAlignment="1">
      <alignment horizontal="center" vertical="top"/>
    </xf>
    <xf numFmtId="165" fontId="40" fillId="0" borderId="0" xfId="0" applyNumberFormat="1" applyFont="1" applyAlignment="1">
      <alignment horizontal="center" vertical="top"/>
    </xf>
    <xf numFmtId="0" fontId="40" fillId="0" borderId="3" xfId="0" applyFont="1" applyBorder="1" applyAlignment="1">
      <alignment horizontal="center" vertical="top" wrapText="1"/>
    </xf>
    <xf numFmtId="0" fontId="49" fillId="0" borderId="3" xfId="0" applyFont="1" applyBorder="1" applyAlignment="1">
      <alignment vertical="top" wrapText="1"/>
    </xf>
    <xf numFmtId="44" fontId="43" fillId="0" borderId="24" xfId="5" applyFont="1" applyFill="1" applyBorder="1" applyAlignment="1">
      <alignment horizontal="center" vertical="center" wrapText="1"/>
    </xf>
    <xf numFmtId="0" fontId="40" fillId="0" borderId="24" xfId="0" applyFont="1" applyBorder="1" applyAlignment="1">
      <alignment vertical="top"/>
    </xf>
    <xf numFmtId="0" fontId="40" fillId="0" borderId="24" xfId="0" applyFont="1" applyBorder="1" applyAlignment="1">
      <alignment vertical="top" wrapText="1"/>
    </xf>
    <xf numFmtId="0" fontId="49" fillId="0" borderId="24" xfId="0" applyFont="1" applyBorder="1" applyAlignment="1">
      <alignment vertical="top" wrapText="1"/>
    </xf>
    <xf numFmtId="167" fontId="48" fillId="0" borderId="3" xfId="9" applyNumberFormat="1" applyFont="1" applyBorder="1" applyAlignment="1">
      <alignment horizontal="center" vertical="top" wrapText="1"/>
    </xf>
    <xf numFmtId="0" fontId="49" fillId="0" borderId="4" xfId="0" applyFont="1" applyBorder="1" applyAlignment="1">
      <alignment vertical="top" wrapText="1"/>
    </xf>
    <xf numFmtId="167" fontId="40" fillId="0" borderId="24" xfId="9" applyNumberFormat="1" applyFont="1" applyBorder="1" applyAlignment="1">
      <alignment horizontal="center" vertical="top" wrapText="1"/>
    </xf>
    <xf numFmtId="167" fontId="40" fillId="0" borderId="4" xfId="9" applyNumberFormat="1" applyFont="1" applyBorder="1" applyAlignment="1">
      <alignment horizontal="center" vertical="top" wrapText="1"/>
    </xf>
    <xf numFmtId="167" fontId="40" fillId="0" borderId="3" xfId="9" applyNumberFormat="1" applyFont="1" applyBorder="1" applyAlignment="1">
      <alignment horizontal="center" vertical="top" wrapText="1"/>
    </xf>
    <xf numFmtId="0" fontId="48" fillId="0" borderId="24" xfId="0" applyFont="1" applyBorder="1" applyAlignment="1">
      <alignment vertical="top" wrapText="1"/>
    </xf>
    <xf numFmtId="9" fontId="48" fillId="0" borderId="3" xfId="0" applyNumberFormat="1" applyFont="1" applyBorder="1" applyAlignment="1">
      <alignment horizontal="center" vertical="top"/>
    </xf>
    <xf numFmtId="17" fontId="40" fillId="0" borderId="5" xfId="0" applyNumberFormat="1" applyFont="1" applyBorder="1" applyAlignment="1">
      <alignment horizontal="center" vertical="top" wrapText="1"/>
    </xf>
    <xf numFmtId="17" fontId="40" fillId="0" borderId="1" xfId="0" applyNumberFormat="1" applyFont="1" applyBorder="1" applyAlignment="1">
      <alignment horizontal="center" vertical="center" wrapText="1"/>
    </xf>
    <xf numFmtId="8" fontId="48" fillId="0" borderId="1" xfId="0" applyNumberFormat="1" applyFont="1" applyBorder="1" applyAlignment="1">
      <alignment horizontal="center" vertical="top" wrapText="1"/>
    </xf>
    <xf numFmtId="165" fontId="40" fillId="0" borderId="40" xfId="0" applyNumberFormat="1" applyFont="1" applyBorder="1" applyAlignment="1">
      <alignment horizontal="center" vertical="center"/>
    </xf>
    <xf numFmtId="167" fontId="48" fillId="0" borderId="4" xfId="9" applyNumberFormat="1" applyFont="1" applyBorder="1" applyAlignment="1">
      <alignment horizontal="center" vertical="center" wrapText="1"/>
    </xf>
    <xf numFmtId="167" fontId="48" fillId="0" borderId="1" xfId="9" applyNumberFormat="1" applyFont="1" applyFill="1" applyBorder="1" applyAlignment="1">
      <alignment horizontal="center" vertical="top" wrapText="1"/>
    </xf>
    <xf numFmtId="167" fontId="48" fillId="0" borderId="24" xfId="9" applyNumberFormat="1" applyFont="1" applyBorder="1" applyAlignment="1">
      <alignment horizontal="center" vertical="top" wrapText="1"/>
    </xf>
    <xf numFmtId="0" fontId="48" fillId="0" borderId="25" xfId="0" applyFont="1" applyBorder="1" applyAlignment="1">
      <alignment horizontal="center" vertical="top" wrapText="1"/>
    </xf>
    <xf numFmtId="0" fontId="48" fillId="0" borderId="5" xfId="0" applyFont="1" applyBorder="1" applyAlignment="1">
      <alignment horizontal="center" vertical="top" wrapText="1"/>
    </xf>
    <xf numFmtId="0" fontId="40" fillId="0" borderId="28" xfId="0" applyFont="1" applyBorder="1" applyAlignment="1">
      <alignment horizontal="center" vertical="top" wrapText="1"/>
    </xf>
    <xf numFmtId="9" fontId="48" fillId="0" borderId="4" xfId="0" applyNumberFormat="1" applyFont="1" applyBorder="1" applyAlignment="1">
      <alignment horizontal="center" vertical="top"/>
    </xf>
    <xf numFmtId="0" fontId="49" fillId="0" borderId="4" xfId="0" applyFont="1" applyBorder="1" applyAlignment="1">
      <alignment horizontal="center" vertical="top" wrapText="1"/>
    </xf>
    <xf numFmtId="0" fontId="40" fillId="0" borderId="4" xfId="0" applyFont="1" applyBorder="1" applyAlignment="1">
      <alignment horizontal="center" vertical="center" wrapText="1"/>
    </xf>
    <xf numFmtId="17" fontId="40" fillId="0" borderId="4" xfId="0" applyNumberFormat="1" applyFont="1" applyBorder="1" applyAlignment="1">
      <alignment horizontal="center" vertical="top" wrapText="1"/>
    </xf>
    <xf numFmtId="0" fontId="48" fillId="0" borderId="24" xfId="0" applyFont="1" applyBorder="1" applyAlignment="1">
      <alignment horizontal="center" vertical="top"/>
    </xf>
    <xf numFmtId="0" fontId="40" fillId="0" borderId="24" xfId="0" applyFont="1" applyBorder="1" applyAlignment="1">
      <alignment horizontal="center" vertical="center"/>
    </xf>
    <xf numFmtId="167" fontId="48" fillId="0" borderId="4" xfId="9" applyNumberFormat="1" applyFont="1" applyBorder="1" applyAlignment="1">
      <alignment horizontal="center" vertical="top" wrapText="1"/>
    </xf>
    <xf numFmtId="17" fontId="49" fillId="0" borderId="3" xfId="0" applyNumberFormat="1" applyFont="1" applyBorder="1" applyAlignment="1">
      <alignment horizontal="center" vertical="top" wrapText="1"/>
    </xf>
    <xf numFmtId="0" fontId="49" fillId="0" borderId="3" xfId="0" applyFont="1" applyBorder="1" applyAlignment="1">
      <alignment horizontal="center" vertical="top" wrapText="1"/>
    </xf>
    <xf numFmtId="6" fontId="48" fillId="0" borderId="3" xfId="0" applyNumberFormat="1" applyFont="1" applyBorder="1" applyAlignment="1">
      <alignment horizontal="center" vertical="top" wrapText="1"/>
    </xf>
    <xf numFmtId="17" fontId="40" fillId="0" borderId="3" xfId="0" applyNumberFormat="1" applyFont="1" applyBorder="1" applyAlignment="1">
      <alignment horizontal="center" vertical="top" wrapText="1"/>
    </xf>
    <xf numFmtId="0" fontId="48" fillId="0" borderId="1" xfId="0" applyFont="1" applyBorder="1"/>
    <xf numFmtId="0" fontId="52" fillId="0" borderId="1" xfId="0" applyFont="1" applyBorder="1" applyAlignment="1">
      <alignment horizontal="center" vertical="center" wrapText="1"/>
    </xf>
    <xf numFmtId="0" fontId="49" fillId="0" borderId="0" xfId="0" applyFont="1" applyAlignment="1">
      <alignment horizontal="center"/>
    </xf>
    <xf numFmtId="0" fontId="52" fillId="0" borderId="0" xfId="0" applyFont="1" applyAlignment="1">
      <alignment horizontal="center" vertical="center" wrapText="1"/>
    </xf>
    <xf numFmtId="0" fontId="40" fillId="0" borderId="0" xfId="0" applyFont="1" applyAlignment="1">
      <alignment horizontal="center" vertical="center" wrapText="1"/>
    </xf>
    <xf numFmtId="42" fontId="40" fillId="0" borderId="0" xfId="0" applyNumberFormat="1" applyFont="1" applyAlignment="1">
      <alignment horizontal="center" vertical="center" wrapText="1"/>
    </xf>
    <xf numFmtId="0" fontId="40" fillId="0" borderId="0" xfId="0" applyFont="1" applyAlignment="1">
      <alignment horizontal="center"/>
    </xf>
    <xf numFmtId="0" fontId="40" fillId="0" borderId="0" xfId="0" applyFont="1" applyAlignment="1">
      <alignment horizontal="center" vertical="center"/>
    </xf>
    <xf numFmtId="164" fontId="47" fillId="0" borderId="0" xfId="0" applyNumberFormat="1" applyFont="1" applyAlignment="1">
      <alignment horizontal="center" vertical="center"/>
    </xf>
    <xf numFmtId="0" fontId="48" fillId="0" borderId="0" xfId="0" applyFont="1" applyAlignment="1">
      <alignment horizontal="center"/>
    </xf>
    <xf numFmtId="0" fontId="48" fillId="0" borderId="0" xfId="0" applyFont="1" applyAlignment="1">
      <alignment horizontal="center" vertical="center"/>
    </xf>
    <xf numFmtId="44" fontId="40" fillId="0" borderId="0" xfId="0" applyNumberFormat="1" applyFont="1"/>
    <xf numFmtId="167" fontId="40" fillId="0" borderId="0" xfId="9" applyNumberFormat="1" applyFont="1"/>
    <xf numFmtId="10" fontId="43" fillId="0" borderId="44" xfId="6" applyNumberFormat="1" applyFont="1" applyBorder="1" applyAlignment="1">
      <alignment horizontal="center" vertical="center"/>
    </xf>
    <xf numFmtId="0" fontId="50" fillId="0" borderId="3" xfId="0" applyFont="1" applyBorder="1" applyAlignment="1">
      <alignment horizontal="center" vertical="center" wrapText="1"/>
    </xf>
    <xf numFmtId="0" fontId="50" fillId="0" borderId="1" xfId="0" applyFont="1" applyBorder="1" applyAlignment="1">
      <alignment horizontal="center" vertical="top" wrapText="1"/>
    </xf>
    <xf numFmtId="0" fontId="50" fillId="0" borderId="1" xfId="0" applyFont="1" applyBorder="1" applyAlignment="1">
      <alignment horizontal="center" vertical="center"/>
    </xf>
    <xf numFmtId="1" fontId="50" fillId="0" borderId="1" xfId="0" applyNumberFormat="1" applyFont="1" applyBorder="1" applyAlignment="1">
      <alignment horizontal="center" vertical="center"/>
    </xf>
    <xf numFmtId="0" fontId="50" fillId="0" borderId="24" xfId="0" applyFont="1" applyBorder="1" applyAlignment="1">
      <alignment horizontal="center" vertical="center"/>
    </xf>
    <xf numFmtId="0" fontId="50" fillId="0" borderId="1" xfId="0" applyFont="1" applyBorder="1" applyAlignment="1">
      <alignment horizontal="center" vertical="center" wrapText="1"/>
    </xf>
    <xf numFmtId="0" fontId="50" fillId="0" borderId="0" xfId="0" applyFont="1" applyAlignment="1">
      <alignment horizontal="center"/>
    </xf>
    <xf numFmtId="10" fontId="50" fillId="0" borderId="1" xfId="6" applyNumberFormat="1" applyFont="1" applyBorder="1" applyAlignment="1">
      <alignment horizontal="center" vertical="center" wrapText="1"/>
    </xf>
    <xf numFmtId="10" fontId="50" fillId="0" borderId="1" xfId="0" applyNumberFormat="1" applyFont="1" applyBorder="1" applyAlignment="1">
      <alignment horizontal="center" vertical="center" wrapText="1"/>
    </xf>
    <xf numFmtId="0" fontId="20" fillId="0" borderId="1" xfId="0" applyFont="1" applyBorder="1" applyAlignment="1">
      <alignment horizontal="center"/>
    </xf>
    <xf numFmtId="0" fontId="0" fillId="0" borderId="1" xfId="0" applyBorder="1" applyAlignment="1">
      <alignment vertical="center"/>
    </xf>
    <xf numFmtId="0" fontId="20" fillId="0" borderId="1" xfId="0" applyFont="1" applyBorder="1" applyAlignment="1">
      <alignment horizontal="center" vertical="center"/>
    </xf>
    <xf numFmtId="0" fontId="0" fillId="0" borderId="9" xfId="0" applyBorder="1" applyAlignment="1">
      <alignment vertical="center" wrapText="1"/>
    </xf>
    <xf numFmtId="10" fontId="0" fillId="0" borderId="1" xfId="10" applyNumberFormat="1" applyFont="1" applyBorder="1" applyAlignment="1">
      <alignment horizontal="center" vertical="center"/>
    </xf>
    <xf numFmtId="9" fontId="0" fillId="0" borderId="0" xfId="10" applyFont="1" applyAlignment="1">
      <alignment horizontal="center" vertical="center"/>
    </xf>
    <xf numFmtId="10" fontId="0" fillId="0" borderId="0" xfId="10" applyNumberFormat="1" applyFont="1" applyAlignment="1">
      <alignment horizontal="center" vertical="center"/>
    </xf>
    <xf numFmtId="10" fontId="0" fillId="0" borderId="0" xfId="6" applyNumberFormat="1" applyFont="1"/>
    <xf numFmtId="0" fontId="0" fillId="0" borderId="0" xfId="0" applyAlignment="1">
      <alignment wrapText="1"/>
    </xf>
    <xf numFmtId="0" fontId="50" fillId="0" borderId="0" xfId="0" applyFont="1" applyAlignment="1">
      <alignment vertical="center"/>
    </xf>
    <xf numFmtId="10" fontId="43" fillId="0" borderId="3" xfId="0" applyNumberFormat="1" applyFont="1" applyBorder="1" applyAlignment="1">
      <alignment horizontal="center" vertical="center" wrapText="1"/>
    </xf>
    <xf numFmtId="10" fontId="50" fillId="0" borderId="0" xfId="0" applyNumberFormat="1" applyFont="1" applyAlignment="1">
      <alignment vertical="center"/>
    </xf>
    <xf numFmtId="10" fontId="43" fillId="0" borderId="1" xfId="0" applyNumberFormat="1" applyFont="1" applyBorder="1" applyAlignment="1">
      <alignment horizontal="center" vertical="center"/>
    </xf>
    <xf numFmtId="10" fontId="40" fillId="0" borderId="0" xfId="0" applyNumberFormat="1" applyFont="1" applyAlignment="1">
      <alignment horizontal="center" vertical="center" wrapText="1"/>
    </xf>
    <xf numFmtId="44" fontId="43" fillId="0" borderId="1" xfId="5" applyFont="1" applyBorder="1" applyAlignment="1">
      <alignment vertical="center" wrapText="1"/>
    </xf>
    <xf numFmtId="44" fontId="43" fillId="0" borderId="4" xfId="5" applyFont="1" applyBorder="1" applyAlignment="1">
      <alignment horizontal="center" vertical="center" wrapText="1"/>
    </xf>
    <xf numFmtId="44" fontId="43" fillId="0" borderId="3" xfId="5" applyFont="1" applyBorder="1" applyAlignment="1">
      <alignment horizontal="center" vertical="center" wrapText="1"/>
    </xf>
    <xf numFmtId="44" fontId="43" fillId="0" borderId="43" xfId="5" applyFont="1" applyBorder="1" applyAlignment="1">
      <alignment vertical="center"/>
    </xf>
    <xf numFmtId="0" fontId="40" fillId="0" borderId="1" xfId="0" applyFont="1" applyFill="1" applyBorder="1" applyAlignment="1">
      <alignment horizontal="center" vertical="top" wrapText="1"/>
    </xf>
    <xf numFmtId="0" fontId="40" fillId="0" borderId="1" xfId="0" applyFont="1" applyFill="1" applyBorder="1" applyAlignment="1">
      <alignment horizontal="justify" vertical="top" wrapText="1"/>
    </xf>
    <xf numFmtId="0" fontId="49" fillId="0" borderId="1" xfId="0" applyFont="1" applyFill="1" applyBorder="1" applyAlignment="1">
      <alignment horizontal="center" vertical="top" wrapText="1"/>
    </xf>
    <xf numFmtId="0" fontId="40" fillId="0" borderId="1" xfId="0" applyFont="1" applyFill="1" applyBorder="1" applyAlignment="1">
      <alignment horizontal="center" vertical="center" wrapText="1"/>
    </xf>
    <xf numFmtId="0" fontId="48" fillId="0" borderId="1" xfId="0" applyFont="1" applyFill="1" applyBorder="1" applyAlignment="1">
      <alignment horizontal="center" vertical="top" wrapText="1"/>
    </xf>
    <xf numFmtId="0" fontId="48" fillId="0" borderId="1" xfId="0" applyFont="1" applyFill="1" applyBorder="1" applyAlignment="1">
      <alignment horizontal="center" vertical="top" wrapText="1"/>
    </xf>
    <xf numFmtId="0" fontId="48" fillId="0" borderId="24" xfId="0" applyFont="1" applyFill="1" applyBorder="1" applyAlignment="1">
      <alignment horizontal="center" vertical="top" wrapText="1"/>
    </xf>
    <xf numFmtId="0" fontId="48" fillId="0" borderId="4" xfId="0" applyFont="1" applyFill="1" applyBorder="1" applyAlignment="1">
      <alignment horizontal="center" vertical="top" wrapText="1"/>
    </xf>
    <xf numFmtId="0" fontId="48" fillId="0" borderId="3" xfId="0" applyFont="1" applyFill="1" applyBorder="1" applyAlignment="1">
      <alignment horizontal="center" vertical="top" wrapText="1"/>
    </xf>
    <xf numFmtId="0" fontId="48" fillId="0" borderId="11" xfId="0" applyFont="1" applyFill="1" applyBorder="1" applyAlignment="1">
      <alignment horizontal="center" vertical="top" wrapText="1"/>
    </xf>
    <xf numFmtId="0" fontId="40" fillId="0" borderId="0" xfId="0" applyFont="1" applyFill="1"/>
    <xf numFmtId="0" fontId="49" fillId="0" borderId="1" xfId="0" applyFont="1" applyBorder="1" applyAlignment="1">
      <alignment horizontal="center" vertical="top" wrapText="1"/>
    </xf>
    <xf numFmtId="0" fontId="48" fillId="0" borderId="1" xfId="0" applyFont="1" applyBorder="1" applyAlignment="1">
      <alignment horizontal="center" vertical="top" wrapText="1"/>
    </xf>
    <xf numFmtId="0" fontId="48" fillId="0" borderId="3" xfId="0" applyFont="1" applyBorder="1" applyAlignment="1">
      <alignment horizontal="center" vertical="top" wrapText="1"/>
    </xf>
    <xf numFmtId="0" fontId="48" fillId="0" borderId="24" xfId="0" applyFont="1" applyBorder="1" applyAlignment="1">
      <alignment horizontal="center" vertical="top" wrapText="1"/>
    </xf>
    <xf numFmtId="0" fontId="48" fillId="0" borderId="4" xfId="0" applyFont="1" applyBorder="1" applyAlignment="1">
      <alignment horizontal="center" vertical="top" wrapText="1"/>
    </xf>
    <xf numFmtId="0" fontId="48" fillId="0" borderId="1" xfId="0" applyFont="1" applyFill="1" applyBorder="1" applyAlignment="1">
      <alignment horizontal="center" vertical="top" wrapText="1"/>
    </xf>
    <xf numFmtId="0" fontId="40" fillId="0" borderId="1" xfId="0" applyFont="1" applyBorder="1" applyAlignment="1">
      <alignment horizontal="center" vertical="top" wrapText="1"/>
    </xf>
    <xf numFmtId="0" fontId="40" fillId="0" borderId="1" xfId="0" applyFont="1" applyBorder="1" applyAlignment="1">
      <alignment horizontal="center" vertical="center"/>
    </xf>
    <xf numFmtId="0" fontId="40" fillId="0" borderId="1" xfId="0" applyFont="1" applyBorder="1" applyAlignment="1">
      <alignment horizontal="center" vertical="center" wrapText="1"/>
    </xf>
    <xf numFmtId="0" fontId="40" fillId="0" borderId="24" xfId="0" applyFont="1" applyBorder="1" applyAlignment="1">
      <alignment horizontal="center" vertical="center"/>
    </xf>
    <xf numFmtId="0" fontId="48" fillId="0" borderId="3" xfId="0" applyFont="1" applyBorder="1" applyAlignment="1">
      <alignment horizontal="center" vertical="center" wrapText="1"/>
    </xf>
    <xf numFmtId="0" fontId="48" fillId="0" borderId="1" xfId="0" applyFont="1" applyFill="1" applyBorder="1" applyAlignment="1">
      <alignment vertical="top" wrapText="1"/>
    </xf>
    <xf numFmtId="0" fontId="48" fillId="0" borderId="24" xfId="0" applyFont="1" applyFill="1" applyBorder="1" applyAlignment="1">
      <alignment vertical="top" wrapText="1"/>
    </xf>
    <xf numFmtId="0" fontId="40" fillId="0" borderId="0" xfId="0" applyFont="1" applyFill="1" applyAlignment="1">
      <alignment horizontal="center" vertical="center"/>
    </xf>
    <xf numFmtId="1" fontId="40" fillId="0" borderId="3" xfId="0" applyNumberFormat="1" applyFont="1" applyFill="1" applyBorder="1" applyAlignment="1">
      <alignment horizontal="center" vertical="center"/>
    </xf>
    <xf numFmtId="1" fontId="40" fillId="0" borderId="1" xfId="0" applyNumberFormat="1" applyFont="1" applyFill="1" applyBorder="1" applyAlignment="1">
      <alignment horizontal="center" vertical="center"/>
    </xf>
    <xf numFmtId="1" fontId="40" fillId="0" borderId="1" xfId="0" applyNumberFormat="1" applyFont="1" applyFill="1" applyBorder="1" applyAlignment="1">
      <alignment horizontal="center" vertical="center" wrapText="1"/>
    </xf>
    <xf numFmtId="0" fontId="48" fillId="0" borderId="24" xfId="0" applyFont="1" applyFill="1" applyBorder="1" applyAlignment="1">
      <alignment horizontal="center" vertical="center" wrapText="1"/>
    </xf>
    <xf numFmtId="0" fontId="48" fillId="0" borderId="3" xfId="0" applyFont="1" applyFill="1" applyBorder="1" applyAlignment="1">
      <alignment horizontal="center" vertical="center" wrapText="1"/>
    </xf>
    <xf numFmtId="0" fontId="40" fillId="0" borderId="1" xfId="0" applyFont="1" applyFill="1" applyBorder="1" applyAlignment="1">
      <alignment horizontal="center" vertical="center"/>
    </xf>
    <xf numFmtId="1" fontId="40" fillId="0" borderId="24" xfId="0" applyNumberFormat="1" applyFont="1" applyFill="1" applyBorder="1" applyAlignment="1">
      <alignment horizontal="center" vertical="center"/>
    </xf>
    <xf numFmtId="0" fontId="49" fillId="0" borderId="0" xfId="0" applyFont="1" applyFill="1" applyAlignment="1">
      <alignment horizontal="center"/>
    </xf>
    <xf numFmtId="10" fontId="50" fillId="0" borderId="3" xfId="0" applyNumberFormat="1" applyFont="1" applyFill="1" applyBorder="1" applyAlignment="1">
      <alignment horizontal="center" vertical="center" wrapText="1"/>
    </xf>
    <xf numFmtId="10" fontId="50" fillId="0" borderId="3" xfId="6" applyNumberFormat="1" applyFont="1" applyFill="1" applyBorder="1" applyAlignment="1">
      <alignment horizontal="center" vertical="center" wrapText="1"/>
    </xf>
    <xf numFmtId="10" fontId="50" fillId="0" borderId="3" xfId="0" applyNumberFormat="1" applyFont="1" applyFill="1" applyBorder="1" applyAlignment="1">
      <alignment horizontal="center" vertical="top" wrapText="1"/>
    </xf>
    <xf numFmtId="10" fontId="50" fillId="0" borderId="3" xfId="6" applyNumberFormat="1" applyFont="1" applyFill="1" applyBorder="1" applyAlignment="1">
      <alignment horizontal="center" vertical="top" wrapText="1"/>
    </xf>
    <xf numFmtId="10" fontId="43" fillId="0" borderId="4" xfId="6" applyNumberFormat="1" applyFont="1" applyFill="1" applyBorder="1" applyAlignment="1">
      <alignment horizontal="center" vertical="center"/>
    </xf>
    <xf numFmtId="10" fontId="50" fillId="0" borderId="1" xfId="6" applyNumberFormat="1" applyFont="1" applyFill="1" applyBorder="1" applyAlignment="1">
      <alignment horizontal="center" vertical="center"/>
    </xf>
    <xf numFmtId="10" fontId="50" fillId="0" borderId="1" xfId="6" applyNumberFormat="1" applyFont="1" applyFill="1" applyBorder="1" applyAlignment="1">
      <alignment horizontal="center" vertical="center" wrapText="1"/>
    </xf>
    <xf numFmtId="10" fontId="50" fillId="0" borderId="1" xfId="0" applyNumberFormat="1" applyFont="1" applyFill="1" applyBorder="1" applyAlignment="1">
      <alignment horizontal="center" vertical="center" wrapText="1"/>
    </xf>
    <xf numFmtId="10" fontId="43" fillId="0" borderId="1" xfId="0" applyNumberFormat="1" applyFont="1" applyFill="1" applyBorder="1" applyAlignment="1">
      <alignment horizontal="center" vertical="center" wrapText="1"/>
    </xf>
    <xf numFmtId="10" fontId="50" fillId="0" borderId="1" xfId="0" applyNumberFormat="1" applyFont="1" applyFill="1" applyBorder="1" applyAlignment="1">
      <alignment horizontal="center" vertical="center"/>
    </xf>
    <xf numFmtId="10" fontId="43" fillId="0" borderId="1" xfId="6" applyNumberFormat="1" applyFont="1" applyFill="1" applyBorder="1" applyAlignment="1">
      <alignment horizontal="center" vertical="center"/>
    </xf>
    <xf numFmtId="10" fontId="43" fillId="0" borderId="24" xfId="6" applyNumberFormat="1" applyFont="1" applyFill="1" applyBorder="1" applyAlignment="1">
      <alignment horizontal="center" vertical="center"/>
    </xf>
    <xf numFmtId="10" fontId="50" fillId="0" borderId="1" xfId="0" applyNumberFormat="1" applyFont="1" applyFill="1" applyBorder="1" applyAlignment="1">
      <alignment horizontal="center" vertical="top" wrapText="1"/>
    </xf>
    <xf numFmtId="10" fontId="50" fillId="0" borderId="24" xfId="0" applyNumberFormat="1" applyFont="1" applyFill="1" applyBorder="1" applyAlignment="1">
      <alignment horizontal="center" vertical="center"/>
    </xf>
    <xf numFmtId="10" fontId="50" fillId="0" borderId="24" xfId="6" applyNumberFormat="1" applyFont="1" applyFill="1" applyBorder="1" applyAlignment="1">
      <alignment horizontal="center" vertical="center"/>
    </xf>
    <xf numFmtId="10" fontId="50" fillId="0" borderId="0" xfId="0" applyNumberFormat="1" applyFont="1" applyFill="1" applyAlignment="1">
      <alignment horizontal="center"/>
    </xf>
    <xf numFmtId="10" fontId="43" fillId="0" borderId="44" xfId="6" applyNumberFormat="1" applyFont="1" applyFill="1" applyBorder="1" applyAlignment="1">
      <alignment horizontal="center" vertical="center"/>
    </xf>
    <xf numFmtId="0" fontId="48" fillId="0" borderId="1" xfId="0" applyFont="1" applyFill="1" applyBorder="1" applyAlignment="1">
      <alignment horizontal="center" vertical="center" wrapText="1"/>
    </xf>
    <xf numFmtId="0" fontId="41" fillId="0" borderId="10" xfId="0" applyFont="1" applyFill="1" applyBorder="1" applyAlignment="1">
      <alignment horizontal="center" vertical="center"/>
    </xf>
    <xf numFmtId="44" fontId="43" fillId="0" borderId="1" xfId="5" applyFont="1" applyFill="1" applyBorder="1" applyAlignment="1">
      <alignment vertical="center" wrapText="1"/>
    </xf>
    <xf numFmtId="44" fontId="43" fillId="0" borderId="4" xfId="5" applyFont="1" applyFill="1" applyBorder="1" applyAlignment="1">
      <alignment horizontal="center" vertical="center" wrapText="1"/>
    </xf>
    <xf numFmtId="44" fontId="43" fillId="0" borderId="3" xfId="5" applyFont="1" applyFill="1" applyBorder="1" applyAlignment="1">
      <alignment horizontal="center" vertical="center" wrapText="1"/>
    </xf>
    <xf numFmtId="44" fontId="43" fillId="0" borderId="44" xfId="5" applyFont="1" applyFill="1" applyBorder="1" applyAlignment="1">
      <alignment vertical="center"/>
    </xf>
    <xf numFmtId="44" fontId="40" fillId="0" borderId="0" xfId="0" applyNumberFormat="1" applyFont="1" applyFill="1"/>
    <xf numFmtId="9" fontId="43" fillId="0" borderId="0" xfId="6" applyFont="1" applyFill="1" applyAlignment="1">
      <alignment horizontal="center" vertical="center"/>
    </xf>
    <xf numFmtId="44" fontId="40" fillId="0" borderId="0" xfId="5" applyFont="1" applyFill="1" applyAlignment="1">
      <alignment horizontal="center" vertical="center" wrapText="1"/>
    </xf>
    <xf numFmtId="10" fontId="43" fillId="0" borderId="1" xfId="9" applyNumberFormat="1" applyFont="1" applyFill="1" applyBorder="1" applyAlignment="1">
      <alignment horizontal="center" vertical="center" wrapText="1"/>
    </xf>
    <xf numFmtId="10" fontId="43" fillId="0" borderId="1" xfId="6" applyNumberFormat="1" applyFont="1" applyFill="1" applyBorder="1" applyAlignment="1">
      <alignment vertical="center" wrapText="1"/>
    </xf>
    <xf numFmtId="10" fontId="48" fillId="0" borderId="1" xfId="6" applyNumberFormat="1" applyFont="1" applyFill="1" applyBorder="1" applyAlignment="1">
      <alignment horizontal="center" vertical="center" wrapText="1"/>
    </xf>
    <xf numFmtId="10" fontId="43" fillId="0" borderId="24" xfId="6" applyNumberFormat="1" applyFont="1" applyFill="1" applyBorder="1" applyAlignment="1">
      <alignment horizontal="center" vertical="center" wrapText="1"/>
    </xf>
    <xf numFmtId="10" fontId="43" fillId="0" borderId="4" xfId="6" applyNumberFormat="1" applyFont="1" applyFill="1" applyBorder="1" applyAlignment="1">
      <alignment horizontal="center" vertical="center" wrapText="1"/>
    </xf>
    <xf numFmtId="9" fontId="43" fillId="0" borderId="3" xfId="6" applyFont="1" applyFill="1" applyBorder="1" applyAlignment="1">
      <alignment horizontal="center" vertical="center" wrapText="1"/>
    </xf>
    <xf numFmtId="9" fontId="43" fillId="0" borderId="4" xfId="6" applyFont="1" applyFill="1" applyBorder="1" applyAlignment="1">
      <alignment horizontal="center" vertical="center" wrapText="1"/>
    </xf>
    <xf numFmtId="0" fontId="48" fillId="0" borderId="24" xfId="0" applyFont="1" applyFill="1" applyBorder="1" applyAlignment="1">
      <alignment horizontal="center" vertical="top" wrapText="1"/>
    </xf>
    <xf numFmtId="0" fontId="48" fillId="0" borderId="3" xfId="0" applyFont="1" applyFill="1" applyBorder="1" applyAlignment="1">
      <alignment horizontal="center" vertical="top" wrapText="1"/>
    </xf>
    <xf numFmtId="167" fontId="48" fillId="0" borderId="4" xfId="9" applyNumberFormat="1" applyFont="1" applyFill="1" applyBorder="1" applyAlignment="1">
      <alignment horizontal="center" vertical="center" wrapText="1"/>
    </xf>
    <xf numFmtId="0" fontId="48" fillId="0" borderId="1" xfId="0" applyFont="1" applyFill="1" applyBorder="1" applyAlignment="1">
      <alignment horizontal="center" vertical="top" wrapText="1"/>
    </xf>
    <xf numFmtId="0" fontId="49" fillId="0" borderId="1" xfId="0" applyFont="1" applyFill="1" applyBorder="1" applyAlignment="1">
      <alignment horizontal="center" vertical="top" wrapText="1"/>
    </xf>
    <xf numFmtId="44" fontId="49" fillId="0" borderId="1" xfId="5" applyFont="1" applyFill="1" applyBorder="1" applyAlignment="1">
      <alignment horizontal="center" vertical="top" wrapText="1"/>
    </xf>
    <xf numFmtId="0" fontId="40" fillId="0" borderId="4" xfId="0" applyFont="1" applyFill="1" applyBorder="1" applyAlignment="1">
      <alignment horizontal="center" vertical="top" wrapText="1"/>
    </xf>
    <xf numFmtId="0" fontId="40" fillId="0" borderId="3" xfId="0" applyFont="1" applyFill="1" applyBorder="1" applyAlignment="1">
      <alignment horizontal="center" vertical="top" wrapText="1"/>
    </xf>
    <xf numFmtId="6" fontId="48" fillId="0" borderId="1" xfId="0" applyNumberFormat="1" applyFont="1" applyBorder="1" applyAlignment="1">
      <alignment horizontal="center" vertical="top" wrapText="1"/>
    </xf>
    <xf numFmtId="0" fontId="53" fillId="0" borderId="1" xfId="0" applyFont="1" applyFill="1" applyBorder="1" applyAlignment="1">
      <alignment horizontal="center" vertical="top" wrapText="1"/>
    </xf>
    <xf numFmtId="0" fontId="50" fillId="0" borderId="1" xfId="0" applyFont="1" applyFill="1" applyBorder="1" applyAlignment="1">
      <alignment horizontal="justify" vertical="top" wrapText="1"/>
    </xf>
    <xf numFmtId="0" fontId="50" fillId="0" borderId="1" xfId="0" applyFont="1" applyFill="1" applyBorder="1" applyAlignment="1">
      <alignment horizontal="center" vertical="top" wrapText="1"/>
    </xf>
    <xf numFmtId="0" fontId="49" fillId="0" borderId="1" xfId="0" applyFont="1" applyFill="1" applyBorder="1" applyAlignment="1">
      <alignment horizontal="center" vertical="center" wrapText="1"/>
    </xf>
    <xf numFmtId="9" fontId="49" fillId="0" borderId="1" xfId="0" applyNumberFormat="1" applyFont="1" applyBorder="1" applyAlignment="1">
      <alignment horizontal="center" vertical="center" wrapText="1"/>
    </xf>
    <xf numFmtId="0" fontId="48" fillId="0" borderId="1" xfId="0" applyFont="1" applyFill="1" applyBorder="1" applyAlignment="1">
      <alignment horizontal="center" vertical="center"/>
    </xf>
    <xf numFmtId="9" fontId="48" fillId="0" borderId="1" xfId="0" applyNumberFormat="1" applyFont="1" applyBorder="1" applyAlignment="1">
      <alignment horizontal="center" vertical="center" wrapText="1"/>
    </xf>
    <xf numFmtId="0" fontId="48" fillId="0" borderId="4" xfId="0" applyFont="1" applyFill="1" applyBorder="1" applyAlignment="1">
      <alignment horizontal="center" vertical="center" wrapText="1"/>
    </xf>
    <xf numFmtId="0" fontId="50" fillId="0" borderId="1" xfId="0" applyFont="1" applyFill="1" applyBorder="1" applyAlignment="1">
      <alignment horizontal="center" vertical="center" wrapText="1"/>
    </xf>
    <xf numFmtId="17" fontId="49" fillId="0" borderId="1" xfId="0" applyNumberFormat="1" applyFont="1" applyBorder="1" applyAlignment="1">
      <alignment horizontal="center" vertical="center" wrapText="1"/>
    </xf>
    <xf numFmtId="17" fontId="49" fillId="0" borderId="24" xfId="0" applyNumberFormat="1" applyFont="1" applyBorder="1" applyAlignment="1">
      <alignment horizontal="center" vertical="center" wrapText="1"/>
    </xf>
    <xf numFmtId="17" fontId="49" fillId="0" borderId="0" xfId="0" applyNumberFormat="1" applyFont="1" applyAlignment="1">
      <alignment horizontal="center" vertical="center" wrapText="1"/>
    </xf>
    <xf numFmtId="9" fontId="50" fillId="0" borderId="1" xfId="6" applyFont="1" applyBorder="1" applyAlignment="1">
      <alignment horizontal="center" vertical="center" wrapText="1"/>
    </xf>
    <xf numFmtId="17" fontId="50" fillId="0" borderId="1" xfId="0" applyNumberFormat="1" applyFont="1" applyBorder="1" applyAlignment="1">
      <alignment horizontal="center" vertical="center" wrapText="1"/>
    </xf>
    <xf numFmtId="0" fontId="50" fillId="0" borderId="1" xfId="0" applyFont="1" applyFill="1" applyBorder="1" applyAlignment="1">
      <alignment horizontal="center" vertical="center"/>
    </xf>
    <xf numFmtId="9" fontId="50" fillId="0" borderId="1" xfId="0" applyNumberFormat="1" applyFont="1" applyBorder="1" applyAlignment="1">
      <alignment horizontal="center" vertical="center" wrapText="1"/>
    </xf>
    <xf numFmtId="165" fontId="50" fillId="0" borderId="1" xfId="0" applyNumberFormat="1" applyFont="1" applyBorder="1" applyAlignment="1">
      <alignment horizontal="center" vertical="top"/>
    </xf>
    <xf numFmtId="0" fontId="48" fillId="0" borderId="1" xfId="0" applyFont="1" applyBorder="1" applyAlignment="1">
      <alignment horizontal="center" vertical="top" wrapText="1"/>
    </xf>
    <xf numFmtId="0" fontId="48" fillId="0" borderId="24" xfId="0" applyFont="1" applyBorder="1" applyAlignment="1">
      <alignment horizontal="center" vertical="top" wrapText="1"/>
    </xf>
    <xf numFmtId="0" fontId="48" fillId="0" borderId="3" xfId="0" applyFont="1" applyBorder="1" applyAlignment="1">
      <alignment horizontal="center" vertical="top" wrapText="1"/>
    </xf>
    <xf numFmtId="0" fontId="40" fillId="0" borderId="1" xfId="0" applyFont="1" applyBorder="1" applyAlignment="1">
      <alignment horizontal="center" vertical="center"/>
    </xf>
    <xf numFmtId="0" fontId="40" fillId="0" borderId="24" xfId="0" applyFont="1" applyBorder="1" applyAlignment="1">
      <alignment horizontal="center" vertical="center"/>
    </xf>
    <xf numFmtId="0" fontId="40" fillId="0" borderId="3" xfId="0" applyFont="1" applyBorder="1" applyAlignment="1">
      <alignment horizontal="center" vertical="center"/>
    </xf>
    <xf numFmtId="0" fontId="40" fillId="0" borderId="24" xfId="0" applyFont="1" applyBorder="1" applyAlignment="1">
      <alignment horizontal="center" vertical="center" wrapText="1"/>
    </xf>
    <xf numFmtId="0" fontId="49" fillId="0" borderId="1" xfId="0" applyFont="1" applyBorder="1" applyAlignment="1">
      <alignment horizontal="center" vertical="top" wrapText="1"/>
    </xf>
    <xf numFmtId="9" fontId="48" fillId="0" borderId="1" xfId="0" applyNumberFormat="1" applyFont="1" applyBorder="1" applyAlignment="1">
      <alignment horizontal="center" vertical="top" wrapText="1"/>
    </xf>
    <xf numFmtId="6" fontId="48" fillId="0" borderId="1" xfId="0" applyNumberFormat="1" applyFont="1" applyBorder="1" applyAlignment="1">
      <alignment horizontal="center" vertical="top" wrapText="1"/>
    </xf>
    <xf numFmtId="10" fontId="50" fillId="0" borderId="24" xfId="0" applyNumberFormat="1" applyFont="1" applyFill="1" applyBorder="1" applyAlignment="1">
      <alignment horizontal="center" vertical="center"/>
    </xf>
    <xf numFmtId="10" fontId="50" fillId="0" borderId="3" xfId="0" applyNumberFormat="1" applyFont="1" applyFill="1" applyBorder="1" applyAlignment="1">
      <alignment horizontal="center" vertical="center"/>
    </xf>
    <xf numFmtId="0" fontId="50" fillId="0" borderId="24" xfId="0" applyFont="1" applyBorder="1" applyAlignment="1">
      <alignment horizontal="center" vertical="center" wrapText="1"/>
    </xf>
    <xf numFmtId="10" fontId="50" fillId="0" borderId="1" xfId="6" applyNumberFormat="1" applyFont="1" applyFill="1" applyBorder="1" applyAlignment="1">
      <alignment horizontal="center" vertical="center"/>
    </xf>
    <xf numFmtId="17" fontId="49" fillId="0" borderId="1" xfId="0" applyNumberFormat="1" applyFont="1" applyBorder="1" applyAlignment="1">
      <alignment horizontal="center" vertical="center" wrapText="1"/>
    </xf>
    <xf numFmtId="10" fontId="50" fillId="0" borderId="24" xfId="6" applyNumberFormat="1" applyFont="1" applyFill="1" applyBorder="1" applyAlignment="1">
      <alignment horizontal="center" vertical="center"/>
    </xf>
    <xf numFmtId="10" fontId="50" fillId="0" borderId="3" xfId="6" applyNumberFormat="1" applyFont="1" applyFill="1" applyBorder="1" applyAlignment="1">
      <alignment horizontal="center" vertical="center"/>
    </xf>
    <xf numFmtId="17" fontId="48" fillId="0" borderId="9" xfId="0" applyNumberFormat="1" applyFont="1" applyBorder="1" applyAlignment="1">
      <alignment horizontal="center" vertical="top" wrapText="1"/>
    </xf>
    <xf numFmtId="0" fontId="40" fillId="0" borderId="1" xfId="0" applyFont="1" applyBorder="1" applyAlignment="1">
      <alignment horizontal="center" vertical="top" wrapText="1"/>
    </xf>
    <xf numFmtId="0" fontId="40" fillId="0" borderId="9" xfId="0" applyFont="1" applyBorder="1" applyAlignment="1">
      <alignment horizontal="center" vertical="top" wrapText="1"/>
    </xf>
    <xf numFmtId="0" fontId="48" fillId="0" borderId="24" xfId="0" applyFont="1" applyBorder="1" applyAlignment="1">
      <alignment vertical="top" wrapText="1"/>
    </xf>
    <xf numFmtId="0" fontId="48" fillId="0" borderId="3" xfId="0" applyFont="1" applyBorder="1" applyAlignment="1">
      <alignment vertical="top" wrapText="1"/>
    </xf>
    <xf numFmtId="9" fontId="48" fillId="0" borderId="24" xfId="0" applyNumberFormat="1" applyFont="1" applyBorder="1" applyAlignment="1">
      <alignment horizontal="center" vertical="top" wrapText="1"/>
    </xf>
    <xf numFmtId="9" fontId="48" fillId="0" borderId="3" xfId="0" applyNumberFormat="1" applyFont="1" applyBorder="1" applyAlignment="1">
      <alignment horizontal="center" vertical="top" wrapText="1"/>
    </xf>
    <xf numFmtId="0" fontId="40" fillId="0" borderId="1" xfId="0" applyFont="1" applyBorder="1" applyAlignment="1">
      <alignment horizontal="center" vertical="center" wrapText="1"/>
    </xf>
    <xf numFmtId="0" fontId="50" fillId="0" borderId="3" xfId="0" applyFont="1" applyBorder="1" applyAlignment="1">
      <alignment horizontal="center" vertical="center"/>
    </xf>
    <xf numFmtId="0" fontId="40" fillId="0" borderId="3" xfId="0" applyFont="1" applyFill="1" applyBorder="1" applyAlignment="1">
      <alignment horizontal="center" vertical="center"/>
    </xf>
    <xf numFmtId="0" fontId="48" fillId="0" borderId="1" xfId="0" applyFont="1" applyBorder="1" applyAlignment="1">
      <alignment vertical="top" wrapText="1"/>
    </xf>
    <xf numFmtId="0" fontId="48" fillId="0" borderId="24" xfId="0" applyFont="1" applyFill="1" applyBorder="1" applyAlignment="1">
      <alignment vertical="top" wrapText="1"/>
    </xf>
    <xf numFmtId="0" fontId="48" fillId="0" borderId="3" xfId="0" applyFont="1" applyFill="1" applyBorder="1" applyAlignment="1">
      <alignment vertical="top" wrapText="1"/>
    </xf>
    <xf numFmtId="165" fontId="40" fillId="0" borderId="29" xfId="0" applyNumberFormat="1" applyFont="1" applyFill="1" applyBorder="1" applyAlignment="1">
      <alignment horizontal="center" vertical="top"/>
    </xf>
    <xf numFmtId="165" fontId="40" fillId="0" borderId="30" xfId="0" applyNumberFormat="1" applyFont="1" applyFill="1" applyBorder="1" applyAlignment="1">
      <alignment horizontal="center" vertical="top"/>
    </xf>
    <xf numFmtId="6" fontId="50" fillId="0" borderId="1" xfId="0" applyNumberFormat="1" applyFont="1" applyBorder="1" applyAlignment="1">
      <alignment horizontal="center" vertical="top" wrapText="1"/>
    </xf>
    <xf numFmtId="165" fontId="50" fillId="0" borderId="40" xfId="0" applyNumberFormat="1" applyFont="1" applyBorder="1" applyAlignment="1">
      <alignment horizontal="center" vertical="center"/>
    </xf>
    <xf numFmtId="6" fontId="48" fillId="0" borderId="1" xfId="0" applyNumberFormat="1" applyFont="1" applyFill="1" applyBorder="1" applyAlignment="1">
      <alignment horizontal="center" vertical="top" wrapText="1"/>
    </xf>
    <xf numFmtId="0" fontId="42" fillId="0" borderId="1" xfId="4" applyFont="1" applyFill="1" applyBorder="1" applyAlignment="1">
      <alignment horizontal="left" vertical="center"/>
    </xf>
    <xf numFmtId="2" fontId="40" fillId="0" borderId="1" xfId="0" applyNumberFormat="1" applyFont="1" applyFill="1" applyBorder="1" applyAlignment="1">
      <alignment horizontal="center" vertical="top" wrapText="1"/>
    </xf>
    <xf numFmtId="0" fontId="40" fillId="0" borderId="1" xfId="0" applyFont="1" applyFill="1" applyBorder="1" applyAlignment="1">
      <alignment vertical="top" wrapText="1"/>
    </xf>
    <xf numFmtId="43" fontId="43" fillId="0" borderId="1" xfId="9" applyFont="1" applyFill="1" applyBorder="1" applyAlignment="1">
      <alignment vertical="center" wrapText="1"/>
    </xf>
    <xf numFmtId="0" fontId="43" fillId="0" borderId="1" xfId="0" applyFont="1" applyFill="1" applyBorder="1" applyAlignment="1">
      <alignment vertical="center" wrapText="1"/>
    </xf>
    <xf numFmtId="2" fontId="40" fillId="0" borderId="9" xfId="0" applyNumberFormat="1" applyFont="1" applyFill="1" applyBorder="1" applyAlignment="1">
      <alignment horizontal="center" vertical="top" wrapText="1"/>
    </xf>
    <xf numFmtId="0" fontId="40" fillId="0" borderId="9" xfId="0" applyFont="1" applyFill="1" applyBorder="1"/>
    <xf numFmtId="44" fontId="40" fillId="0" borderId="9" xfId="5" applyFont="1" applyFill="1" applyBorder="1"/>
    <xf numFmtId="44" fontId="40" fillId="0" borderId="9" xfId="0" applyNumberFormat="1" applyFont="1" applyFill="1" applyBorder="1"/>
    <xf numFmtId="0" fontId="40" fillId="0" borderId="9" xfId="0" applyFont="1" applyFill="1" applyBorder="1" applyAlignment="1">
      <alignment horizontal="center" vertical="top" wrapText="1"/>
    </xf>
    <xf numFmtId="0" fontId="40" fillId="0" borderId="9" xfId="0" applyFont="1" applyFill="1" applyBorder="1" applyAlignment="1">
      <alignment vertical="top" wrapText="1"/>
    </xf>
    <xf numFmtId="0" fontId="48" fillId="0" borderId="9" xfId="0" applyFont="1" applyFill="1" applyBorder="1" applyAlignment="1">
      <alignment horizontal="center" vertical="top" wrapText="1"/>
    </xf>
    <xf numFmtId="0" fontId="40" fillId="0" borderId="25" xfId="0" applyFont="1" applyFill="1" applyBorder="1" applyAlignment="1">
      <alignment vertical="top" wrapText="1"/>
    </xf>
    <xf numFmtId="0" fontId="51" fillId="0" borderId="1" xfId="7" applyFont="1" applyFill="1" applyBorder="1" applyAlignment="1">
      <alignment horizontal="center" vertical="top" wrapText="1"/>
    </xf>
    <xf numFmtId="0" fontId="51" fillId="0" borderId="9" xfId="7" applyFont="1" applyFill="1" applyBorder="1" applyAlignment="1">
      <alignment vertical="top" wrapText="1"/>
    </xf>
    <xf numFmtId="0" fontId="48" fillId="0" borderId="25" xfId="0" applyFont="1" applyFill="1" applyBorder="1" applyAlignment="1">
      <alignment horizontal="center" vertical="top" wrapText="1"/>
    </xf>
    <xf numFmtId="0" fontId="40" fillId="0" borderId="5" xfId="0" applyFont="1" applyFill="1" applyBorder="1" applyAlignment="1">
      <alignment horizontal="center"/>
    </xf>
    <xf numFmtId="0" fontId="40" fillId="0" borderId="6" xfId="0" applyFont="1" applyFill="1" applyBorder="1" applyAlignment="1">
      <alignment horizontal="center" vertical="top" wrapText="1"/>
    </xf>
    <xf numFmtId="0" fontId="0" fillId="0" borderId="1" xfId="0" applyBorder="1" applyAlignment="1">
      <alignment horizontal="center" vertical="top" wrapText="1"/>
    </xf>
    <xf numFmtId="0" fontId="0" fillId="0" borderId="1" xfId="0" applyBorder="1" applyAlignment="1">
      <alignment horizontal="center" vertical="top"/>
    </xf>
    <xf numFmtId="0" fontId="0" fillId="0" borderId="24" xfId="0" applyBorder="1" applyAlignment="1">
      <alignment horizontal="center" vertical="top"/>
    </xf>
    <xf numFmtId="0" fontId="7" fillId="0" borderId="1" xfId="0" applyFont="1" applyBorder="1" applyAlignment="1">
      <alignment horizontal="center" vertical="top" wrapText="1"/>
    </xf>
    <xf numFmtId="0" fontId="54" fillId="0" borderId="1" xfId="0" applyFont="1" applyBorder="1" applyAlignment="1">
      <alignment horizontal="center" vertical="center" wrapText="1"/>
    </xf>
    <xf numFmtId="0" fontId="54" fillId="0" borderId="1" xfId="0" applyFont="1" applyBorder="1" applyAlignment="1">
      <alignment horizontal="center" vertical="top" wrapText="1"/>
    </xf>
    <xf numFmtId="0" fontId="54" fillId="0" borderId="1" xfId="0" applyFont="1" applyFill="1" applyBorder="1" applyAlignment="1">
      <alignment horizontal="center" vertical="center"/>
    </xf>
    <xf numFmtId="10" fontId="54" fillId="0" borderId="1" xfId="6" applyNumberFormat="1" applyFont="1" applyBorder="1" applyAlignment="1">
      <alignment horizontal="center" vertical="center" wrapText="1"/>
    </xf>
    <xf numFmtId="9" fontId="54" fillId="0" borderId="1" xfId="0" applyNumberFormat="1" applyFont="1" applyBorder="1" applyAlignment="1">
      <alignment horizontal="center" vertical="top"/>
    </xf>
    <xf numFmtId="17" fontId="54" fillId="0" borderId="1" xfId="0" applyNumberFormat="1" applyFont="1" applyBorder="1" applyAlignment="1">
      <alignment horizontal="center" vertical="center" wrapText="1"/>
    </xf>
    <xf numFmtId="165" fontId="54" fillId="0" borderId="1" xfId="0" applyNumberFormat="1" applyFont="1" applyBorder="1" applyAlignment="1">
      <alignment horizontal="center" vertical="top"/>
    </xf>
    <xf numFmtId="166" fontId="54" fillId="0" borderId="1" xfId="0" applyNumberFormat="1" applyFont="1" applyBorder="1" applyAlignment="1">
      <alignment horizontal="center" vertical="top"/>
    </xf>
    <xf numFmtId="17" fontId="54" fillId="0" borderId="1" xfId="0" applyNumberFormat="1" applyFont="1" applyBorder="1" applyAlignment="1">
      <alignment horizontal="center" vertical="top" wrapText="1"/>
    </xf>
    <xf numFmtId="0" fontId="54" fillId="0" borderId="1" xfId="0" applyFont="1" applyBorder="1" applyAlignment="1">
      <alignment vertical="top" wrapText="1"/>
    </xf>
    <xf numFmtId="44" fontId="55" fillId="0" borderId="1" xfId="5" applyFont="1" applyFill="1" applyBorder="1" applyAlignment="1">
      <alignment horizontal="center" vertical="top" wrapText="1"/>
    </xf>
    <xf numFmtId="165" fontId="55" fillId="0" borderId="1" xfId="0" applyNumberFormat="1" applyFont="1" applyFill="1" applyBorder="1" applyAlignment="1">
      <alignment horizontal="center" vertical="top"/>
    </xf>
    <xf numFmtId="165" fontId="48" fillId="0" borderId="1" xfId="0" applyNumberFormat="1" applyFont="1" applyBorder="1" applyAlignment="1">
      <alignment horizontal="center" vertical="top"/>
    </xf>
    <xf numFmtId="17" fontId="54" fillId="0" borderId="9" xfId="0" applyNumberFormat="1" applyFont="1" applyBorder="1" applyAlignment="1">
      <alignment horizontal="center" vertical="top" wrapText="1"/>
    </xf>
    <xf numFmtId="0" fontId="54" fillId="0" borderId="1" xfId="0" applyFont="1" applyFill="1" applyBorder="1" applyAlignment="1">
      <alignment horizontal="center" vertical="center" wrapText="1"/>
    </xf>
    <xf numFmtId="9" fontId="54" fillId="0" borderId="1" xfId="0" applyNumberFormat="1" applyFont="1" applyBorder="1" applyAlignment="1">
      <alignment horizontal="center" vertical="center" wrapText="1"/>
    </xf>
    <xf numFmtId="17" fontId="54" fillId="0" borderId="0" xfId="0" applyNumberFormat="1" applyFont="1" applyAlignment="1">
      <alignment horizontal="center" vertical="center" wrapText="1"/>
    </xf>
    <xf numFmtId="0" fontId="54" fillId="0" borderId="0" xfId="0" applyFont="1" applyAlignment="1">
      <alignment horizontal="center" vertical="top" wrapText="1"/>
    </xf>
    <xf numFmtId="6" fontId="54" fillId="0" borderId="1" xfId="0" applyNumberFormat="1" applyFont="1" applyBorder="1" applyAlignment="1">
      <alignment horizontal="center" vertical="top" wrapText="1"/>
    </xf>
    <xf numFmtId="167" fontId="54" fillId="0" borderId="9" xfId="9" applyNumberFormat="1" applyFont="1" applyBorder="1" applyAlignment="1">
      <alignment horizontal="center" vertical="top" wrapText="1"/>
    </xf>
    <xf numFmtId="0" fontId="54" fillId="0" borderId="3" xfId="0" applyFont="1" applyBorder="1" applyAlignment="1">
      <alignment horizontal="center" vertical="top" wrapText="1"/>
    </xf>
    <xf numFmtId="0" fontId="54" fillId="0" borderId="24" xfId="0" applyFont="1" applyBorder="1" applyAlignment="1">
      <alignment vertical="top"/>
    </xf>
    <xf numFmtId="0" fontId="54" fillId="0" borderId="24" xfId="0" applyFont="1" applyBorder="1" applyAlignment="1">
      <alignment vertical="top" wrapText="1"/>
    </xf>
    <xf numFmtId="0" fontId="40" fillId="0" borderId="24" xfId="0" applyFont="1" applyFill="1" applyBorder="1" applyAlignment="1">
      <alignment horizontal="center" vertical="center" wrapText="1"/>
    </xf>
    <xf numFmtId="0" fontId="49" fillId="0" borderId="1" xfId="0" applyFont="1" applyBorder="1" applyAlignment="1">
      <alignment vertical="top" wrapText="1"/>
    </xf>
    <xf numFmtId="6" fontId="54" fillId="0" borderId="1" xfId="0" applyNumberFormat="1" applyFont="1" applyFill="1" applyBorder="1" applyAlignment="1">
      <alignment horizontal="center" vertical="top" wrapText="1"/>
    </xf>
    <xf numFmtId="44" fontId="54" fillId="0" borderId="1" xfId="5" applyFont="1" applyFill="1" applyBorder="1" applyAlignment="1">
      <alignment horizontal="center" vertical="top" wrapText="1"/>
    </xf>
    <xf numFmtId="10" fontId="48" fillId="0" borderId="1" xfId="6" applyNumberFormat="1" applyFont="1" applyBorder="1" applyAlignment="1">
      <alignment horizontal="center" vertical="center" wrapText="1"/>
    </xf>
    <xf numFmtId="17" fontId="48" fillId="0" borderId="1" xfId="0" applyNumberFormat="1" applyFont="1" applyBorder="1" applyAlignment="1">
      <alignment horizontal="center" vertical="center" wrapText="1"/>
    </xf>
    <xf numFmtId="0" fontId="0" fillId="0" borderId="1" xfId="0" applyBorder="1" applyAlignment="1">
      <alignment wrapText="1"/>
    </xf>
    <xf numFmtId="0" fontId="43" fillId="0" borderId="45" xfId="0" applyFont="1" applyBorder="1" applyAlignment="1">
      <alignment horizontal="center" vertical="center" wrapText="1"/>
    </xf>
    <xf numFmtId="0" fontId="43" fillId="0" borderId="46" xfId="0" applyFont="1" applyBorder="1" applyAlignment="1">
      <alignment horizontal="center" vertical="center" wrapText="1"/>
    </xf>
    <xf numFmtId="0" fontId="43" fillId="0" borderId="47"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9" xfId="0" applyFont="1" applyBorder="1" applyAlignment="1">
      <alignment horizontal="center" vertical="center" wrapText="1"/>
    </xf>
    <xf numFmtId="0" fontId="48" fillId="0" borderId="24" xfId="0" applyFont="1" applyBorder="1" applyAlignment="1">
      <alignment horizontal="center" vertical="top" wrapText="1"/>
    </xf>
    <xf numFmtId="0" fontId="48" fillId="0" borderId="4" xfId="0" applyFont="1" applyBorder="1" applyAlignment="1">
      <alignment horizontal="center" vertical="top" wrapText="1"/>
    </xf>
    <xf numFmtId="0" fontId="48" fillId="0" borderId="3" xfId="0" applyFont="1" applyBorder="1" applyAlignment="1">
      <alignment horizontal="center" vertical="top" wrapText="1"/>
    </xf>
    <xf numFmtId="6" fontId="48" fillId="0" borderId="24" xfId="0" applyNumberFormat="1" applyFont="1" applyBorder="1" applyAlignment="1">
      <alignment horizontal="center" vertical="top" wrapText="1"/>
    </xf>
    <xf numFmtId="6" fontId="48" fillId="0" borderId="4" xfId="0" applyNumberFormat="1" applyFont="1" applyBorder="1" applyAlignment="1">
      <alignment horizontal="center" vertical="top" wrapText="1"/>
    </xf>
    <xf numFmtId="6" fontId="48" fillId="0" borderId="3" xfId="0" applyNumberFormat="1" applyFont="1" applyBorder="1" applyAlignment="1">
      <alignment horizontal="center" vertical="top" wrapText="1"/>
    </xf>
    <xf numFmtId="0" fontId="40" fillId="0" borderId="24" xfId="0" applyFont="1" applyBorder="1" applyAlignment="1">
      <alignment horizontal="center" vertical="top" wrapText="1"/>
    </xf>
    <xf numFmtId="0" fontId="40" fillId="0" borderId="4" xfId="0" applyFont="1" applyBorder="1" applyAlignment="1">
      <alignment horizontal="center" vertical="top" wrapText="1"/>
    </xf>
    <xf numFmtId="0" fontId="40" fillId="0" borderId="3" xfId="0" applyFont="1" applyBorder="1" applyAlignment="1">
      <alignment horizontal="center" vertical="top" wrapText="1"/>
    </xf>
    <xf numFmtId="0" fontId="49" fillId="0" borderId="24" xfId="0" applyFont="1" applyBorder="1" applyAlignment="1">
      <alignment horizontal="center" vertical="top" wrapText="1"/>
    </xf>
    <xf numFmtId="0" fontId="49" fillId="0" borderId="4" xfId="0" applyFont="1" applyBorder="1" applyAlignment="1">
      <alignment horizontal="center" vertical="top" wrapText="1"/>
    </xf>
    <xf numFmtId="0" fontId="49" fillId="0" borderId="3" xfId="0" applyFont="1" applyBorder="1" applyAlignment="1">
      <alignment horizontal="center" vertical="top" wrapText="1"/>
    </xf>
    <xf numFmtId="0" fontId="43" fillId="0" borderId="41" xfId="0" applyFont="1" applyBorder="1" applyAlignment="1">
      <alignment horizontal="center" vertical="center" wrapText="1"/>
    </xf>
    <xf numFmtId="0" fontId="43" fillId="0" borderId="42" xfId="0" applyFont="1" applyBorder="1" applyAlignment="1">
      <alignment horizontal="center" vertical="center" wrapText="1"/>
    </xf>
    <xf numFmtId="0" fontId="43" fillId="0" borderId="43"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11" xfId="0" applyFont="1" applyBorder="1" applyAlignment="1">
      <alignment horizontal="center" vertical="center" wrapText="1"/>
    </xf>
    <xf numFmtId="0" fontId="40" fillId="0" borderId="24" xfId="0" applyFont="1" applyBorder="1" applyAlignment="1">
      <alignment horizontal="center" vertical="center"/>
    </xf>
    <xf numFmtId="0" fontId="40" fillId="0" borderId="3" xfId="0" applyFont="1" applyBorder="1" applyAlignment="1">
      <alignment horizontal="center" vertical="center"/>
    </xf>
    <xf numFmtId="0" fontId="40" fillId="0" borderId="1" xfId="0" applyFont="1" applyBorder="1" applyAlignment="1">
      <alignment horizontal="center" vertical="center"/>
    </xf>
    <xf numFmtId="0" fontId="50" fillId="0" borderId="24" xfId="0" applyFont="1" applyBorder="1" applyAlignment="1">
      <alignment horizontal="center" vertical="center"/>
    </xf>
    <xf numFmtId="0" fontId="50" fillId="0" borderId="3" xfId="0" applyFont="1" applyBorder="1" applyAlignment="1">
      <alignment horizontal="center" vertical="center"/>
    </xf>
    <xf numFmtId="0" fontId="50" fillId="0" borderId="24" xfId="0" applyFont="1" applyBorder="1" applyAlignment="1">
      <alignment horizontal="center" vertical="center" wrapText="1"/>
    </xf>
    <xf numFmtId="0" fontId="50" fillId="0" borderId="3" xfId="0" applyFont="1" applyBorder="1" applyAlignment="1">
      <alignment horizontal="center" vertical="center" wrapText="1"/>
    </xf>
    <xf numFmtId="10" fontId="50" fillId="0" borderId="24" xfId="0" applyNumberFormat="1" applyFont="1" applyFill="1" applyBorder="1" applyAlignment="1">
      <alignment horizontal="center" vertical="center" wrapText="1"/>
    </xf>
    <xf numFmtId="10" fontId="50" fillId="0" borderId="3" xfId="0" applyNumberFormat="1" applyFont="1" applyFill="1" applyBorder="1" applyAlignment="1">
      <alignment horizontal="center" vertical="center" wrapText="1"/>
    </xf>
    <xf numFmtId="10" fontId="50" fillId="0" borderId="24" xfId="6" applyNumberFormat="1" applyFont="1" applyFill="1" applyBorder="1" applyAlignment="1">
      <alignment horizontal="center" vertical="center"/>
    </xf>
    <xf numFmtId="10" fontId="50" fillId="0" borderId="3" xfId="6" applyNumberFormat="1" applyFont="1" applyFill="1" applyBorder="1" applyAlignment="1">
      <alignment horizontal="center" vertical="center"/>
    </xf>
    <xf numFmtId="0" fontId="50" fillId="0" borderId="4" xfId="0" applyFont="1" applyBorder="1" applyAlignment="1">
      <alignment horizontal="center" vertical="center" wrapText="1"/>
    </xf>
    <xf numFmtId="44" fontId="48" fillId="0" borderId="24" xfId="5" applyFont="1" applyFill="1" applyBorder="1" applyAlignment="1">
      <alignment horizontal="center" vertical="center" wrapText="1"/>
    </xf>
    <xf numFmtId="44" fontId="48" fillId="0" borderId="4" xfId="5" applyFont="1" applyFill="1" applyBorder="1" applyAlignment="1">
      <alignment horizontal="center" vertical="center" wrapText="1"/>
    </xf>
    <xf numFmtId="44" fontId="48" fillId="0" borderId="3" xfId="5" applyFont="1" applyFill="1" applyBorder="1" applyAlignment="1">
      <alignment horizontal="center" vertical="center" wrapText="1"/>
    </xf>
    <xf numFmtId="44" fontId="48" fillId="0" borderId="24" xfId="5" applyFont="1" applyBorder="1" applyAlignment="1">
      <alignment horizontal="center" vertical="center" wrapText="1"/>
    </xf>
    <xf numFmtId="44" fontId="48" fillId="0" borderId="4" xfId="5" applyFont="1" applyBorder="1" applyAlignment="1">
      <alignment horizontal="center" vertical="center" wrapText="1"/>
    </xf>
    <xf numFmtId="44" fontId="48" fillId="0" borderId="3" xfId="5" applyFont="1" applyBorder="1" applyAlignment="1">
      <alignment horizontal="center" vertical="center" wrapText="1"/>
    </xf>
    <xf numFmtId="9" fontId="48" fillId="0" borderId="24" xfId="6" applyFont="1" applyFill="1" applyBorder="1" applyAlignment="1">
      <alignment horizontal="center" vertical="center" wrapText="1"/>
    </xf>
    <xf numFmtId="9" fontId="48" fillId="0" borderId="4" xfId="6" applyFont="1" applyFill="1" applyBorder="1" applyAlignment="1">
      <alignment horizontal="center" vertical="center" wrapText="1"/>
    </xf>
    <xf numFmtId="9" fontId="48" fillId="0" borderId="3" xfId="6" applyFont="1" applyFill="1" applyBorder="1" applyAlignment="1">
      <alignment horizontal="center" vertical="center" wrapText="1"/>
    </xf>
    <xf numFmtId="0" fontId="48" fillId="0" borderId="24" xfId="0" applyFont="1" applyFill="1" applyBorder="1" applyAlignment="1">
      <alignment horizontal="center" vertical="top" wrapText="1"/>
    </xf>
    <xf numFmtId="0" fontId="48" fillId="0" borderId="3" xfId="0" applyFont="1" applyFill="1" applyBorder="1" applyAlignment="1">
      <alignment horizontal="center" vertical="top" wrapText="1"/>
    </xf>
    <xf numFmtId="0" fontId="46" fillId="6" borderId="6" xfId="0" applyFont="1" applyFill="1" applyBorder="1" applyAlignment="1">
      <alignment horizontal="center" vertical="center" wrapText="1"/>
    </xf>
    <xf numFmtId="0" fontId="43" fillId="0" borderId="5" xfId="0" applyFont="1" applyBorder="1" applyAlignment="1">
      <alignment horizontal="center" vertical="center"/>
    </xf>
    <xf numFmtId="0" fontId="43" fillId="0" borderId="23" xfId="0" applyFont="1" applyBorder="1" applyAlignment="1">
      <alignment horizontal="center" vertical="center"/>
    </xf>
    <xf numFmtId="0" fontId="43" fillId="0" borderId="26" xfId="0" applyFont="1" applyBorder="1" applyAlignment="1">
      <alignment horizontal="center" vertical="center"/>
    </xf>
    <xf numFmtId="0" fontId="43" fillId="0" borderId="9" xfId="0" applyFont="1" applyBorder="1" applyAlignment="1">
      <alignment horizontal="center" vertical="top" wrapText="1"/>
    </xf>
    <xf numFmtId="0" fontId="43" fillId="0" borderId="10" xfId="0" applyFont="1" applyBorder="1" applyAlignment="1">
      <alignment horizontal="center" vertical="top" wrapText="1"/>
    </xf>
    <xf numFmtId="0" fontId="43" fillId="0" borderId="11" xfId="0" applyFont="1" applyBorder="1" applyAlignment="1">
      <alignment horizontal="center" vertical="top" wrapText="1"/>
    </xf>
    <xf numFmtId="0" fontId="40" fillId="0" borderId="4" xfId="0" applyFont="1" applyBorder="1" applyAlignment="1">
      <alignment horizontal="center" vertical="center"/>
    </xf>
    <xf numFmtId="0" fontId="48" fillId="0" borderId="24" xfId="0" applyFont="1" applyBorder="1" applyAlignment="1">
      <alignment horizontal="center" vertical="center" wrapText="1"/>
    </xf>
    <xf numFmtId="0" fontId="48" fillId="0" borderId="4" xfId="0" applyFont="1" applyBorder="1" applyAlignment="1">
      <alignment horizontal="center" vertical="center" wrapText="1"/>
    </xf>
    <xf numFmtId="0" fontId="48" fillId="0" borderId="3" xfId="0" applyFont="1" applyBorder="1" applyAlignment="1">
      <alignment horizontal="center" vertical="center" wrapText="1"/>
    </xf>
    <xf numFmtId="10" fontId="48" fillId="0" borderId="24" xfId="6" applyNumberFormat="1" applyFont="1" applyFill="1" applyBorder="1" applyAlignment="1">
      <alignment horizontal="center" vertical="center" wrapText="1"/>
    </xf>
    <xf numFmtId="10" fontId="48" fillId="0" borderId="4" xfId="6" applyNumberFormat="1" applyFont="1" applyFill="1" applyBorder="1" applyAlignment="1">
      <alignment horizontal="center" vertical="center" wrapText="1"/>
    </xf>
    <xf numFmtId="10" fontId="48" fillId="0" borderId="3" xfId="6" applyNumberFormat="1" applyFont="1" applyFill="1" applyBorder="1" applyAlignment="1">
      <alignment horizontal="center" vertical="center" wrapText="1"/>
    </xf>
    <xf numFmtId="167" fontId="48" fillId="0" borderId="24" xfId="9" applyNumberFormat="1" applyFont="1" applyFill="1" applyBorder="1" applyAlignment="1">
      <alignment horizontal="center" vertical="center" wrapText="1"/>
    </xf>
    <xf numFmtId="167" fontId="48" fillId="0" borderId="4" xfId="9" applyNumberFormat="1" applyFont="1" applyFill="1" applyBorder="1" applyAlignment="1">
      <alignment horizontal="center" vertical="center" wrapText="1"/>
    </xf>
    <xf numFmtId="167" fontId="48" fillId="0" borderId="3" xfId="9" applyNumberFormat="1" applyFont="1" applyFill="1" applyBorder="1" applyAlignment="1">
      <alignment horizontal="center" vertical="center" wrapText="1"/>
    </xf>
    <xf numFmtId="44" fontId="40" fillId="0" borderId="24" xfId="5" applyFont="1" applyFill="1" applyBorder="1" applyAlignment="1">
      <alignment horizontal="center" vertical="center" wrapText="1"/>
    </xf>
    <xf numFmtId="44" fontId="40" fillId="0" borderId="3" xfId="5" applyFont="1" applyFill="1" applyBorder="1" applyAlignment="1">
      <alignment horizontal="center" vertical="center" wrapText="1"/>
    </xf>
    <xf numFmtId="0" fontId="49" fillId="0" borderId="1" xfId="0" applyFont="1" applyFill="1" applyBorder="1" applyAlignment="1">
      <alignment horizontal="center" vertical="top" wrapText="1"/>
    </xf>
    <xf numFmtId="44" fontId="49" fillId="0" borderId="1" xfId="5" applyFont="1" applyFill="1" applyBorder="1" applyAlignment="1">
      <alignment horizontal="center" vertical="top" wrapText="1"/>
    </xf>
    <xf numFmtId="0" fontId="40" fillId="0" borderId="24" xfId="0" applyFont="1" applyFill="1" applyBorder="1" applyAlignment="1">
      <alignment horizontal="center" vertical="top" wrapText="1"/>
    </xf>
    <xf numFmtId="0" fontId="40" fillId="0" borderId="3" xfId="0" applyFont="1" applyFill="1" applyBorder="1" applyAlignment="1">
      <alignment horizontal="center" vertical="top" wrapText="1"/>
    </xf>
    <xf numFmtId="165" fontId="40" fillId="0" borderId="31" xfId="0" applyNumberFormat="1" applyFont="1" applyBorder="1" applyAlignment="1">
      <alignment horizontal="center" vertical="top"/>
    </xf>
    <xf numFmtId="165" fontId="40" fillId="0" borderId="34" xfId="0" applyNumberFormat="1" applyFont="1" applyBorder="1" applyAlignment="1">
      <alignment horizontal="center" vertical="top"/>
    </xf>
    <xf numFmtId="0" fontId="48" fillId="0" borderId="9" xfId="0" applyFont="1" applyFill="1" applyBorder="1" applyAlignment="1">
      <alignment horizontal="center" vertical="top" wrapText="1"/>
    </xf>
    <xf numFmtId="6" fontId="48" fillId="0" borderId="1" xfId="0" applyNumberFormat="1" applyFont="1" applyBorder="1" applyAlignment="1">
      <alignment horizontal="center" vertical="top" wrapText="1"/>
    </xf>
    <xf numFmtId="0" fontId="48" fillId="0" borderId="1" xfId="0" applyFont="1" applyBorder="1" applyAlignment="1">
      <alignment horizontal="center" vertical="top" wrapText="1"/>
    </xf>
    <xf numFmtId="0" fontId="40" fillId="0" borderId="4" xfId="0" applyFont="1" applyFill="1" applyBorder="1" applyAlignment="1">
      <alignment horizontal="center" vertical="top" wrapText="1"/>
    </xf>
    <xf numFmtId="17" fontId="40" fillId="0" borderId="24" xfId="0" applyNumberFormat="1" applyFont="1" applyBorder="1" applyAlignment="1">
      <alignment horizontal="center" vertical="top" wrapText="1"/>
    </xf>
    <xf numFmtId="17" fontId="40" fillId="0" borderId="4" xfId="0" applyNumberFormat="1" applyFont="1" applyBorder="1" applyAlignment="1">
      <alignment horizontal="center" vertical="top" wrapText="1"/>
    </xf>
    <xf numFmtId="17" fontId="40" fillId="0" borderId="3" xfId="0" applyNumberFormat="1" applyFont="1" applyBorder="1" applyAlignment="1">
      <alignment horizontal="center" vertical="top" wrapText="1"/>
    </xf>
    <xf numFmtId="0" fontId="48" fillId="0" borderId="4" xfId="0" applyFont="1" applyFill="1" applyBorder="1" applyAlignment="1">
      <alignment horizontal="center" vertical="top" wrapText="1"/>
    </xf>
    <xf numFmtId="0" fontId="48" fillId="0" borderId="24" xfId="0" applyFont="1" applyFill="1" applyBorder="1" applyAlignment="1">
      <alignment horizontal="center" vertical="center" wrapText="1"/>
    </xf>
    <xf numFmtId="0" fontId="48" fillId="0" borderId="4" xfId="0" applyFont="1" applyFill="1" applyBorder="1" applyAlignment="1">
      <alignment horizontal="center" vertical="center" wrapText="1"/>
    </xf>
    <xf numFmtId="0" fontId="48" fillId="0" borderId="3" xfId="0" applyFont="1" applyFill="1" applyBorder="1" applyAlignment="1">
      <alignment horizontal="center" vertical="center" wrapText="1"/>
    </xf>
    <xf numFmtId="9" fontId="48" fillId="0" borderId="24" xfId="0" applyNumberFormat="1" applyFont="1" applyBorder="1" applyAlignment="1">
      <alignment horizontal="center" vertical="top" wrapText="1"/>
    </xf>
    <xf numFmtId="9" fontId="48" fillId="0" borderId="4" xfId="0" applyNumberFormat="1" applyFont="1" applyBorder="1" applyAlignment="1">
      <alignment horizontal="center" vertical="top" wrapText="1"/>
    </xf>
    <xf numFmtId="9" fontId="48" fillId="0" borderId="3" xfId="0" applyNumberFormat="1" applyFont="1" applyBorder="1" applyAlignment="1">
      <alignment horizontal="center" vertical="top" wrapText="1"/>
    </xf>
    <xf numFmtId="17" fontId="49" fillId="0" borderId="24" xfId="0" applyNumberFormat="1" applyFont="1" applyBorder="1" applyAlignment="1">
      <alignment horizontal="center" vertical="top" wrapText="1"/>
    </xf>
    <xf numFmtId="17" fontId="49" fillId="0" borderId="4" xfId="0" applyNumberFormat="1" applyFont="1" applyBorder="1" applyAlignment="1">
      <alignment horizontal="center" vertical="top" wrapText="1"/>
    </xf>
    <xf numFmtId="17" fontId="49" fillId="0" borderId="3" xfId="0" applyNumberFormat="1" applyFont="1" applyBorder="1" applyAlignment="1">
      <alignment horizontal="center" vertical="top" wrapText="1"/>
    </xf>
    <xf numFmtId="0" fontId="40" fillId="0" borderId="24" xfId="0" applyFont="1" applyBorder="1" applyAlignment="1">
      <alignment horizontal="center" vertical="center" wrapText="1"/>
    </xf>
    <xf numFmtId="0" fontId="40" fillId="0" borderId="3" xfId="0" applyFont="1" applyBorder="1" applyAlignment="1">
      <alignment horizontal="center" vertical="center" wrapText="1"/>
    </xf>
    <xf numFmtId="0" fontId="49" fillId="0" borderId="1" xfId="0" applyFont="1" applyFill="1" applyBorder="1" applyAlignment="1">
      <alignment horizontal="center" vertical="center" wrapText="1"/>
    </xf>
    <xf numFmtId="0" fontId="48" fillId="0" borderId="1" xfId="0" applyFont="1" applyFill="1" applyBorder="1" applyAlignment="1">
      <alignment horizontal="center" vertical="center" wrapText="1"/>
    </xf>
    <xf numFmtId="0" fontId="48" fillId="0" borderId="24" xfId="0" applyFont="1" applyFill="1" applyBorder="1" applyAlignment="1">
      <alignment vertical="top" wrapText="1"/>
    </xf>
    <xf numFmtId="0" fontId="48" fillId="0" borderId="3" xfId="0" applyFont="1" applyFill="1" applyBorder="1" applyAlignment="1">
      <alignment vertical="top" wrapText="1"/>
    </xf>
    <xf numFmtId="0" fontId="40" fillId="0" borderId="1" xfId="0" applyFont="1" applyBorder="1" applyAlignment="1">
      <alignment horizontal="center" vertical="top" wrapText="1"/>
    </xf>
    <xf numFmtId="0" fontId="49" fillId="0" borderId="1" xfId="0" applyFont="1" applyBorder="1" applyAlignment="1">
      <alignment horizontal="center" vertical="top"/>
    </xf>
    <xf numFmtId="0" fontId="40" fillId="0" borderId="25" xfId="0" applyFont="1" applyBorder="1" applyAlignment="1">
      <alignment horizontal="center" vertical="center"/>
    </xf>
    <xf numFmtId="0" fontId="40" fillId="0" borderId="8" xfId="0" applyFont="1" applyBorder="1" applyAlignment="1">
      <alignment horizontal="center" vertical="center"/>
    </xf>
    <xf numFmtId="0" fontId="40" fillId="0" borderId="5" xfId="0" applyFont="1" applyBorder="1" applyAlignment="1">
      <alignment horizontal="center" vertical="center"/>
    </xf>
    <xf numFmtId="0" fontId="40" fillId="0" borderId="26" xfId="0" applyFont="1" applyBorder="1" applyAlignment="1">
      <alignment horizontal="center" vertical="center"/>
    </xf>
    <xf numFmtId="0" fontId="48" fillId="0" borderId="24" xfId="0" applyFont="1" applyFill="1" applyBorder="1" applyAlignment="1">
      <alignment horizontal="center" wrapText="1"/>
    </xf>
    <xf numFmtId="0" fontId="48" fillId="0" borderId="3" xfId="0" applyFont="1" applyFill="1" applyBorder="1" applyAlignment="1">
      <alignment horizontal="center" wrapText="1"/>
    </xf>
    <xf numFmtId="164" fontId="47" fillId="0" borderId="24" xfId="0" applyNumberFormat="1" applyFont="1" applyBorder="1" applyAlignment="1">
      <alignment horizontal="center" vertical="top" wrapText="1"/>
    </xf>
    <xf numFmtId="164" fontId="47" fillId="0" borderId="4" xfId="0" applyNumberFormat="1" applyFont="1" applyBorder="1" applyAlignment="1">
      <alignment horizontal="center" vertical="top" wrapText="1"/>
    </xf>
    <xf numFmtId="164" fontId="47" fillId="0" borderId="3" xfId="0" applyNumberFormat="1" applyFont="1" applyBorder="1" applyAlignment="1">
      <alignment horizontal="center" vertical="top" wrapText="1"/>
    </xf>
    <xf numFmtId="1" fontId="40" fillId="0" borderId="24" xfId="0" applyNumberFormat="1" applyFont="1" applyFill="1" applyBorder="1" applyAlignment="1">
      <alignment horizontal="center" vertical="center" wrapText="1"/>
    </xf>
    <xf numFmtId="1" fontId="40" fillId="0" borderId="3" xfId="0" applyNumberFormat="1" applyFont="1" applyFill="1" applyBorder="1" applyAlignment="1">
      <alignment horizontal="center" vertical="center"/>
    </xf>
    <xf numFmtId="0" fontId="40" fillId="0" borderId="24" xfId="0" applyFont="1" applyFill="1" applyBorder="1" applyAlignment="1">
      <alignment horizontal="center" vertical="center"/>
    </xf>
    <xf numFmtId="0" fontId="40" fillId="0" borderId="3" xfId="0" applyFont="1" applyFill="1" applyBorder="1" applyAlignment="1">
      <alignment horizontal="center" vertical="center"/>
    </xf>
    <xf numFmtId="9" fontId="48" fillId="0" borderId="24" xfId="0" applyNumberFormat="1" applyFont="1" applyBorder="1" applyAlignment="1">
      <alignment horizontal="center" vertical="top"/>
    </xf>
    <xf numFmtId="9" fontId="48" fillId="0" borderId="3" xfId="0" applyNumberFormat="1" applyFont="1" applyBorder="1" applyAlignment="1">
      <alignment horizontal="center" vertical="top"/>
    </xf>
    <xf numFmtId="0" fontId="46" fillId="0" borderId="4" xfId="0" applyFont="1" applyBorder="1" applyAlignment="1">
      <alignment horizontal="center" vertical="center" wrapText="1"/>
    </xf>
    <xf numFmtId="0" fontId="49" fillId="0" borderId="1" xfId="0" applyFont="1" applyBorder="1" applyAlignment="1">
      <alignment horizontal="center" vertical="top" wrapText="1"/>
    </xf>
    <xf numFmtId="0" fontId="46" fillId="0" borderId="3" xfId="0" applyFont="1" applyBorder="1" applyAlignment="1">
      <alignment horizontal="center" vertical="center" wrapText="1"/>
    </xf>
    <xf numFmtId="0" fontId="46" fillId="0" borderId="1" xfId="0" applyFont="1" applyBorder="1" applyAlignment="1">
      <alignment horizontal="center" vertical="center" wrapText="1"/>
    </xf>
    <xf numFmtId="167" fontId="48" fillId="0" borderId="24" xfId="9" applyNumberFormat="1" applyFont="1" applyBorder="1" applyAlignment="1">
      <alignment horizontal="center" vertical="top" wrapText="1"/>
    </xf>
    <xf numFmtId="167" fontId="48" fillId="0" borderId="3" xfId="9" applyNumberFormat="1" applyFont="1" applyBorder="1" applyAlignment="1">
      <alignment horizontal="center" vertical="top" wrapText="1"/>
    </xf>
    <xf numFmtId="9" fontId="48" fillId="0" borderId="1" xfId="0" applyNumberFormat="1" applyFont="1" applyBorder="1" applyAlignment="1">
      <alignment horizontal="center" vertical="top" wrapText="1"/>
    </xf>
    <xf numFmtId="0" fontId="48" fillId="0" borderId="24" xfId="0" applyFont="1" applyBorder="1" applyAlignment="1">
      <alignment vertical="top" wrapText="1"/>
    </xf>
    <xf numFmtId="0" fontId="48" fillId="0" borderId="3" xfId="0" applyFont="1" applyBorder="1" applyAlignment="1">
      <alignment vertical="top" wrapText="1"/>
    </xf>
    <xf numFmtId="0" fontId="48" fillId="0" borderId="25" xfId="0" applyFont="1" applyBorder="1" applyAlignment="1">
      <alignment horizontal="center" vertical="top" wrapText="1"/>
    </xf>
    <xf numFmtId="0" fontId="48" fillId="0" borderId="8" xfId="0" applyFont="1" applyBorder="1" applyAlignment="1">
      <alignment horizontal="center" vertical="top" wrapText="1"/>
    </xf>
    <xf numFmtId="0" fontId="48" fillId="0" borderId="5" xfId="0" applyFont="1" applyBorder="1" applyAlignment="1">
      <alignment horizontal="center" vertical="top" wrapText="1"/>
    </xf>
    <xf numFmtId="0" fontId="48" fillId="0" borderId="26" xfId="0" applyFont="1" applyBorder="1" applyAlignment="1">
      <alignment horizontal="center" vertical="top" wrapText="1"/>
    </xf>
    <xf numFmtId="0" fontId="40" fillId="0" borderId="6" xfId="0" applyFont="1" applyBorder="1" applyAlignment="1">
      <alignment horizontal="center" vertical="center"/>
    </xf>
    <xf numFmtId="0" fontId="40" fillId="0" borderId="27" xfId="0" applyFont="1" applyBorder="1" applyAlignment="1">
      <alignment horizontal="center" vertical="center"/>
    </xf>
    <xf numFmtId="0" fontId="48" fillId="0" borderId="1" xfId="0" applyFont="1" applyBorder="1" applyAlignment="1">
      <alignment vertical="top" wrapText="1"/>
    </xf>
    <xf numFmtId="0" fontId="43" fillId="0" borderId="1" xfId="0" applyFont="1" applyBorder="1" applyAlignment="1">
      <alignment horizontal="left" vertical="center" wrapText="1"/>
    </xf>
    <xf numFmtId="0" fontId="43" fillId="0" borderId="3" xfId="0" applyFont="1" applyBorder="1" applyAlignment="1">
      <alignment horizontal="left" vertical="center" wrapText="1"/>
    </xf>
    <xf numFmtId="0" fontId="42" fillId="0" borderId="1" xfId="0" applyFont="1" applyBorder="1" applyAlignment="1">
      <alignment horizontal="center" vertical="center" wrapText="1"/>
    </xf>
    <xf numFmtId="0" fontId="48" fillId="0" borderId="1" xfId="0" applyFont="1" applyFill="1" applyBorder="1" applyAlignment="1">
      <alignment horizontal="center" vertical="top" wrapText="1"/>
    </xf>
    <xf numFmtId="0" fontId="42" fillId="0" borderId="1" xfId="0" applyFont="1" applyFill="1" applyBorder="1" applyAlignment="1">
      <alignment horizontal="center" vertical="center" wrapText="1"/>
    </xf>
    <xf numFmtId="0" fontId="40" fillId="0" borderId="1" xfId="0" applyFont="1" applyFill="1" applyBorder="1" applyAlignment="1">
      <alignment horizontal="center" vertical="center"/>
    </xf>
    <xf numFmtId="0" fontId="41" fillId="0" borderId="9"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11" xfId="0" applyFont="1" applyBorder="1" applyAlignment="1">
      <alignment horizontal="center" vertical="center" wrapText="1"/>
    </xf>
    <xf numFmtId="0" fontId="41" fillId="0" borderId="1" xfId="0" applyFont="1" applyBorder="1" applyAlignment="1">
      <alignment horizontal="center" vertical="center" wrapText="1"/>
    </xf>
    <xf numFmtId="0" fontId="46" fillId="0" borderId="6" xfId="0" applyFont="1" applyBorder="1" applyAlignment="1">
      <alignment horizontal="center" vertical="center" wrapText="1"/>
    </xf>
    <xf numFmtId="0" fontId="42" fillId="3" borderId="21" xfId="0" applyFont="1" applyFill="1" applyBorder="1" applyAlignment="1">
      <alignment horizontal="center" vertical="center" wrapText="1"/>
    </xf>
    <xf numFmtId="0" fontId="42" fillId="3" borderId="32" xfId="0" applyFont="1" applyFill="1" applyBorder="1" applyAlignment="1">
      <alignment horizontal="center" vertical="center" wrapText="1"/>
    </xf>
    <xf numFmtId="0" fontId="45" fillId="0" borderId="1" xfId="0" applyFont="1" applyBorder="1" applyAlignment="1">
      <alignment horizontal="center" vertical="center" wrapText="1"/>
    </xf>
    <xf numFmtId="0" fontId="41" fillId="0" borderId="9" xfId="0" applyFont="1" applyBorder="1" applyAlignment="1">
      <alignment horizontal="center" vertical="center"/>
    </xf>
    <xf numFmtId="0" fontId="41" fillId="0" borderId="10" xfId="0" applyFont="1" applyBorder="1" applyAlignment="1">
      <alignment horizontal="center" vertical="center"/>
    </xf>
    <xf numFmtId="0" fontId="44" fillId="0" borderId="25" xfId="0" applyFont="1" applyBorder="1" applyAlignment="1">
      <alignment horizontal="center" vertical="center" wrapText="1"/>
    </xf>
    <xf numFmtId="0" fontId="44" fillId="0" borderId="6" xfId="0" applyFont="1" applyBorder="1" applyAlignment="1">
      <alignment horizontal="center" vertical="center" wrapText="1"/>
    </xf>
    <xf numFmtId="0" fontId="41" fillId="0" borderId="1" xfId="0" applyFont="1" applyBorder="1" applyAlignment="1">
      <alignment horizontal="left" vertical="center" wrapText="1"/>
    </xf>
    <xf numFmtId="0" fontId="42" fillId="5" borderId="1" xfId="0" applyFont="1" applyFill="1" applyBorder="1" applyAlignment="1">
      <alignment horizontal="center" vertical="center" wrapText="1"/>
    </xf>
    <xf numFmtId="0" fontId="42" fillId="5" borderId="24" xfId="0" applyFont="1" applyFill="1" applyBorder="1" applyAlignment="1">
      <alignment horizontal="center" vertical="center" wrapText="1"/>
    </xf>
    <xf numFmtId="0" fontId="42" fillId="3" borderId="9" xfId="0" applyFont="1" applyFill="1" applyBorder="1" applyAlignment="1">
      <alignment horizontal="center" vertical="center" wrapText="1"/>
    </xf>
    <xf numFmtId="0" fontId="42" fillId="3" borderId="10" xfId="0" applyFont="1" applyFill="1" applyBorder="1" applyAlignment="1">
      <alignment horizontal="center" vertical="center" wrapText="1"/>
    </xf>
    <xf numFmtId="0" fontId="42" fillId="3" borderId="11" xfId="0" applyFont="1" applyFill="1" applyBorder="1" applyAlignment="1">
      <alignment horizontal="center" vertical="center" wrapText="1"/>
    </xf>
    <xf numFmtId="0" fontId="46" fillId="6" borderId="1" xfId="0" applyFont="1" applyFill="1" applyBorder="1" applyAlignment="1">
      <alignment horizontal="center" vertical="center" wrapText="1"/>
    </xf>
    <xf numFmtId="0" fontId="44" fillId="0" borderId="25" xfId="0" applyFont="1" applyFill="1" applyBorder="1" applyAlignment="1">
      <alignment horizontal="center" vertical="center" wrapText="1"/>
    </xf>
    <xf numFmtId="0" fontId="44" fillId="0" borderId="6"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42" fillId="6" borderId="1" xfId="0" applyFont="1" applyFill="1" applyBorder="1" applyAlignment="1">
      <alignment horizontal="center" vertical="center" wrapText="1"/>
    </xf>
    <xf numFmtId="0" fontId="48" fillId="0" borderId="4" xfId="0" applyFont="1" applyBorder="1" applyAlignment="1">
      <alignment vertical="top" wrapText="1"/>
    </xf>
    <xf numFmtId="0" fontId="42" fillId="0" borderId="1" xfId="0" applyFont="1" applyBorder="1" applyAlignment="1">
      <alignment horizontal="center" wrapText="1"/>
    </xf>
    <xf numFmtId="0" fontId="42" fillId="0" borderId="11"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8" xfId="0" applyFont="1" applyBorder="1" applyAlignment="1">
      <alignment horizontal="center" vertical="center" wrapText="1"/>
    </xf>
    <xf numFmtId="0" fontId="42" fillId="3" borderId="23" xfId="0" applyFont="1" applyFill="1" applyBorder="1" applyAlignment="1">
      <alignment horizontal="center" vertical="center" wrapText="1"/>
    </xf>
    <xf numFmtId="0" fontId="42" fillId="3" borderId="7" xfId="0" applyFont="1" applyFill="1" applyBorder="1" applyAlignment="1">
      <alignment horizontal="center" vertical="center" wrapText="1"/>
    </xf>
    <xf numFmtId="0" fontId="42" fillId="3" borderId="22" xfId="0" applyFont="1" applyFill="1" applyBorder="1" applyAlignment="1">
      <alignment horizontal="center" vertical="center" wrapText="1"/>
    </xf>
    <xf numFmtId="0" fontId="42" fillId="3" borderId="33" xfId="0" applyFont="1" applyFill="1" applyBorder="1" applyAlignment="1">
      <alignment horizontal="center" vertical="center" wrapText="1"/>
    </xf>
    <xf numFmtId="0" fontId="45" fillId="0" borderId="1" xfId="0" applyFont="1" applyFill="1" applyBorder="1" applyAlignment="1">
      <alignment horizontal="center" vertical="center" wrapText="1"/>
    </xf>
    <xf numFmtId="1" fontId="40" fillId="0" borderId="24" xfId="0" applyNumberFormat="1" applyFont="1" applyFill="1" applyBorder="1" applyAlignment="1">
      <alignment horizontal="center" vertical="center"/>
    </xf>
    <xf numFmtId="1" fontId="40" fillId="0" borderId="4" xfId="0" applyNumberFormat="1" applyFont="1" applyFill="1" applyBorder="1" applyAlignment="1">
      <alignment horizontal="center" vertical="center"/>
    </xf>
    <xf numFmtId="1" fontId="40" fillId="0" borderId="4" xfId="0" applyNumberFormat="1" applyFont="1" applyFill="1" applyBorder="1" applyAlignment="1">
      <alignment horizontal="center" vertical="center" wrapText="1"/>
    </xf>
    <xf numFmtId="1" fontId="40" fillId="0" borderId="3" xfId="0" applyNumberFormat="1" applyFont="1" applyFill="1" applyBorder="1" applyAlignment="1">
      <alignment horizontal="center" vertical="center" wrapText="1"/>
    </xf>
    <xf numFmtId="1" fontId="40" fillId="0" borderId="24" xfId="0" applyNumberFormat="1" applyFont="1" applyBorder="1" applyAlignment="1">
      <alignment horizontal="center" vertical="center" wrapText="1"/>
    </xf>
    <xf numFmtId="1" fontId="40" fillId="0" borderId="4" xfId="0" applyNumberFormat="1" applyFont="1" applyBorder="1" applyAlignment="1">
      <alignment horizontal="center" vertical="center" wrapText="1"/>
    </xf>
    <xf numFmtId="1" fontId="40" fillId="0" borderId="3" xfId="0" applyNumberFormat="1" applyFont="1" applyBorder="1" applyAlignment="1">
      <alignment horizontal="center" vertical="center" wrapText="1"/>
    </xf>
    <xf numFmtId="1" fontId="40" fillId="0" borderId="24" xfId="0" applyNumberFormat="1" applyFont="1" applyBorder="1" applyAlignment="1">
      <alignment horizontal="center" vertical="center"/>
    </xf>
    <xf numFmtId="1" fontId="40" fillId="0" borderId="4" xfId="0" applyNumberFormat="1" applyFont="1" applyBorder="1" applyAlignment="1">
      <alignment horizontal="center" vertical="center"/>
    </xf>
    <xf numFmtId="1" fontId="40" fillId="0" borderId="3" xfId="0" applyNumberFormat="1" applyFont="1" applyBorder="1" applyAlignment="1">
      <alignment horizontal="center" vertical="center"/>
    </xf>
    <xf numFmtId="0" fontId="40" fillId="0" borderId="1" xfId="0" applyFont="1" applyBorder="1" applyAlignment="1">
      <alignment horizontal="center" vertical="center" wrapText="1"/>
    </xf>
    <xf numFmtId="10" fontId="50" fillId="0" borderId="24" xfId="0" applyNumberFormat="1" applyFont="1" applyFill="1" applyBorder="1" applyAlignment="1">
      <alignment horizontal="center" vertical="center"/>
    </xf>
    <xf numFmtId="10" fontId="50" fillId="0" borderId="3" xfId="0" applyNumberFormat="1" applyFont="1" applyFill="1" applyBorder="1" applyAlignment="1">
      <alignment horizontal="center" vertical="center"/>
    </xf>
    <xf numFmtId="169" fontId="50" fillId="0" borderId="24" xfId="0" applyNumberFormat="1" applyFont="1" applyBorder="1" applyAlignment="1">
      <alignment horizontal="center" vertical="top" wrapText="1"/>
    </xf>
    <xf numFmtId="169" fontId="50" fillId="0" borderId="4" xfId="0" applyNumberFormat="1" applyFont="1" applyBorder="1" applyAlignment="1">
      <alignment horizontal="center" vertical="top" wrapText="1"/>
    </xf>
    <xf numFmtId="17" fontId="40" fillId="0" borderId="24" xfId="0" applyNumberFormat="1" applyFont="1" applyBorder="1" applyAlignment="1">
      <alignment horizontal="center" vertical="center" wrapText="1"/>
    </xf>
    <xf numFmtId="17" fontId="40" fillId="0" borderId="4" xfId="0" applyNumberFormat="1" applyFont="1" applyBorder="1" applyAlignment="1">
      <alignment horizontal="center" vertical="center" wrapText="1"/>
    </xf>
    <xf numFmtId="17" fontId="40" fillId="0" borderId="3" xfId="0" applyNumberFormat="1" applyFont="1" applyBorder="1" applyAlignment="1">
      <alignment horizontal="center" vertical="center" wrapText="1"/>
    </xf>
    <xf numFmtId="17" fontId="49" fillId="0" borderId="24" xfId="0" applyNumberFormat="1" applyFont="1" applyBorder="1" applyAlignment="1">
      <alignment horizontal="center" vertical="center" wrapText="1"/>
    </xf>
    <xf numFmtId="17" fontId="49" fillId="0" borderId="4" xfId="0" applyNumberFormat="1" applyFont="1" applyBorder="1" applyAlignment="1">
      <alignment horizontal="center" vertical="center" wrapText="1"/>
    </xf>
    <xf numFmtId="17" fontId="49" fillId="0" borderId="3" xfId="0" applyNumberFormat="1" applyFont="1" applyBorder="1" applyAlignment="1">
      <alignment horizontal="center" vertical="center" wrapText="1"/>
    </xf>
    <xf numFmtId="10" fontId="50" fillId="0" borderId="24" xfId="6" applyNumberFormat="1" applyFont="1" applyBorder="1" applyAlignment="1">
      <alignment horizontal="center" vertical="center" wrapText="1"/>
    </xf>
    <xf numFmtId="10" fontId="50" fillId="0" borderId="4" xfId="6" applyNumberFormat="1" applyFont="1" applyBorder="1" applyAlignment="1">
      <alignment horizontal="center" vertical="center" wrapText="1"/>
    </xf>
    <xf numFmtId="10" fontId="50" fillId="0" borderId="3" xfId="6" applyNumberFormat="1" applyFont="1" applyBorder="1" applyAlignment="1">
      <alignment horizontal="center" vertical="center" wrapText="1"/>
    </xf>
    <xf numFmtId="17" fontId="48" fillId="0" borderId="24" xfId="0" applyNumberFormat="1" applyFont="1" applyBorder="1" applyAlignment="1">
      <alignment horizontal="center" vertical="center" wrapText="1"/>
    </xf>
    <xf numFmtId="9" fontId="48" fillId="0" borderId="4" xfId="0" applyNumberFormat="1" applyFont="1" applyBorder="1" applyAlignment="1">
      <alignment horizontal="center" vertical="top"/>
    </xf>
    <xf numFmtId="17" fontId="48" fillId="0" borderId="9" xfId="0" applyNumberFormat="1" applyFont="1" applyBorder="1" applyAlignment="1">
      <alignment horizontal="center" vertical="top" wrapText="1"/>
    </xf>
    <xf numFmtId="0" fontId="48" fillId="0" borderId="9" xfId="0" applyFont="1" applyBorder="1" applyAlignment="1">
      <alignment horizontal="center" vertical="top" wrapText="1"/>
    </xf>
    <xf numFmtId="2" fontId="40" fillId="0" borderId="24" xfId="0" applyNumberFormat="1" applyFont="1" applyBorder="1" applyAlignment="1">
      <alignment horizontal="center" vertical="top" wrapText="1"/>
    </xf>
    <xf numFmtId="2" fontId="40" fillId="0" borderId="4" xfId="0" applyNumberFormat="1" applyFont="1" applyBorder="1" applyAlignment="1">
      <alignment horizontal="center" vertical="top" wrapText="1"/>
    </xf>
    <xf numFmtId="2" fontId="40" fillId="0" borderId="3" xfId="0" applyNumberFormat="1" applyFont="1" applyBorder="1" applyAlignment="1">
      <alignment horizontal="center" vertical="top" wrapText="1"/>
    </xf>
    <xf numFmtId="17" fontId="40" fillId="0" borderId="9" xfId="0" applyNumberFormat="1" applyFont="1" applyBorder="1" applyAlignment="1">
      <alignment horizontal="center" vertical="top" wrapText="1"/>
    </xf>
    <xf numFmtId="0" fontId="40" fillId="0" borderId="9" xfId="0" applyFont="1" applyBorder="1" applyAlignment="1">
      <alignment horizontal="center" vertical="top" wrapText="1"/>
    </xf>
    <xf numFmtId="0" fontId="48" fillId="0" borderId="25" xfId="7" applyFont="1" applyFill="1" applyBorder="1" applyAlignment="1">
      <alignment horizontal="center" vertical="top" wrapText="1"/>
    </xf>
    <xf numFmtId="0" fontId="48" fillId="0" borderId="5" xfId="0" applyFont="1" applyFill="1" applyBorder="1" applyAlignment="1">
      <alignment horizontal="center" vertical="top" wrapText="1"/>
    </xf>
    <xf numFmtId="44" fontId="48" fillId="0" borderId="24" xfId="5" applyFont="1" applyBorder="1" applyAlignment="1">
      <alignment horizontal="center" vertical="top" wrapText="1"/>
    </xf>
    <xf numFmtId="44" fontId="48" fillId="0" borderId="4" xfId="5" applyFont="1" applyBorder="1" applyAlignment="1">
      <alignment horizontal="center" vertical="top" wrapText="1"/>
    </xf>
    <xf numFmtId="44" fontId="48" fillId="0" borderId="3" xfId="5" applyFont="1" applyBorder="1" applyAlignment="1">
      <alignment horizontal="center" vertical="top" wrapText="1"/>
    </xf>
    <xf numFmtId="0" fontId="40" fillId="0" borderId="25" xfId="0" applyFont="1" applyFill="1" applyBorder="1" applyAlignment="1">
      <alignment horizontal="center"/>
    </xf>
    <xf numFmtId="0" fontId="40" fillId="0" borderId="5" xfId="0" applyFont="1" applyFill="1" applyBorder="1" applyAlignment="1">
      <alignment horizontal="center"/>
    </xf>
    <xf numFmtId="0" fontId="50" fillId="0" borderId="24" xfId="0" applyFont="1" applyBorder="1" applyAlignment="1">
      <alignment horizontal="center" vertical="top" wrapText="1"/>
    </xf>
    <xf numFmtId="0" fontId="50" fillId="0" borderId="4" xfId="0" applyFont="1" applyBorder="1" applyAlignment="1">
      <alignment horizontal="center" vertical="top" wrapText="1"/>
    </xf>
    <xf numFmtId="0" fontId="50" fillId="0" borderId="3" xfId="0" applyFont="1" applyBorder="1" applyAlignment="1">
      <alignment horizontal="center" vertical="top" wrapText="1"/>
    </xf>
    <xf numFmtId="10" fontId="50" fillId="0" borderId="24" xfId="6" applyNumberFormat="1" applyFont="1" applyFill="1" applyBorder="1" applyAlignment="1">
      <alignment horizontal="center" vertical="center" wrapText="1"/>
    </xf>
    <xf numFmtId="10" fontId="50" fillId="0" borderId="4" xfId="6" applyNumberFormat="1" applyFont="1" applyFill="1" applyBorder="1" applyAlignment="1">
      <alignment horizontal="center" vertical="center" wrapText="1"/>
    </xf>
    <xf numFmtId="10" fontId="50" fillId="0" borderId="3" xfId="6" applyNumberFormat="1" applyFont="1" applyFill="1" applyBorder="1" applyAlignment="1">
      <alignment horizontal="center" vertical="center" wrapText="1"/>
    </xf>
    <xf numFmtId="10" fontId="50" fillId="0" borderId="24" xfId="0" applyNumberFormat="1" applyFont="1" applyFill="1" applyBorder="1" applyAlignment="1">
      <alignment horizontal="center" vertical="top" wrapText="1"/>
    </xf>
    <xf numFmtId="10" fontId="50" fillId="0" borderId="4" xfId="0" applyNumberFormat="1" applyFont="1" applyFill="1" applyBorder="1" applyAlignment="1">
      <alignment horizontal="center" vertical="top" wrapText="1"/>
    </xf>
    <xf numFmtId="10" fontId="50" fillId="0" borderId="3" xfId="0" applyNumberFormat="1" applyFont="1" applyFill="1" applyBorder="1" applyAlignment="1">
      <alignment horizontal="center" vertical="top" wrapText="1"/>
    </xf>
    <xf numFmtId="10" fontId="50" fillId="0" borderId="4" xfId="0" applyNumberFormat="1" applyFont="1" applyFill="1" applyBorder="1" applyAlignment="1">
      <alignment horizontal="center" vertical="center" wrapText="1"/>
    </xf>
    <xf numFmtId="169" fontId="50" fillId="0" borderId="24" xfId="0" applyNumberFormat="1" applyFont="1" applyFill="1" applyBorder="1" applyAlignment="1">
      <alignment horizontal="center" vertical="top" wrapText="1"/>
    </xf>
    <xf numFmtId="169" fontId="50" fillId="0" borderId="4" xfId="0" applyNumberFormat="1" applyFont="1" applyFill="1" applyBorder="1" applyAlignment="1">
      <alignment horizontal="center" vertical="top" wrapText="1"/>
    </xf>
    <xf numFmtId="169" fontId="50" fillId="0" borderId="3" xfId="0" applyNumberFormat="1" applyFont="1" applyFill="1" applyBorder="1" applyAlignment="1">
      <alignment horizontal="center" vertical="top" wrapText="1"/>
    </xf>
    <xf numFmtId="44" fontId="40" fillId="0" borderId="24" xfId="5" applyFont="1" applyBorder="1" applyAlignment="1">
      <alignment horizontal="center" vertical="center" wrapText="1"/>
    </xf>
    <xf numFmtId="44" fontId="40" fillId="0" borderId="4" xfId="5" applyFont="1" applyBorder="1" applyAlignment="1">
      <alignment horizontal="center" vertical="center" wrapText="1"/>
    </xf>
    <xf numFmtId="44" fontId="40" fillId="0" borderId="3" xfId="5" applyFont="1" applyBorder="1" applyAlignment="1">
      <alignment horizontal="center" vertical="center" wrapText="1"/>
    </xf>
    <xf numFmtId="44" fontId="40" fillId="0" borderId="4" xfId="5" applyFont="1" applyFill="1" applyBorder="1" applyAlignment="1">
      <alignment horizontal="center" vertical="center" wrapText="1"/>
    </xf>
    <xf numFmtId="10" fontId="40" fillId="0" borderId="24" xfId="6" applyNumberFormat="1" applyFont="1" applyFill="1" applyBorder="1" applyAlignment="1">
      <alignment horizontal="center" vertical="center" wrapText="1"/>
    </xf>
    <xf numFmtId="10" fontId="40" fillId="0" borderId="4" xfId="6" applyNumberFormat="1" applyFont="1" applyFill="1" applyBorder="1" applyAlignment="1">
      <alignment horizontal="center" vertical="center" wrapText="1"/>
    </xf>
    <xf numFmtId="10" fontId="40" fillId="0" borderId="3" xfId="6" applyNumberFormat="1" applyFont="1" applyFill="1" applyBorder="1" applyAlignment="1">
      <alignment horizontal="center" vertical="center" wrapText="1"/>
    </xf>
    <xf numFmtId="0" fontId="44" fillId="0" borderId="24" xfId="0" applyFont="1" applyBorder="1" applyAlignment="1">
      <alignment horizontal="center" vertical="center" wrapText="1"/>
    </xf>
    <xf numFmtId="0" fontId="44" fillId="0" borderId="3" xfId="0" applyFont="1" applyBorder="1" applyAlignment="1">
      <alignment horizontal="center" vertical="center" wrapText="1"/>
    </xf>
    <xf numFmtId="10" fontId="44" fillId="0" borderId="24" xfId="6" applyNumberFormat="1" applyFont="1" applyFill="1" applyBorder="1" applyAlignment="1">
      <alignment horizontal="center" vertical="center" wrapText="1"/>
    </xf>
    <xf numFmtId="10" fontId="44" fillId="0" borderId="3" xfId="6" applyNumberFormat="1" applyFont="1" applyFill="1" applyBorder="1" applyAlignment="1">
      <alignment horizontal="center" vertical="center" wrapText="1"/>
    </xf>
    <xf numFmtId="10" fontId="50" fillId="0" borderId="1" xfId="6" applyNumberFormat="1" applyFont="1" applyFill="1" applyBorder="1" applyAlignment="1">
      <alignment horizontal="center" vertical="center"/>
    </xf>
    <xf numFmtId="17" fontId="49" fillId="0" borderId="1" xfId="0" applyNumberFormat="1" applyFont="1" applyBorder="1" applyAlignment="1">
      <alignment horizontal="center" vertical="center" wrapText="1"/>
    </xf>
    <xf numFmtId="0" fontId="49" fillId="0" borderId="1" xfId="0" applyFont="1" applyBorder="1" applyAlignment="1">
      <alignment horizontal="center" vertical="center" wrapText="1"/>
    </xf>
    <xf numFmtId="0" fontId="50" fillId="0" borderId="1" xfId="0" applyFont="1" applyBorder="1" applyAlignment="1">
      <alignment horizontal="center" vertical="center"/>
    </xf>
    <xf numFmtId="1" fontId="50" fillId="0" borderId="24" xfId="0" applyNumberFormat="1" applyFont="1" applyBorder="1" applyAlignment="1">
      <alignment horizontal="center" vertical="center" wrapText="1"/>
    </xf>
    <xf numFmtId="1" fontId="50" fillId="0" borderId="4" xfId="0" applyNumberFormat="1" applyFont="1" applyBorder="1" applyAlignment="1">
      <alignment horizontal="center" vertical="center" wrapText="1"/>
    </xf>
    <xf numFmtId="1" fontId="50" fillId="0" borderId="3" xfId="0" applyNumberFormat="1" applyFont="1" applyBorder="1" applyAlignment="1">
      <alignment horizontal="center" vertical="center" wrapText="1"/>
    </xf>
    <xf numFmtId="0" fontId="45" fillId="6" borderId="1" xfId="0" applyFont="1" applyFill="1" applyBorder="1" applyAlignment="1">
      <alignment horizontal="center" vertical="center" wrapText="1"/>
    </xf>
    <xf numFmtId="0" fontId="45" fillId="6" borderId="24" xfId="0" applyFont="1" applyFill="1" applyBorder="1" applyAlignment="1">
      <alignment horizontal="center" vertical="center" wrapText="1"/>
    </xf>
    <xf numFmtId="10" fontId="50" fillId="0" borderId="24" xfId="0" applyNumberFormat="1" applyFont="1" applyBorder="1" applyAlignment="1">
      <alignment horizontal="center" vertical="center" wrapText="1"/>
    </xf>
    <xf numFmtId="10" fontId="50" fillId="0" borderId="3" xfId="0" applyNumberFormat="1" applyFont="1" applyBorder="1" applyAlignment="1">
      <alignment horizontal="center" vertical="center" wrapText="1"/>
    </xf>
    <xf numFmtId="0" fontId="48" fillId="0" borderId="31" xfId="0" applyFont="1" applyBorder="1" applyAlignment="1">
      <alignment horizontal="center" vertical="top" wrapText="1"/>
    </xf>
    <xf numFmtId="167" fontId="49" fillId="0" borderId="24" xfId="9" applyNumberFormat="1" applyFont="1" applyBorder="1" applyAlignment="1">
      <alignment horizontal="center" vertical="top" wrapText="1"/>
    </xf>
    <xf numFmtId="167" fontId="49" fillId="0" borderId="3" xfId="9" applyNumberFormat="1" applyFont="1" applyBorder="1" applyAlignment="1">
      <alignment horizontal="center" vertical="top" wrapText="1"/>
    </xf>
    <xf numFmtId="167" fontId="49" fillId="0" borderId="24" xfId="9" applyNumberFormat="1" applyFont="1" applyFill="1" applyBorder="1" applyAlignment="1">
      <alignment horizontal="center" vertical="center" wrapText="1"/>
    </xf>
    <xf numFmtId="167" fontId="49" fillId="0" borderId="4" xfId="9" applyNumberFormat="1" applyFont="1" applyFill="1" applyBorder="1" applyAlignment="1">
      <alignment horizontal="center" vertical="center" wrapText="1"/>
    </xf>
    <xf numFmtId="167" fontId="49" fillId="0" borderId="3" xfId="9" applyNumberFormat="1" applyFont="1" applyFill="1" applyBorder="1" applyAlignment="1">
      <alignment horizontal="center" vertical="center" wrapText="1"/>
    </xf>
    <xf numFmtId="0" fontId="49" fillId="0" borderId="3" xfId="0" applyFont="1" applyBorder="1" applyAlignment="1">
      <alignment horizontal="center" vertical="center" wrapText="1"/>
    </xf>
    <xf numFmtId="0" fontId="40" fillId="0" borderId="4" xfId="0" applyFont="1" applyBorder="1" applyAlignment="1">
      <alignment horizontal="center" vertical="center" wrapText="1"/>
    </xf>
    <xf numFmtId="9" fontId="49" fillId="0" borderId="1" xfId="0" applyNumberFormat="1" applyFont="1" applyBorder="1" applyAlignment="1">
      <alignment horizontal="center" vertical="center" wrapText="1"/>
    </xf>
    <xf numFmtId="9" fontId="49" fillId="0" borderId="24" xfId="6" applyFont="1" applyFill="1" applyBorder="1" applyAlignment="1">
      <alignment horizontal="center" vertical="center" wrapText="1"/>
    </xf>
    <xf numFmtId="9" fontId="49" fillId="0" borderId="4" xfId="6" applyFont="1" applyFill="1" applyBorder="1" applyAlignment="1">
      <alignment horizontal="center" vertical="center" wrapText="1"/>
    </xf>
    <xf numFmtId="9" fontId="49" fillId="0" borderId="3" xfId="6" applyFont="1" applyFill="1" applyBorder="1" applyAlignment="1">
      <alignment horizontal="center" vertical="center" wrapText="1"/>
    </xf>
    <xf numFmtId="43" fontId="40" fillId="0" borderId="24" xfId="9" applyNumberFormat="1" applyFont="1" applyFill="1" applyBorder="1" applyAlignment="1">
      <alignment horizontal="center" vertical="center" wrapText="1"/>
    </xf>
    <xf numFmtId="43" fontId="40" fillId="0" borderId="4" xfId="9" applyNumberFormat="1" applyFont="1" applyFill="1" applyBorder="1" applyAlignment="1">
      <alignment horizontal="center" vertical="center" wrapText="1"/>
    </xf>
    <xf numFmtId="43" fontId="40" fillId="0" borderId="3" xfId="9" applyNumberFormat="1" applyFont="1" applyFill="1" applyBorder="1" applyAlignment="1">
      <alignment horizontal="center" vertical="center" wrapText="1"/>
    </xf>
    <xf numFmtId="43" fontId="40" fillId="0" borderId="24" xfId="9" applyNumberFormat="1" applyFont="1" applyBorder="1" applyAlignment="1">
      <alignment horizontal="center" vertical="center" wrapText="1"/>
    </xf>
    <xf numFmtId="43" fontId="40" fillId="0" borderId="4" xfId="9" applyNumberFormat="1" applyFont="1" applyBorder="1" applyAlignment="1">
      <alignment horizontal="center" vertical="center" wrapText="1"/>
    </xf>
    <xf numFmtId="43" fontId="40" fillId="0" borderId="3" xfId="9" applyNumberFormat="1" applyFont="1" applyBorder="1" applyAlignment="1">
      <alignment horizontal="center" vertical="center" wrapText="1"/>
    </xf>
    <xf numFmtId="167" fontId="40" fillId="0" borderId="24" xfId="9" applyNumberFormat="1" applyFont="1" applyFill="1" applyBorder="1" applyAlignment="1">
      <alignment horizontal="center" vertical="top" wrapText="1"/>
    </xf>
    <xf numFmtId="167" fontId="40" fillId="0" borderId="4" xfId="9" applyNumberFormat="1" applyFont="1" applyFill="1" applyBorder="1" applyAlignment="1">
      <alignment horizontal="center" vertical="top" wrapText="1"/>
    </xf>
    <xf numFmtId="167" fontId="40" fillId="0" borderId="3" xfId="9" applyNumberFormat="1" applyFont="1" applyFill="1" applyBorder="1" applyAlignment="1">
      <alignment horizontal="center" vertical="top" wrapText="1"/>
    </xf>
    <xf numFmtId="10" fontId="40" fillId="0" borderId="24" xfId="6" applyNumberFormat="1" applyFont="1" applyFill="1" applyBorder="1" applyAlignment="1">
      <alignment horizontal="center" vertical="top" wrapText="1"/>
    </xf>
    <xf numFmtId="10" fontId="40" fillId="0" borderId="4" xfId="6" applyNumberFormat="1" applyFont="1" applyFill="1" applyBorder="1" applyAlignment="1">
      <alignment horizontal="center" vertical="top" wrapText="1"/>
    </xf>
    <xf numFmtId="10" fontId="40" fillId="0" borderId="3" xfId="6" applyNumberFormat="1" applyFont="1" applyFill="1" applyBorder="1" applyAlignment="1">
      <alignment horizontal="center" vertical="top" wrapText="1"/>
    </xf>
    <xf numFmtId="167" fontId="48" fillId="0" borderId="24" xfId="9" applyNumberFormat="1" applyFont="1" applyBorder="1" applyAlignment="1">
      <alignment horizontal="center" vertical="center" wrapText="1"/>
    </xf>
    <xf numFmtId="167" fontId="48" fillId="0" borderId="4" xfId="9" applyNumberFormat="1" applyFont="1" applyBorder="1" applyAlignment="1">
      <alignment horizontal="center" vertical="center" wrapText="1"/>
    </xf>
    <xf numFmtId="167" fontId="48" fillId="0" borderId="3" xfId="9" applyNumberFormat="1" applyFont="1" applyBorder="1" applyAlignment="1">
      <alignment horizontal="center" vertical="center" wrapText="1"/>
    </xf>
    <xf numFmtId="167" fontId="49" fillId="0" borderId="24" xfId="9" applyNumberFormat="1" applyFont="1" applyBorder="1" applyAlignment="1">
      <alignment horizontal="center" vertical="center" wrapText="1"/>
    </xf>
    <xf numFmtId="167" fontId="49" fillId="0" borderId="4" xfId="9" applyNumberFormat="1" applyFont="1" applyBorder="1" applyAlignment="1">
      <alignment horizontal="center" vertical="center" wrapText="1"/>
    </xf>
    <xf numFmtId="167" fontId="49" fillId="0" borderId="3" xfId="9" applyNumberFormat="1" applyFont="1" applyBorder="1" applyAlignment="1">
      <alignment horizontal="center" vertical="center" wrapText="1"/>
    </xf>
    <xf numFmtId="0" fontId="8" fillId="0" borderId="24" xfId="0" applyFont="1" applyBorder="1" applyAlignment="1">
      <alignment horizontal="center" vertical="top" wrapText="1"/>
    </xf>
    <xf numFmtId="0" fontId="8" fillId="0" borderId="4" xfId="0" applyFont="1" applyBorder="1" applyAlignment="1">
      <alignment horizontal="center" vertical="top" wrapText="1"/>
    </xf>
    <xf numFmtId="0" fontId="8" fillId="0" borderId="3" xfId="0" applyFont="1" applyBorder="1" applyAlignment="1">
      <alignment horizontal="center" vertical="top" wrapText="1"/>
    </xf>
    <xf numFmtId="0" fontId="3" fillId="6" borderId="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3" fillId="0" borderId="9"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9" xfId="0" applyFont="1" applyBorder="1" applyAlignment="1">
      <alignment horizontal="center" vertical="top" wrapText="1"/>
    </xf>
    <xf numFmtId="0" fontId="33" fillId="0" borderId="10" xfId="0" applyFont="1" applyBorder="1" applyAlignment="1">
      <alignment horizontal="center" vertical="top" wrapText="1"/>
    </xf>
    <xf numFmtId="0" fontId="33" fillId="0" borderId="11" xfId="0" applyFont="1" applyBorder="1" applyAlignment="1">
      <alignment horizontal="center" vertical="top" wrapText="1"/>
    </xf>
    <xf numFmtId="0" fontId="33" fillId="0" borderId="1" xfId="0" applyFont="1" applyBorder="1" applyAlignment="1">
      <alignment horizontal="center" vertical="center" wrapText="1"/>
    </xf>
    <xf numFmtId="0" fontId="35" fillId="0" borderId="5" xfId="0" applyFont="1" applyBorder="1" applyAlignment="1">
      <alignment horizontal="center" vertical="top" wrapText="1"/>
    </xf>
    <xf numFmtId="0" fontId="35" fillId="0" borderId="23" xfId="0" applyFont="1" applyBorder="1" applyAlignment="1">
      <alignment horizontal="center" vertical="top" wrapText="1"/>
    </xf>
    <xf numFmtId="0" fontId="35" fillId="0" borderId="26" xfId="0" applyFont="1" applyBorder="1" applyAlignment="1">
      <alignment horizontal="center" vertical="top" wrapText="1"/>
    </xf>
    <xf numFmtId="0" fontId="36" fillId="0" borderId="9" xfId="0" applyFont="1" applyBorder="1" applyAlignment="1">
      <alignment horizontal="center" vertical="top" wrapText="1"/>
    </xf>
    <xf numFmtId="0" fontId="36" fillId="0" borderId="10" xfId="0" applyFont="1" applyBorder="1" applyAlignment="1">
      <alignment horizontal="center" vertical="top" wrapText="1"/>
    </xf>
    <xf numFmtId="0" fontId="36" fillId="0" borderId="11" xfId="0" applyFont="1" applyBorder="1" applyAlignment="1">
      <alignment horizontal="center" vertical="top" wrapText="1"/>
    </xf>
    <xf numFmtId="0" fontId="36" fillId="0" borderId="1" xfId="0" applyFont="1" applyBorder="1" applyAlignment="1">
      <alignment horizontal="center" wrapText="1"/>
    </xf>
    <xf numFmtId="0" fontId="33" fillId="0" borderId="7" xfId="0" applyFont="1" applyBorder="1" applyAlignment="1">
      <alignment horizontal="center" wrapText="1"/>
    </xf>
    <xf numFmtId="0" fontId="34" fillId="0" borderId="1" xfId="0" applyFont="1" applyBorder="1" applyAlignment="1">
      <alignment horizontal="center" vertical="center" wrapText="1"/>
    </xf>
    <xf numFmtId="10" fontId="8" fillId="0" borderId="1" xfId="6" applyNumberFormat="1" applyFont="1" applyBorder="1" applyAlignment="1">
      <alignment horizontal="center" vertical="top" wrapText="1"/>
    </xf>
    <xf numFmtId="0" fontId="8" fillId="0" borderId="1" xfId="0" applyFont="1" applyBorder="1" applyAlignment="1">
      <alignment horizontal="center" vertical="top" wrapText="1"/>
    </xf>
    <xf numFmtId="0" fontId="0" fillId="0" borderId="1" xfId="0" applyBorder="1" applyAlignment="1">
      <alignment horizontal="center" vertical="top" wrapText="1"/>
    </xf>
    <xf numFmtId="0" fontId="0" fillId="0" borderId="1" xfId="0" applyBorder="1" applyAlignment="1">
      <alignment horizontal="center" vertical="top"/>
    </xf>
    <xf numFmtId="0" fontId="0" fillId="0" borderId="24" xfId="0" applyBorder="1" applyAlignment="1">
      <alignment horizontal="center" vertical="top" wrapText="1"/>
    </xf>
    <xf numFmtId="0" fontId="0" fillId="0" borderId="4" xfId="0" applyBorder="1" applyAlignment="1">
      <alignment horizontal="center" vertical="top" wrapText="1"/>
    </xf>
    <xf numFmtId="0" fontId="0" fillId="0" borderId="3" xfId="0" applyBorder="1" applyAlignment="1">
      <alignment horizontal="center" vertical="top" wrapText="1"/>
    </xf>
    <xf numFmtId="0" fontId="0" fillId="0" borderId="24" xfId="0" applyBorder="1" applyAlignment="1">
      <alignment horizontal="center" vertical="top"/>
    </xf>
    <xf numFmtId="0" fontId="0" fillId="0" borderId="3" xfId="0" applyBorder="1" applyAlignment="1">
      <alignment horizontal="center" vertical="top"/>
    </xf>
    <xf numFmtId="0" fontId="33" fillId="0" borderId="25" xfId="0" applyFont="1" applyBorder="1" applyAlignment="1">
      <alignment horizontal="center" vertical="top" wrapText="1"/>
    </xf>
    <xf numFmtId="0" fontId="33" fillId="0" borderId="7" xfId="0" applyFont="1" applyBorder="1" applyAlignment="1">
      <alignment horizontal="center" vertical="top" wrapText="1"/>
    </xf>
    <xf numFmtId="0" fontId="33" fillId="0" borderId="8" xfId="0" applyFont="1" applyBorder="1" applyAlignment="1">
      <alignment horizontal="center" vertical="top" wrapText="1"/>
    </xf>
    <xf numFmtId="0" fontId="33" fillId="0" borderId="5" xfId="0" applyFont="1" applyBorder="1" applyAlignment="1">
      <alignment horizontal="center" vertical="top" wrapText="1"/>
    </xf>
    <xf numFmtId="0" fontId="33" fillId="0" borderId="23" xfId="0" applyFont="1" applyBorder="1" applyAlignment="1">
      <alignment horizontal="center" vertical="top" wrapText="1"/>
    </xf>
    <xf numFmtId="0" fontId="33" fillId="0" borderId="26" xfId="0" applyFont="1" applyBorder="1" applyAlignment="1">
      <alignment horizontal="center" vertical="top" wrapText="1"/>
    </xf>
    <xf numFmtId="44" fontId="38" fillId="0" borderId="24" xfId="5" applyFont="1" applyBorder="1" applyAlignment="1">
      <alignment horizontal="center" vertical="center" wrapText="1"/>
    </xf>
    <xf numFmtId="44" fontId="38" fillId="0" borderId="4" xfId="5" applyFont="1" applyBorder="1" applyAlignment="1">
      <alignment horizontal="center" vertical="center" wrapText="1"/>
    </xf>
    <xf numFmtId="44" fontId="38" fillId="0" borderId="3" xfId="5" applyFont="1" applyBorder="1" applyAlignment="1">
      <alignment horizontal="center" vertical="center" wrapText="1"/>
    </xf>
    <xf numFmtId="10" fontId="38" fillId="0" borderId="24" xfId="6" applyNumberFormat="1" applyFont="1" applyBorder="1" applyAlignment="1">
      <alignment horizontal="center" vertical="center" wrapText="1"/>
    </xf>
    <xf numFmtId="10" fontId="38" fillId="0" borderId="4" xfId="6" applyNumberFormat="1" applyFont="1" applyBorder="1" applyAlignment="1">
      <alignment horizontal="center" vertical="center" wrapText="1"/>
    </xf>
    <xf numFmtId="10" fontId="38" fillId="0" borderId="3" xfId="6" applyNumberFormat="1" applyFont="1" applyBorder="1" applyAlignment="1">
      <alignment horizontal="center" vertical="center" wrapText="1"/>
    </xf>
    <xf numFmtId="0" fontId="34" fillId="0" borderId="41" xfId="0" applyFont="1" applyBorder="1" applyAlignment="1">
      <alignment horizontal="center" vertical="center" wrapText="1"/>
    </xf>
    <xf numFmtId="0" fontId="34" fillId="0" borderId="42" xfId="0" applyFont="1" applyBorder="1" applyAlignment="1">
      <alignment horizontal="center" vertical="center" wrapText="1"/>
    </xf>
    <xf numFmtId="0" fontId="34" fillId="0" borderId="43" xfId="0" applyFont="1" applyBorder="1" applyAlignment="1">
      <alignment horizontal="center" vertical="center" wrapText="1"/>
    </xf>
    <xf numFmtId="44" fontId="0" fillId="0" borderId="24" xfId="5" applyFont="1" applyBorder="1" applyAlignment="1">
      <alignment horizontal="center" vertical="top" wrapText="1"/>
    </xf>
    <xf numFmtId="44" fontId="0" fillId="0" borderId="3" xfId="5" applyFont="1" applyBorder="1" applyAlignment="1">
      <alignment horizontal="center" vertical="top" wrapText="1"/>
    </xf>
    <xf numFmtId="0" fontId="7" fillId="0" borderId="1" xfId="0" applyFont="1" applyBorder="1" applyAlignment="1">
      <alignment horizontal="center" vertical="top" wrapText="1"/>
    </xf>
    <xf numFmtId="0" fontId="38" fillId="0" borderId="24" xfId="0" applyFont="1" applyBorder="1" applyAlignment="1">
      <alignment horizontal="center" vertical="center" wrapText="1"/>
    </xf>
    <xf numFmtId="0" fontId="38" fillId="0" borderId="3" xfId="0" applyFont="1" applyBorder="1" applyAlignment="1">
      <alignment horizontal="center" vertical="center" wrapText="1"/>
    </xf>
    <xf numFmtId="9" fontId="38" fillId="0" borderId="24" xfId="6" applyFont="1" applyBorder="1" applyAlignment="1">
      <alignment horizontal="center" vertical="center" wrapText="1"/>
    </xf>
    <xf numFmtId="9" fontId="38" fillId="0" borderId="3" xfId="6" applyFont="1" applyBorder="1" applyAlignment="1">
      <alignment horizontal="center" vertical="center" wrapText="1"/>
    </xf>
    <xf numFmtId="44" fontId="0" fillId="0" borderId="24" xfId="0" applyNumberFormat="1" applyBorder="1" applyAlignment="1">
      <alignment horizontal="center" vertical="top"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4" xfId="0" applyFont="1" applyBorder="1" applyAlignment="1">
      <alignment horizontal="center" vertical="center" wrapText="1"/>
    </xf>
    <xf numFmtId="0" fontId="25" fillId="0" borderId="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5" xfId="0" applyFont="1" applyBorder="1" applyAlignment="1">
      <alignment horizontal="center" vertical="center" wrapText="1"/>
    </xf>
    <xf numFmtId="0" fontId="3" fillId="6" borderId="1"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6" borderId="6" xfId="0" applyFont="1" applyFill="1" applyBorder="1" applyAlignment="1">
      <alignment horizontal="center" vertical="center" wrapText="1"/>
    </xf>
    <xf numFmtId="0" fontId="3" fillId="0" borderId="2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7" xfId="0" applyFont="1" applyBorder="1" applyAlignment="1">
      <alignment horizontal="center" vertical="center" wrapText="1"/>
    </xf>
    <xf numFmtId="0" fontId="5" fillId="6" borderId="4" xfId="0" applyFont="1" applyFill="1" applyBorder="1" applyAlignment="1">
      <alignment horizontal="center" vertical="center" wrapText="1"/>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10" fontId="31" fillId="0" borderId="24" xfId="6" applyNumberFormat="1" applyFont="1" applyFill="1" applyBorder="1" applyAlignment="1">
      <alignment horizontal="center" vertical="center" wrapText="1"/>
    </xf>
    <xf numFmtId="10" fontId="31" fillId="0" borderId="3" xfId="6" applyNumberFormat="1"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6" borderId="3" xfId="0" applyFont="1" applyFill="1" applyBorder="1" applyAlignment="1">
      <alignment horizontal="center" vertical="center" wrapText="1"/>
    </xf>
    <xf numFmtId="10" fontId="31" fillId="6" borderId="24" xfId="6" applyNumberFormat="1" applyFont="1" applyFill="1" applyBorder="1" applyAlignment="1">
      <alignment horizontal="center" vertical="center" wrapText="1"/>
    </xf>
    <xf numFmtId="10" fontId="31" fillId="6" borderId="3" xfId="6" applyNumberFormat="1" applyFont="1" applyFill="1" applyBorder="1" applyAlignment="1">
      <alignment horizontal="center" vertical="center" wrapText="1"/>
    </xf>
    <xf numFmtId="0" fontId="2" fillId="0" borderId="1" xfId="0" applyFont="1" applyBorder="1" applyAlignment="1">
      <alignment horizontal="center" vertical="center"/>
    </xf>
    <xf numFmtId="0" fontId="3" fillId="0" borderId="9" xfId="0" applyFont="1" applyBorder="1" applyAlignment="1">
      <alignment horizontal="center" wrapText="1"/>
    </xf>
    <xf numFmtId="0" fontId="3" fillId="0" borderId="11" xfId="0" applyFont="1" applyBorder="1" applyAlignment="1">
      <alignment horizontal="center" wrapText="1"/>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28" fillId="0" borderId="1" xfId="0" applyFont="1" applyBorder="1" applyAlignment="1">
      <alignment horizontal="center" vertical="center" wrapText="1"/>
    </xf>
    <xf numFmtId="0" fontId="28" fillId="0" borderId="3" xfId="0" applyFont="1" applyBorder="1" applyAlignment="1">
      <alignment horizontal="center" vertical="center" wrapText="1"/>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23" fillId="0" borderId="1" xfId="0" applyFont="1" applyBorder="1" applyAlignment="1">
      <alignment horizontal="left" vertical="center" wrapText="1"/>
    </xf>
    <xf numFmtId="0" fontId="19" fillId="0" borderId="9" xfId="0" applyFont="1" applyBorder="1" applyAlignment="1">
      <alignment horizontal="justify" vertical="center" wrapText="1"/>
    </xf>
    <xf numFmtId="0" fontId="19" fillId="0" borderId="10" xfId="0" applyFont="1" applyBorder="1" applyAlignment="1">
      <alignment horizontal="justify" vertical="center" wrapText="1"/>
    </xf>
    <xf numFmtId="0" fontId="19" fillId="0" borderId="11" xfId="0" applyFont="1" applyBorder="1" applyAlignment="1">
      <alignment horizontal="justify" vertic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0" xfId="0" applyBorder="1" applyAlignment="1">
      <alignment horizontal="center"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4" fillId="3" borderId="1" xfId="0" applyFont="1" applyFill="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3"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21" fillId="0" borderId="1" xfId="0" applyFont="1" applyBorder="1" applyAlignment="1">
      <alignment horizontal="center" vertical="center"/>
    </xf>
    <xf numFmtId="0" fontId="0" fillId="0" borderId="7" xfId="0" applyBorder="1" applyAlignment="1">
      <alignment horizontal="center"/>
    </xf>
    <xf numFmtId="0" fontId="19" fillId="0" borderId="1" xfId="0" applyFont="1" applyBorder="1" applyAlignment="1">
      <alignment horizontal="center" vertical="center" wrapText="1"/>
    </xf>
    <xf numFmtId="0" fontId="5" fillId="0" borderId="1" xfId="0" applyFont="1" applyBorder="1" applyAlignment="1">
      <alignment vertical="center" wrapText="1"/>
    </xf>
    <xf numFmtId="0" fontId="20" fillId="0" borderId="0" xfId="0" applyFont="1" applyAlignment="1">
      <alignment horizontal="center" vertical="center"/>
    </xf>
    <xf numFmtId="0" fontId="3" fillId="0" borderId="1" xfId="0" applyFont="1" applyBorder="1" applyAlignment="1">
      <alignment horizontal="left" vertical="center" wrapText="1"/>
    </xf>
    <xf numFmtId="0" fontId="18" fillId="4" borderId="15" xfId="4" applyFont="1" applyFill="1" applyBorder="1" applyAlignment="1">
      <alignment horizontal="center" vertical="center"/>
    </xf>
    <xf numFmtId="0" fontId="18" fillId="4" borderId="16" xfId="4" applyFont="1" applyFill="1" applyBorder="1" applyAlignment="1">
      <alignment horizontal="center" vertical="center"/>
    </xf>
    <xf numFmtId="0" fontId="18" fillId="4" borderId="12" xfId="4" applyFont="1" applyFill="1" applyBorder="1" applyAlignment="1">
      <alignment horizontal="center" vertical="center"/>
    </xf>
    <xf numFmtId="0" fontId="16" fillId="4" borderId="1" xfId="4" applyFont="1" applyFill="1" applyBorder="1" applyAlignment="1">
      <alignment horizontal="center" vertical="center"/>
    </xf>
    <xf numFmtId="0" fontId="17" fillId="0" borderId="9" xfId="4" applyFont="1" applyBorder="1" applyAlignment="1">
      <alignment horizontal="center" vertical="center" wrapText="1"/>
    </xf>
    <xf numFmtId="0" fontId="17" fillId="0" borderId="10" xfId="4" applyFont="1" applyBorder="1" applyAlignment="1">
      <alignment horizontal="center" vertical="center" wrapText="1"/>
    </xf>
    <xf numFmtId="0" fontId="17" fillId="0" borderId="11" xfId="4" applyFont="1" applyBorder="1" applyAlignment="1">
      <alignment horizontal="center" vertical="center" wrapText="1"/>
    </xf>
    <xf numFmtId="0" fontId="17" fillId="0" borderId="9" xfId="4" applyFont="1" applyBorder="1" applyAlignment="1">
      <alignment horizontal="center"/>
    </xf>
    <xf numFmtId="0" fontId="17" fillId="0" borderId="10" xfId="4" applyFont="1" applyBorder="1" applyAlignment="1">
      <alignment horizontal="center"/>
    </xf>
    <xf numFmtId="0" fontId="17" fillId="0" borderId="11" xfId="4" applyFont="1" applyBorder="1" applyAlignment="1">
      <alignment horizontal="center"/>
    </xf>
    <xf numFmtId="0" fontId="17" fillId="0" borderId="1" xfId="4" applyFont="1" applyBorder="1" applyAlignment="1">
      <alignment horizontal="center" vertical="center"/>
    </xf>
    <xf numFmtId="0" fontId="17" fillId="0" borderId="20" xfId="4" applyFont="1" applyBorder="1" applyAlignment="1">
      <alignment horizontal="center"/>
    </xf>
    <xf numFmtId="0" fontId="17" fillId="0" borderId="0" xfId="4" applyFont="1" applyAlignment="1">
      <alignment horizontal="center"/>
    </xf>
    <xf numFmtId="0" fontId="16" fillId="4" borderId="16" xfId="4" applyFont="1" applyFill="1" applyBorder="1" applyAlignment="1">
      <alignment horizontal="center" vertical="center"/>
    </xf>
    <xf numFmtId="0" fontId="17" fillId="0" borderId="1" xfId="4"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xf>
  </cellXfs>
  <cellStyles count="11">
    <cellStyle name="BodyStyle" xfId="2" xr:uid="{00000000-0005-0000-0000-000000000000}"/>
    <cellStyle name="HeaderStyle" xfId="1" xr:uid="{00000000-0005-0000-0000-000001000000}"/>
    <cellStyle name="Hipervínculo" xfId="7" builtinId="8"/>
    <cellStyle name="Millares" xfId="9" builtinId="3"/>
    <cellStyle name="Moneda" xfId="5" builtinId="4"/>
    <cellStyle name="Moneda 2" xfId="8" xr:uid="{C7D5D9DE-5EE0-4BBA-8816-C07CF0E4167E}"/>
    <cellStyle name="Normal" xfId="0" builtinId="0"/>
    <cellStyle name="Normal 2" xfId="4" xr:uid="{00000000-0005-0000-0000-000003000000}"/>
    <cellStyle name="Numeric" xfId="3" xr:uid="{00000000-0005-0000-0000-000004000000}"/>
    <cellStyle name="Porcentaje" xfId="6" builtinId="5"/>
    <cellStyle name="Porcentaje 2" xfId="10" xr:uid="{88275385-C588-4A6B-8700-5CA05BCF38D4}"/>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751418</xdr:colOff>
      <xdr:row>3</xdr:row>
      <xdr:rowOff>183645</xdr:rowOff>
    </xdr:to>
    <xdr:pic>
      <xdr:nvPicPr>
        <xdr:cNvPr id="2" name="Imagen 1">
          <a:extLst>
            <a:ext uri="{FF2B5EF4-FFF2-40B4-BE49-F238E27FC236}">
              <a16:creationId xmlns:a16="http://schemas.microsoft.com/office/drawing/2014/main"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349251</xdr:colOff>
      <xdr:row>0</xdr:row>
      <xdr:rowOff>31751</xdr:rowOff>
    </xdr:from>
    <xdr:to>
      <xdr:col>1</xdr:col>
      <xdr:colOff>1886798</xdr:colOff>
      <xdr:row>2</xdr:row>
      <xdr:rowOff>236221</xdr:rowOff>
    </xdr:to>
    <xdr:pic>
      <xdr:nvPicPr>
        <xdr:cNvPr id="2" name="Imagen 1">
          <a:extLst>
            <a:ext uri="{FF2B5EF4-FFF2-40B4-BE49-F238E27FC236}">
              <a16:creationId xmlns:a16="http://schemas.microsoft.com/office/drawing/2014/main" id="{54E87E7D-9B95-4BDC-BD6A-0E36084F51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0851" y="31751"/>
          <a:ext cx="1537547" cy="9569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6086498&amp;isFromPublicArea=True&amp;isModal=False" TargetMode="External"/><Relationship Id="rId7" Type="http://schemas.openxmlformats.org/officeDocument/2006/relationships/comments" Target="../comments1.xml"/><Relationship Id="rId2" Type="http://schemas.openxmlformats.org/officeDocument/2006/relationships/hyperlink" Target="https://community.secop.gov.co/Public/Tendering/ContractNoticePhases/View?PPI=CO1.PPI.29999416&amp;isFromPublicArea=True&amp;isModal=False" TargetMode="External"/><Relationship Id="rId1" Type="http://schemas.openxmlformats.org/officeDocument/2006/relationships/hyperlink" Target="https://community.secop.gov.co/Public/Tendering/ContractNoticePhases/View?PPI=CO1.PPI.30011717&amp;isFromPublicArea=True&amp;isModal=False"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101"/>
  <sheetViews>
    <sheetView tabSelected="1" topLeftCell="A6" zoomScale="39" zoomScaleNormal="60" workbookViewId="0">
      <pane xSplit="3" ySplit="3" topLeftCell="AW92" activePane="bottomRight" state="frozen"/>
      <selection activeCell="A6" sqref="A6"/>
      <selection pane="topRight" activeCell="D6" sqref="D6"/>
      <selection pane="bottomLeft" activeCell="A9" sqref="A9"/>
      <selection pane="bottomRight" activeCell="BE96" sqref="BE96"/>
    </sheetView>
  </sheetViews>
  <sheetFormatPr baseColWidth="10" defaultColWidth="11.42578125" defaultRowHeight="23.25" x14ac:dyDescent="0.35"/>
  <cols>
    <col min="1" max="1" width="17.42578125" style="103" customWidth="1"/>
    <col min="2" max="2" width="16.5703125" style="103" customWidth="1"/>
    <col min="3" max="3" width="23.28515625" style="103" customWidth="1"/>
    <col min="4" max="4" width="22.7109375" style="103" customWidth="1"/>
    <col min="5" max="5" width="23.28515625" style="103" customWidth="1"/>
    <col min="6" max="6" width="21" style="103" customWidth="1"/>
    <col min="7" max="7" width="17.5703125" style="103" customWidth="1"/>
    <col min="8" max="8" width="21.7109375" style="103" customWidth="1"/>
    <col min="9" max="9" width="24.140625" style="103" customWidth="1"/>
    <col min="10" max="10" width="19.7109375" style="103" customWidth="1"/>
    <col min="11" max="11" width="21.85546875" style="103" customWidth="1"/>
    <col min="12" max="12" width="17.28515625" style="103" customWidth="1"/>
    <col min="13" max="13" width="17.85546875" style="103" customWidth="1"/>
    <col min="14" max="14" width="23.28515625" style="270" customWidth="1"/>
    <col min="15" max="15" width="15.5703125" style="212" customWidth="1"/>
    <col min="16" max="16" width="17.7109375" style="212" customWidth="1"/>
    <col min="17" max="17" width="22" style="212" customWidth="1"/>
    <col min="18" max="18" width="19.140625" style="212" customWidth="1"/>
    <col min="19" max="19" width="25.5703125" style="207" customWidth="1"/>
    <col min="20" max="20" width="34.85546875" style="278" customWidth="1"/>
    <col min="21" max="22" width="25.5703125" style="207" customWidth="1"/>
    <col min="23" max="23" width="25.5703125" style="225" customWidth="1"/>
    <col min="24" max="25" width="25.5703125" style="294" customWidth="1"/>
    <col min="26" max="26" width="23.28515625" style="207" customWidth="1"/>
    <col min="27" max="27" width="24.7109375" style="208" customWidth="1"/>
    <col min="28" max="28" width="27.140625" style="213" customWidth="1"/>
    <col min="29" max="29" width="24.7109375" style="214" customWidth="1"/>
    <col min="30" max="30" width="21.42578125" style="214" customWidth="1"/>
    <col min="31" max="31" width="25.140625" style="215" customWidth="1"/>
    <col min="32" max="32" width="22.7109375" style="215" customWidth="1"/>
    <col min="33" max="33" width="22.28515625" style="256" customWidth="1"/>
    <col min="34" max="34" width="21.85546875" style="103" customWidth="1"/>
    <col min="35" max="37" width="29" style="256" customWidth="1"/>
    <col min="38" max="38" width="29" style="237" customWidth="1"/>
    <col min="39" max="39" width="29" style="239" customWidth="1"/>
    <col min="40" max="40" width="26.5703125" style="209" customWidth="1"/>
    <col min="41" max="41" width="22" style="210" customWidth="1"/>
    <col min="42" max="42" width="25.7109375" style="211" customWidth="1"/>
    <col min="43" max="43" width="22.5703125" style="103" customWidth="1"/>
    <col min="44" max="46" width="24.140625" style="103" customWidth="1"/>
    <col min="47" max="47" width="23" style="103" customWidth="1"/>
    <col min="48" max="49" width="23.42578125" style="103" customWidth="1"/>
    <col min="50" max="50" width="40.42578125" style="103" bestFit="1" customWidth="1"/>
    <col min="51" max="51" width="25" style="103" customWidth="1"/>
    <col min="52" max="52" width="25.5703125" style="103" customWidth="1"/>
    <col min="53" max="53" width="25.7109375" style="103" customWidth="1"/>
    <col min="54" max="54" width="29.42578125" style="103" customWidth="1"/>
    <col min="55" max="55" width="25.7109375" style="103" customWidth="1"/>
    <col min="56" max="56" width="46" style="256" customWidth="1"/>
    <col min="57" max="57" width="47.140625" style="103" customWidth="1"/>
    <col min="58" max="58" width="54.28515625" style="256" customWidth="1"/>
    <col min="59" max="59" width="25.7109375" style="256" customWidth="1"/>
    <col min="60" max="60" width="28.28515625" style="103" customWidth="1"/>
    <col min="61" max="61" width="63.85546875" style="256" customWidth="1"/>
    <col min="62" max="62" width="19.42578125" style="103" customWidth="1"/>
    <col min="63" max="63" width="18.85546875" style="103" customWidth="1"/>
    <col min="64" max="64" width="25.5703125" style="103" customWidth="1"/>
    <col min="65" max="65" width="27.140625" style="103" customWidth="1"/>
    <col min="66" max="66" width="27" style="103" customWidth="1"/>
    <col min="67" max="67" width="39.42578125" style="103" customWidth="1"/>
    <col min="68" max="68" width="42.42578125" style="103" customWidth="1"/>
    <col min="69" max="16384" width="11.42578125" style="103"/>
  </cols>
  <sheetData>
    <row r="1" spans="1:67" ht="29.25" customHeight="1" x14ac:dyDescent="0.35">
      <c r="B1" s="560" t="s">
        <v>49</v>
      </c>
      <c r="C1" s="560"/>
      <c r="D1" s="557" t="s">
        <v>50</v>
      </c>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9"/>
      <c r="BI1" s="373" t="s">
        <v>55</v>
      </c>
    </row>
    <row r="2" spans="1:67" ht="30" customHeight="1" x14ac:dyDescent="0.35">
      <c r="B2" s="560"/>
      <c r="C2" s="560"/>
      <c r="D2" s="557" t="s">
        <v>51</v>
      </c>
      <c r="E2" s="558"/>
      <c r="F2" s="558"/>
      <c r="G2" s="558"/>
      <c r="H2" s="558"/>
      <c r="I2" s="558"/>
      <c r="J2" s="558"/>
      <c r="K2" s="558"/>
      <c r="L2" s="558"/>
      <c r="M2" s="558"/>
      <c r="N2" s="558"/>
      <c r="O2" s="558"/>
      <c r="P2" s="558"/>
      <c r="Q2" s="558"/>
      <c r="R2" s="558"/>
      <c r="S2" s="558"/>
      <c r="T2" s="558"/>
      <c r="U2" s="558"/>
      <c r="V2" s="558"/>
      <c r="W2" s="558"/>
      <c r="X2" s="558"/>
      <c r="Y2" s="558"/>
      <c r="Z2" s="558"/>
      <c r="AA2" s="558"/>
      <c r="AB2" s="558"/>
      <c r="AC2" s="558"/>
      <c r="AD2" s="558"/>
      <c r="AE2" s="558"/>
      <c r="AF2" s="558"/>
      <c r="AG2" s="558"/>
      <c r="AH2" s="558"/>
      <c r="AI2" s="558"/>
      <c r="AJ2" s="558"/>
      <c r="AK2" s="558"/>
      <c r="AL2" s="558"/>
      <c r="AM2" s="558"/>
      <c r="AN2" s="558"/>
      <c r="AO2" s="558"/>
      <c r="AP2" s="558"/>
      <c r="AQ2" s="558"/>
      <c r="AR2" s="558"/>
      <c r="AS2" s="558"/>
      <c r="AT2" s="558"/>
      <c r="AU2" s="558"/>
      <c r="AV2" s="558"/>
      <c r="AW2" s="558"/>
      <c r="AX2" s="558"/>
      <c r="AY2" s="558"/>
      <c r="AZ2" s="558"/>
      <c r="BA2" s="558"/>
      <c r="BB2" s="558"/>
      <c r="BC2" s="558"/>
      <c r="BD2" s="558"/>
      <c r="BE2" s="558"/>
      <c r="BF2" s="558"/>
      <c r="BG2" s="558"/>
      <c r="BH2" s="559"/>
      <c r="BI2" s="373" t="s">
        <v>53</v>
      </c>
    </row>
    <row r="3" spans="1:67" ht="30.75" customHeight="1" x14ac:dyDescent="0.35">
      <c r="B3" s="560"/>
      <c r="C3" s="560"/>
      <c r="D3" s="557" t="s">
        <v>52</v>
      </c>
      <c r="E3" s="558"/>
      <c r="F3" s="558"/>
      <c r="G3" s="558"/>
      <c r="H3" s="558"/>
      <c r="I3" s="558"/>
      <c r="J3" s="558"/>
      <c r="K3" s="558"/>
      <c r="L3" s="558"/>
      <c r="M3" s="558"/>
      <c r="N3" s="558"/>
      <c r="O3" s="558"/>
      <c r="P3" s="558"/>
      <c r="Q3" s="558"/>
      <c r="R3" s="558"/>
      <c r="S3" s="558"/>
      <c r="T3" s="558"/>
      <c r="U3" s="558"/>
      <c r="V3" s="558"/>
      <c r="W3" s="558"/>
      <c r="X3" s="558"/>
      <c r="Y3" s="558"/>
      <c r="Z3" s="558"/>
      <c r="AA3" s="558"/>
      <c r="AB3" s="558"/>
      <c r="AC3" s="558"/>
      <c r="AD3" s="558"/>
      <c r="AE3" s="558"/>
      <c r="AF3" s="558"/>
      <c r="AG3" s="558"/>
      <c r="AH3" s="558"/>
      <c r="AI3" s="558"/>
      <c r="AJ3" s="558"/>
      <c r="AK3" s="558"/>
      <c r="AL3" s="558"/>
      <c r="AM3" s="558"/>
      <c r="AN3" s="558"/>
      <c r="AO3" s="558"/>
      <c r="AP3" s="558"/>
      <c r="AQ3" s="558"/>
      <c r="AR3" s="558"/>
      <c r="AS3" s="558"/>
      <c r="AT3" s="558"/>
      <c r="AU3" s="558"/>
      <c r="AV3" s="558"/>
      <c r="AW3" s="558"/>
      <c r="AX3" s="558"/>
      <c r="AY3" s="558"/>
      <c r="AZ3" s="558"/>
      <c r="BA3" s="558"/>
      <c r="BB3" s="558"/>
      <c r="BC3" s="558"/>
      <c r="BD3" s="558"/>
      <c r="BE3" s="558"/>
      <c r="BF3" s="558"/>
      <c r="BG3" s="558"/>
      <c r="BH3" s="559"/>
      <c r="BI3" s="373" t="s">
        <v>56</v>
      </c>
    </row>
    <row r="4" spans="1:67" ht="24.75" customHeight="1" x14ac:dyDescent="0.35">
      <c r="B4" s="560"/>
      <c r="C4" s="560"/>
      <c r="D4" s="557" t="s">
        <v>643</v>
      </c>
      <c r="E4" s="558"/>
      <c r="F4" s="558"/>
      <c r="G4" s="558"/>
      <c r="H4" s="558"/>
      <c r="I4" s="558"/>
      <c r="J4" s="558"/>
      <c r="K4" s="558"/>
      <c r="L4" s="558"/>
      <c r="M4" s="558"/>
      <c r="N4" s="558"/>
      <c r="O4" s="558"/>
      <c r="P4" s="558"/>
      <c r="Q4" s="558"/>
      <c r="R4" s="558"/>
      <c r="S4" s="558"/>
      <c r="T4" s="558"/>
      <c r="U4" s="558"/>
      <c r="V4" s="558"/>
      <c r="W4" s="558"/>
      <c r="X4" s="558"/>
      <c r="Y4" s="558"/>
      <c r="Z4" s="558"/>
      <c r="AA4" s="558"/>
      <c r="AB4" s="558"/>
      <c r="AC4" s="558"/>
      <c r="AD4" s="558"/>
      <c r="AE4" s="558"/>
      <c r="AF4" s="558"/>
      <c r="AG4" s="558"/>
      <c r="AH4" s="558"/>
      <c r="AI4" s="558"/>
      <c r="AJ4" s="558"/>
      <c r="AK4" s="558"/>
      <c r="AL4" s="558"/>
      <c r="AM4" s="558"/>
      <c r="AN4" s="558"/>
      <c r="AO4" s="558"/>
      <c r="AP4" s="558"/>
      <c r="AQ4" s="558"/>
      <c r="AR4" s="558"/>
      <c r="AS4" s="558"/>
      <c r="AT4" s="558"/>
      <c r="AU4" s="558"/>
      <c r="AV4" s="558"/>
      <c r="AW4" s="558"/>
      <c r="AX4" s="558"/>
      <c r="AY4" s="558"/>
      <c r="AZ4" s="558"/>
      <c r="BA4" s="558"/>
      <c r="BB4" s="558"/>
      <c r="BC4" s="558"/>
      <c r="BD4" s="558"/>
      <c r="BE4" s="558"/>
      <c r="BF4" s="558"/>
      <c r="BG4" s="558"/>
      <c r="BH4" s="559"/>
      <c r="BI4" s="373" t="s">
        <v>54</v>
      </c>
    </row>
    <row r="5" spans="1:67" ht="27" customHeight="1" x14ac:dyDescent="0.35">
      <c r="B5" s="569" t="s">
        <v>0</v>
      </c>
      <c r="C5" s="569"/>
      <c r="D5" s="551" t="s">
        <v>404</v>
      </c>
      <c r="E5" s="551"/>
      <c r="F5" s="551"/>
      <c r="G5" s="551"/>
      <c r="H5" s="551"/>
      <c r="I5" s="551"/>
      <c r="J5" s="551"/>
      <c r="K5" s="551"/>
      <c r="L5" s="551"/>
      <c r="M5" s="551"/>
      <c r="N5" s="551"/>
      <c r="O5" s="551"/>
      <c r="P5" s="551"/>
      <c r="Q5" s="551"/>
      <c r="R5" s="551"/>
      <c r="S5" s="551"/>
      <c r="T5" s="551"/>
      <c r="U5" s="551"/>
      <c r="V5" s="551"/>
      <c r="W5" s="551"/>
      <c r="X5" s="551"/>
      <c r="Y5" s="551"/>
      <c r="Z5" s="551"/>
      <c r="AA5" s="551"/>
      <c r="AB5" s="551"/>
      <c r="AC5" s="551"/>
      <c r="AD5" s="551"/>
      <c r="AE5" s="551"/>
      <c r="AF5" s="551"/>
      <c r="AG5" s="551"/>
      <c r="AH5" s="551"/>
      <c r="AI5" s="551"/>
      <c r="AJ5" s="551"/>
      <c r="AK5" s="551"/>
      <c r="AL5" s="551"/>
      <c r="AM5" s="551"/>
      <c r="AN5" s="551"/>
      <c r="AO5" s="551"/>
      <c r="AP5" s="551"/>
      <c r="AQ5" s="551"/>
      <c r="AR5" s="551"/>
      <c r="AS5" s="551"/>
      <c r="AT5" s="551"/>
      <c r="AU5" s="551"/>
      <c r="AV5" s="551"/>
      <c r="AW5" s="551"/>
      <c r="AX5" s="551"/>
      <c r="AY5" s="551"/>
      <c r="AZ5" s="551"/>
      <c r="BA5" s="551"/>
      <c r="BB5" s="551"/>
      <c r="BC5" s="551"/>
      <c r="BD5" s="551"/>
      <c r="BE5" s="551"/>
      <c r="BF5" s="551"/>
      <c r="BG5" s="551"/>
      <c r="BH5" s="551"/>
      <c r="BI5" s="552"/>
    </row>
    <row r="6" spans="1:67" ht="72.75" customHeight="1" x14ac:dyDescent="0.35">
      <c r="A6" s="565" t="s">
        <v>46</v>
      </c>
      <c r="B6" s="566"/>
      <c r="C6" s="566"/>
      <c r="D6" s="566"/>
      <c r="E6" s="566"/>
      <c r="F6" s="566"/>
      <c r="G6" s="566"/>
      <c r="H6" s="566"/>
      <c r="I6" s="566"/>
      <c r="J6" s="566"/>
      <c r="K6" s="566"/>
      <c r="L6" s="566"/>
      <c r="M6" s="566"/>
      <c r="N6" s="566"/>
      <c r="O6" s="566"/>
      <c r="P6" s="566"/>
      <c r="Q6" s="566"/>
      <c r="R6" s="566"/>
      <c r="S6" s="566"/>
      <c r="T6" s="566"/>
      <c r="U6" s="566"/>
      <c r="V6" s="566"/>
      <c r="W6" s="566"/>
      <c r="X6" s="566"/>
      <c r="Y6" s="566"/>
      <c r="Z6" s="583" t="s">
        <v>706</v>
      </c>
      <c r="AA6" s="583"/>
      <c r="AB6" s="583"/>
      <c r="AC6" s="584"/>
      <c r="AD6" s="560" t="s">
        <v>73</v>
      </c>
      <c r="AE6" s="560"/>
      <c r="AF6" s="560"/>
      <c r="AG6" s="560"/>
      <c r="AH6" s="560"/>
      <c r="AI6" s="560"/>
      <c r="AJ6" s="560"/>
      <c r="AK6" s="560"/>
      <c r="AL6" s="560"/>
      <c r="AM6" s="560"/>
      <c r="AN6" s="560"/>
      <c r="AO6" s="560"/>
      <c r="AP6" s="560"/>
      <c r="AQ6" s="560"/>
      <c r="AR6" s="560"/>
      <c r="AS6" s="560"/>
      <c r="AT6" s="560"/>
      <c r="AU6" s="560"/>
      <c r="AV6" s="560"/>
      <c r="AW6" s="565" t="s">
        <v>47</v>
      </c>
      <c r="AX6" s="566"/>
      <c r="AY6" s="566"/>
      <c r="AZ6" s="566"/>
      <c r="BA6" s="566"/>
      <c r="BB6" s="104"/>
      <c r="BC6" s="104"/>
      <c r="BD6" s="297"/>
      <c r="BE6" s="104"/>
      <c r="BF6" s="297"/>
      <c r="BG6" s="297"/>
      <c r="BH6" s="572" t="s">
        <v>1</v>
      </c>
      <c r="BI6" s="573"/>
      <c r="BJ6" s="573"/>
      <c r="BK6" s="573"/>
      <c r="BL6" s="574"/>
      <c r="BM6" s="581" t="s">
        <v>76</v>
      </c>
      <c r="BN6" s="581"/>
    </row>
    <row r="7" spans="1:67" s="105" customFormat="1" ht="96" customHeight="1" x14ac:dyDescent="0.35">
      <c r="A7" s="570" t="s">
        <v>67</v>
      </c>
      <c r="B7" s="553" t="s">
        <v>2</v>
      </c>
      <c r="C7" s="553" t="s">
        <v>3</v>
      </c>
      <c r="D7" s="553" t="s">
        <v>4</v>
      </c>
      <c r="E7" s="553" t="s">
        <v>5</v>
      </c>
      <c r="F7" s="553" t="s">
        <v>43</v>
      </c>
      <c r="G7" s="553" t="s">
        <v>45</v>
      </c>
      <c r="H7" s="553" t="s">
        <v>44</v>
      </c>
      <c r="I7" s="553" t="s">
        <v>568</v>
      </c>
      <c r="J7" s="553" t="s">
        <v>7</v>
      </c>
      <c r="K7" s="553" t="s">
        <v>8</v>
      </c>
      <c r="L7" s="553" t="s">
        <v>9</v>
      </c>
      <c r="M7" s="553" t="s">
        <v>10</v>
      </c>
      <c r="N7" s="555" t="s">
        <v>11</v>
      </c>
      <c r="O7" s="553" t="s">
        <v>12</v>
      </c>
      <c r="P7" s="553"/>
      <c r="Q7" s="553" t="s">
        <v>13</v>
      </c>
      <c r="R7" s="553" t="s">
        <v>14</v>
      </c>
      <c r="S7" s="553" t="s">
        <v>564</v>
      </c>
      <c r="T7" s="555" t="s">
        <v>565</v>
      </c>
      <c r="U7" s="555" t="s">
        <v>725</v>
      </c>
      <c r="V7" s="579" t="s">
        <v>879</v>
      </c>
      <c r="W7" s="650" t="s">
        <v>880</v>
      </c>
      <c r="X7" s="652" t="s">
        <v>881</v>
      </c>
      <c r="Y7" s="652" t="s">
        <v>792</v>
      </c>
      <c r="Z7" s="582" t="s">
        <v>68</v>
      </c>
      <c r="AA7" s="553" t="s">
        <v>69</v>
      </c>
      <c r="AB7" s="553" t="s">
        <v>70</v>
      </c>
      <c r="AC7" s="553" t="s">
        <v>71</v>
      </c>
      <c r="AD7" s="553" t="s">
        <v>17</v>
      </c>
      <c r="AE7" s="553" t="s">
        <v>18</v>
      </c>
      <c r="AF7" s="553" t="s">
        <v>19</v>
      </c>
      <c r="AG7" s="589" t="s">
        <v>20</v>
      </c>
      <c r="AH7" s="564" t="s">
        <v>21</v>
      </c>
      <c r="AI7" s="589" t="s">
        <v>794</v>
      </c>
      <c r="AJ7" s="555" t="s">
        <v>725</v>
      </c>
      <c r="AK7" s="579" t="s">
        <v>879</v>
      </c>
      <c r="AL7" s="650" t="s">
        <v>882</v>
      </c>
      <c r="AM7" s="652" t="s">
        <v>883</v>
      </c>
      <c r="AN7" s="564" t="s">
        <v>48</v>
      </c>
      <c r="AO7" s="564" t="s">
        <v>23</v>
      </c>
      <c r="AP7" s="564" t="s">
        <v>24</v>
      </c>
      <c r="AQ7" s="538" t="s">
        <v>25</v>
      </c>
      <c r="AR7" s="538" t="s">
        <v>26</v>
      </c>
      <c r="AS7" s="575" t="s">
        <v>737</v>
      </c>
      <c r="AT7" s="575" t="s">
        <v>885</v>
      </c>
      <c r="AU7" s="538" t="s">
        <v>28</v>
      </c>
      <c r="AV7" s="538" t="s">
        <v>29</v>
      </c>
      <c r="AW7" s="535" t="s">
        <v>30</v>
      </c>
      <c r="AX7" s="535" t="s">
        <v>31</v>
      </c>
      <c r="AY7" s="535" t="s">
        <v>32</v>
      </c>
      <c r="AZ7" s="535" t="s">
        <v>33</v>
      </c>
      <c r="BA7" s="561" t="s">
        <v>34</v>
      </c>
      <c r="BB7" s="470" t="s">
        <v>910</v>
      </c>
      <c r="BC7" s="661" t="s">
        <v>911</v>
      </c>
      <c r="BD7" s="576" t="s">
        <v>922</v>
      </c>
      <c r="BE7" s="567" t="s">
        <v>923</v>
      </c>
      <c r="BF7" s="576" t="s">
        <v>924</v>
      </c>
      <c r="BG7" s="576" t="s">
        <v>925</v>
      </c>
      <c r="BH7" s="562" t="s">
        <v>35</v>
      </c>
      <c r="BI7" s="562" t="s">
        <v>36</v>
      </c>
      <c r="BJ7" s="585" t="s">
        <v>37</v>
      </c>
      <c r="BK7" s="587" t="s">
        <v>38</v>
      </c>
      <c r="BL7" s="585" t="s">
        <v>39</v>
      </c>
      <c r="BM7" s="570" t="s">
        <v>74</v>
      </c>
      <c r="BN7" s="570" t="s">
        <v>75</v>
      </c>
      <c r="BO7" s="470" t="s">
        <v>726</v>
      </c>
    </row>
    <row r="8" spans="1:67" s="105" customFormat="1" ht="99.75" customHeight="1" x14ac:dyDescent="0.35">
      <c r="A8" s="570"/>
      <c r="B8" s="553"/>
      <c r="C8" s="553"/>
      <c r="D8" s="553"/>
      <c r="E8" s="553"/>
      <c r="F8" s="553"/>
      <c r="G8" s="553"/>
      <c r="H8" s="553"/>
      <c r="I8" s="553"/>
      <c r="J8" s="553"/>
      <c r="K8" s="553"/>
      <c r="L8" s="553"/>
      <c r="M8" s="553"/>
      <c r="N8" s="555"/>
      <c r="O8" s="106" t="s">
        <v>41</v>
      </c>
      <c r="P8" s="106" t="s">
        <v>42</v>
      </c>
      <c r="Q8" s="553"/>
      <c r="R8" s="553"/>
      <c r="S8" s="553"/>
      <c r="T8" s="555"/>
      <c r="U8" s="555"/>
      <c r="V8" s="579"/>
      <c r="W8" s="651"/>
      <c r="X8" s="653"/>
      <c r="Y8" s="653"/>
      <c r="Z8" s="582"/>
      <c r="AA8" s="553"/>
      <c r="AB8" s="553"/>
      <c r="AC8" s="553"/>
      <c r="AD8" s="553"/>
      <c r="AE8" s="553"/>
      <c r="AF8" s="553"/>
      <c r="AG8" s="589"/>
      <c r="AH8" s="564"/>
      <c r="AI8" s="589"/>
      <c r="AJ8" s="555"/>
      <c r="AK8" s="579"/>
      <c r="AL8" s="651"/>
      <c r="AM8" s="653"/>
      <c r="AN8" s="564"/>
      <c r="AO8" s="564"/>
      <c r="AP8" s="564"/>
      <c r="AQ8" s="538"/>
      <c r="AR8" s="538"/>
      <c r="AS8" s="575"/>
      <c r="AT8" s="575"/>
      <c r="AU8" s="538"/>
      <c r="AV8" s="538"/>
      <c r="AW8" s="537"/>
      <c r="AX8" s="537"/>
      <c r="AY8" s="535"/>
      <c r="AZ8" s="535"/>
      <c r="BA8" s="561"/>
      <c r="BB8" s="470"/>
      <c r="BC8" s="662"/>
      <c r="BD8" s="577"/>
      <c r="BE8" s="568"/>
      <c r="BF8" s="577"/>
      <c r="BG8" s="578"/>
      <c r="BH8" s="563"/>
      <c r="BI8" s="563"/>
      <c r="BJ8" s="586"/>
      <c r="BK8" s="588"/>
      <c r="BL8" s="586"/>
      <c r="BM8" s="571"/>
      <c r="BN8" s="571"/>
      <c r="BO8" s="470"/>
    </row>
    <row r="9" spans="1:67" ht="226.5" customHeight="1" x14ac:dyDescent="0.35">
      <c r="A9" s="438" t="s">
        <v>549</v>
      </c>
      <c r="B9" s="431" t="s">
        <v>140</v>
      </c>
      <c r="C9" s="431" t="s">
        <v>141</v>
      </c>
      <c r="D9" s="107" t="s">
        <v>142</v>
      </c>
      <c r="E9" s="107" t="s">
        <v>143</v>
      </c>
      <c r="F9" s="107" t="s">
        <v>144</v>
      </c>
      <c r="G9" s="108">
        <v>0.2</v>
      </c>
      <c r="H9" s="107" t="s">
        <v>145</v>
      </c>
      <c r="I9" s="108">
        <v>0.2</v>
      </c>
      <c r="J9" s="431" t="s">
        <v>222</v>
      </c>
      <c r="K9" s="107" t="s">
        <v>223</v>
      </c>
      <c r="L9" s="107" t="s">
        <v>166</v>
      </c>
      <c r="M9" s="107" t="s">
        <v>224</v>
      </c>
      <c r="N9" s="254" t="s">
        <v>225</v>
      </c>
      <c r="O9" s="448">
        <v>1</v>
      </c>
      <c r="P9" s="448"/>
      <c r="Q9" s="107" t="s">
        <v>226</v>
      </c>
      <c r="R9" s="109">
        <v>1</v>
      </c>
      <c r="S9" s="110">
        <v>1</v>
      </c>
      <c r="T9" s="271">
        <v>0</v>
      </c>
      <c r="U9" s="111">
        <v>0</v>
      </c>
      <c r="V9" s="267">
        <v>0</v>
      </c>
      <c r="W9" s="219">
        <f>+U9+V9</f>
        <v>0</v>
      </c>
      <c r="X9" s="279">
        <f>+W9/S9</f>
        <v>0</v>
      </c>
      <c r="Y9" s="280">
        <v>0</v>
      </c>
      <c r="Z9" s="519" t="s">
        <v>214</v>
      </c>
      <c r="AA9" s="519" t="s">
        <v>214</v>
      </c>
      <c r="AB9" s="439" t="s">
        <v>634</v>
      </c>
      <c r="AC9" s="439" t="s">
        <v>636</v>
      </c>
      <c r="AD9" s="439" t="s">
        <v>394</v>
      </c>
      <c r="AE9" s="439" t="s">
        <v>395</v>
      </c>
      <c r="AF9" s="112" t="s">
        <v>708</v>
      </c>
      <c r="AG9" s="246" t="s">
        <v>707</v>
      </c>
      <c r="AH9" s="113" t="s">
        <v>548</v>
      </c>
      <c r="AI9" s="249">
        <v>1</v>
      </c>
      <c r="AJ9" s="249">
        <v>0</v>
      </c>
      <c r="AK9" s="249">
        <v>0</v>
      </c>
      <c r="AL9" s="224">
        <f>+AJ9+AK9</f>
        <v>0</v>
      </c>
      <c r="AM9" s="226">
        <f>+AL9/AI9</f>
        <v>0</v>
      </c>
      <c r="AN9" s="115">
        <v>0.53</v>
      </c>
      <c r="AO9" s="185">
        <v>45383</v>
      </c>
      <c r="AP9" s="185">
        <v>45627</v>
      </c>
      <c r="AQ9" s="117" t="s">
        <v>712</v>
      </c>
      <c r="AR9" s="117" t="s">
        <v>571</v>
      </c>
      <c r="AS9" s="110">
        <v>0</v>
      </c>
      <c r="AT9" s="110">
        <v>0</v>
      </c>
      <c r="AU9" s="117" t="s">
        <v>550</v>
      </c>
      <c r="AV9" s="117" t="s">
        <v>572</v>
      </c>
      <c r="AW9" s="117" t="s">
        <v>710</v>
      </c>
      <c r="AX9" s="405">
        <v>17893654440.720001</v>
      </c>
      <c r="AY9" s="117" t="s">
        <v>491</v>
      </c>
      <c r="AZ9" s="117" t="s">
        <v>492</v>
      </c>
      <c r="BA9" s="117" t="s">
        <v>493</v>
      </c>
      <c r="BB9" s="118">
        <v>129891445</v>
      </c>
      <c r="BC9" s="119"/>
      <c r="BD9" s="487">
        <v>32930609129.200001</v>
      </c>
      <c r="BE9" s="643">
        <v>990641445</v>
      </c>
      <c r="BF9" s="487">
        <v>221950000</v>
      </c>
      <c r="BG9" s="647">
        <f>+BF9/BD9</f>
        <v>6.7399299882125183E-3</v>
      </c>
      <c r="BH9" s="117" t="s">
        <v>531</v>
      </c>
      <c r="BI9" s="374" t="s">
        <v>709</v>
      </c>
      <c r="BJ9" s="113" t="s">
        <v>576</v>
      </c>
      <c r="BK9" s="113">
        <v>0</v>
      </c>
      <c r="BL9" s="116">
        <v>45383</v>
      </c>
      <c r="BM9" s="618" t="s">
        <v>580</v>
      </c>
      <c r="BN9" s="618" t="s">
        <v>581</v>
      </c>
      <c r="BO9" s="374" t="s">
        <v>890</v>
      </c>
    </row>
    <row r="10" spans="1:67" ht="78.75" customHeight="1" x14ac:dyDescent="0.35">
      <c r="A10" s="518"/>
      <c r="B10" s="431"/>
      <c r="C10" s="431"/>
      <c r="D10" s="120" t="s">
        <v>146</v>
      </c>
      <c r="E10" s="120" t="s">
        <v>147</v>
      </c>
      <c r="F10" s="120" t="s">
        <v>148</v>
      </c>
      <c r="G10" s="120" t="s">
        <v>149</v>
      </c>
      <c r="H10" s="120" t="s">
        <v>150</v>
      </c>
      <c r="I10" s="120" t="s">
        <v>566</v>
      </c>
      <c r="J10" s="431"/>
      <c r="K10" s="120" t="s">
        <v>227</v>
      </c>
      <c r="L10" s="120" t="s">
        <v>166</v>
      </c>
      <c r="M10" s="120" t="s">
        <v>228</v>
      </c>
      <c r="N10" s="251" t="s">
        <v>229</v>
      </c>
      <c r="O10" s="449">
        <v>1</v>
      </c>
      <c r="P10" s="449"/>
      <c r="Q10" s="120" t="s">
        <v>230</v>
      </c>
      <c r="R10" s="121">
        <v>1</v>
      </c>
      <c r="S10" s="120" t="s">
        <v>566</v>
      </c>
      <c r="T10" s="272">
        <v>0</v>
      </c>
      <c r="U10" s="110" t="s">
        <v>793</v>
      </c>
      <c r="V10" s="110" t="s">
        <v>793</v>
      </c>
      <c r="W10" s="220" t="s">
        <v>566</v>
      </c>
      <c r="X10" s="281" t="s">
        <v>793</v>
      </c>
      <c r="Y10" s="282">
        <v>0</v>
      </c>
      <c r="Z10" s="519"/>
      <c r="AA10" s="519"/>
      <c r="AB10" s="440"/>
      <c r="AC10" s="440"/>
      <c r="AD10" s="440"/>
      <c r="AE10" s="440"/>
      <c r="AF10" s="526" t="s">
        <v>396</v>
      </c>
      <c r="AG10" s="246" t="s">
        <v>397</v>
      </c>
      <c r="AH10" s="263" t="s">
        <v>398</v>
      </c>
      <c r="AI10" s="249">
        <v>24</v>
      </c>
      <c r="AJ10" s="249">
        <v>27</v>
      </c>
      <c r="AK10" s="249">
        <v>22</v>
      </c>
      <c r="AL10" s="224">
        <f t="shared" ref="AL10:AL17" si="0">+AJ10+AK10</f>
        <v>49</v>
      </c>
      <c r="AM10" s="226">
        <v>1</v>
      </c>
      <c r="AN10" s="123">
        <v>0.05</v>
      </c>
      <c r="AO10" s="185">
        <v>45292</v>
      </c>
      <c r="AP10" s="185">
        <v>45627</v>
      </c>
      <c r="AQ10" s="117" t="s">
        <v>582</v>
      </c>
      <c r="AR10" s="117" t="s">
        <v>571</v>
      </c>
      <c r="AS10" s="117" t="s">
        <v>729</v>
      </c>
      <c r="AT10" s="117" t="s">
        <v>729</v>
      </c>
      <c r="AU10" s="117" t="s">
        <v>550</v>
      </c>
      <c r="AV10" s="117" t="s">
        <v>572</v>
      </c>
      <c r="AW10" s="117" t="s">
        <v>573</v>
      </c>
      <c r="AX10" s="405">
        <v>1583520000</v>
      </c>
      <c r="AY10" s="117" t="s">
        <v>491</v>
      </c>
      <c r="AZ10" s="117" t="s">
        <v>492</v>
      </c>
      <c r="BA10" s="117" t="s">
        <v>493</v>
      </c>
      <c r="BB10" s="118">
        <v>860750000</v>
      </c>
      <c r="BC10" s="124"/>
      <c r="BD10" s="646"/>
      <c r="BE10" s="644"/>
      <c r="BF10" s="646"/>
      <c r="BG10" s="648"/>
      <c r="BH10" s="117" t="s">
        <v>531</v>
      </c>
      <c r="BI10" s="374" t="s">
        <v>577</v>
      </c>
      <c r="BJ10" s="117" t="s">
        <v>520</v>
      </c>
      <c r="BK10" s="113">
        <v>0</v>
      </c>
      <c r="BL10" s="116">
        <v>45292</v>
      </c>
      <c r="BM10" s="619"/>
      <c r="BN10" s="619"/>
      <c r="BO10" s="378" t="s">
        <v>891</v>
      </c>
    </row>
    <row r="11" spans="1:67" ht="101.25" customHeight="1" x14ac:dyDescent="0.35">
      <c r="A11" s="518"/>
      <c r="B11" s="431"/>
      <c r="C11" s="431"/>
      <c r="D11" s="430" t="s">
        <v>151</v>
      </c>
      <c r="E11" s="430" t="s">
        <v>152</v>
      </c>
      <c r="F11" s="430" t="s">
        <v>153</v>
      </c>
      <c r="G11" s="506">
        <v>0.8</v>
      </c>
      <c r="H11" s="430" t="s">
        <v>145</v>
      </c>
      <c r="I11" s="506">
        <v>0.8</v>
      </c>
      <c r="J11" s="431"/>
      <c r="K11" s="497" t="s">
        <v>231</v>
      </c>
      <c r="L11" s="497" t="s">
        <v>166</v>
      </c>
      <c r="M11" s="497" t="s">
        <v>232</v>
      </c>
      <c r="N11" s="554" t="s">
        <v>233</v>
      </c>
      <c r="O11" s="449">
        <v>2</v>
      </c>
      <c r="P11" s="449"/>
      <c r="Q11" s="497" t="s">
        <v>234</v>
      </c>
      <c r="R11" s="449">
        <v>3</v>
      </c>
      <c r="S11" s="449">
        <v>3</v>
      </c>
      <c r="T11" s="556">
        <v>3</v>
      </c>
      <c r="U11" s="449">
        <v>0</v>
      </c>
      <c r="V11" s="449">
        <v>0</v>
      </c>
      <c r="W11" s="657">
        <v>0</v>
      </c>
      <c r="X11" s="654">
        <f>+W11/S11</f>
        <v>0</v>
      </c>
      <c r="Y11" s="633">
        <f t="shared" ref="Y11" si="1">+(T11+W11)/R11</f>
        <v>1</v>
      </c>
      <c r="Z11" s="519"/>
      <c r="AA11" s="519"/>
      <c r="AB11" s="440"/>
      <c r="AC11" s="440"/>
      <c r="AD11" s="440"/>
      <c r="AE11" s="440"/>
      <c r="AF11" s="527"/>
      <c r="AG11" s="247" t="s">
        <v>569</v>
      </c>
      <c r="AH11" s="125" t="s">
        <v>555</v>
      </c>
      <c r="AI11" s="249">
        <v>1</v>
      </c>
      <c r="AJ11" s="249">
        <v>0</v>
      </c>
      <c r="AK11" s="249">
        <v>0</v>
      </c>
      <c r="AL11" s="224">
        <f t="shared" si="0"/>
        <v>0</v>
      </c>
      <c r="AM11" s="226">
        <f t="shared" ref="AM11:AM88" si="2">+AL11/AI11</f>
        <v>0</v>
      </c>
      <c r="AN11" s="126">
        <v>0.1</v>
      </c>
      <c r="AO11" s="330">
        <v>45323</v>
      </c>
      <c r="AP11" s="330">
        <v>45627</v>
      </c>
      <c r="AQ11" s="128" t="s">
        <v>583</v>
      </c>
      <c r="AR11" s="120" t="s">
        <v>571</v>
      </c>
      <c r="AS11" s="120">
        <v>0</v>
      </c>
      <c r="AT11" s="258">
        <v>0</v>
      </c>
      <c r="AU11" s="113" t="s">
        <v>550</v>
      </c>
      <c r="AV11" s="113" t="s">
        <v>572</v>
      </c>
      <c r="AW11" s="113" t="s">
        <v>575</v>
      </c>
      <c r="AX11" s="406">
        <v>2800000000</v>
      </c>
      <c r="AY11" s="113" t="s">
        <v>491</v>
      </c>
      <c r="AZ11" s="113" t="s">
        <v>492</v>
      </c>
      <c r="BA11" s="113" t="s">
        <v>493</v>
      </c>
      <c r="BB11" s="246">
        <v>0</v>
      </c>
      <c r="BC11" s="124"/>
      <c r="BD11" s="646"/>
      <c r="BE11" s="644"/>
      <c r="BF11" s="646"/>
      <c r="BG11" s="648"/>
      <c r="BH11" s="113" t="s">
        <v>519</v>
      </c>
      <c r="BI11" s="375" t="s">
        <v>579</v>
      </c>
      <c r="BJ11" s="113" t="s">
        <v>576</v>
      </c>
      <c r="BK11" s="113">
        <v>0</v>
      </c>
      <c r="BL11" s="131">
        <v>45383</v>
      </c>
      <c r="BM11" s="619"/>
      <c r="BN11" s="619"/>
      <c r="BO11" s="374" t="s">
        <v>892</v>
      </c>
    </row>
    <row r="12" spans="1:67" ht="110.25" customHeight="1" x14ac:dyDescent="0.35">
      <c r="A12" s="518"/>
      <c r="B12" s="431"/>
      <c r="C12" s="431"/>
      <c r="D12" s="431"/>
      <c r="E12" s="431"/>
      <c r="F12" s="431"/>
      <c r="G12" s="507"/>
      <c r="H12" s="431"/>
      <c r="I12" s="507"/>
      <c r="J12" s="431"/>
      <c r="K12" s="497"/>
      <c r="L12" s="497"/>
      <c r="M12" s="497"/>
      <c r="N12" s="554"/>
      <c r="O12" s="449"/>
      <c r="P12" s="449"/>
      <c r="Q12" s="497"/>
      <c r="R12" s="449"/>
      <c r="S12" s="449"/>
      <c r="T12" s="556"/>
      <c r="U12" s="449"/>
      <c r="V12" s="449"/>
      <c r="W12" s="657"/>
      <c r="X12" s="654"/>
      <c r="Y12" s="634"/>
      <c r="Z12" s="519"/>
      <c r="AA12" s="519"/>
      <c r="AB12" s="440"/>
      <c r="AC12" s="440"/>
      <c r="AD12" s="440"/>
      <c r="AE12" s="440"/>
      <c r="AF12" s="527"/>
      <c r="AG12" s="247" t="s">
        <v>570</v>
      </c>
      <c r="AH12" s="125" t="s">
        <v>556</v>
      </c>
      <c r="AI12" s="249">
        <v>3</v>
      </c>
      <c r="AJ12" s="249">
        <v>0</v>
      </c>
      <c r="AK12" s="249">
        <v>0</v>
      </c>
      <c r="AL12" s="224">
        <f t="shared" si="0"/>
        <v>0</v>
      </c>
      <c r="AM12" s="226">
        <f t="shared" si="2"/>
        <v>0</v>
      </c>
      <c r="AN12" s="123">
        <v>0.04</v>
      </c>
      <c r="AO12" s="330">
        <v>45323</v>
      </c>
      <c r="AP12" s="330">
        <v>45627</v>
      </c>
      <c r="AQ12" s="128" t="s">
        <v>583</v>
      </c>
      <c r="AR12" s="120" t="s">
        <v>571</v>
      </c>
      <c r="AS12" s="120">
        <v>0</v>
      </c>
      <c r="AT12" s="258">
        <v>0</v>
      </c>
      <c r="AU12" s="113" t="s">
        <v>550</v>
      </c>
      <c r="AV12" s="113" t="s">
        <v>572</v>
      </c>
      <c r="AW12" s="113" t="s">
        <v>718</v>
      </c>
      <c r="AX12" s="406">
        <v>763340742.4799962</v>
      </c>
      <c r="AY12" s="113" t="s">
        <v>491</v>
      </c>
      <c r="AZ12" s="113" t="s">
        <v>492</v>
      </c>
      <c r="BA12" s="113" t="s">
        <v>493</v>
      </c>
      <c r="BB12" s="246">
        <v>0</v>
      </c>
      <c r="BC12" s="124"/>
      <c r="BD12" s="646"/>
      <c r="BE12" s="644"/>
      <c r="BF12" s="646"/>
      <c r="BG12" s="648"/>
      <c r="BH12" s="113" t="s">
        <v>519</v>
      </c>
      <c r="BI12" s="375" t="s">
        <v>578</v>
      </c>
      <c r="BJ12" s="113" t="s">
        <v>562</v>
      </c>
      <c r="BK12" s="113">
        <v>0</v>
      </c>
      <c r="BL12" s="131">
        <v>45383</v>
      </c>
      <c r="BM12" s="619"/>
      <c r="BN12" s="619"/>
      <c r="BO12" s="379"/>
    </row>
    <row r="13" spans="1:67" ht="141.75" customHeight="1" x14ac:dyDescent="0.35">
      <c r="A13" s="518"/>
      <c r="B13" s="431"/>
      <c r="C13" s="431"/>
      <c r="D13" s="431"/>
      <c r="E13" s="431"/>
      <c r="F13" s="431"/>
      <c r="G13" s="507"/>
      <c r="H13" s="431"/>
      <c r="I13" s="507"/>
      <c r="J13" s="431"/>
      <c r="K13" s="497"/>
      <c r="L13" s="497"/>
      <c r="M13" s="497"/>
      <c r="N13" s="554"/>
      <c r="O13" s="449"/>
      <c r="P13" s="449"/>
      <c r="Q13" s="497"/>
      <c r="R13" s="449"/>
      <c r="S13" s="449"/>
      <c r="T13" s="556"/>
      <c r="U13" s="449"/>
      <c r="V13" s="449"/>
      <c r="W13" s="657"/>
      <c r="X13" s="654"/>
      <c r="Y13" s="634"/>
      <c r="Z13" s="519"/>
      <c r="AA13" s="519"/>
      <c r="AB13" s="440"/>
      <c r="AC13" s="440"/>
      <c r="AD13" s="440"/>
      <c r="AE13" s="440"/>
      <c r="AF13" s="527"/>
      <c r="AG13" s="247" t="s">
        <v>711</v>
      </c>
      <c r="AH13" s="125" t="s">
        <v>556</v>
      </c>
      <c r="AI13" s="249">
        <v>1</v>
      </c>
      <c r="AJ13" s="249">
        <v>0</v>
      </c>
      <c r="AK13" s="249">
        <v>0</v>
      </c>
      <c r="AL13" s="224">
        <f t="shared" si="0"/>
        <v>0</v>
      </c>
      <c r="AM13" s="226">
        <f t="shared" si="2"/>
        <v>0</v>
      </c>
      <c r="AN13" s="123">
        <v>0.13</v>
      </c>
      <c r="AO13" s="185">
        <v>45383</v>
      </c>
      <c r="AP13" s="185">
        <v>45627</v>
      </c>
      <c r="AQ13" s="128" t="s">
        <v>712</v>
      </c>
      <c r="AR13" s="120" t="s">
        <v>571</v>
      </c>
      <c r="AS13" s="120">
        <v>0</v>
      </c>
      <c r="AT13" s="258">
        <v>0</v>
      </c>
      <c r="AU13" s="113" t="s">
        <v>550</v>
      </c>
      <c r="AV13" s="113" t="s">
        <v>572</v>
      </c>
      <c r="AW13" s="113" t="s">
        <v>719</v>
      </c>
      <c r="AX13" s="406">
        <v>9890093946</v>
      </c>
      <c r="AY13" s="113" t="s">
        <v>491</v>
      </c>
      <c r="AZ13" s="113" t="s">
        <v>492</v>
      </c>
      <c r="BA13" s="113" t="s">
        <v>493</v>
      </c>
      <c r="BB13" s="246">
        <v>0</v>
      </c>
      <c r="BC13" s="124"/>
      <c r="BD13" s="646"/>
      <c r="BE13" s="644"/>
      <c r="BF13" s="646"/>
      <c r="BG13" s="648"/>
      <c r="BH13" s="113" t="s">
        <v>519</v>
      </c>
      <c r="BI13" s="375" t="s">
        <v>713</v>
      </c>
      <c r="BJ13" s="113" t="s">
        <v>576</v>
      </c>
      <c r="BK13" s="113">
        <v>0</v>
      </c>
      <c r="BL13" s="131">
        <v>45383</v>
      </c>
      <c r="BM13" s="619"/>
      <c r="BN13" s="619"/>
      <c r="BO13" s="374" t="s">
        <v>893</v>
      </c>
    </row>
    <row r="14" spans="1:67" ht="189" customHeight="1" x14ac:dyDescent="0.35">
      <c r="A14" s="518"/>
      <c r="B14" s="431"/>
      <c r="C14" s="431"/>
      <c r="D14" s="431"/>
      <c r="E14" s="431"/>
      <c r="F14" s="431"/>
      <c r="G14" s="507"/>
      <c r="H14" s="431"/>
      <c r="I14" s="507"/>
      <c r="J14" s="431"/>
      <c r="K14" s="497"/>
      <c r="L14" s="497"/>
      <c r="M14" s="497"/>
      <c r="N14" s="554"/>
      <c r="O14" s="449"/>
      <c r="P14" s="449"/>
      <c r="Q14" s="497"/>
      <c r="R14" s="449"/>
      <c r="S14" s="449"/>
      <c r="T14" s="556"/>
      <c r="U14" s="449"/>
      <c r="V14" s="449"/>
      <c r="W14" s="657"/>
      <c r="X14" s="654"/>
      <c r="Y14" s="634"/>
      <c r="Z14" s="519"/>
      <c r="AA14" s="519"/>
      <c r="AB14" s="440"/>
      <c r="AC14" s="440"/>
      <c r="AD14" s="440"/>
      <c r="AE14" s="440"/>
      <c r="AF14" s="527"/>
      <c r="AG14" s="321" t="s">
        <v>714</v>
      </c>
      <c r="AH14" s="322" t="s">
        <v>555</v>
      </c>
      <c r="AI14" s="329">
        <v>1</v>
      </c>
      <c r="AJ14" s="329">
        <v>0</v>
      </c>
      <c r="AK14" s="329">
        <v>0</v>
      </c>
      <c r="AL14" s="224">
        <f t="shared" si="0"/>
        <v>0</v>
      </c>
      <c r="AM14" s="226">
        <f t="shared" si="2"/>
        <v>0</v>
      </c>
      <c r="AN14" s="333">
        <v>0.03</v>
      </c>
      <c r="AO14" s="334">
        <v>45383</v>
      </c>
      <c r="AP14" s="334">
        <v>45627</v>
      </c>
      <c r="AQ14" s="220" t="s">
        <v>712</v>
      </c>
      <c r="AR14" s="220" t="s">
        <v>571</v>
      </c>
      <c r="AS14" s="220">
        <v>0</v>
      </c>
      <c r="AT14" s="220">
        <v>0</v>
      </c>
      <c r="AU14" s="220" t="s">
        <v>550</v>
      </c>
      <c r="AV14" s="220" t="s">
        <v>572</v>
      </c>
      <c r="AW14" s="220" t="s">
        <v>574</v>
      </c>
      <c r="AX14" s="337"/>
      <c r="AY14" s="220" t="s">
        <v>491</v>
      </c>
      <c r="AZ14" s="220" t="s">
        <v>492</v>
      </c>
      <c r="BA14" s="220" t="s">
        <v>493</v>
      </c>
      <c r="BB14" s="220">
        <v>0</v>
      </c>
      <c r="BC14" s="220">
        <v>0</v>
      </c>
      <c r="BD14" s="646"/>
      <c r="BE14" s="644"/>
      <c r="BF14" s="646"/>
      <c r="BG14" s="648"/>
      <c r="BH14" s="113" t="s">
        <v>519</v>
      </c>
      <c r="BI14" s="375" t="s">
        <v>721</v>
      </c>
      <c r="BJ14" s="113" t="s">
        <v>576</v>
      </c>
      <c r="BK14" s="113">
        <v>0</v>
      </c>
      <c r="BL14" s="131">
        <v>45383</v>
      </c>
      <c r="BM14" s="619"/>
      <c r="BN14" s="619"/>
      <c r="BO14" s="379"/>
    </row>
    <row r="15" spans="1:67" ht="89.25" customHeight="1" x14ac:dyDescent="0.35">
      <c r="A15" s="518"/>
      <c r="B15" s="431"/>
      <c r="C15" s="431"/>
      <c r="D15" s="431"/>
      <c r="E15" s="431"/>
      <c r="F15" s="431"/>
      <c r="G15" s="507"/>
      <c r="H15" s="431"/>
      <c r="I15" s="507"/>
      <c r="J15" s="431"/>
      <c r="K15" s="497"/>
      <c r="L15" s="497"/>
      <c r="M15" s="497"/>
      <c r="N15" s="554"/>
      <c r="O15" s="449"/>
      <c r="P15" s="449"/>
      <c r="Q15" s="497"/>
      <c r="R15" s="449"/>
      <c r="S15" s="449"/>
      <c r="T15" s="556"/>
      <c r="U15" s="449"/>
      <c r="V15" s="449"/>
      <c r="W15" s="657"/>
      <c r="X15" s="654"/>
      <c r="Y15" s="634"/>
      <c r="Z15" s="519"/>
      <c r="AA15" s="519"/>
      <c r="AB15" s="440"/>
      <c r="AC15" s="440"/>
      <c r="AD15" s="440"/>
      <c r="AE15" s="440"/>
      <c r="AF15" s="527"/>
      <c r="AG15" s="321" t="s">
        <v>715</v>
      </c>
      <c r="AH15" s="323" t="s">
        <v>548</v>
      </c>
      <c r="AI15" s="329">
        <v>1</v>
      </c>
      <c r="AJ15" s="329">
        <v>0</v>
      </c>
      <c r="AK15" s="329">
        <v>0</v>
      </c>
      <c r="AL15" s="224">
        <f t="shared" si="0"/>
        <v>0</v>
      </c>
      <c r="AM15" s="226">
        <f t="shared" si="2"/>
        <v>0</v>
      </c>
      <c r="AN15" s="333">
        <v>0.09</v>
      </c>
      <c r="AO15" s="334">
        <v>45383</v>
      </c>
      <c r="AP15" s="334">
        <v>45627</v>
      </c>
      <c r="AQ15" s="220" t="s">
        <v>712</v>
      </c>
      <c r="AR15" s="220" t="s">
        <v>571</v>
      </c>
      <c r="AS15" s="220">
        <v>0</v>
      </c>
      <c r="AT15" s="220">
        <v>0</v>
      </c>
      <c r="AU15" s="220" t="s">
        <v>550</v>
      </c>
      <c r="AV15" s="220" t="s">
        <v>572</v>
      </c>
      <c r="AW15" s="220" t="s">
        <v>574</v>
      </c>
      <c r="AX15" s="337"/>
      <c r="AY15" s="220" t="s">
        <v>491</v>
      </c>
      <c r="AZ15" s="220" t="s">
        <v>492</v>
      </c>
      <c r="BA15" s="220" t="s">
        <v>493</v>
      </c>
      <c r="BB15" s="220">
        <v>0</v>
      </c>
      <c r="BC15" s="220">
        <v>0</v>
      </c>
      <c r="BD15" s="646"/>
      <c r="BE15" s="644"/>
      <c r="BF15" s="646"/>
      <c r="BG15" s="648"/>
      <c r="BH15" s="113" t="s">
        <v>519</v>
      </c>
      <c r="BI15" s="375" t="s">
        <v>722</v>
      </c>
      <c r="BJ15" s="113" t="s">
        <v>576</v>
      </c>
      <c r="BK15" s="113">
        <v>0</v>
      </c>
      <c r="BL15" s="131">
        <v>45383</v>
      </c>
      <c r="BM15" s="619"/>
      <c r="BN15" s="619"/>
      <c r="BO15" s="379"/>
    </row>
    <row r="16" spans="1:67" ht="66.75" customHeight="1" x14ac:dyDescent="0.35">
      <c r="A16" s="518"/>
      <c r="B16" s="431"/>
      <c r="C16" s="431"/>
      <c r="D16" s="431"/>
      <c r="E16" s="431"/>
      <c r="F16" s="431"/>
      <c r="G16" s="507"/>
      <c r="H16" s="431"/>
      <c r="I16" s="507"/>
      <c r="J16" s="431"/>
      <c r="K16" s="497"/>
      <c r="L16" s="497"/>
      <c r="M16" s="497"/>
      <c r="N16" s="554"/>
      <c r="O16" s="449"/>
      <c r="P16" s="449"/>
      <c r="Q16" s="497"/>
      <c r="R16" s="449"/>
      <c r="S16" s="449"/>
      <c r="T16" s="556"/>
      <c r="U16" s="449"/>
      <c r="V16" s="449"/>
      <c r="W16" s="657"/>
      <c r="X16" s="654"/>
      <c r="Y16" s="634"/>
      <c r="Z16" s="519"/>
      <c r="AA16" s="519"/>
      <c r="AB16" s="440"/>
      <c r="AC16" s="440"/>
      <c r="AD16" s="440"/>
      <c r="AE16" s="440"/>
      <c r="AF16" s="527"/>
      <c r="AG16" s="321" t="s">
        <v>716</v>
      </c>
      <c r="AH16" s="323" t="s">
        <v>548</v>
      </c>
      <c r="AI16" s="329">
        <v>1</v>
      </c>
      <c r="AJ16" s="329">
        <v>0</v>
      </c>
      <c r="AK16" s="329">
        <v>0</v>
      </c>
      <c r="AL16" s="224">
        <f t="shared" si="0"/>
        <v>0</v>
      </c>
      <c r="AM16" s="226">
        <f t="shared" si="2"/>
        <v>0</v>
      </c>
      <c r="AN16" s="333">
        <v>0.01</v>
      </c>
      <c r="AO16" s="334">
        <v>45383</v>
      </c>
      <c r="AP16" s="334">
        <v>45627</v>
      </c>
      <c r="AQ16" s="220" t="s">
        <v>712</v>
      </c>
      <c r="AR16" s="220" t="s">
        <v>571</v>
      </c>
      <c r="AS16" s="220">
        <v>0</v>
      </c>
      <c r="AT16" s="220">
        <v>0</v>
      </c>
      <c r="AU16" s="220" t="s">
        <v>550</v>
      </c>
      <c r="AV16" s="220" t="s">
        <v>572</v>
      </c>
      <c r="AW16" s="220" t="s">
        <v>720</v>
      </c>
      <c r="AX16" s="337"/>
      <c r="AY16" s="220" t="s">
        <v>491</v>
      </c>
      <c r="AZ16" s="220" t="s">
        <v>492</v>
      </c>
      <c r="BA16" s="220" t="s">
        <v>493</v>
      </c>
      <c r="BB16" s="220">
        <v>0</v>
      </c>
      <c r="BC16" s="220">
        <v>0</v>
      </c>
      <c r="BD16" s="646"/>
      <c r="BE16" s="644"/>
      <c r="BF16" s="646"/>
      <c r="BG16" s="648"/>
      <c r="BH16" s="113" t="s">
        <v>519</v>
      </c>
      <c r="BI16" s="375" t="s">
        <v>723</v>
      </c>
      <c r="BJ16" s="113" t="s">
        <v>562</v>
      </c>
      <c r="BK16" s="113">
        <v>0</v>
      </c>
      <c r="BL16" s="131">
        <v>45383</v>
      </c>
      <c r="BM16" s="619"/>
      <c r="BN16" s="619"/>
      <c r="BO16" s="380"/>
    </row>
    <row r="17" spans="1:77" ht="127.5" customHeight="1" x14ac:dyDescent="0.35">
      <c r="A17" s="518"/>
      <c r="B17" s="431"/>
      <c r="C17" s="431"/>
      <c r="D17" s="431"/>
      <c r="E17" s="431"/>
      <c r="F17" s="431"/>
      <c r="G17" s="507"/>
      <c r="H17" s="431"/>
      <c r="I17" s="507"/>
      <c r="J17" s="431"/>
      <c r="K17" s="497"/>
      <c r="L17" s="497"/>
      <c r="M17" s="497"/>
      <c r="N17" s="554"/>
      <c r="O17" s="449"/>
      <c r="P17" s="449"/>
      <c r="Q17" s="497"/>
      <c r="R17" s="449"/>
      <c r="S17" s="449"/>
      <c r="T17" s="556"/>
      <c r="U17" s="449"/>
      <c r="V17" s="449"/>
      <c r="W17" s="657"/>
      <c r="X17" s="654"/>
      <c r="Y17" s="635"/>
      <c r="Z17" s="519"/>
      <c r="AA17" s="519"/>
      <c r="AB17" s="441"/>
      <c r="AC17" s="441"/>
      <c r="AD17" s="441"/>
      <c r="AE17" s="441"/>
      <c r="AF17" s="528"/>
      <c r="AG17" s="321" t="s">
        <v>717</v>
      </c>
      <c r="AH17" s="322" t="s">
        <v>556</v>
      </c>
      <c r="AI17" s="335">
        <v>1</v>
      </c>
      <c r="AJ17" s="329">
        <v>0</v>
      </c>
      <c r="AK17" s="329">
        <v>0</v>
      </c>
      <c r="AL17" s="224">
        <f t="shared" si="0"/>
        <v>0</v>
      </c>
      <c r="AM17" s="226">
        <f t="shared" si="2"/>
        <v>0</v>
      </c>
      <c r="AN17" s="336">
        <v>0.02</v>
      </c>
      <c r="AO17" s="334">
        <v>45383</v>
      </c>
      <c r="AP17" s="334">
        <v>45627</v>
      </c>
      <c r="AQ17" s="220" t="s">
        <v>712</v>
      </c>
      <c r="AR17" s="220" t="s">
        <v>571</v>
      </c>
      <c r="AS17" s="220">
        <v>0</v>
      </c>
      <c r="AT17" s="220">
        <v>0</v>
      </c>
      <c r="AU17" s="220" t="s">
        <v>550</v>
      </c>
      <c r="AV17" s="220" t="s">
        <v>572</v>
      </c>
      <c r="AW17" s="220" t="s">
        <v>574</v>
      </c>
      <c r="AX17" s="337"/>
      <c r="AY17" s="220" t="s">
        <v>491</v>
      </c>
      <c r="AZ17" s="220" t="s">
        <v>492</v>
      </c>
      <c r="BA17" s="220" t="s">
        <v>493</v>
      </c>
      <c r="BB17" s="220">
        <v>0</v>
      </c>
      <c r="BC17" s="220">
        <v>0</v>
      </c>
      <c r="BD17" s="488"/>
      <c r="BE17" s="645"/>
      <c r="BF17" s="488"/>
      <c r="BG17" s="649"/>
      <c r="BH17" s="113" t="s">
        <v>519</v>
      </c>
      <c r="BI17" s="375" t="s">
        <v>724</v>
      </c>
      <c r="BJ17" s="113" t="s">
        <v>576</v>
      </c>
      <c r="BK17" s="113">
        <v>0</v>
      </c>
      <c r="BL17" s="131">
        <v>45383</v>
      </c>
      <c r="BM17" s="620"/>
      <c r="BN17" s="620"/>
      <c r="BO17" s="381"/>
    </row>
    <row r="18" spans="1:77" ht="78.75" customHeight="1" x14ac:dyDescent="0.35">
      <c r="A18" s="518"/>
      <c r="B18" s="133"/>
      <c r="C18" s="133"/>
      <c r="D18" s="133"/>
      <c r="E18" s="133"/>
      <c r="F18" s="133"/>
      <c r="G18" s="134"/>
      <c r="H18" s="133"/>
      <c r="I18" s="134"/>
      <c r="J18" s="133"/>
      <c r="K18" s="471" t="s">
        <v>797</v>
      </c>
      <c r="L18" s="472"/>
      <c r="M18" s="472"/>
      <c r="N18" s="472"/>
      <c r="O18" s="472"/>
      <c r="P18" s="472"/>
      <c r="Q18" s="472"/>
      <c r="R18" s="472"/>
      <c r="S18" s="472"/>
      <c r="T18" s="472"/>
      <c r="U18" s="472"/>
      <c r="V18" s="472"/>
      <c r="W18" s="473"/>
      <c r="X18" s="283">
        <f>AVERAGE(X9:X17)</f>
        <v>0</v>
      </c>
      <c r="Y18" s="283">
        <f>AVERAGE(Y9:Y17)</f>
        <v>0.33333333333333331</v>
      </c>
      <c r="Z18" s="519"/>
      <c r="AA18" s="519"/>
      <c r="AB18" s="428" t="s">
        <v>795</v>
      </c>
      <c r="AC18" s="428"/>
      <c r="AD18" s="428"/>
      <c r="AE18" s="428"/>
      <c r="AF18" s="428"/>
      <c r="AG18" s="428"/>
      <c r="AH18" s="428"/>
      <c r="AI18" s="428"/>
      <c r="AJ18" s="428"/>
      <c r="AK18" s="428"/>
      <c r="AL18" s="428"/>
      <c r="AM18" s="135">
        <f>AVERAGE(AM9:AM17)</f>
        <v>0.1111111111111111</v>
      </c>
      <c r="AN18" s="136"/>
      <c r="AO18" s="136"/>
      <c r="AP18" s="136"/>
      <c r="AQ18" s="136"/>
      <c r="AR18" s="136"/>
      <c r="AS18" s="136"/>
      <c r="AT18" s="136"/>
      <c r="AU18" s="135"/>
      <c r="AV18" s="117"/>
      <c r="AW18" s="428" t="s">
        <v>796</v>
      </c>
      <c r="AX18" s="428"/>
      <c r="AY18" s="428"/>
      <c r="AZ18" s="428"/>
      <c r="BA18" s="428"/>
      <c r="BB18" s="428"/>
      <c r="BC18" s="428"/>
      <c r="BD18" s="298">
        <f>+BD9</f>
        <v>32930609129.200001</v>
      </c>
      <c r="BE18" s="242">
        <f>+BE9</f>
        <v>990641445</v>
      </c>
      <c r="BF18" s="298">
        <f>+BF9</f>
        <v>221950000</v>
      </c>
      <c r="BG18" s="305">
        <f>+BG9</f>
        <v>6.7399299882125183E-3</v>
      </c>
      <c r="BH18" s="137"/>
      <c r="BI18" s="376"/>
      <c r="BJ18" s="137"/>
      <c r="BK18" s="138"/>
      <c r="BL18" s="138"/>
      <c r="BM18" s="138"/>
      <c r="BN18" s="139"/>
      <c r="BO18" s="382"/>
      <c r="BP18" s="141"/>
      <c r="BQ18" s="142"/>
      <c r="BR18" s="143"/>
      <c r="BS18" s="131"/>
      <c r="BT18" s="113"/>
      <c r="BU18" s="113"/>
      <c r="BV18" s="113"/>
      <c r="BW18" s="113"/>
      <c r="BX18" s="144"/>
      <c r="BY18" s="144"/>
    </row>
    <row r="19" spans="1:77" ht="91.5" customHeight="1" x14ac:dyDescent="0.35">
      <c r="A19" s="518"/>
      <c r="B19" s="497" t="s">
        <v>154</v>
      </c>
      <c r="C19" s="430" t="s">
        <v>155</v>
      </c>
      <c r="D19" s="120" t="s">
        <v>156</v>
      </c>
      <c r="E19" s="120" t="s">
        <v>157</v>
      </c>
      <c r="F19" s="120" t="s">
        <v>158</v>
      </c>
      <c r="G19" s="120">
        <v>567.9</v>
      </c>
      <c r="H19" s="120" t="s">
        <v>159</v>
      </c>
      <c r="I19" s="120">
        <v>567.9</v>
      </c>
      <c r="J19" s="542" t="s">
        <v>235</v>
      </c>
      <c r="K19" s="145" t="s">
        <v>236</v>
      </c>
      <c r="L19" s="120" t="s">
        <v>166</v>
      </c>
      <c r="M19" s="145" t="s">
        <v>174</v>
      </c>
      <c r="N19" s="268" t="s">
        <v>237</v>
      </c>
      <c r="O19" s="449">
        <v>2</v>
      </c>
      <c r="P19" s="449"/>
      <c r="Q19" s="120" t="s">
        <v>238</v>
      </c>
      <c r="R19" s="121">
        <v>60</v>
      </c>
      <c r="S19" s="121">
        <v>30</v>
      </c>
      <c r="T19" s="272">
        <f>2714+303</f>
        <v>3017</v>
      </c>
      <c r="U19" s="121">
        <v>97</v>
      </c>
      <c r="V19" s="264">
        <v>141</v>
      </c>
      <c r="W19" s="221">
        <f>+U19+V19</f>
        <v>238</v>
      </c>
      <c r="X19" s="284">
        <v>1</v>
      </c>
      <c r="Y19" s="285">
        <v>1</v>
      </c>
      <c r="Z19" s="519"/>
      <c r="AA19" s="519"/>
      <c r="AB19" s="439" t="s">
        <v>545</v>
      </c>
      <c r="AC19" s="439" t="s">
        <v>635</v>
      </c>
      <c r="AD19" s="439" t="s">
        <v>401</v>
      </c>
      <c r="AE19" s="439" t="s">
        <v>402</v>
      </c>
      <c r="AF19" s="439" t="s">
        <v>403</v>
      </c>
      <c r="AG19" s="489" t="s">
        <v>584</v>
      </c>
      <c r="AH19" s="536" t="s">
        <v>586</v>
      </c>
      <c r="AI19" s="514">
        <v>12</v>
      </c>
      <c r="AJ19" s="514">
        <v>23</v>
      </c>
      <c r="AK19" s="514">
        <v>1</v>
      </c>
      <c r="AL19" s="452">
        <f>+AJ19+AK19</f>
        <v>24</v>
      </c>
      <c r="AM19" s="611">
        <v>1</v>
      </c>
      <c r="AN19" s="673">
        <v>0.56999999999999995</v>
      </c>
      <c r="AO19" s="655">
        <v>45292</v>
      </c>
      <c r="AP19" s="655">
        <v>45627</v>
      </c>
      <c r="AQ19" s="536" t="s">
        <v>582</v>
      </c>
      <c r="AR19" s="536" t="s">
        <v>588</v>
      </c>
      <c r="AS19" s="536" t="s">
        <v>728</v>
      </c>
      <c r="AT19" s="536" t="s">
        <v>886</v>
      </c>
      <c r="AU19" s="439" t="s">
        <v>404</v>
      </c>
      <c r="AV19" s="536" t="s">
        <v>589</v>
      </c>
      <c r="AW19" s="536" t="s">
        <v>494</v>
      </c>
      <c r="AX19" s="490">
        <v>415000000</v>
      </c>
      <c r="AY19" s="536" t="s">
        <v>491</v>
      </c>
      <c r="AZ19" s="536" t="s">
        <v>495</v>
      </c>
      <c r="BA19" s="536" t="s">
        <v>496</v>
      </c>
      <c r="BB19" s="490">
        <v>406820000</v>
      </c>
      <c r="BC19" s="666"/>
      <c r="BD19" s="668">
        <v>728902512.64999998</v>
      </c>
      <c r="BE19" s="692">
        <v>491786083.30000001</v>
      </c>
      <c r="BF19" s="668">
        <v>190810000</v>
      </c>
      <c r="BG19" s="674">
        <f>+BF19/BD19</f>
        <v>0.26177711928346992</v>
      </c>
      <c r="BH19" s="536" t="s">
        <v>519</v>
      </c>
      <c r="BI19" s="489" t="s">
        <v>523</v>
      </c>
      <c r="BJ19" s="518" t="s">
        <v>520</v>
      </c>
      <c r="BK19" s="518">
        <v>0</v>
      </c>
      <c r="BL19" s="621">
        <v>45292</v>
      </c>
      <c r="BM19" s="436" t="s">
        <v>592</v>
      </c>
      <c r="BN19" s="436" t="s">
        <v>593</v>
      </c>
      <c r="BO19" s="489" t="s">
        <v>896</v>
      </c>
    </row>
    <row r="20" spans="1:77" ht="87" customHeight="1" x14ac:dyDescent="0.35">
      <c r="A20" s="518"/>
      <c r="B20" s="497"/>
      <c r="C20" s="431"/>
      <c r="D20" s="430" t="s">
        <v>160</v>
      </c>
      <c r="E20" s="430" t="s">
        <v>161</v>
      </c>
      <c r="F20" s="430" t="s">
        <v>162</v>
      </c>
      <c r="G20" s="430">
        <v>51.7</v>
      </c>
      <c r="H20" s="430" t="s">
        <v>159</v>
      </c>
      <c r="I20" s="430">
        <v>51.7</v>
      </c>
      <c r="J20" s="580"/>
      <c r="K20" s="542" t="s">
        <v>239</v>
      </c>
      <c r="L20" s="430" t="s">
        <v>166</v>
      </c>
      <c r="M20" s="436" t="s">
        <v>240</v>
      </c>
      <c r="N20" s="491" t="s">
        <v>241</v>
      </c>
      <c r="O20" s="520">
        <v>2</v>
      </c>
      <c r="P20" s="521"/>
      <c r="Q20" s="436" t="s">
        <v>238</v>
      </c>
      <c r="R20" s="597">
        <v>60</v>
      </c>
      <c r="S20" s="594" t="s">
        <v>852</v>
      </c>
      <c r="T20" s="529">
        <f>157+8</f>
        <v>165</v>
      </c>
      <c r="U20" s="594" t="s">
        <v>793</v>
      </c>
      <c r="V20" s="594" t="s">
        <v>793</v>
      </c>
      <c r="W20" s="658" t="s">
        <v>793</v>
      </c>
      <c r="X20" s="454" t="s">
        <v>793</v>
      </c>
      <c r="Y20" s="633">
        <v>1</v>
      </c>
      <c r="Z20" s="519"/>
      <c r="AA20" s="519"/>
      <c r="AB20" s="440"/>
      <c r="AC20" s="440"/>
      <c r="AD20" s="440"/>
      <c r="AE20" s="440"/>
      <c r="AF20" s="440"/>
      <c r="AG20" s="489"/>
      <c r="AH20" s="536"/>
      <c r="AI20" s="514"/>
      <c r="AJ20" s="514"/>
      <c r="AK20" s="514"/>
      <c r="AL20" s="453"/>
      <c r="AM20" s="613"/>
      <c r="AN20" s="656"/>
      <c r="AO20" s="656"/>
      <c r="AP20" s="656"/>
      <c r="AQ20" s="536"/>
      <c r="AR20" s="536"/>
      <c r="AS20" s="536"/>
      <c r="AT20" s="536"/>
      <c r="AU20" s="441"/>
      <c r="AV20" s="536"/>
      <c r="AW20" s="536"/>
      <c r="AX20" s="490"/>
      <c r="AY20" s="536"/>
      <c r="AZ20" s="536"/>
      <c r="BA20" s="536"/>
      <c r="BB20" s="490"/>
      <c r="BC20" s="667"/>
      <c r="BD20" s="669"/>
      <c r="BE20" s="693"/>
      <c r="BF20" s="669"/>
      <c r="BG20" s="675"/>
      <c r="BH20" s="536"/>
      <c r="BI20" s="489"/>
      <c r="BJ20" s="518"/>
      <c r="BK20" s="518"/>
      <c r="BL20" s="622">
        <v>44927</v>
      </c>
      <c r="BM20" s="437"/>
      <c r="BN20" s="437"/>
      <c r="BO20" s="489"/>
    </row>
    <row r="21" spans="1:77" ht="183" customHeight="1" x14ac:dyDescent="0.35">
      <c r="A21" s="518"/>
      <c r="B21" s="497"/>
      <c r="C21" s="431"/>
      <c r="D21" s="431"/>
      <c r="E21" s="431"/>
      <c r="F21" s="431"/>
      <c r="G21" s="431"/>
      <c r="H21" s="431"/>
      <c r="I21" s="431"/>
      <c r="J21" s="580"/>
      <c r="K21" s="580"/>
      <c r="L21" s="431"/>
      <c r="M21" s="437"/>
      <c r="N21" s="498"/>
      <c r="O21" s="548"/>
      <c r="P21" s="549"/>
      <c r="Q21" s="437"/>
      <c r="R21" s="598"/>
      <c r="S21" s="595"/>
      <c r="T21" s="592"/>
      <c r="U21" s="595"/>
      <c r="V21" s="595"/>
      <c r="W21" s="659"/>
      <c r="X21" s="639"/>
      <c r="Y21" s="634"/>
      <c r="Z21" s="519"/>
      <c r="AA21" s="519"/>
      <c r="AB21" s="440"/>
      <c r="AC21" s="440"/>
      <c r="AD21" s="440"/>
      <c r="AE21" s="440"/>
      <c r="AF21" s="441"/>
      <c r="AG21" s="248" t="s">
        <v>585</v>
      </c>
      <c r="AH21" s="128" t="s">
        <v>587</v>
      </c>
      <c r="AI21" s="324">
        <v>1</v>
      </c>
      <c r="AJ21" s="324">
        <v>0</v>
      </c>
      <c r="AK21" s="324">
        <v>1</v>
      </c>
      <c r="AL21" s="224">
        <f>+AJ21+AK21</f>
        <v>1</v>
      </c>
      <c r="AM21" s="226">
        <f t="shared" si="2"/>
        <v>1</v>
      </c>
      <c r="AN21" s="325">
        <v>0.12</v>
      </c>
      <c r="AO21" s="330">
        <v>45323</v>
      </c>
      <c r="AP21" s="330">
        <v>45627</v>
      </c>
      <c r="AQ21" s="128" t="s">
        <v>583</v>
      </c>
      <c r="AR21" s="128" t="s">
        <v>588</v>
      </c>
      <c r="AS21" s="128">
        <v>0</v>
      </c>
      <c r="AT21" s="257" t="s">
        <v>588</v>
      </c>
      <c r="AU21" s="114" t="s">
        <v>404</v>
      </c>
      <c r="AV21" s="128" t="s">
        <v>589</v>
      </c>
      <c r="AW21" s="128" t="s">
        <v>557</v>
      </c>
      <c r="AX21" s="147">
        <v>85000000</v>
      </c>
      <c r="AY21" s="113" t="s">
        <v>491</v>
      </c>
      <c r="AZ21" s="128" t="s">
        <v>495</v>
      </c>
      <c r="BA21" s="128" t="s">
        <v>496</v>
      </c>
      <c r="BB21" s="317">
        <v>84966083.300000012</v>
      </c>
      <c r="BC21" s="148"/>
      <c r="BD21" s="669"/>
      <c r="BE21" s="693"/>
      <c r="BF21" s="669"/>
      <c r="BG21" s="675"/>
      <c r="BH21" s="128" t="s">
        <v>531</v>
      </c>
      <c r="BI21" s="316" t="s">
        <v>590</v>
      </c>
      <c r="BJ21" s="128" t="s">
        <v>591</v>
      </c>
      <c r="BK21" s="128">
        <v>0</v>
      </c>
      <c r="BL21" s="127">
        <v>45323</v>
      </c>
      <c r="BM21" s="437"/>
      <c r="BN21" s="437"/>
      <c r="BO21" s="316" t="s">
        <v>897</v>
      </c>
    </row>
    <row r="22" spans="1:77" ht="267.75" customHeight="1" x14ac:dyDescent="0.35">
      <c r="A22" s="518"/>
      <c r="B22" s="497"/>
      <c r="C22" s="431"/>
      <c r="D22" s="432"/>
      <c r="E22" s="432"/>
      <c r="F22" s="432"/>
      <c r="G22" s="432"/>
      <c r="H22" s="432"/>
      <c r="I22" s="432"/>
      <c r="J22" s="543"/>
      <c r="K22" s="543"/>
      <c r="L22" s="432"/>
      <c r="M22" s="438"/>
      <c r="N22" s="492"/>
      <c r="O22" s="522"/>
      <c r="P22" s="523"/>
      <c r="Q22" s="438"/>
      <c r="R22" s="599"/>
      <c r="S22" s="596"/>
      <c r="T22" s="593"/>
      <c r="U22" s="596"/>
      <c r="V22" s="596"/>
      <c r="W22" s="660"/>
      <c r="X22" s="455"/>
      <c r="Y22" s="635"/>
      <c r="Z22" s="519"/>
      <c r="AA22" s="519"/>
      <c r="AB22" s="441"/>
      <c r="AC22" s="441"/>
      <c r="AD22" s="441"/>
      <c r="AE22" s="441"/>
      <c r="AF22" s="128" t="s">
        <v>696</v>
      </c>
      <c r="AG22" s="248" t="s">
        <v>697</v>
      </c>
      <c r="AH22" s="128" t="s">
        <v>698</v>
      </c>
      <c r="AI22" s="324">
        <v>1</v>
      </c>
      <c r="AJ22" s="324">
        <v>0</v>
      </c>
      <c r="AK22" s="324">
        <v>0</v>
      </c>
      <c r="AL22" s="224">
        <f>+AJ22+AK22</f>
        <v>0</v>
      </c>
      <c r="AM22" s="226">
        <f t="shared" si="2"/>
        <v>0</v>
      </c>
      <c r="AN22" s="325">
        <v>0.31</v>
      </c>
      <c r="AO22" s="330">
        <v>45352</v>
      </c>
      <c r="AP22" s="330">
        <v>45627</v>
      </c>
      <c r="AQ22" s="128">
        <v>285</v>
      </c>
      <c r="AR22" s="128" t="s">
        <v>699</v>
      </c>
      <c r="AS22" s="128">
        <v>0</v>
      </c>
      <c r="AT22" s="257">
        <v>0</v>
      </c>
      <c r="AU22" s="114" t="s">
        <v>404</v>
      </c>
      <c r="AV22" s="128" t="s">
        <v>589</v>
      </c>
      <c r="AW22" s="128" t="s">
        <v>700</v>
      </c>
      <c r="AX22" s="147">
        <v>228902512.65000001</v>
      </c>
      <c r="AY22" s="113" t="s">
        <v>491</v>
      </c>
      <c r="AZ22" s="128" t="s">
        <v>495</v>
      </c>
      <c r="BA22" s="128" t="s">
        <v>496</v>
      </c>
      <c r="BB22" s="128">
        <v>0</v>
      </c>
      <c r="BC22" s="148"/>
      <c r="BD22" s="670"/>
      <c r="BE22" s="694"/>
      <c r="BF22" s="670"/>
      <c r="BG22" s="676"/>
      <c r="BH22" s="128" t="s">
        <v>541</v>
      </c>
      <c r="BI22" s="316" t="s">
        <v>214</v>
      </c>
      <c r="BJ22" s="128" t="s">
        <v>214</v>
      </c>
      <c r="BK22" s="128">
        <v>0</v>
      </c>
      <c r="BL22" s="127">
        <v>45352</v>
      </c>
      <c r="BM22" s="438"/>
      <c r="BN22" s="438"/>
      <c r="BO22" s="375" t="s">
        <v>898</v>
      </c>
    </row>
    <row r="23" spans="1:77" ht="78.75" customHeight="1" x14ac:dyDescent="0.35">
      <c r="A23" s="518"/>
      <c r="B23" s="497"/>
      <c r="C23" s="431"/>
      <c r="D23" s="107"/>
      <c r="E23" s="107"/>
      <c r="F23" s="107"/>
      <c r="G23" s="107"/>
      <c r="H23" s="107"/>
      <c r="I23" s="107"/>
      <c r="J23" s="149"/>
      <c r="K23" s="150"/>
      <c r="L23" s="133"/>
      <c r="M23" s="151"/>
      <c r="N23" s="429" t="s">
        <v>798</v>
      </c>
      <c r="O23" s="445"/>
      <c r="P23" s="445"/>
      <c r="Q23" s="445"/>
      <c r="R23" s="445"/>
      <c r="S23" s="445"/>
      <c r="T23" s="445"/>
      <c r="U23" s="445"/>
      <c r="V23" s="445"/>
      <c r="W23" s="446"/>
      <c r="X23" s="283">
        <f>AVERAGE(X19:X22)</f>
        <v>1</v>
      </c>
      <c r="Y23" s="283">
        <f>AVERAGE(Y19:Y22)</f>
        <v>1</v>
      </c>
      <c r="Z23" s="519"/>
      <c r="AA23" s="519"/>
      <c r="AB23" s="428" t="s">
        <v>815</v>
      </c>
      <c r="AC23" s="428"/>
      <c r="AD23" s="428"/>
      <c r="AE23" s="428"/>
      <c r="AF23" s="428"/>
      <c r="AG23" s="428"/>
      <c r="AH23" s="428"/>
      <c r="AI23" s="428"/>
      <c r="AJ23" s="428"/>
      <c r="AK23" s="428"/>
      <c r="AL23" s="428"/>
      <c r="AM23" s="135">
        <f>AVERAGE(AM19:AM22)</f>
        <v>0.66666666666666663</v>
      </c>
      <c r="AN23" s="146"/>
      <c r="AO23" s="330"/>
      <c r="AP23" s="330"/>
      <c r="AQ23" s="128"/>
      <c r="AR23" s="128"/>
      <c r="AS23" s="128"/>
      <c r="AT23" s="257"/>
      <c r="AU23" s="114"/>
      <c r="AV23" s="128"/>
      <c r="AW23" s="428" t="s">
        <v>827</v>
      </c>
      <c r="AX23" s="428"/>
      <c r="AY23" s="428"/>
      <c r="AZ23" s="428"/>
      <c r="BA23" s="428"/>
      <c r="BB23" s="428"/>
      <c r="BC23" s="428"/>
      <c r="BD23" s="298">
        <f>+BD19</f>
        <v>728902512.64999998</v>
      </c>
      <c r="BE23" s="242">
        <f>+BE19</f>
        <v>491786083.30000001</v>
      </c>
      <c r="BF23" s="298">
        <f>+BF19</f>
        <v>190810000</v>
      </c>
      <c r="BG23" s="305">
        <f>+BG19</f>
        <v>0.26177711928346992</v>
      </c>
      <c r="BH23" s="128"/>
      <c r="BI23" s="316"/>
      <c r="BJ23" s="128"/>
      <c r="BK23" s="128"/>
      <c r="BL23" s="127"/>
      <c r="BM23" s="151"/>
      <c r="BN23" s="151"/>
      <c r="BO23" s="383"/>
    </row>
    <row r="24" spans="1:77" ht="157.5" customHeight="1" x14ac:dyDescent="0.35">
      <c r="A24" s="518"/>
      <c r="B24" s="497"/>
      <c r="C24" s="431"/>
      <c r="D24" s="497" t="s">
        <v>163</v>
      </c>
      <c r="E24" s="497" t="s">
        <v>164</v>
      </c>
      <c r="F24" s="497" t="s">
        <v>165</v>
      </c>
      <c r="G24" s="497">
        <v>1195</v>
      </c>
      <c r="H24" s="497" t="s">
        <v>166</v>
      </c>
      <c r="I24" s="497">
        <v>1195</v>
      </c>
      <c r="J24" s="497" t="s">
        <v>242</v>
      </c>
      <c r="K24" s="478" t="s">
        <v>243</v>
      </c>
      <c r="L24" s="478" t="s">
        <v>166</v>
      </c>
      <c r="M24" s="478" t="s">
        <v>244</v>
      </c>
      <c r="N24" s="503" t="s">
        <v>245</v>
      </c>
      <c r="O24" s="520">
        <v>1</v>
      </c>
      <c r="P24" s="521"/>
      <c r="Q24" s="430" t="s">
        <v>246</v>
      </c>
      <c r="R24" s="430">
        <v>1</v>
      </c>
      <c r="S24" s="430" t="s">
        <v>566</v>
      </c>
      <c r="T24" s="468">
        <v>0</v>
      </c>
      <c r="U24" s="430" t="s">
        <v>566</v>
      </c>
      <c r="V24" s="430" t="s">
        <v>566</v>
      </c>
      <c r="W24" s="630" t="s">
        <v>566</v>
      </c>
      <c r="X24" s="636" t="s">
        <v>566</v>
      </c>
      <c r="Y24" s="636">
        <v>0</v>
      </c>
      <c r="Z24" s="519"/>
      <c r="AA24" s="519"/>
      <c r="AB24" s="439" t="s">
        <v>546</v>
      </c>
      <c r="AC24" s="439" t="s">
        <v>637</v>
      </c>
      <c r="AD24" s="536" t="s">
        <v>405</v>
      </c>
      <c r="AE24" s="536" t="s">
        <v>406</v>
      </c>
      <c r="AF24" s="600" t="s">
        <v>407</v>
      </c>
      <c r="AG24" s="249" t="s">
        <v>594</v>
      </c>
      <c r="AH24" s="113" t="s">
        <v>398</v>
      </c>
      <c r="AI24" s="326">
        <v>33</v>
      </c>
      <c r="AJ24" s="326">
        <v>23</v>
      </c>
      <c r="AK24" s="326">
        <v>41</v>
      </c>
      <c r="AL24" s="224">
        <f>+AJ24+AK24</f>
        <v>64</v>
      </c>
      <c r="AM24" s="226">
        <f t="shared" si="2"/>
        <v>1.9393939393939394</v>
      </c>
      <c r="AN24" s="152">
        <v>0.46</v>
      </c>
      <c r="AO24" s="330">
        <v>45292</v>
      </c>
      <c r="AP24" s="330">
        <v>45627</v>
      </c>
      <c r="AQ24" s="128" t="s">
        <v>582</v>
      </c>
      <c r="AR24" s="114" t="s">
        <v>554</v>
      </c>
      <c r="AS24" s="114" t="s">
        <v>554</v>
      </c>
      <c r="AT24" s="265" t="s">
        <v>554</v>
      </c>
      <c r="AU24" s="114" t="s">
        <v>404</v>
      </c>
      <c r="AV24" s="128" t="s">
        <v>589</v>
      </c>
      <c r="AW24" s="128" t="s">
        <v>494</v>
      </c>
      <c r="AX24" s="153">
        <v>1458000001</v>
      </c>
      <c r="AY24" s="113" t="s">
        <v>491</v>
      </c>
      <c r="AZ24" s="113" t="s">
        <v>497</v>
      </c>
      <c r="BA24" s="113" t="s">
        <v>498</v>
      </c>
      <c r="BB24" s="153">
        <v>1441200000</v>
      </c>
      <c r="BC24" s="124"/>
      <c r="BD24" s="677">
        <v>3190287699.8499999</v>
      </c>
      <c r="BE24" s="680">
        <v>1692703912.3399999</v>
      </c>
      <c r="BF24" s="677">
        <v>260200000</v>
      </c>
      <c r="BG24" s="683">
        <f>+BF24/BD24</f>
        <v>8.1560042378696448E-2</v>
      </c>
      <c r="BH24" s="113" t="s">
        <v>519</v>
      </c>
      <c r="BI24" s="246" t="s">
        <v>524</v>
      </c>
      <c r="BJ24" s="113" t="s">
        <v>520</v>
      </c>
      <c r="BK24" s="128">
        <v>0</v>
      </c>
      <c r="BL24" s="127">
        <v>45323</v>
      </c>
      <c r="BM24" s="436" t="s">
        <v>580</v>
      </c>
      <c r="BN24" s="436" t="s">
        <v>581</v>
      </c>
      <c r="BO24" s="375" t="s">
        <v>894</v>
      </c>
    </row>
    <row r="25" spans="1:77" ht="150" customHeight="1" x14ac:dyDescent="0.35">
      <c r="A25" s="518"/>
      <c r="B25" s="497"/>
      <c r="C25" s="431"/>
      <c r="D25" s="497"/>
      <c r="E25" s="497"/>
      <c r="F25" s="497"/>
      <c r="G25" s="497"/>
      <c r="H25" s="497"/>
      <c r="I25" s="497"/>
      <c r="J25" s="497"/>
      <c r="K25" s="479"/>
      <c r="L25" s="479"/>
      <c r="M25" s="479"/>
      <c r="N25" s="504"/>
      <c r="O25" s="548"/>
      <c r="P25" s="549"/>
      <c r="Q25" s="431"/>
      <c r="R25" s="431"/>
      <c r="S25" s="431"/>
      <c r="T25" s="502"/>
      <c r="U25" s="431"/>
      <c r="V25" s="431"/>
      <c r="W25" s="631"/>
      <c r="X25" s="637"/>
      <c r="Y25" s="637"/>
      <c r="Z25" s="519"/>
      <c r="AA25" s="519"/>
      <c r="AB25" s="440"/>
      <c r="AC25" s="440"/>
      <c r="AD25" s="536"/>
      <c r="AE25" s="536"/>
      <c r="AF25" s="600"/>
      <c r="AG25" s="249" t="s">
        <v>595</v>
      </c>
      <c r="AH25" s="113" t="s">
        <v>408</v>
      </c>
      <c r="AI25" s="326">
        <v>1</v>
      </c>
      <c r="AJ25" s="326">
        <v>0</v>
      </c>
      <c r="AK25" s="326">
        <v>1</v>
      </c>
      <c r="AL25" s="224">
        <f t="shared" ref="AL25:AL28" si="3">+AJ25+AK25</f>
        <v>1</v>
      </c>
      <c r="AM25" s="226">
        <f t="shared" si="2"/>
        <v>1</v>
      </c>
      <c r="AN25" s="152">
        <v>0.08</v>
      </c>
      <c r="AO25" s="330">
        <v>45323</v>
      </c>
      <c r="AP25" s="330">
        <v>45627</v>
      </c>
      <c r="AQ25" s="128" t="s">
        <v>583</v>
      </c>
      <c r="AR25" s="114" t="s">
        <v>554</v>
      </c>
      <c r="AS25" s="114">
        <v>0</v>
      </c>
      <c r="AT25" s="265">
        <v>0</v>
      </c>
      <c r="AU25" s="114" t="s">
        <v>404</v>
      </c>
      <c r="AV25" s="128" t="s">
        <v>589</v>
      </c>
      <c r="AW25" s="128" t="s">
        <v>597</v>
      </c>
      <c r="AX25" s="129">
        <v>255000000</v>
      </c>
      <c r="AY25" s="113" t="s">
        <v>491</v>
      </c>
      <c r="AZ25" s="113" t="s">
        <v>497</v>
      </c>
      <c r="BA25" s="113" t="s">
        <v>498</v>
      </c>
      <c r="BB25" s="153">
        <v>249266630.24000001</v>
      </c>
      <c r="BC25" s="124"/>
      <c r="BD25" s="678"/>
      <c r="BE25" s="681"/>
      <c r="BF25" s="678"/>
      <c r="BG25" s="684"/>
      <c r="BH25" s="113" t="s">
        <v>519</v>
      </c>
      <c r="BI25" s="246" t="s">
        <v>598</v>
      </c>
      <c r="BJ25" s="113" t="s">
        <v>562</v>
      </c>
      <c r="BK25" s="128">
        <v>0</v>
      </c>
      <c r="BL25" s="127">
        <v>45323</v>
      </c>
      <c r="BM25" s="437"/>
      <c r="BN25" s="437"/>
      <c r="BO25" s="375" t="s">
        <v>895</v>
      </c>
    </row>
    <row r="26" spans="1:77" ht="150" customHeight="1" x14ac:dyDescent="0.35">
      <c r="A26" s="518"/>
      <c r="B26" s="497"/>
      <c r="C26" s="431"/>
      <c r="D26" s="497"/>
      <c r="E26" s="497"/>
      <c r="F26" s="497"/>
      <c r="G26" s="497"/>
      <c r="H26" s="497"/>
      <c r="I26" s="497"/>
      <c r="J26" s="497"/>
      <c r="K26" s="480"/>
      <c r="L26" s="480"/>
      <c r="M26" s="480"/>
      <c r="N26" s="505"/>
      <c r="O26" s="522"/>
      <c r="P26" s="523"/>
      <c r="Q26" s="432"/>
      <c r="R26" s="432"/>
      <c r="S26" s="432"/>
      <c r="T26" s="469"/>
      <c r="U26" s="432"/>
      <c r="V26" s="432"/>
      <c r="W26" s="632"/>
      <c r="X26" s="638"/>
      <c r="Y26" s="638"/>
      <c r="Z26" s="519"/>
      <c r="AA26" s="519"/>
      <c r="AB26" s="440"/>
      <c r="AC26" s="440"/>
      <c r="AD26" s="536"/>
      <c r="AE26" s="536"/>
      <c r="AF26" s="600"/>
      <c r="AG26" s="395" t="s">
        <v>926</v>
      </c>
      <c r="AH26" s="396"/>
      <c r="AI26" s="397"/>
      <c r="AJ26" s="397"/>
      <c r="AK26" s="397"/>
      <c r="AL26" s="395"/>
      <c r="AM26" s="398"/>
      <c r="AN26" s="399"/>
      <c r="AO26" s="400"/>
      <c r="AP26" s="400"/>
      <c r="AQ26" s="396"/>
      <c r="AR26" s="395"/>
      <c r="AS26" s="395"/>
      <c r="AT26" s="395"/>
      <c r="AU26" s="395"/>
      <c r="AV26" s="396"/>
      <c r="AW26" s="396"/>
      <c r="AX26" s="401">
        <f>104706783+676580915</f>
        <v>781287698</v>
      </c>
      <c r="AY26" s="396" t="s">
        <v>491</v>
      </c>
      <c r="AZ26" s="396" t="s">
        <v>497</v>
      </c>
      <c r="BA26" s="396" t="s">
        <v>498</v>
      </c>
      <c r="BB26" s="402">
        <v>0</v>
      </c>
      <c r="BC26" s="124"/>
      <c r="BD26" s="678"/>
      <c r="BE26" s="681"/>
      <c r="BF26" s="678"/>
      <c r="BG26" s="684"/>
      <c r="BH26" s="396" t="s">
        <v>519</v>
      </c>
      <c r="BI26" s="396" t="s">
        <v>927</v>
      </c>
      <c r="BJ26" s="396" t="s">
        <v>562</v>
      </c>
      <c r="BK26" s="396">
        <v>0</v>
      </c>
      <c r="BL26" s="403">
        <v>45444</v>
      </c>
      <c r="BM26" s="437"/>
      <c r="BN26" s="437"/>
      <c r="BO26" s="404" t="s">
        <v>928</v>
      </c>
    </row>
    <row r="27" spans="1:77" ht="409.5" x14ac:dyDescent="0.35">
      <c r="A27" s="518"/>
      <c r="B27" s="497"/>
      <c r="C27" s="431"/>
      <c r="D27" s="497"/>
      <c r="E27" s="497"/>
      <c r="F27" s="497"/>
      <c r="G27" s="497"/>
      <c r="H27" s="497"/>
      <c r="I27" s="497"/>
      <c r="J27" s="497"/>
      <c r="K27" s="154" t="s">
        <v>247</v>
      </c>
      <c r="L27" s="154" t="s">
        <v>166</v>
      </c>
      <c r="M27" s="154" t="s">
        <v>248</v>
      </c>
      <c r="N27" s="252" t="s">
        <v>249</v>
      </c>
      <c r="O27" s="449">
        <v>2</v>
      </c>
      <c r="P27" s="449"/>
      <c r="Q27" s="154" t="s">
        <v>250</v>
      </c>
      <c r="R27" s="121">
        <v>8</v>
      </c>
      <c r="S27" s="114" t="s">
        <v>852</v>
      </c>
      <c r="T27" s="273">
        <v>20</v>
      </c>
      <c r="U27" s="114" t="s">
        <v>853</v>
      </c>
      <c r="V27" s="265" t="s">
        <v>853</v>
      </c>
      <c r="W27" s="224" t="s">
        <v>853</v>
      </c>
      <c r="X27" s="286" t="s">
        <v>793</v>
      </c>
      <c r="Y27" s="286">
        <v>1</v>
      </c>
      <c r="Z27" s="519"/>
      <c r="AA27" s="519"/>
      <c r="AB27" s="440"/>
      <c r="AC27" s="440"/>
      <c r="AD27" s="536"/>
      <c r="AE27" s="536"/>
      <c r="AF27" s="600"/>
      <c r="AG27" s="249" t="s">
        <v>596</v>
      </c>
      <c r="AH27" s="113" t="s">
        <v>408</v>
      </c>
      <c r="AI27" s="326">
        <v>1</v>
      </c>
      <c r="AJ27" s="326">
        <v>0</v>
      </c>
      <c r="AK27" s="326">
        <v>0</v>
      </c>
      <c r="AL27" s="224">
        <f t="shared" si="3"/>
        <v>0</v>
      </c>
      <c r="AM27" s="226">
        <f t="shared" si="2"/>
        <v>0</v>
      </c>
      <c r="AN27" s="152">
        <v>0.01</v>
      </c>
      <c r="AO27" s="330">
        <v>45323</v>
      </c>
      <c r="AP27" s="330">
        <v>45627</v>
      </c>
      <c r="AQ27" s="128" t="s">
        <v>583</v>
      </c>
      <c r="AR27" s="114" t="s">
        <v>554</v>
      </c>
      <c r="AS27" s="114">
        <v>0</v>
      </c>
      <c r="AT27" s="265">
        <v>0</v>
      </c>
      <c r="AU27" s="114" t="s">
        <v>404</v>
      </c>
      <c r="AV27" s="128" t="s">
        <v>589</v>
      </c>
      <c r="AW27" s="128" t="s">
        <v>597</v>
      </c>
      <c r="AX27" s="129">
        <v>45000000</v>
      </c>
      <c r="AY27" s="113" t="s">
        <v>491</v>
      </c>
      <c r="AZ27" s="113" t="s">
        <v>497</v>
      </c>
      <c r="BA27" s="113" t="s">
        <v>498</v>
      </c>
      <c r="BB27" s="113">
        <v>0</v>
      </c>
      <c r="BC27" s="124"/>
      <c r="BD27" s="678"/>
      <c r="BE27" s="681"/>
      <c r="BF27" s="678"/>
      <c r="BG27" s="684"/>
      <c r="BH27" s="113" t="s">
        <v>519</v>
      </c>
      <c r="BI27" s="246" t="s">
        <v>525</v>
      </c>
      <c r="BJ27" s="113" t="s">
        <v>522</v>
      </c>
      <c r="BK27" s="128">
        <v>0</v>
      </c>
      <c r="BL27" s="127">
        <v>45323</v>
      </c>
      <c r="BM27" s="437"/>
      <c r="BN27" s="437"/>
      <c r="BO27" s="375" t="s">
        <v>899</v>
      </c>
    </row>
    <row r="28" spans="1:77" ht="217.5" customHeight="1" x14ac:dyDescent="0.35">
      <c r="A28" s="518"/>
      <c r="B28" s="497"/>
      <c r="C28" s="431"/>
      <c r="D28" s="497"/>
      <c r="E28" s="497"/>
      <c r="F28" s="497"/>
      <c r="G28" s="497"/>
      <c r="H28" s="497"/>
      <c r="I28" s="497"/>
      <c r="J28" s="497"/>
      <c r="K28" s="430" t="s">
        <v>251</v>
      </c>
      <c r="L28" s="430" t="s">
        <v>166</v>
      </c>
      <c r="M28" s="430" t="s">
        <v>252</v>
      </c>
      <c r="N28" s="468" t="s">
        <v>253</v>
      </c>
      <c r="O28" s="520">
        <v>1</v>
      </c>
      <c r="P28" s="521"/>
      <c r="Q28" s="430" t="s">
        <v>246</v>
      </c>
      <c r="R28" s="447">
        <v>17</v>
      </c>
      <c r="S28" s="447">
        <v>17</v>
      </c>
      <c r="T28" s="468" t="s">
        <v>854</v>
      </c>
      <c r="U28" s="430" t="s">
        <v>873</v>
      </c>
      <c r="V28" s="430" t="s">
        <v>873</v>
      </c>
      <c r="W28" s="603">
        <f>+(50%/4)/4</f>
        <v>3.125E-2</v>
      </c>
      <c r="X28" s="640">
        <f>+(50%/4)/4</f>
        <v>3.125E-2</v>
      </c>
      <c r="Y28" s="636">
        <v>0.5</v>
      </c>
      <c r="Z28" s="519"/>
      <c r="AA28" s="519"/>
      <c r="AB28" s="440"/>
      <c r="AC28" s="440"/>
      <c r="AD28" s="536"/>
      <c r="AE28" s="536"/>
      <c r="AF28" s="600" t="s">
        <v>409</v>
      </c>
      <c r="AG28" s="249" t="s">
        <v>563</v>
      </c>
      <c r="AH28" s="113" t="s">
        <v>411</v>
      </c>
      <c r="AI28" s="326">
        <v>12</v>
      </c>
      <c r="AJ28" s="326">
        <v>0</v>
      </c>
      <c r="AK28" s="326">
        <v>0</v>
      </c>
      <c r="AL28" s="224">
        <f t="shared" si="3"/>
        <v>0</v>
      </c>
      <c r="AM28" s="226">
        <f t="shared" si="2"/>
        <v>0</v>
      </c>
      <c r="AN28" s="152">
        <v>7.0000000000000007E-2</v>
      </c>
      <c r="AO28" s="330">
        <v>45292</v>
      </c>
      <c r="AP28" s="330">
        <v>45627</v>
      </c>
      <c r="AQ28" s="128" t="s">
        <v>582</v>
      </c>
      <c r="AR28" s="114" t="s">
        <v>412</v>
      </c>
      <c r="AS28" s="114">
        <v>0</v>
      </c>
      <c r="AT28" s="265">
        <v>0</v>
      </c>
      <c r="AU28" s="114" t="s">
        <v>404</v>
      </c>
      <c r="AV28" s="128" t="s">
        <v>589</v>
      </c>
      <c r="AW28" s="128" t="s">
        <v>494</v>
      </c>
      <c r="AX28" s="407">
        <v>21000000</v>
      </c>
      <c r="AY28" s="113" t="s">
        <v>491</v>
      </c>
      <c r="AZ28" s="113" t="s">
        <v>497</v>
      </c>
      <c r="BA28" s="113" t="s">
        <v>498</v>
      </c>
      <c r="BB28" s="129">
        <v>2237282.1</v>
      </c>
      <c r="BC28" s="124"/>
      <c r="BD28" s="678"/>
      <c r="BE28" s="681"/>
      <c r="BF28" s="678"/>
      <c r="BG28" s="684"/>
      <c r="BH28" s="113" t="s">
        <v>519</v>
      </c>
      <c r="BI28" s="246" t="s">
        <v>526</v>
      </c>
      <c r="BJ28" s="113" t="s">
        <v>214</v>
      </c>
      <c r="BK28" s="113">
        <v>0</v>
      </c>
      <c r="BL28" s="140" t="s">
        <v>214</v>
      </c>
      <c r="BM28" s="437"/>
      <c r="BN28" s="437"/>
      <c r="BO28" s="375" t="s">
        <v>900</v>
      </c>
    </row>
    <row r="29" spans="1:77" ht="217.5" customHeight="1" x14ac:dyDescent="0.35">
      <c r="A29" s="518"/>
      <c r="B29" s="497"/>
      <c r="C29" s="431"/>
      <c r="D29" s="497"/>
      <c r="E29" s="497"/>
      <c r="F29" s="497"/>
      <c r="G29" s="497"/>
      <c r="H29" s="497"/>
      <c r="I29" s="497"/>
      <c r="J29" s="497"/>
      <c r="K29" s="431"/>
      <c r="L29" s="431"/>
      <c r="M29" s="431"/>
      <c r="N29" s="502"/>
      <c r="O29" s="548"/>
      <c r="P29" s="549"/>
      <c r="Q29" s="431"/>
      <c r="R29" s="477"/>
      <c r="S29" s="477"/>
      <c r="T29" s="502"/>
      <c r="U29" s="431"/>
      <c r="V29" s="431"/>
      <c r="W29" s="604"/>
      <c r="X29" s="641"/>
      <c r="Y29" s="637"/>
      <c r="Z29" s="519"/>
      <c r="AA29" s="519"/>
      <c r="AB29" s="440"/>
      <c r="AC29" s="440"/>
      <c r="AD29" s="536"/>
      <c r="AE29" s="536"/>
      <c r="AF29" s="600"/>
      <c r="AG29" s="249" t="s">
        <v>410</v>
      </c>
      <c r="AH29" s="356" t="s">
        <v>411</v>
      </c>
      <c r="AI29" s="326">
        <v>12</v>
      </c>
      <c r="AJ29" s="326">
        <v>0</v>
      </c>
      <c r="AK29" s="326">
        <v>1</v>
      </c>
      <c r="AL29" s="224">
        <f t="shared" ref="AL29" si="4">+AJ29+AK29</f>
        <v>1</v>
      </c>
      <c r="AM29" s="226">
        <f t="shared" ref="AM29" si="5">+AL29/AI29</f>
        <v>8.3333333333333329E-2</v>
      </c>
      <c r="AN29" s="152">
        <v>0.38</v>
      </c>
      <c r="AO29" s="352">
        <v>45292</v>
      </c>
      <c r="AP29" s="352">
        <v>45627</v>
      </c>
      <c r="AQ29" s="345" t="s">
        <v>582</v>
      </c>
      <c r="AR29" s="362" t="s">
        <v>412</v>
      </c>
      <c r="AS29" s="362">
        <v>0</v>
      </c>
      <c r="AT29" s="362">
        <v>0</v>
      </c>
      <c r="AU29" s="362" t="s">
        <v>404</v>
      </c>
      <c r="AV29" s="345" t="s">
        <v>589</v>
      </c>
      <c r="AW29" s="345" t="s">
        <v>558</v>
      </c>
      <c r="AX29" s="407">
        <v>21000000</v>
      </c>
      <c r="AY29" s="356" t="s">
        <v>491</v>
      </c>
      <c r="AZ29" s="356" t="s">
        <v>497</v>
      </c>
      <c r="BA29" s="356" t="s">
        <v>498</v>
      </c>
      <c r="BB29" s="356">
        <v>0</v>
      </c>
      <c r="BC29" s="124"/>
      <c r="BD29" s="678"/>
      <c r="BE29" s="681"/>
      <c r="BF29" s="678"/>
      <c r="BG29" s="684"/>
      <c r="BH29" s="356" t="s">
        <v>541</v>
      </c>
      <c r="BI29" s="246" t="s">
        <v>526</v>
      </c>
      <c r="BJ29" s="356" t="s">
        <v>214</v>
      </c>
      <c r="BK29" s="356">
        <v>0</v>
      </c>
      <c r="BL29" s="357" t="s">
        <v>214</v>
      </c>
      <c r="BM29" s="437"/>
      <c r="BN29" s="437"/>
      <c r="BO29" s="375" t="s">
        <v>901</v>
      </c>
    </row>
    <row r="30" spans="1:77" ht="217.5" customHeight="1" x14ac:dyDescent="0.35">
      <c r="A30" s="518"/>
      <c r="B30" s="497"/>
      <c r="C30" s="431"/>
      <c r="D30" s="497"/>
      <c r="E30" s="497"/>
      <c r="F30" s="497"/>
      <c r="G30" s="497"/>
      <c r="H30" s="497"/>
      <c r="I30" s="497"/>
      <c r="J30" s="497"/>
      <c r="K30" s="431"/>
      <c r="L30" s="431"/>
      <c r="M30" s="431"/>
      <c r="N30" s="502"/>
      <c r="O30" s="548"/>
      <c r="P30" s="549"/>
      <c r="Q30" s="431"/>
      <c r="R30" s="477"/>
      <c r="S30" s="477"/>
      <c r="T30" s="502"/>
      <c r="U30" s="431"/>
      <c r="V30" s="431"/>
      <c r="W30" s="604"/>
      <c r="X30" s="641"/>
      <c r="Y30" s="637"/>
      <c r="Z30" s="519"/>
      <c r="AA30" s="519"/>
      <c r="AB30" s="440"/>
      <c r="AC30" s="440"/>
      <c r="AD30" s="536"/>
      <c r="AE30" s="536"/>
      <c r="AF30" s="600"/>
      <c r="AG30" s="395" t="s">
        <v>929</v>
      </c>
      <c r="AH30" s="396" t="s">
        <v>408</v>
      </c>
      <c r="AI30" s="326"/>
      <c r="AJ30" s="326"/>
      <c r="AK30" s="326"/>
      <c r="AL30" s="224"/>
      <c r="AM30" s="226"/>
      <c r="AN30" s="152"/>
      <c r="AO30" s="352"/>
      <c r="AP30" s="352"/>
      <c r="AQ30" s="345"/>
      <c r="AR30" s="362"/>
      <c r="AS30" s="362"/>
      <c r="AT30" s="362"/>
      <c r="AU30" s="362"/>
      <c r="AV30" s="345"/>
      <c r="AW30" s="345"/>
      <c r="AX30" s="401">
        <v>277000000</v>
      </c>
      <c r="AY30" s="396" t="s">
        <v>491</v>
      </c>
      <c r="AZ30" s="396" t="s">
        <v>497</v>
      </c>
      <c r="BA30" s="396" t="s">
        <v>498</v>
      </c>
      <c r="BB30" s="401">
        <v>0</v>
      </c>
      <c r="BC30" s="124"/>
      <c r="BD30" s="678"/>
      <c r="BE30" s="681"/>
      <c r="BF30" s="678"/>
      <c r="BG30" s="684"/>
      <c r="BH30" s="396" t="s">
        <v>531</v>
      </c>
      <c r="BI30" s="396" t="s">
        <v>931</v>
      </c>
      <c r="BJ30" s="396" t="s">
        <v>522</v>
      </c>
      <c r="BK30" s="396">
        <v>0</v>
      </c>
      <c r="BL30" s="408">
        <v>45444</v>
      </c>
      <c r="BM30" s="437"/>
      <c r="BN30" s="437"/>
      <c r="BO30" s="404" t="s">
        <v>933</v>
      </c>
    </row>
    <row r="31" spans="1:77" ht="171" customHeight="1" x14ac:dyDescent="0.35">
      <c r="A31" s="518"/>
      <c r="B31" s="497"/>
      <c r="C31" s="431"/>
      <c r="D31" s="497"/>
      <c r="E31" s="497"/>
      <c r="F31" s="497"/>
      <c r="G31" s="497"/>
      <c r="H31" s="497"/>
      <c r="I31" s="497"/>
      <c r="J31" s="497"/>
      <c r="K31" s="431"/>
      <c r="L31" s="431"/>
      <c r="M31" s="431"/>
      <c r="N31" s="502"/>
      <c r="O31" s="548"/>
      <c r="P31" s="549"/>
      <c r="Q31" s="431"/>
      <c r="R31" s="477"/>
      <c r="S31" s="477"/>
      <c r="T31" s="502"/>
      <c r="U31" s="431"/>
      <c r="V31" s="431"/>
      <c r="W31" s="604"/>
      <c r="X31" s="641"/>
      <c r="Y31" s="638"/>
      <c r="Z31" s="519"/>
      <c r="AA31" s="519"/>
      <c r="AB31" s="440"/>
      <c r="AC31" s="440"/>
      <c r="AD31" s="536"/>
      <c r="AE31" s="536"/>
      <c r="AF31" s="600"/>
      <c r="AG31" s="395" t="s">
        <v>930</v>
      </c>
      <c r="AH31" s="396" t="s">
        <v>408</v>
      </c>
      <c r="AI31" s="326"/>
      <c r="AJ31" s="326"/>
      <c r="AK31" s="326"/>
      <c r="AL31" s="224"/>
      <c r="AM31" s="226"/>
      <c r="AN31" s="152"/>
      <c r="AO31" s="330"/>
      <c r="AP31" s="330"/>
      <c r="AQ31" s="128"/>
      <c r="AR31" s="114"/>
      <c r="AS31" s="114"/>
      <c r="AT31" s="265"/>
      <c r="AU31" s="114"/>
      <c r="AV31" s="128"/>
      <c r="AW31" s="128"/>
      <c r="AX31" s="401">
        <v>332000000</v>
      </c>
      <c r="AY31" s="396" t="s">
        <v>491</v>
      </c>
      <c r="AZ31" s="396" t="s">
        <v>497</v>
      </c>
      <c r="BA31" s="396" t="s">
        <v>498</v>
      </c>
      <c r="BB31" s="396">
        <v>0</v>
      </c>
      <c r="BC31" s="124"/>
      <c r="BD31" s="679"/>
      <c r="BE31" s="682"/>
      <c r="BF31" s="679"/>
      <c r="BG31" s="685"/>
      <c r="BH31" s="396" t="s">
        <v>531</v>
      </c>
      <c r="BI31" s="396" t="s">
        <v>932</v>
      </c>
      <c r="BJ31" s="396" t="s">
        <v>522</v>
      </c>
      <c r="BK31" s="396">
        <v>0</v>
      </c>
      <c r="BL31" s="408">
        <v>45444</v>
      </c>
      <c r="BM31" s="438"/>
      <c r="BN31" s="438"/>
      <c r="BO31" s="404" t="s">
        <v>934</v>
      </c>
    </row>
    <row r="32" spans="1:77" ht="137.25" customHeight="1" x14ac:dyDescent="0.35">
      <c r="A32" s="518"/>
      <c r="B32" s="497"/>
      <c r="C32" s="431"/>
      <c r="D32" s="120"/>
      <c r="E32" s="120"/>
      <c r="F32" s="120"/>
      <c r="G32" s="120"/>
      <c r="H32" s="120"/>
      <c r="I32" s="120"/>
      <c r="J32" s="120"/>
      <c r="K32" s="132"/>
      <c r="L32" s="155"/>
      <c r="M32" s="155"/>
      <c r="N32" s="428" t="s">
        <v>801</v>
      </c>
      <c r="O32" s="428"/>
      <c r="P32" s="428"/>
      <c r="Q32" s="428"/>
      <c r="R32" s="428"/>
      <c r="S32" s="428"/>
      <c r="T32" s="428"/>
      <c r="U32" s="428"/>
      <c r="V32" s="428"/>
      <c r="W32" s="428"/>
      <c r="X32" s="287">
        <f>AVERAGE(X24:X31)</f>
        <v>3.125E-2</v>
      </c>
      <c r="Y32" s="287">
        <f>AVERAGE(Y24:Y31)</f>
        <v>0.5</v>
      </c>
      <c r="Z32" s="519"/>
      <c r="AA32" s="519"/>
      <c r="AB32" s="428" t="s">
        <v>799</v>
      </c>
      <c r="AC32" s="428"/>
      <c r="AD32" s="428"/>
      <c r="AE32" s="428"/>
      <c r="AF32" s="428"/>
      <c r="AG32" s="428"/>
      <c r="AH32" s="428"/>
      <c r="AI32" s="428"/>
      <c r="AJ32" s="428"/>
      <c r="AK32" s="428"/>
      <c r="AL32" s="428"/>
      <c r="AM32" s="135">
        <f>AVERAGE(AM24:AM31)</f>
        <v>0.60454545454545461</v>
      </c>
      <c r="AN32" s="136"/>
      <c r="AO32" s="136"/>
      <c r="AP32" s="136"/>
      <c r="AQ32" s="136"/>
      <c r="AR32" s="136"/>
      <c r="AS32" s="136"/>
      <c r="AT32" s="136"/>
      <c r="AU32" s="156"/>
      <c r="AV32" s="157"/>
      <c r="AW32" s="428" t="s">
        <v>800</v>
      </c>
      <c r="AX32" s="428"/>
      <c r="AY32" s="428"/>
      <c r="AZ32" s="428"/>
      <c r="BA32" s="428"/>
      <c r="BB32" s="428"/>
      <c r="BC32" s="428"/>
      <c r="BD32" s="298">
        <f>+BD24</f>
        <v>3190287699.8499999</v>
      </c>
      <c r="BE32" s="242">
        <f>+BE24</f>
        <v>1692703912.3399999</v>
      </c>
      <c r="BF32" s="298">
        <f>+BF24</f>
        <v>260200000</v>
      </c>
      <c r="BG32" s="306">
        <f>+BG24</f>
        <v>8.1560042378696448E-2</v>
      </c>
      <c r="BH32" s="136"/>
      <c r="BI32" s="377"/>
      <c r="BJ32" s="136"/>
      <c r="BK32" s="158"/>
      <c r="BL32" s="158"/>
      <c r="BM32" s="158"/>
      <c r="BN32" s="156"/>
      <c r="BO32" s="382"/>
      <c r="BP32" s="142"/>
      <c r="BQ32" s="142"/>
      <c r="BR32" s="143"/>
      <c r="BS32" s="140"/>
      <c r="BT32" s="113"/>
      <c r="BU32" s="113"/>
      <c r="BV32" s="113"/>
      <c r="BW32" s="113"/>
      <c r="BX32" s="144"/>
      <c r="BY32" s="144"/>
    </row>
    <row r="33" spans="1:67" ht="409.5" x14ac:dyDescent="0.35">
      <c r="A33" s="518"/>
      <c r="B33" s="497"/>
      <c r="C33" s="431"/>
      <c r="D33" s="145" t="s">
        <v>167</v>
      </c>
      <c r="E33" s="145" t="s">
        <v>168</v>
      </c>
      <c r="F33" s="145" t="s">
        <v>169</v>
      </c>
      <c r="G33" s="120">
        <v>2228.8000000000002</v>
      </c>
      <c r="H33" s="120" t="s">
        <v>166</v>
      </c>
      <c r="I33" s="120">
        <v>2228.8000000000002</v>
      </c>
      <c r="J33" s="120" t="s">
        <v>254</v>
      </c>
      <c r="K33" s="145" t="s">
        <v>255</v>
      </c>
      <c r="L33" s="120" t="s">
        <v>166</v>
      </c>
      <c r="M33" s="145" t="s">
        <v>256</v>
      </c>
      <c r="N33" s="268" t="s">
        <v>257</v>
      </c>
      <c r="O33" s="449">
        <v>2</v>
      </c>
      <c r="P33" s="449"/>
      <c r="Q33" s="120" t="s">
        <v>258</v>
      </c>
      <c r="R33" s="121">
        <v>260</v>
      </c>
      <c r="S33" s="121">
        <v>50</v>
      </c>
      <c r="T33" s="272">
        <f>231+140</f>
        <v>371</v>
      </c>
      <c r="U33" s="121">
        <v>8</v>
      </c>
      <c r="V33" s="264">
        <v>5</v>
      </c>
      <c r="W33" s="221">
        <f>+U33+V33</f>
        <v>13</v>
      </c>
      <c r="X33" s="288">
        <f>+W33/S33</f>
        <v>0.26</v>
      </c>
      <c r="Y33" s="284">
        <v>1</v>
      </c>
      <c r="Z33" s="519"/>
      <c r="AA33" s="519"/>
      <c r="AB33" s="128" t="s">
        <v>545</v>
      </c>
      <c r="AC33" s="128" t="s">
        <v>638</v>
      </c>
      <c r="AD33" s="145" t="s">
        <v>413</v>
      </c>
      <c r="AE33" s="145" t="s">
        <v>414</v>
      </c>
      <c r="AF33" s="120" t="s">
        <v>415</v>
      </c>
      <c r="AG33" s="250" t="s">
        <v>416</v>
      </c>
      <c r="AH33" s="120" t="s">
        <v>398</v>
      </c>
      <c r="AI33" s="296">
        <v>8</v>
      </c>
      <c r="AJ33" s="296">
        <v>17</v>
      </c>
      <c r="AK33" s="296">
        <v>2</v>
      </c>
      <c r="AL33" s="224">
        <f>+AJ33+AK33</f>
        <v>19</v>
      </c>
      <c r="AM33" s="226">
        <v>1</v>
      </c>
      <c r="AN33" s="159">
        <v>1</v>
      </c>
      <c r="AO33" s="330">
        <v>45292</v>
      </c>
      <c r="AP33" s="330">
        <v>45627</v>
      </c>
      <c r="AQ33" s="128" t="s">
        <v>582</v>
      </c>
      <c r="AR33" s="128" t="s">
        <v>588</v>
      </c>
      <c r="AS33" s="128" t="s">
        <v>727</v>
      </c>
      <c r="AT33" s="257" t="s">
        <v>887</v>
      </c>
      <c r="AU33" s="114" t="s">
        <v>404</v>
      </c>
      <c r="AV33" s="128" t="s">
        <v>589</v>
      </c>
      <c r="AW33" s="128" t="s">
        <v>494</v>
      </c>
      <c r="AX33" s="160">
        <v>300000000</v>
      </c>
      <c r="AY33" s="113" t="s">
        <v>491</v>
      </c>
      <c r="AZ33" s="120" t="s">
        <v>499</v>
      </c>
      <c r="BA33" s="120" t="s">
        <v>500</v>
      </c>
      <c r="BB33" s="320">
        <v>300000000</v>
      </c>
      <c r="BC33" s="320"/>
      <c r="BD33" s="162">
        <v>300000000</v>
      </c>
      <c r="BE33" s="162">
        <v>300000000</v>
      </c>
      <c r="BF33" s="304">
        <v>125600000</v>
      </c>
      <c r="BG33" s="307">
        <f>+BF33/BD33</f>
        <v>0.41866666666666669</v>
      </c>
      <c r="BH33" s="113" t="s">
        <v>519</v>
      </c>
      <c r="BI33" s="315" t="s">
        <v>527</v>
      </c>
      <c r="BJ33" s="113" t="s">
        <v>520</v>
      </c>
      <c r="BK33" s="113">
        <v>0</v>
      </c>
      <c r="BL33" s="131">
        <v>45292</v>
      </c>
      <c r="BM33" s="120" t="s">
        <v>599</v>
      </c>
      <c r="BN33" s="120" t="s">
        <v>600</v>
      </c>
      <c r="BO33" s="315" t="s">
        <v>902</v>
      </c>
    </row>
    <row r="34" spans="1:67" ht="53.25" customHeight="1" x14ac:dyDescent="0.35">
      <c r="A34" s="518"/>
      <c r="B34" s="497"/>
      <c r="C34" s="431"/>
      <c r="D34" s="145"/>
      <c r="E34" s="145"/>
      <c r="F34" s="145"/>
      <c r="G34" s="120"/>
      <c r="H34" s="120"/>
      <c r="I34" s="120"/>
      <c r="J34" s="154"/>
      <c r="K34" s="145"/>
      <c r="L34" s="120"/>
      <c r="M34" s="145"/>
      <c r="N34" s="474" t="s">
        <v>802</v>
      </c>
      <c r="O34" s="475"/>
      <c r="P34" s="475"/>
      <c r="Q34" s="475"/>
      <c r="R34" s="475"/>
      <c r="S34" s="475"/>
      <c r="T34" s="475"/>
      <c r="U34" s="475"/>
      <c r="V34" s="475"/>
      <c r="W34" s="476"/>
      <c r="X34" s="289">
        <f>AVERAGE(X33)</f>
        <v>0.26</v>
      </c>
      <c r="Y34" s="289">
        <f>AVERAGE(Y33)</f>
        <v>1</v>
      </c>
      <c r="Z34" s="519"/>
      <c r="AA34" s="519"/>
      <c r="AB34" s="428" t="s">
        <v>816</v>
      </c>
      <c r="AC34" s="428"/>
      <c r="AD34" s="428"/>
      <c r="AE34" s="428"/>
      <c r="AF34" s="428"/>
      <c r="AG34" s="428"/>
      <c r="AH34" s="428"/>
      <c r="AI34" s="428"/>
      <c r="AJ34" s="428"/>
      <c r="AK34" s="428"/>
      <c r="AL34" s="428"/>
      <c r="AM34" s="135">
        <f>AVERAGE(AM33)</f>
        <v>1</v>
      </c>
      <c r="AN34" s="159"/>
      <c r="AO34" s="330"/>
      <c r="AP34" s="330"/>
      <c r="AQ34" s="128"/>
      <c r="AR34" s="128"/>
      <c r="AS34" s="128"/>
      <c r="AT34" s="257"/>
      <c r="AU34" s="114"/>
      <c r="AV34" s="128"/>
      <c r="AW34" s="428" t="s">
        <v>828</v>
      </c>
      <c r="AX34" s="428"/>
      <c r="AY34" s="428"/>
      <c r="AZ34" s="428"/>
      <c r="BA34" s="428"/>
      <c r="BB34" s="428"/>
      <c r="BC34" s="428"/>
      <c r="BD34" s="163">
        <f>+BD33</f>
        <v>300000000</v>
      </c>
      <c r="BE34" s="163">
        <f t="shared" ref="BE34:BG34" si="6">+BE33</f>
        <v>300000000</v>
      </c>
      <c r="BF34" s="163">
        <f t="shared" si="6"/>
        <v>125600000</v>
      </c>
      <c r="BG34" s="308">
        <f t="shared" si="6"/>
        <v>0.41866666666666669</v>
      </c>
      <c r="BH34" s="113"/>
      <c r="BI34" s="315"/>
      <c r="BJ34" s="151"/>
      <c r="BK34" s="113"/>
      <c r="BL34" s="131"/>
      <c r="BM34" s="154"/>
      <c r="BN34" s="154"/>
      <c r="BO34" s="384"/>
    </row>
    <row r="35" spans="1:67" ht="279" x14ac:dyDescent="0.35">
      <c r="A35" s="518"/>
      <c r="B35" s="497"/>
      <c r="C35" s="431"/>
      <c r="D35" s="145" t="s">
        <v>170</v>
      </c>
      <c r="E35" s="145" t="s">
        <v>171</v>
      </c>
      <c r="F35" s="145" t="s">
        <v>172</v>
      </c>
      <c r="G35" s="120">
        <v>1051</v>
      </c>
      <c r="H35" s="120" t="s">
        <v>166</v>
      </c>
      <c r="I35" s="120">
        <v>1051</v>
      </c>
      <c r="J35" s="430" t="s">
        <v>259</v>
      </c>
      <c r="K35" s="145" t="s">
        <v>260</v>
      </c>
      <c r="L35" s="120" t="s">
        <v>166</v>
      </c>
      <c r="M35" s="145" t="s">
        <v>261</v>
      </c>
      <c r="N35" s="268" t="s">
        <v>262</v>
      </c>
      <c r="O35" s="449">
        <v>1</v>
      </c>
      <c r="P35" s="449"/>
      <c r="Q35" s="120" t="s">
        <v>263</v>
      </c>
      <c r="R35" s="121">
        <v>3</v>
      </c>
      <c r="S35" s="121">
        <v>3</v>
      </c>
      <c r="T35" s="272">
        <v>3</v>
      </c>
      <c r="U35" s="121">
        <v>3</v>
      </c>
      <c r="V35" s="264">
        <v>3</v>
      </c>
      <c r="W35" s="221">
        <v>3</v>
      </c>
      <c r="X35" s="288">
        <f>+W35/S35</f>
        <v>1</v>
      </c>
      <c r="Y35" s="284">
        <v>1</v>
      </c>
      <c r="Z35" s="519"/>
      <c r="AA35" s="519"/>
      <c r="AB35" s="536" t="s">
        <v>546</v>
      </c>
      <c r="AC35" s="536" t="s">
        <v>637</v>
      </c>
      <c r="AD35" s="536" t="s">
        <v>417</v>
      </c>
      <c r="AE35" s="536" t="s">
        <v>418</v>
      </c>
      <c r="AF35" s="536" t="s">
        <v>419</v>
      </c>
      <c r="AG35" s="249" t="s">
        <v>420</v>
      </c>
      <c r="AH35" s="120" t="s">
        <v>399</v>
      </c>
      <c r="AI35" s="296">
        <v>1</v>
      </c>
      <c r="AJ35" s="296">
        <v>0</v>
      </c>
      <c r="AK35" s="296">
        <v>0</v>
      </c>
      <c r="AL35" s="224">
        <f>+AJ35+AK35</f>
        <v>0</v>
      </c>
      <c r="AM35" s="226">
        <f t="shared" si="2"/>
        <v>0</v>
      </c>
      <c r="AN35" s="159">
        <v>0.01</v>
      </c>
      <c r="AO35" s="330">
        <v>45323</v>
      </c>
      <c r="AP35" s="330">
        <v>45627</v>
      </c>
      <c r="AQ35" s="128" t="s">
        <v>583</v>
      </c>
      <c r="AR35" s="113" t="s">
        <v>601</v>
      </c>
      <c r="AS35" s="113">
        <v>0</v>
      </c>
      <c r="AT35" s="263">
        <v>0</v>
      </c>
      <c r="AU35" s="114" t="s">
        <v>404</v>
      </c>
      <c r="AV35" s="128" t="s">
        <v>589</v>
      </c>
      <c r="AW35" s="113" t="s">
        <v>597</v>
      </c>
      <c r="AX35" s="368">
        <v>25000000</v>
      </c>
      <c r="AY35" s="246" t="s">
        <v>491</v>
      </c>
      <c r="AZ35" s="246" t="s">
        <v>501</v>
      </c>
      <c r="BA35" s="113" t="s">
        <v>502</v>
      </c>
      <c r="BB35" s="113">
        <v>0</v>
      </c>
      <c r="BC35" s="124"/>
      <c r="BD35" s="487">
        <v>3051117113.4299998</v>
      </c>
      <c r="BE35" s="643">
        <v>1855055596.1900001</v>
      </c>
      <c r="BF35" s="487">
        <v>405200000</v>
      </c>
      <c r="BG35" s="686">
        <f>+BF35/BD35</f>
        <v>0.13280381740066441</v>
      </c>
      <c r="BH35" s="113" t="s">
        <v>519</v>
      </c>
      <c r="BI35" s="315" t="s">
        <v>528</v>
      </c>
      <c r="BJ35" s="151" t="s">
        <v>522</v>
      </c>
      <c r="BK35" s="113">
        <v>0</v>
      </c>
      <c r="BL35" s="131">
        <v>45323</v>
      </c>
      <c r="BM35" s="436" t="s">
        <v>604</v>
      </c>
      <c r="BN35" s="436" t="s">
        <v>605</v>
      </c>
      <c r="BO35" s="375" t="s">
        <v>899</v>
      </c>
    </row>
    <row r="36" spans="1:67" ht="325.5" x14ac:dyDescent="0.35">
      <c r="A36" s="518"/>
      <c r="B36" s="497"/>
      <c r="C36" s="431"/>
      <c r="D36" s="145" t="s">
        <v>173</v>
      </c>
      <c r="E36" s="145" t="s">
        <v>174</v>
      </c>
      <c r="F36" s="145" t="s">
        <v>175</v>
      </c>
      <c r="G36" s="159">
        <v>0.3</v>
      </c>
      <c r="H36" s="120" t="s">
        <v>145</v>
      </c>
      <c r="I36" s="159">
        <v>0.3</v>
      </c>
      <c r="J36" s="431"/>
      <c r="K36" s="145" t="s">
        <v>264</v>
      </c>
      <c r="L36" s="120" t="s">
        <v>166</v>
      </c>
      <c r="M36" s="145" t="s">
        <v>265</v>
      </c>
      <c r="N36" s="268" t="s">
        <v>266</v>
      </c>
      <c r="O36" s="449">
        <v>2</v>
      </c>
      <c r="P36" s="449"/>
      <c r="Q36" s="120" t="s">
        <v>267</v>
      </c>
      <c r="R36" s="121">
        <v>3000</v>
      </c>
      <c r="S36" s="114" t="s">
        <v>852</v>
      </c>
      <c r="T36" s="273">
        <v>6126</v>
      </c>
      <c r="U36" s="114" t="s">
        <v>853</v>
      </c>
      <c r="V36" s="265" t="s">
        <v>853</v>
      </c>
      <c r="W36" s="224" t="s">
        <v>793</v>
      </c>
      <c r="X36" s="288" t="s">
        <v>793</v>
      </c>
      <c r="Y36" s="284">
        <v>1</v>
      </c>
      <c r="Z36" s="519"/>
      <c r="AA36" s="519"/>
      <c r="AB36" s="536"/>
      <c r="AC36" s="536"/>
      <c r="AD36" s="536"/>
      <c r="AE36" s="536"/>
      <c r="AF36" s="536"/>
      <c r="AG36" s="249" t="s">
        <v>421</v>
      </c>
      <c r="AH36" s="120" t="s">
        <v>603</v>
      </c>
      <c r="AI36" s="296">
        <v>1</v>
      </c>
      <c r="AJ36" s="296">
        <v>0</v>
      </c>
      <c r="AK36" s="296">
        <v>0</v>
      </c>
      <c r="AL36" s="224">
        <f>+AJ36+AK36</f>
        <v>0</v>
      </c>
      <c r="AM36" s="226">
        <f t="shared" si="2"/>
        <v>0</v>
      </c>
      <c r="AN36" s="159">
        <v>0.35</v>
      </c>
      <c r="AO36" s="330">
        <v>45323</v>
      </c>
      <c r="AP36" s="330">
        <v>45627</v>
      </c>
      <c r="AQ36" s="128" t="s">
        <v>583</v>
      </c>
      <c r="AR36" s="113" t="s">
        <v>602</v>
      </c>
      <c r="AS36" s="113">
        <v>0</v>
      </c>
      <c r="AT36" s="263">
        <v>0</v>
      </c>
      <c r="AU36" s="114" t="s">
        <v>404</v>
      </c>
      <c r="AV36" s="128" t="s">
        <v>589</v>
      </c>
      <c r="AW36" s="113" t="s">
        <v>597</v>
      </c>
      <c r="AX36" s="369">
        <v>1076117113.4299998</v>
      </c>
      <c r="AY36" s="246" t="s">
        <v>491</v>
      </c>
      <c r="AZ36" s="246" t="s">
        <v>501</v>
      </c>
      <c r="BA36" s="113" t="s">
        <v>502</v>
      </c>
      <c r="BB36" s="113">
        <v>0</v>
      </c>
      <c r="BC36" s="124"/>
      <c r="BD36" s="646"/>
      <c r="BE36" s="644"/>
      <c r="BF36" s="646"/>
      <c r="BG36" s="687"/>
      <c r="BH36" s="113" t="s">
        <v>519</v>
      </c>
      <c r="BI36" s="315" t="s">
        <v>528</v>
      </c>
      <c r="BJ36" s="151" t="s">
        <v>522</v>
      </c>
      <c r="BK36" s="113">
        <v>0</v>
      </c>
      <c r="BL36" s="131">
        <v>45323</v>
      </c>
      <c r="BM36" s="437"/>
      <c r="BN36" s="437" t="s">
        <v>551</v>
      </c>
      <c r="BO36" s="375" t="s">
        <v>899</v>
      </c>
    </row>
    <row r="37" spans="1:67" ht="348.75" customHeight="1" x14ac:dyDescent="0.35">
      <c r="A37" s="518"/>
      <c r="B37" s="497"/>
      <c r="C37" s="431"/>
      <c r="D37" s="145" t="s">
        <v>176</v>
      </c>
      <c r="E37" s="145" t="s">
        <v>177</v>
      </c>
      <c r="F37" s="145" t="s">
        <v>178</v>
      </c>
      <c r="G37" s="120">
        <v>313</v>
      </c>
      <c r="H37" s="120" t="s">
        <v>166</v>
      </c>
      <c r="I37" s="120">
        <v>313</v>
      </c>
      <c r="J37" s="431"/>
      <c r="K37" s="145" t="s">
        <v>269</v>
      </c>
      <c r="L37" s="120" t="s">
        <v>166</v>
      </c>
      <c r="M37" s="145" t="s">
        <v>270</v>
      </c>
      <c r="N37" s="268" t="s">
        <v>271</v>
      </c>
      <c r="O37" s="449">
        <v>1</v>
      </c>
      <c r="P37" s="449"/>
      <c r="Q37" s="120" t="s">
        <v>272</v>
      </c>
      <c r="R37" s="121">
        <v>6</v>
      </c>
      <c r="S37" s="121">
        <v>3</v>
      </c>
      <c r="T37" s="251" t="s">
        <v>874</v>
      </c>
      <c r="U37" s="121">
        <v>0</v>
      </c>
      <c r="V37" s="264">
        <v>0</v>
      </c>
      <c r="W37" s="221">
        <v>0</v>
      </c>
      <c r="X37" s="288">
        <f>+W37/S37</f>
        <v>0</v>
      </c>
      <c r="Y37" s="284">
        <v>0.5</v>
      </c>
      <c r="Z37" s="519"/>
      <c r="AA37" s="519"/>
      <c r="AB37" s="536"/>
      <c r="AC37" s="536"/>
      <c r="AD37" s="536"/>
      <c r="AE37" s="536"/>
      <c r="AF37" s="536"/>
      <c r="AG37" s="250" t="s">
        <v>422</v>
      </c>
      <c r="AH37" s="120" t="s">
        <v>423</v>
      </c>
      <c r="AI37" s="296">
        <v>1</v>
      </c>
      <c r="AJ37" s="296">
        <v>0</v>
      </c>
      <c r="AK37" s="296">
        <v>1</v>
      </c>
      <c r="AL37" s="224">
        <f>+AJ37+AK37</f>
        <v>1</v>
      </c>
      <c r="AM37" s="226">
        <f t="shared" si="2"/>
        <v>1</v>
      </c>
      <c r="AN37" s="159">
        <v>0.08</v>
      </c>
      <c r="AO37" s="330">
        <v>45323</v>
      </c>
      <c r="AP37" s="330">
        <v>45627</v>
      </c>
      <c r="AQ37" s="128" t="s">
        <v>583</v>
      </c>
      <c r="AR37" s="113" t="s">
        <v>424</v>
      </c>
      <c r="AS37" s="113">
        <v>0</v>
      </c>
      <c r="AT37" s="263" t="s">
        <v>424</v>
      </c>
      <c r="AU37" s="114" t="s">
        <v>404</v>
      </c>
      <c r="AV37" s="128" t="s">
        <v>589</v>
      </c>
      <c r="AW37" s="113" t="s">
        <v>597</v>
      </c>
      <c r="AX37" s="369">
        <v>255000000</v>
      </c>
      <c r="AY37" s="246" t="s">
        <v>491</v>
      </c>
      <c r="AZ37" s="246" t="s">
        <v>501</v>
      </c>
      <c r="BA37" s="113" t="s">
        <v>502</v>
      </c>
      <c r="BB37" s="369">
        <v>254775596.19</v>
      </c>
      <c r="BC37" s="124"/>
      <c r="BD37" s="646"/>
      <c r="BE37" s="644"/>
      <c r="BF37" s="646"/>
      <c r="BG37" s="687"/>
      <c r="BH37" s="113" t="s">
        <v>519</v>
      </c>
      <c r="BI37" s="315" t="s">
        <v>529</v>
      </c>
      <c r="BJ37" s="113" t="s">
        <v>521</v>
      </c>
      <c r="BK37" s="113">
        <v>0</v>
      </c>
      <c r="BL37" s="131">
        <v>45323</v>
      </c>
      <c r="BM37" s="437"/>
      <c r="BN37" s="437" t="s">
        <v>551</v>
      </c>
      <c r="BO37" s="375"/>
    </row>
    <row r="38" spans="1:67" ht="279" x14ac:dyDescent="0.35">
      <c r="A38" s="518"/>
      <c r="B38" s="497"/>
      <c r="C38" s="431"/>
      <c r="D38" s="145" t="s">
        <v>179</v>
      </c>
      <c r="E38" s="145" t="s">
        <v>180</v>
      </c>
      <c r="F38" s="145" t="s">
        <v>181</v>
      </c>
      <c r="G38" s="120">
        <v>656</v>
      </c>
      <c r="H38" s="120" t="s">
        <v>166</v>
      </c>
      <c r="I38" s="120">
        <v>656</v>
      </c>
      <c r="J38" s="432"/>
      <c r="K38" s="145" t="s">
        <v>273</v>
      </c>
      <c r="L38" s="120" t="s">
        <v>166</v>
      </c>
      <c r="M38" s="145" t="s">
        <v>174</v>
      </c>
      <c r="N38" s="268" t="s">
        <v>274</v>
      </c>
      <c r="O38" s="449">
        <v>2</v>
      </c>
      <c r="P38" s="449"/>
      <c r="Q38" s="120" t="s">
        <v>267</v>
      </c>
      <c r="R38" s="121">
        <v>8</v>
      </c>
      <c r="S38" s="114" t="s">
        <v>268</v>
      </c>
      <c r="T38" s="273">
        <v>21</v>
      </c>
      <c r="U38" s="114" t="s">
        <v>268</v>
      </c>
      <c r="V38" s="265" t="s">
        <v>268</v>
      </c>
      <c r="W38" s="224" t="s">
        <v>268</v>
      </c>
      <c r="X38" s="288" t="s">
        <v>793</v>
      </c>
      <c r="Y38" s="284">
        <v>1</v>
      </c>
      <c r="Z38" s="519"/>
      <c r="AA38" s="519"/>
      <c r="AB38" s="536"/>
      <c r="AC38" s="536"/>
      <c r="AD38" s="536"/>
      <c r="AE38" s="536"/>
      <c r="AF38" s="536"/>
      <c r="AG38" s="246" t="s">
        <v>425</v>
      </c>
      <c r="AH38" s="120" t="s">
        <v>398</v>
      </c>
      <c r="AI38" s="296">
        <v>43</v>
      </c>
      <c r="AJ38" s="296">
        <v>51</v>
      </c>
      <c r="AK38" s="296">
        <v>23</v>
      </c>
      <c r="AL38" s="224">
        <f>+AJ38+AK38</f>
        <v>74</v>
      </c>
      <c r="AM38" s="226">
        <v>1</v>
      </c>
      <c r="AN38" s="159">
        <v>0.56000000000000005</v>
      </c>
      <c r="AO38" s="330">
        <v>45292</v>
      </c>
      <c r="AP38" s="330">
        <v>45627</v>
      </c>
      <c r="AQ38" s="128" t="s">
        <v>582</v>
      </c>
      <c r="AR38" s="113" t="s">
        <v>426</v>
      </c>
      <c r="AS38" s="113" t="s">
        <v>426</v>
      </c>
      <c r="AT38" s="263" t="s">
        <v>426</v>
      </c>
      <c r="AU38" s="114" t="s">
        <v>404</v>
      </c>
      <c r="AV38" s="128" t="s">
        <v>589</v>
      </c>
      <c r="AW38" s="128" t="s">
        <v>494</v>
      </c>
      <c r="AX38" s="369">
        <v>1700000000</v>
      </c>
      <c r="AY38" s="246" t="s">
        <v>491</v>
      </c>
      <c r="AZ38" s="246" t="s">
        <v>501</v>
      </c>
      <c r="BA38" s="113" t="s">
        <v>502</v>
      </c>
      <c r="BB38" s="369">
        <v>1600280000</v>
      </c>
      <c r="BC38" s="124"/>
      <c r="BD38" s="488"/>
      <c r="BE38" s="645"/>
      <c r="BF38" s="488"/>
      <c r="BG38" s="688"/>
      <c r="BH38" s="113" t="s">
        <v>519</v>
      </c>
      <c r="BI38" s="315" t="s">
        <v>530</v>
      </c>
      <c r="BJ38" s="113" t="s">
        <v>520</v>
      </c>
      <c r="BK38" s="113">
        <v>0</v>
      </c>
      <c r="BL38" s="131">
        <v>45292</v>
      </c>
      <c r="BM38" s="437"/>
      <c r="BN38" s="437" t="s">
        <v>551</v>
      </c>
      <c r="BO38" s="383" t="s">
        <v>730</v>
      </c>
    </row>
    <row r="39" spans="1:67" ht="59.25" customHeight="1" x14ac:dyDescent="0.35">
      <c r="A39" s="518"/>
      <c r="B39" s="497"/>
      <c r="C39" s="431"/>
      <c r="D39" s="145"/>
      <c r="E39" s="145"/>
      <c r="F39" s="145"/>
      <c r="G39" s="120"/>
      <c r="H39" s="120"/>
      <c r="I39" s="120"/>
      <c r="J39" s="133"/>
      <c r="K39" s="145"/>
      <c r="L39" s="120"/>
      <c r="M39" s="145"/>
      <c r="N39" s="429" t="s">
        <v>803</v>
      </c>
      <c r="O39" s="445"/>
      <c r="P39" s="445"/>
      <c r="Q39" s="445"/>
      <c r="R39" s="445"/>
      <c r="S39" s="445"/>
      <c r="T39" s="445"/>
      <c r="U39" s="445"/>
      <c r="V39" s="445"/>
      <c r="W39" s="446"/>
      <c r="X39" s="289">
        <f>AVERAGE(X35:X38)</f>
        <v>0.5</v>
      </c>
      <c r="Y39" s="289">
        <f>AVERAGE(Y35:Y38)</f>
        <v>0.875</v>
      </c>
      <c r="Z39" s="519"/>
      <c r="AA39" s="519"/>
      <c r="AB39" s="428" t="s">
        <v>817</v>
      </c>
      <c r="AC39" s="428"/>
      <c r="AD39" s="428"/>
      <c r="AE39" s="428"/>
      <c r="AF39" s="428"/>
      <c r="AG39" s="428"/>
      <c r="AH39" s="428"/>
      <c r="AI39" s="428"/>
      <c r="AJ39" s="428"/>
      <c r="AK39" s="428"/>
      <c r="AL39" s="428"/>
      <c r="AM39" s="135">
        <f>AVERAGE(AM35:AM38)</f>
        <v>0.5</v>
      </c>
      <c r="AN39" s="159"/>
      <c r="AO39" s="331"/>
      <c r="AP39" s="331"/>
      <c r="AQ39" s="164"/>
      <c r="AR39" s="113"/>
      <c r="AS39" s="113"/>
      <c r="AT39" s="263"/>
      <c r="AU39" s="165"/>
      <c r="AV39" s="164"/>
      <c r="AW39" s="428" t="s">
        <v>829</v>
      </c>
      <c r="AX39" s="428"/>
      <c r="AY39" s="428"/>
      <c r="AZ39" s="428"/>
      <c r="BA39" s="428"/>
      <c r="BB39" s="428"/>
      <c r="BC39" s="428"/>
      <c r="BD39" s="299">
        <f>+BD35</f>
        <v>3051117113.4299998</v>
      </c>
      <c r="BE39" s="243">
        <f t="shared" ref="BE39:BG39" si="7">+BE35</f>
        <v>1855055596.1900001</v>
      </c>
      <c r="BF39" s="299">
        <f t="shared" si="7"/>
        <v>405200000</v>
      </c>
      <c r="BG39" s="309">
        <f t="shared" si="7"/>
        <v>0.13280381740066441</v>
      </c>
      <c r="BH39" s="113"/>
      <c r="BI39" s="312"/>
      <c r="BJ39" s="113"/>
      <c r="BK39" s="113"/>
      <c r="BL39" s="131"/>
      <c r="BM39" s="151"/>
      <c r="BN39" s="151"/>
      <c r="BO39" s="385"/>
    </row>
    <row r="40" spans="1:67" ht="90" customHeight="1" x14ac:dyDescent="0.35">
      <c r="A40" s="518"/>
      <c r="B40" s="497"/>
      <c r="C40" s="431"/>
      <c r="D40" s="430" t="s">
        <v>182</v>
      </c>
      <c r="E40" s="430" t="s">
        <v>183</v>
      </c>
      <c r="F40" s="430" t="s">
        <v>184</v>
      </c>
      <c r="G40" s="430">
        <v>141</v>
      </c>
      <c r="H40" s="430" t="s">
        <v>166</v>
      </c>
      <c r="I40" s="430">
        <v>141</v>
      </c>
      <c r="J40" s="430" t="s">
        <v>275</v>
      </c>
      <c r="K40" s="145" t="s">
        <v>276</v>
      </c>
      <c r="L40" s="120" t="s">
        <v>166</v>
      </c>
      <c r="M40" s="145" t="s">
        <v>174</v>
      </c>
      <c r="N40" s="268" t="s">
        <v>277</v>
      </c>
      <c r="O40" s="449">
        <v>2</v>
      </c>
      <c r="P40" s="449"/>
      <c r="Q40" s="120" t="s">
        <v>278</v>
      </c>
      <c r="R40" s="121">
        <v>1</v>
      </c>
      <c r="S40" s="114" t="s">
        <v>852</v>
      </c>
      <c r="T40" s="251" t="s">
        <v>279</v>
      </c>
      <c r="U40" s="114" t="s">
        <v>793</v>
      </c>
      <c r="V40" s="265" t="s">
        <v>793</v>
      </c>
      <c r="W40" s="224" t="s">
        <v>214</v>
      </c>
      <c r="X40" s="288" t="s">
        <v>793</v>
      </c>
      <c r="Y40" s="284">
        <v>1</v>
      </c>
      <c r="Z40" s="519"/>
      <c r="AA40" s="519"/>
      <c r="AB40" s="439" t="s">
        <v>545</v>
      </c>
      <c r="AC40" s="439" t="s">
        <v>638</v>
      </c>
      <c r="AD40" s="439" t="s">
        <v>427</v>
      </c>
      <c r="AE40" s="439" t="s">
        <v>428</v>
      </c>
      <c r="AF40" s="439" t="s">
        <v>429</v>
      </c>
      <c r="AG40" s="554" t="s">
        <v>430</v>
      </c>
      <c r="AH40" s="497" t="s">
        <v>431</v>
      </c>
      <c r="AI40" s="515">
        <v>6</v>
      </c>
      <c r="AJ40" s="515">
        <v>10</v>
      </c>
      <c r="AK40" s="503">
        <v>1</v>
      </c>
      <c r="AL40" s="452">
        <f>+AJ40+AK40</f>
        <v>11</v>
      </c>
      <c r="AM40" s="611">
        <v>1</v>
      </c>
      <c r="AN40" s="541">
        <v>0.36299999999999999</v>
      </c>
      <c r="AO40" s="608">
        <v>45323</v>
      </c>
      <c r="AP40" s="608">
        <v>45627</v>
      </c>
      <c r="AQ40" s="439" t="s">
        <v>583</v>
      </c>
      <c r="AR40" s="497" t="s">
        <v>607</v>
      </c>
      <c r="AS40" s="497">
        <v>0</v>
      </c>
      <c r="AT40" s="497">
        <v>0</v>
      </c>
      <c r="AU40" s="430" t="s">
        <v>404</v>
      </c>
      <c r="AV40" s="439" t="s">
        <v>589</v>
      </c>
      <c r="AW40" s="497" t="s">
        <v>494</v>
      </c>
      <c r="AX40" s="493">
        <v>217800000</v>
      </c>
      <c r="AY40" s="497" t="s">
        <v>491</v>
      </c>
      <c r="AZ40" s="497" t="s">
        <v>503</v>
      </c>
      <c r="BA40" s="497" t="s">
        <v>504</v>
      </c>
      <c r="BB40" s="493">
        <v>217700000</v>
      </c>
      <c r="BC40" s="539"/>
      <c r="BD40" s="484">
        <v>600000000</v>
      </c>
      <c r="BE40" s="689">
        <v>302640404.77999997</v>
      </c>
      <c r="BF40" s="484">
        <v>91200000</v>
      </c>
      <c r="BG40" s="484">
        <f>+BF40/BD40</f>
        <v>0.152</v>
      </c>
      <c r="BH40" s="497" t="s">
        <v>531</v>
      </c>
      <c r="BI40" s="468" t="s">
        <v>532</v>
      </c>
      <c r="BJ40" s="497" t="s">
        <v>520</v>
      </c>
      <c r="BK40" s="497">
        <v>0</v>
      </c>
      <c r="BL40" s="616">
        <v>45292</v>
      </c>
      <c r="BM40" s="436" t="s">
        <v>608</v>
      </c>
      <c r="BN40" s="436" t="s">
        <v>609</v>
      </c>
      <c r="BO40" s="491" t="s">
        <v>903</v>
      </c>
    </row>
    <row r="41" spans="1:67" ht="117" customHeight="1" x14ac:dyDescent="0.35">
      <c r="A41" s="518"/>
      <c r="B41" s="497"/>
      <c r="C41" s="431"/>
      <c r="D41" s="431"/>
      <c r="E41" s="431"/>
      <c r="F41" s="431"/>
      <c r="G41" s="431"/>
      <c r="H41" s="431"/>
      <c r="I41" s="431"/>
      <c r="J41" s="431"/>
      <c r="K41" s="145" t="s">
        <v>280</v>
      </c>
      <c r="L41" s="120" t="s">
        <v>166</v>
      </c>
      <c r="M41" s="145" t="s">
        <v>281</v>
      </c>
      <c r="N41" s="268" t="s">
        <v>282</v>
      </c>
      <c r="O41" s="449">
        <v>2</v>
      </c>
      <c r="P41" s="449"/>
      <c r="Q41" s="120" t="s">
        <v>283</v>
      </c>
      <c r="R41" s="121">
        <v>2500</v>
      </c>
      <c r="S41" s="121">
        <v>50</v>
      </c>
      <c r="T41" s="272">
        <f>3960+107</f>
        <v>4067</v>
      </c>
      <c r="U41" s="121">
        <v>0</v>
      </c>
      <c r="V41" s="264">
        <v>0</v>
      </c>
      <c r="W41" s="221">
        <v>0</v>
      </c>
      <c r="X41" s="288">
        <f>+W41/S41</f>
        <v>0</v>
      </c>
      <c r="Y41" s="284">
        <v>1</v>
      </c>
      <c r="Z41" s="519"/>
      <c r="AA41" s="519"/>
      <c r="AB41" s="440"/>
      <c r="AC41" s="440"/>
      <c r="AD41" s="440"/>
      <c r="AE41" s="440"/>
      <c r="AF41" s="440"/>
      <c r="AG41" s="554"/>
      <c r="AH41" s="497"/>
      <c r="AI41" s="515"/>
      <c r="AJ41" s="515"/>
      <c r="AK41" s="505"/>
      <c r="AL41" s="453"/>
      <c r="AM41" s="613"/>
      <c r="AN41" s="497"/>
      <c r="AO41" s="671"/>
      <c r="AP41" s="671"/>
      <c r="AQ41" s="441"/>
      <c r="AR41" s="497"/>
      <c r="AS41" s="497"/>
      <c r="AT41" s="497"/>
      <c r="AU41" s="432"/>
      <c r="AV41" s="441"/>
      <c r="AW41" s="497"/>
      <c r="AX41" s="494"/>
      <c r="AY41" s="497"/>
      <c r="AZ41" s="497"/>
      <c r="BA41" s="497"/>
      <c r="BB41" s="494"/>
      <c r="BC41" s="540"/>
      <c r="BD41" s="485"/>
      <c r="BE41" s="690"/>
      <c r="BF41" s="485"/>
      <c r="BG41" s="485"/>
      <c r="BH41" s="497"/>
      <c r="BI41" s="469"/>
      <c r="BJ41" s="497"/>
      <c r="BK41" s="497"/>
      <c r="BL41" s="617">
        <v>44927</v>
      </c>
      <c r="BM41" s="437"/>
      <c r="BN41" s="437"/>
      <c r="BO41" s="492"/>
    </row>
    <row r="42" spans="1:67" ht="120" customHeight="1" x14ac:dyDescent="0.35">
      <c r="A42" s="518"/>
      <c r="B42" s="497"/>
      <c r="C42" s="431"/>
      <c r="D42" s="431"/>
      <c r="E42" s="431"/>
      <c r="F42" s="431"/>
      <c r="G42" s="431"/>
      <c r="H42" s="431"/>
      <c r="I42" s="431"/>
      <c r="J42" s="431"/>
      <c r="K42" s="430" t="s">
        <v>284</v>
      </c>
      <c r="L42" s="430" t="s">
        <v>166</v>
      </c>
      <c r="M42" s="430" t="s">
        <v>285</v>
      </c>
      <c r="N42" s="468" t="s">
        <v>286</v>
      </c>
      <c r="O42" s="544">
        <v>2</v>
      </c>
      <c r="P42" s="545"/>
      <c r="Q42" s="430" t="s">
        <v>287</v>
      </c>
      <c r="R42" s="478">
        <v>120</v>
      </c>
      <c r="S42" s="478">
        <v>40</v>
      </c>
      <c r="T42" s="503">
        <f>80+56</f>
        <v>136</v>
      </c>
      <c r="U42" s="478">
        <v>0</v>
      </c>
      <c r="V42" s="478">
        <v>0</v>
      </c>
      <c r="W42" s="452">
        <v>0</v>
      </c>
      <c r="X42" s="454">
        <f>+W42/S42</f>
        <v>0</v>
      </c>
      <c r="Y42" s="456">
        <v>1</v>
      </c>
      <c r="Z42" s="519"/>
      <c r="AA42" s="519"/>
      <c r="AB42" s="440"/>
      <c r="AC42" s="440"/>
      <c r="AD42" s="440"/>
      <c r="AE42" s="440"/>
      <c r="AF42" s="440"/>
      <c r="AG42" s="250" t="s">
        <v>432</v>
      </c>
      <c r="AH42" s="120" t="s">
        <v>433</v>
      </c>
      <c r="AI42" s="296">
        <v>40</v>
      </c>
      <c r="AJ42" s="296">
        <v>0</v>
      </c>
      <c r="AK42" s="296">
        <v>0</v>
      </c>
      <c r="AL42" s="224">
        <f>+AJ42+AK42</f>
        <v>0</v>
      </c>
      <c r="AM42" s="226">
        <f t="shared" si="2"/>
        <v>0</v>
      </c>
      <c r="AN42" s="159">
        <v>0.49</v>
      </c>
      <c r="AO42" s="167">
        <v>45323</v>
      </c>
      <c r="AP42" s="330">
        <v>45627</v>
      </c>
      <c r="AQ42" s="168" t="s">
        <v>583</v>
      </c>
      <c r="AR42" s="120" t="s">
        <v>434</v>
      </c>
      <c r="AS42" s="120">
        <v>0</v>
      </c>
      <c r="AT42" s="258">
        <v>0</v>
      </c>
      <c r="AU42" s="114" t="s">
        <v>404</v>
      </c>
      <c r="AV42" s="128" t="s">
        <v>589</v>
      </c>
      <c r="AW42" s="128" t="s">
        <v>494</v>
      </c>
      <c r="AX42" s="169">
        <v>297200000</v>
      </c>
      <c r="AY42" s="113" t="s">
        <v>491</v>
      </c>
      <c r="AZ42" s="120" t="s">
        <v>503</v>
      </c>
      <c r="BA42" s="120" t="s">
        <v>504</v>
      </c>
      <c r="BB42" s="120">
        <v>0</v>
      </c>
      <c r="BC42" s="161"/>
      <c r="BD42" s="485"/>
      <c r="BE42" s="690"/>
      <c r="BF42" s="485"/>
      <c r="BG42" s="485"/>
      <c r="BH42" s="120" t="s">
        <v>531</v>
      </c>
      <c r="BI42" s="315" t="s">
        <v>533</v>
      </c>
      <c r="BJ42" s="113" t="s">
        <v>534</v>
      </c>
      <c r="BK42" s="113">
        <v>0</v>
      </c>
      <c r="BL42" s="131">
        <v>45323</v>
      </c>
      <c r="BM42" s="437"/>
      <c r="BN42" s="437"/>
      <c r="BO42" s="315" t="s">
        <v>899</v>
      </c>
    </row>
    <row r="43" spans="1:67" ht="103.9" customHeight="1" x14ac:dyDescent="0.35">
      <c r="A43" s="518"/>
      <c r="B43" s="497"/>
      <c r="C43" s="431"/>
      <c r="D43" s="431"/>
      <c r="E43" s="431"/>
      <c r="F43" s="431"/>
      <c r="G43" s="431"/>
      <c r="H43" s="431"/>
      <c r="I43" s="431"/>
      <c r="J43" s="432"/>
      <c r="K43" s="432"/>
      <c r="L43" s="432"/>
      <c r="M43" s="432"/>
      <c r="N43" s="469"/>
      <c r="O43" s="546"/>
      <c r="P43" s="547"/>
      <c r="Q43" s="432"/>
      <c r="R43" s="480"/>
      <c r="S43" s="480"/>
      <c r="T43" s="505"/>
      <c r="U43" s="480"/>
      <c r="V43" s="480"/>
      <c r="W43" s="453"/>
      <c r="X43" s="455"/>
      <c r="Y43" s="457"/>
      <c r="Z43" s="519"/>
      <c r="AA43" s="519"/>
      <c r="AB43" s="440"/>
      <c r="AC43" s="440"/>
      <c r="AD43" s="441"/>
      <c r="AE43" s="441"/>
      <c r="AF43" s="441"/>
      <c r="AG43" s="250" t="s">
        <v>606</v>
      </c>
      <c r="AH43" s="120" t="s">
        <v>548</v>
      </c>
      <c r="AI43" s="296">
        <v>1</v>
      </c>
      <c r="AJ43" s="296">
        <v>0</v>
      </c>
      <c r="AK43" s="296">
        <v>1</v>
      </c>
      <c r="AL43" s="224">
        <f>+AJ43+AK43</f>
        <v>1</v>
      </c>
      <c r="AM43" s="226">
        <f t="shared" si="2"/>
        <v>1</v>
      </c>
      <c r="AN43" s="327">
        <v>0.15</v>
      </c>
      <c r="AO43" s="330">
        <v>45292</v>
      </c>
      <c r="AP43" s="330">
        <v>45627</v>
      </c>
      <c r="AQ43" s="128" t="s">
        <v>582</v>
      </c>
      <c r="AR43" s="128" t="s">
        <v>588</v>
      </c>
      <c r="AS43" s="128">
        <v>0</v>
      </c>
      <c r="AT43" s="257" t="s">
        <v>588</v>
      </c>
      <c r="AU43" s="114" t="s">
        <v>404</v>
      </c>
      <c r="AV43" s="128" t="s">
        <v>589</v>
      </c>
      <c r="AW43" s="128" t="s">
        <v>494</v>
      </c>
      <c r="AX43" s="170">
        <v>85000000</v>
      </c>
      <c r="AY43" s="113" t="s">
        <v>491</v>
      </c>
      <c r="AZ43" s="120" t="s">
        <v>503</v>
      </c>
      <c r="BA43" s="120" t="s">
        <v>504</v>
      </c>
      <c r="BB43" s="170">
        <v>84940404.780000001</v>
      </c>
      <c r="BC43" s="161"/>
      <c r="BD43" s="486"/>
      <c r="BE43" s="691"/>
      <c r="BF43" s="486"/>
      <c r="BG43" s="486"/>
      <c r="BH43" s="120" t="s">
        <v>531</v>
      </c>
      <c r="BI43" s="315" t="s">
        <v>590</v>
      </c>
      <c r="BJ43" s="113" t="s">
        <v>521</v>
      </c>
      <c r="BK43" s="113">
        <v>0</v>
      </c>
      <c r="BL43" s="131">
        <v>45323</v>
      </c>
      <c r="BM43" s="438"/>
      <c r="BN43" s="438"/>
      <c r="BO43" s="315" t="s">
        <v>904</v>
      </c>
    </row>
    <row r="44" spans="1:67" ht="103.9" customHeight="1" x14ac:dyDescent="0.35">
      <c r="A44" s="518"/>
      <c r="B44" s="497"/>
      <c r="C44" s="431"/>
      <c r="D44" s="431"/>
      <c r="E44" s="431"/>
      <c r="F44" s="431"/>
      <c r="G44" s="431"/>
      <c r="H44" s="431"/>
      <c r="I44" s="431"/>
      <c r="J44" s="107"/>
      <c r="K44" s="107"/>
      <c r="L44" s="107"/>
      <c r="M44" s="107"/>
      <c r="N44" s="429" t="s">
        <v>804</v>
      </c>
      <c r="O44" s="445"/>
      <c r="P44" s="445"/>
      <c r="Q44" s="445"/>
      <c r="R44" s="445"/>
      <c r="S44" s="445"/>
      <c r="T44" s="445"/>
      <c r="U44" s="445"/>
      <c r="V44" s="445"/>
      <c r="W44" s="446"/>
      <c r="X44" s="289">
        <f>AVERAGE(X40:X43)</f>
        <v>0</v>
      </c>
      <c r="Y44" s="289">
        <f>AVERAGE(Y40:Y43)</f>
        <v>1</v>
      </c>
      <c r="Z44" s="519"/>
      <c r="AA44" s="519"/>
      <c r="AB44" s="428" t="s">
        <v>818</v>
      </c>
      <c r="AC44" s="428"/>
      <c r="AD44" s="428"/>
      <c r="AE44" s="428"/>
      <c r="AF44" s="428"/>
      <c r="AG44" s="428"/>
      <c r="AH44" s="428"/>
      <c r="AI44" s="428"/>
      <c r="AJ44" s="428"/>
      <c r="AK44" s="428"/>
      <c r="AL44" s="428"/>
      <c r="AM44" s="135">
        <f>AVERAGE(AM40:AM43)</f>
        <v>0.66666666666666663</v>
      </c>
      <c r="AN44" s="159"/>
      <c r="AO44" s="332"/>
      <c r="AP44" s="330"/>
      <c r="AQ44" s="168"/>
      <c r="AR44" s="128"/>
      <c r="AS44" s="128"/>
      <c r="AT44" s="257"/>
      <c r="AU44" s="114"/>
      <c r="AV44" s="128"/>
      <c r="AW44" s="428" t="s">
        <v>804</v>
      </c>
      <c r="AX44" s="428"/>
      <c r="AY44" s="428"/>
      <c r="AZ44" s="428"/>
      <c r="BA44" s="428"/>
      <c r="BB44" s="428"/>
      <c r="BC44" s="428"/>
      <c r="BD44" s="300">
        <f>+BD40</f>
        <v>600000000</v>
      </c>
      <c r="BE44" s="244">
        <f t="shared" ref="BE44:BG44" si="8">+BE40</f>
        <v>302640404.77999997</v>
      </c>
      <c r="BF44" s="300">
        <f t="shared" si="8"/>
        <v>91200000</v>
      </c>
      <c r="BG44" s="310">
        <f t="shared" si="8"/>
        <v>0.152</v>
      </c>
      <c r="BH44" s="120"/>
      <c r="BI44" s="315"/>
      <c r="BJ44" s="113"/>
      <c r="BK44" s="113"/>
      <c r="BL44" s="131"/>
      <c r="BM44" s="171"/>
      <c r="BN44" s="171"/>
      <c r="BO44" s="384"/>
    </row>
    <row r="45" spans="1:67" ht="135" customHeight="1" x14ac:dyDescent="0.35">
      <c r="A45" s="518"/>
      <c r="B45" s="497"/>
      <c r="C45" s="431"/>
      <c r="D45" s="431"/>
      <c r="E45" s="431"/>
      <c r="F45" s="431"/>
      <c r="G45" s="431"/>
      <c r="H45" s="431"/>
      <c r="I45" s="431"/>
      <c r="J45" s="430" t="s">
        <v>288</v>
      </c>
      <c r="K45" s="430" t="s">
        <v>289</v>
      </c>
      <c r="L45" s="430" t="s">
        <v>166</v>
      </c>
      <c r="M45" s="497" t="s">
        <v>290</v>
      </c>
      <c r="N45" s="554" t="s">
        <v>291</v>
      </c>
      <c r="O45" s="449">
        <v>2</v>
      </c>
      <c r="P45" s="449"/>
      <c r="Q45" s="497" t="s">
        <v>292</v>
      </c>
      <c r="R45" s="449">
        <v>4</v>
      </c>
      <c r="S45" s="449">
        <v>1</v>
      </c>
      <c r="T45" s="556">
        <v>2</v>
      </c>
      <c r="U45" s="449">
        <v>0</v>
      </c>
      <c r="V45" s="449">
        <v>0</v>
      </c>
      <c r="W45" s="657">
        <v>0</v>
      </c>
      <c r="X45" s="601">
        <f>+W45/S45</f>
        <v>0</v>
      </c>
      <c r="Y45" s="456">
        <f>+(T45+W45)/R45</f>
        <v>0.5</v>
      </c>
      <c r="Z45" s="519"/>
      <c r="AA45" s="519"/>
      <c r="AB45" s="439"/>
      <c r="AC45" s="439"/>
      <c r="AD45" s="430" t="s">
        <v>435</v>
      </c>
      <c r="AE45" s="430" t="s">
        <v>436</v>
      </c>
      <c r="AF45" s="430" t="s">
        <v>437</v>
      </c>
      <c r="AG45" s="250" t="s">
        <v>438</v>
      </c>
      <c r="AH45" s="120" t="s">
        <v>433</v>
      </c>
      <c r="AI45" s="296">
        <v>1</v>
      </c>
      <c r="AJ45" s="296">
        <v>0</v>
      </c>
      <c r="AK45" s="296">
        <v>0</v>
      </c>
      <c r="AL45" s="224">
        <f>+AJ45</f>
        <v>0</v>
      </c>
      <c r="AM45" s="226">
        <f t="shared" si="2"/>
        <v>0</v>
      </c>
      <c r="AN45" s="327">
        <v>1</v>
      </c>
      <c r="AO45" s="167">
        <v>45323</v>
      </c>
      <c r="AP45" s="330">
        <v>45627</v>
      </c>
      <c r="AQ45" s="168" t="s">
        <v>583</v>
      </c>
      <c r="AR45" s="120" t="s">
        <v>439</v>
      </c>
      <c r="AS45" s="120">
        <v>0</v>
      </c>
      <c r="AT45" s="258">
        <v>0</v>
      </c>
      <c r="AU45" s="114" t="s">
        <v>404</v>
      </c>
      <c r="AV45" s="128" t="s">
        <v>589</v>
      </c>
      <c r="AW45" s="128" t="s">
        <v>494</v>
      </c>
      <c r="AX45" s="160">
        <v>200000000</v>
      </c>
      <c r="AY45" s="113" t="s">
        <v>491</v>
      </c>
      <c r="AZ45" s="120" t="s">
        <v>505</v>
      </c>
      <c r="BA45" s="120" t="s">
        <v>506</v>
      </c>
      <c r="BB45" s="120">
        <v>0</v>
      </c>
      <c r="BC45" s="161"/>
      <c r="BD45" s="487">
        <v>500000000</v>
      </c>
      <c r="BE45" s="459">
        <v>0</v>
      </c>
      <c r="BF45" s="459">
        <v>0</v>
      </c>
      <c r="BG45" s="465">
        <f>+BF45/BD45</f>
        <v>0</v>
      </c>
      <c r="BH45" s="120" t="s">
        <v>531</v>
      </c>
      <c r="BI45" s="315" t="s">
        <v>438</v>
      </c>
      <c r="BJ45" s="113" t="s">
        <v>534</v>
      </c>
      <c r="BK45" s="113">
        <v>0</v>
      </c>
      <c r="BL45" s="131">
        <v>44927</v>
      </c>
      <c r="BM45" s="144" t="s">
        <v>610</v>
      </c>
      <c r="BN45" s="130" t="s">
        <v>611</v>
      </c>
      <c r="BO45" s="375" t="s">
        <v>905</v>
      </c>
    </row>
    <row r="46" spans="1:67" ht="135" customHeight="1" x14ac:dyDescent="0.35">
      <c r="A46" s="518"/>
      <c r="B46" s="497"/>
      <c r="C46" s="432"/>
      <c r="D46" s="432"/>
      <c r="E46" s="432"/>
      <c r="F46" s="432"/>
      <c r="G46" s="432"/>
      <c r="H46" s="432"/>
      <c r="I46" s="432"/>
      <c r="J46" s="432"/>
      <c r="K46" s="432"/>
      <c r="L46" s="432"/>
      <c r="M46" s="497"/>
      <c r="N46" s="554"/>
      <c r="O46" s="449"/>
      <c r="P46" s="449"/>
      <c r="Q46" s="497"/>
      <c r="R46" s="449"/>
      <c r="S46" s="449"/>
      <c r="T46" s="556"/>
      <c r="U46" s="449"/>
      <c r="V46" s="449"/>
      <c r="W46" s="657"/>
      <c r="X46" s="602"/>
      <c r="Y46" s="457"/>
      <c r="Z46" s="519"/>
      <c r="AA46" s="519"/>
      <c r="AB46" s="441"/>
      <c r="AC46" s="441"/>
      <c r="AD46" s="432"/>
      <c r="AE46" s="432"/>
      <c r="AF46" s="432"/>
      <c r="AG46" s="396" t="s">
        <v>935</v>
      </c>
      <c r="AH46" s="396"/>
      <c r="AI46" s="409"/>
      <c r="AJ46" s="409"/>
      <c r="AK46" s="409"/>
      <c r="AL46" s="395"/>
      <c r="AM46" s="398"/>
      <c r="AN46" s="410"/>
      <c r="AO46" s="411"/>
      <c r="AP46" s="400"/>
      <c r="AQ46" s="412"/>
      <c r="AR46" s="396"/>
      <c r="AS46" s="396"/>
      <c r="AT46" s="396"/>
      <c r="AU46" s="395"/>
      <c r="AV46" s="396"/>
      <c r="AW46" s="396"/>
      <c r="AX46" s="413">
        <v>300000000</v>
      </c>
      <c r="AY46" s="396" t="s">
        <v>491</v>
      </c>
      <c r="AZ46" s="396" t="s">
        <v>505</v>
      </c>
      <c r="BA46" s="396" t="s">
        <v>506</v>
      </c>
      <c r="BB46" s="396">
        <v>0</v>
      </c>
      <c r="BC46" s="414"/>
      <c r="BD46" s="488"/>
      <c r="BE46" s="461"/>
      <c r="BF46" s="461"/>
      <c r="BG46" s="467"/>
      <c r="BH46" s="415" t="s">
        <v>531</v>
      </c>
      <c r="BI46" s="396" t="s">
        <v>936</v>
      </c>
      <c r="BJ46" s="396" t="s">
        <v>937</v>
      </c>
      <c r="BK46" s="396">
        <v>0</v>
      </c>
      <c r="BL46" s="408">
        <v>45413</v>
      </c>
      <c r="BM46" s="416"/>
      <c r="BN46" s="417"/>
      <c r="BO46" s="404" t="s">
        <v>938</v>
      </c>
    </row>
    <row r="47" spans="1:67" ht="135" customHeight="1" x14ac:dyDescent="0.35">
      <c r="A47" s="518"/>
      <c r="B47" s="497"/>
      <c r="C47" s="120"/>
      <c r="D47" s="120"/>
      <c r="E47" s="120"/>
      <c r="F47" s="120"/>
      <c r="G47" s="120"/>
      <c r="H47" s="120"/>
      <c r="I47" s="120"/>
      <c r="J47" s="154"/>
      <c r="K47" s="145"/>
      <c r="L47" s="120"/>
      <c r="M47" s="145"/>
      <c r="N47" s="429" t="s">
        <v>805</v>
      </c>
      <c r="O47" s="445"/>
      <c r="P47" s="445"/>
      <c r="Q47" s="445"/>
      <c r="R47" s="445"/>
      <c r="S47" s="445"/>
      <c r="T47" s="445"/>
      <c r="U47" s="445"/>
      <c r="V47" s="445"/>
      <c r="W47" s="446"/>
      <c r="X47" s="289">
        <f>AVERAGE(X45)</f>
        <v>0</v>
      </c>
      <c r="Y47" s="289">
        <f>AVERAGE(Y45)</f>
        <v>0.5</v>
      </c>
      <c r="Z47" s="519"/>
      <c r="AA47" s="519"/>
      <c r="AB47" s="428" t="s">
        <v>814</v>
      </c>
      <c r="AC47" s="428"/>
      <c r="AD47" s="428"/>
      <c r="AE47" s="428"/>
      <c r="AF47" s="428"/>
      <c r="AG47" s="428"/>
      <c r="AH47" s="428"/>
      <c r="AI47" s="428"/>
      <c r="AJ47" s="428"/>
      <c r="AK47" s="428"/>
      <c r="AL47" s="428"/>
      <c r="AM47" s="135">
        <f>AVERAGE(AM45)</f>
        <v>0</v>
      </c>
      <c r="AN47" s="159"/>
      <c r="AO47" s="167"/>
      <c r="AP47" s="330"/>
      <c r="AQ47" s="168"/>
      <c r="AR47" s="120"/>
      <c r="AS47" s="120"/>
      <c r="AT47" s="258"/>
      <c r="AU47" s="114"/>
      <c r="AV47" s="128"/>
      <c r="AW47" s="428" t="s">
        <v>830</v>
      </c>
      <c r="AX47" s="428"/>
      <c r="AY47" s="428"/>
      <c r="AZ47" s="428"/>
      <c r="BA47" s="428"/>
      <c r="BB47" s="428"/>
      <c r="BC47" s="429"/>
      <c r="BD47" s="173">
        <f>+BD45</f>
        <v>500000000</v>
      </c>
      <c r="BE47" s="173">
        <f t="shared" ref="BE47:BG47" si="9">+BE45</f>
        <v>0</v>
      </c>
      <c r="BF47" s="173">
        <f t="shared" si="9"/>
        <v>0</v>
      </c>
      <c r="BG47" s="308">
        <f t="shared" si="9"/>
        <v>0</v>
      </c>
      <c r="BH47" s="107"/>
      <c r="BI47" s="315"/>
      <c r="BJ47" s="113"/>
      <c r="BK47" s="113"/>
      <c r="BL47" s="131"/>
      <c r="BM47" s="174"/>
      <c r="BN47" s="175"/>
      <c r="BO47" s="383"/>
    </row>
    <row r="48" spans="1:67" ht="150" customHeight="1" x14ac:dyDescent="0.35">
      <c r="A48" s="518"/>
      <c r="B48" s="497"/>
      <c r="C48" s="497" t="s">
        <v>185</v>
      </c>
      <c r="D48" s="145" t="s">
        <v>186</v>
      </c>
      <c r="E48" s="145" t="s">
        <v>187</v>
      </c>
      <c r="F48" s="145" t="s">
        <v>188</v>
      </c>
      <c r="G48" s="159">
        <v>0.66</v>
      </c>
      <c r="H48" s="120" t="s">
        <v>189</v>
      </c>
      <c r="I48" s="159" t="s">
        <v>268</v>
      </c>
      <c r="J48" s="430" t="s">
        <v>293</v>
      </c>
      <c r="K48" s="145" t="s">
        <v>294</v>
      </c>
      <c r="L48" s="120" t="s">
        <v>166</v>
      </c>
      <c r="M48" s="145" t="s">
        <v>295</v>
      </c>
      <c r="N48" s="268" t="s">
        <v>296</v>
      </c>
      <c r="O48" s="449">
        <v>2</v>
      </c>
      <c r="P48" s="449"/>
      <c r="Q48" s="120" t="s">
        <v>297</v>
      </c>
      <c r="R48" s="121">
        <v>61</v>
      </c>
      <c r="S48" s="114" t="s">
        <v>852</v>
      </c>
      <c r="T48" s="273">
        <f>20+41</f>
        <v>61</v>
      </c>
      <c r="U48" s="114" t="s">
        <v>853</v>
      </c>
      <c r="V48" s="265" t="s">
        <v>853</v>
      </c>
      <c r="W48" s="224" t="s">
        <v>214</v>
      </c>
      <c r="X48" s="288" t="s">
        <v>793</v>
      </c>
      <c r="Y48" s="288">
        <v>1</v>
      </c>
      <c r="Z48" s="519"/>
      <c r="AA48" s="519"/>
      <c r="AB48" s="439" t="s">
        <v>547</v>
      </c>
      <c r="AC48" s="176" t="s">
        <v>639</v>
      </c>
      <c r="AD48" s="439" t="s">
        <v>440</v>
      </c>
      <c r="AE48" s="439" t="s">
        <v>441</v>
      </c>
      <c r="AF48" s="430" t="s">
        <v>442</v>
      </c>
      <c r="AG48" s="250" t="s">
        <v>445</v>
      </c>
      <c r="AH48" s="120" t="s">
        <v>398</v>
      </c>
      <c r="AI48" s="326">
        <v>10</v>
      </c>
      <c r="AJ48" s="328">
        <v>13</v>
      </c>
      <c r="AK48" s="328">
        <v>4</v>
      </c>
      <c r="AL48" s="224">
        <f>+AJ48+AK48</f>
        <v>17</v>
      </c>
      <c r="AM48" s="226">
        <v>1</v>
      </c>
      <c r="AN48" s="152">
        <v>0.62</v>
      </c>
      <c r="AO48" s="330">
        <v>45292</v>
      </c>
      <c r="AP48" s="330">
        <v>45627</v>
      </c>
      <c r="AQ48" s="128" t="s">
        <v>582</v>
      </c>
      <c r="AR48" s="128" t="s">
        <v>588</v>
      </c>
      <c r="AS48" s="128" t="s">
        <v>732</v>
      </c>
      <c r="AT48" s="257" t="s">
        <v>727</v>
      </c>
      <c r="AU48" s="114" t="s">
        <v>404</v>
      </c>
      <c r="AV48" s="128" t="s">
        <v>589</v>
      </c>
      <c r="AW48" s="128" t="s">
        <v>494</v>
      </c>
      <c r="AX48" s="160">
        <v>374000000</v>
      </c>
      <c r="AY48" s="113" t="s">
        <v>491</v>
      </c>
      <c r="AZ48" s="120" t="s">
        <v>507</v>
      </c>
      <c r="BA48" s="120" t="s">
        <v>508</v>
      </c>
      <c r="BB48" s="320">
        <v>369000000</v>
      </c>
      <c r="BC48" s="177"/>
      <c r="BD48" s="459">
        <v>600000000</v>
      </c>
      <c r="BE48" s="462">
        <v>495000000</v>
      </c>
      <c r="BF48" s="459">
        <v>113500000</v>
      </c>
      <c r="BG48" s="465">
        <f>+BF48/BD48</f>
        <v>0.18916666666666668</v>
      </c>
      <c r="BH48" s="107" t="s">
        <v>531</v>
      </c>
      <c r="BI48" s="315" t="s">
        <v>613</v>
      </c>
      <c r="BJ48" s="113" t="s">
        <v>614</v>
      </c>
      <c r="BK48" s="113">
        <v>0</v>
      </c>
      <c r="BL48" s="131">
        <v>45292</v>
      </c>
      <c r="BM48" s="436" t="s">
        <v>616</v>
      </c>
      <c r="BN48" s="436" t="s">
        <v>617</v>
      </c>
      <c r="BO48" s="315" t="s">
        <v>906</v>
      </c>
    </row>
    <row r="49" spans="1:67" ht="395.25" x14ac:dyDescent="0.35">
      <c r="A49" s="518"/>
      <c r="B49" s="497"/>
      <c r="C49" s="497"/>
      <c r="D49" s="145" t="s">
        <v>190</v>
      </c>
      <c r="E49" s="145" t="s">
        <v>174</v>
      </c>
      <c r="F49" s="145" t="s">
        <v>191</v>
      </c>
      <c r="G49" s="159">
        <v>1</v>
      </c>
      <c r="H49" s="120" t="s">
        <v>189</v>
      </c>
      <c r="I49" s="159">
        <v>1</v>
      </c>
      <c r="J49" s="431"/>
      <c r="K49" s="145" t="s">
        <v>298</v>
      </c>
      <c r="L49" s="120" t="s">
        <v>166</v>
      </c>
      <c r="M49" s="145" t="s">
        <v>174</v>
      </c>
      <c r="N49" s="268" t="s">
        <v>299</v>
      </c>
      <c r="O49" s="449">
        <v>2</v>
      </c>
      <c r="P49" s="449"/>
      <c r="Q49" s="120" t="s">
        <v>300</v>
      </c>
      <c r="R49" s="121">
        <v>8</v>
      </c>
      <c r="S49" s="121">
        <v>2</v>
      </c>
      <c r="T49" s="272">
        <f>3+3</f>
        <v>6</v>
      </c>
      <c r="U49" s="122">
        <v>2</v>
      </c>
      <c r="V49" s="265" t="s">
        <v>853</v>
      </c>
      <c r="W49" s="222">
        <v>2</v>
      </c>
      <c r="X49" s="288">
        <f>+W49/S49</f>
        <v>1</v>
      </c>
      <c r="Y49" s="284">
        <f>+(T49+W49)/R49</f>
        <v>1</v>
      </c>
      <c r="Z49" s="519"/>
      <c r="AA49" s="519"/>
      <c r="AB49" s="440"/>
      <c r="AC49" s="178"/>
      <c r="AD49" s="440"/>
      <c r="AE49" s="440"/>
      <c r="AF49" s="431"/>
      <c r="AG49" s="250" t="s">
        <v>443</v>
      </c>
      <c r="AH49" s="120" t="s">
        <v>444</v>
      </c>
      <c r="AI49" s="326">
        <v>2</v>
      </c>
      <c r="AJ49" s="326">
        <v>2</v>
      </c>
      <c r="AK49" s="326">
        <v>0</v>
      </c>
      <c r="AL49" s="224">
        <f>+AJ49+AK49</f>
        <v>2</v>
      </c>
      <c r="AM49" s="226">
        <f t="shared" si="2"/>
        <v>1</v>
      </c>
      <c r="AN49" s="152">
        <v>0.21</v>
      </c>
      <c r="AO49" s="167">
        <v>45323</v>
      </c>
      <c r="AP49" s="330">
        <v>45627</v>
      </c>
      <c r="AQ49" s="168" t="s">
        <v>583</v>
      </c>
      <c r="AR49" s="114" t="s">
        <v>612</v>
      </c>
      <c r="AS49" s="114" t="s">
        <v>612</v>
      </c>
      <c r="AT49" s="265" t="s">
        <v>612</v>
      </c>
      <c r="AU49" s="114" t="s">
        <v>404</v>
      </c>
      <c r="AV49" s="128" t="s">
        <v>589</v>
      </c>
      <c r="AW49" s="128" t="s">
        <v>494</v>
      </c>
      <c r="AX49" s="160">
        <v>126000000</v>
      </c>
      <c r="AY49" s="113" t="s">
        <v>491</v>
      </c>
      <c r="AZ49" s="120" t="s">
        <v>507</v>
      </c>
      <c r="BA49" s="120" t="s">
        <v>508</v>
      </c>
      <c r="BB49" s="320">
        <f>81510000+44490000</f>
        <v>126000000</v>
      </c>
      <c r="BC49" s="177"/>
      <c r="BD49" s="460"/>
      <c r="BE49" s="463"/>
      <c r="BF49" s="460"/>
      <c r="BG49" s="466"/>
      <c r="BH49" s="120" t="s">
        <v>531</v>
      </c>
      <c r="BI49" s="315" t="s">
        <v>615</v>
      </c>
      <c r="BJ49" s="120" t="s">
        <v>522</v>
      </c>
      <c r="BK49" s="113">
        <v>0</v>
      </c>
      <c r="BL49" s="131">
        <v>45323</v>
      </c>
      <c r="BM49" s="437"/>
      <c r="BN49" s="437" t="s">
        <v>551</v>
      </c>
      <c r="BO49" s="315" t="s">
        <v>907</v>
      </c>
    </row>
    <row r="50" spans="1:67" ht="120" customHeight="1" x14ac:dyDescent="0.35">
      <c r="A50" s="518"/>
      <c r="B50" s="497"/>
      <c r="C50" s="497"/>
      <c r="D50" s="145" t="s">
        <v>192</v>
      </c>
      <c r="E50" s="145" t="s">
        <v>193</v>
      </c>
      <c r="F50" s="145" t="s">
        <v>194</v>
      </c>
      <c r="G50" s="159">
        <v>1</v>
      </c>
      <c r="H50" s="120" t="s">
        <v>189</v>
      </c>
      <c r="I50" s="159">
        <v>1</v>
      </c>
      <c r="J50" s="431"/>
      <c r="K50" s="145" t="s">
        <v>301</v>
      </c>
      <c r="L50" s="120" t="s">
        <v>166</v>
      </c>
      <c r="M50" s="145" t="s">
        <v>174</v>
      </c>
      <c r="N50" s="268" t="s">
        <v>302</v>
      </c>
      <c r="O50" s="449">
        <v>2</v>
      </c>
      <c r="P50" s="449"/>
      <c r="Q50" s="120" t="s">
        <v>303</v>
      </c>
      <c r="R50" s="121">
        <v>1</v>
      </c>
      <c r="S50" s="114" t="s">
        <v>852</v>
      </c>
      <c r="T50" s="273">
        <v>1</v>
      </c>
      <c r="U50" s="114" t="s">
        <v>793</v>
      </c>
      <c r="V50" s="265" t="s">
        <v>853</v>
      </c>
      <c r="W50" s="224" t="s">
        <v>793</v>
      </c>
      <c r="X50" s="288" t="s">
        <v>793</v>
      </c>
      <c r="Y50" s="288">
        <v>1</v>
      </c>
      <c r="Z50" s="519"/>
      <c r="AA50" s="519"/>
      <c r="AB50" s="440"/>
      <c r="AC50" s="178"/>
      <c r="AD50" s="440"/>
      <c r="AE50" s="440"/>
      <c r="AF50" s="431"/>
      <c r="AG50" s="468" t="s">
        <v>446</v>
      </c>
      <c r="AH50" s="430" t="s">
        <v>423</v>
      </c>
      <c r="AI50" s="503">
        <v>1</v>
      </c>
      <c r="AJ50" s="503">
        <v>0</v>
      </c>
      <c r="AK50" s="503" t="s">
        <v>884</v>
      </c>
      <c r="AL50" s="452">
        <f>+AJ50</f>
        <v>0</v>
      </c>
      <c r="AM50" s="611">
        <f t="shared" si="2"/>
        <v>0</v>
      </c>
      <c r="AN50" s="533">
        <v>0.17</v>
      </c>
      <c r="AO50" s="614">
        <v>45323</v>
      </c>
      <c r="AP50" s="614">
        <v>45627</v>
      </c>
      <c r="AQ50" s="430" t="s">
        <v>583</v>
      </c>
      <c r="AR50" s="430" t="s">
        <v>447</v>
      </c>
      <c r="AS50" s="430">
        <v>0</v>
      </c>
      <c r="AT50" s="430">
        <v>0</v>
      </c>
      <c r="AU50" s="430" t="s">
        <v>404</v>
      </c>
      <c r="AV50" s="430" t="s">
        <v>589</v>
      </c>
      <c r="AW50" s="439" t="s">
        <v>494</v>
      </c>
      <c r="AX50" s="433">
        <v>100000000</v>
      </c>
      <c r="AY50" s="436" t="s">
        <v>491</v>
      </c>
      <c r="AZ50" s="436" t="s">
        <v>507</v>
      </c>
      <c r="BA50" s="436" t="s">
        <v>508</v>
      </c>
      <c r="BB50" s="436">
        <v>0</v>
      </c>
      <c r="BC50" s="179"/>
      <c r="BD50" s="460"/>
      <c r="BE50" s="463"/>
      <c r="BF50" s="460"/>
      <c r="BG50" s="466"/>
      <c r="BH50" s="436" t="s">
        <v>531</v>
      </c>
      <c r="BI50" s="491" t="s">
        <v>736</v>
      </c>
      <c r="BJ50" s="436" t="s">
        <v>591</v>
      </c>
      <c r="BK50" s="436">
        <v>0</v>
      </c>
      <c r="BL50" s="499">
        <v>45323</v>
      </c>
      <c r="BM50" s="437"/>
      <c r="BN50" s="437" t="s">
        <v>551</v>
      </c>
      <c r="BO50" s="491" t="s">
        <v>908</v>
      </c>
    </row>
    <row r="51" spans="1:67" ht="90" customHeight="1" x14ac:dyDescent="0.35">
      <c r="A51" s="518"/>
      <c r="B51" s="497"/>
      <c r="C51" s="497"/>
      <c r="D51" s="497" t="s">
        <v>195</v>
      </c>
      <c r="E51" s="497" t="s">
        <v>196</v>
      </c>
      <c r="F51" s="497" t="s">
        <v>197</v>
      </c>
      <c r="G51" s="541">
        <v>1</v>
      </c>
      <c r="H51" s="497" t="s">
        <v>145</v>
      </c>
      <c r="I51" s="541" t="s">
        <v>268</v>
      </c>
      <c r="J51" s="431"/>
      <c r="K51" s="145" t="s">
        <v>304</v>
      </c>
      <c r="L51" s="120" t="s">
        <v>166</v>
      </c>
      <c r="M51" s="145" t="s">
        <v>174</v>
      </c>
      <c r="N51" s="268" t="s">
        <v>305</v>
      </c>
      <c r="O51" s="449">
        <v>2</v>
      </c>
      <c r="P51" s="449"/>
      <c r="Q51" s="120" t="s">
        <v>297</v>
      </c>
      <c r="R51" s="121">
        <v>1</v>
      </c>
      <c r="S51" s="114" t="s">
        <v>852</v>
      </c>
      <c r="T51" s="251" t="s">
        <v>306</v>
      </c>
      <c r="U51" s="114" t="s">
        <v>793</v>
      </c>
      <c r="V51" s="265" t="s">
        <v>853</v>
      </c>
      <c r="W51" s="224" t="s">
        <v>793</v>
      </c>
      <c r="X51" s="288" t="s">
        <v>793</v>
      </c>
      <c r="Y51" s="288">
        <v>1</v>
      </c>
      <c r="Z51" s="519"/>
      <c r="AA51" s="519"/>
      <c r="AB51" s="440"/>
      <c r="AC51" s="178"/>
      <c r="AD51" s="440"/>
      <c r="AE51" s="440"/>
      <c r="AF51" s="431"/>
      <c r="AG51" s="502"/>
      <c r="AH51" s="431"/>
      <c r="AI51" s="504"/>
      <c r="AJ51" s="504"/>
      <c r="AK51" s="504"/>
      <c r="AL51" s="458"/>
      <c r="AM51" s="612"/>
      <c r="AN51" s="615"/>
      <c r="AO51" s="479"/>
      <c r="AP51" s="479"/>
      <c r="AQ51" s="431"/>
      <c r="AR51" s="431"/>
      <c r="AS51" s="431"/>
      <c r="AT51" s="431"/>
      <c r="AU51" s="431"/>
      <c r="AV51" s="431"/>
      <c r="AW51" s="440"/>
      <c r="AX51" s="434"/>
      <c r="AY51" s="437"/>
      <c r="AZ51" s="437"/>
      <c r="BA51" s="437"/>
      <c r="BB51" s="437"/>
      <c r="BC51" s="180"/>
      <c r="BD51" s="460"/>
      <c r="BE51" s="463"/>
      <c r="BF51" s="460"/>
      <c r="BG51" s="466"/>
      <c r="BH51" s="437"/>
      <c r="BI51" s="498"/>
      <c r="BJ51" s="437"/>
      <c r="BK51" s="437"/>
      <c r="BL51" s="500"/>
      <c r="BM51" s="437"/>
      <c r="BN51" s="437"/>
      <c r="BO51" s="498"/>
    </row>
    <row r="52" spans="1:67" ht="279" x14ac:dyDescent="0.35">
      <c r="A52" s="518"/>
      <c r="B52" s="497"/>
      <c r="C52" s="497"/>
      <c r="D52" s="497"/>
      <c r="E52" s="497"/>
      <c r="F52" s="497"/>
      <c r="G52" s="497"/>
      <c r="H52" s="497"/>
      <c r="I52" s="497"/>
      <c r="J52" s="431"/>
      <c r="K52" s="145" t="s">
        <v>307</v>
      </c>
      <c r="L52" s="120" t="s">
        <v>166</v>
      </c>
      <c r="M52" s="145" t="s">
        <v>308</v>
      </c>
      <c r="N52" s="268" t="s">
        <v>309</v>
      </c>
      <c r="O52" s="449">
        <v>2</v>
      </c>
      <c r="P52" s="449"/>
      <c r="Q52" s="120" t="s">
        <v>310</v>
      </c>
      <c r="R52" s="121">
        <v>1</v>
      </c>
      <c r="S52" s="114" t="s">
        <v>852</v>
      </c>
      <c r="T52" s="251" t="s">
        <v>311</v>
      </c>
      <c r="U52" s="114" t="s">
        <v>793</v>
      </c>
      <c r="V52" s="265" t="s">
        <v>853</v>
      </c>
      <c r="W52" s="224" t="s">
        <v>793</v>
      </c>
      <c r="X52" s="288" t="s">
        <v>793</v>
      </c>
      <c r="Y52" s="288">
        <v>1</v>
      </c>
      <c r="Z52" s="519"/>
      <c r="AA52" s="519"/>
      <c r="AB52" s="440"/>
      <c r="AC52" s="178"/>
      <c r="AD52" s="440"/>
      <c r="AE52" s="440"/>
      <c r="AF52" s="431"/>
      <c r="AG52" s="502"/>
      <c r="AH52" s="431"/>
      <c r="AI52" s="504"/>
      <c r="AJ52" s="504"/>
      <c r="AK52" s="504"/>
      <c r="AL52" s="458"/>
      <c r="AM52" s="612"/>
      <c r="AN52" s="615"/>
      <c r="AO52" s="479"/>
      <c r="AP52" s="479"/>
      <c r="AQ52" s="431"/>
      <c r="AR52" s="431"/>
      <c r="AS52" s="431"/>
      <c r="AT52" s="431"/>
      <c r="AU52" s="431"/>
      <c r="AV52" s="431"/>
      <c r="AW52" s="440"/>
      <c r="AX52" s="434"/>
      <c r="AY52" s="437"/>
      <c r="AZ52" s="437"/>
      <c r="BA52" s="437"/>
      <c r="BB52" s="437"/>
      <c r="BC52" s="180"/>
      <c r="BD52" s="460"/>
      <c r="BE52" s="463"/>
      <c r="BF52" s="460"/>
      <c r="BG52" s="466"/>
      <c r="BH52" s="437"/>
      <c r="BI52" s="498"/>
      <c r="BJ52" s="437"/>
      <c r="BK52" s="437"/>
      <c r="BL52" s="500"/>
      <c r="BM52" s="437"/>
      <c r="BN52" s="437"/>
      <c r="BO52" s="498"/>
    </row>
    <row r="53" spans="1:67" ht="139.5" customHeight="1" x14ac:dyDescent="0.35">
      <c r="A53" s="518"/>
      <c r="B53" s="497"/>
      <c r="C53" s="497"/>
      <c r="D53" s="497"/>
      <c r="E53" s="497"/>
      <c r="F53" s="497"/>
      <c r="G53" s="497"/>
      <c r="H53" s="497"/>
      <c r="I53" s="497"/>
      <c r="J53" s="431"/>
      <c r="K53" s="145" t="s">
        <v>312</v>
      </c>
      <c r="L53" s="120" t="s">
        <v>166</v>
      </c>
      <c r="M53" s="145" t="s">
        <v>313</v>
      </c>
      <c r="N53" s="268" t="s">
        <v>314</v>
      </c>
      <c r="O53" s="449">
        <v>2</v>
      </c>
      <c r="P53" s="449"/>
      <c r="Q53" s="120" t="s">
        <v>310</v>
      </c>
      <c r="R53" s="121">
        <v>1</v>
      </c>
      <c r="S53" s="121">
        <v>1</v>
      </c>
      <c r="T53" s="251" t="s">
        <v>315</v>
      </c>
      <c r="U53" s="121">
        <v>1</v>
      </c>
      <c r="V53" s="264">
        <v>1</v>
      </c>
      <c r="W53" s="221">
        <v>1</v>
      </c>
      <c r="X53" s="288">
        <f>+W53/S53</f>
        <v>1</v>
      </c>
      <c r="Y53" s="284">
        <v>1</v>
      </c>
      <c r="Z53" s="519"/>
      <c r="AA53" s="519"/>
      <c r="AB53" s="440"/>
      <c r="AC53" s="178"/>
      <c r="AD53" s="440"/>
      <c r="AE53" s="440"/>
      <c r="AF53" s="431"/>
      <c r="AG53" s="502"/>
      <c r="AH53" s="431"/>
      <c r="AI53" s="504"/>
      <c r="AJ53" s="504"/>
      <c r="AK53" s="504"/>
      <c r="AL53" s="458"/>
      <c r="AM53" s="612"/>
      <c r="AN53" s="615"/>
      <c r="AO53" s="479"/>
      <c r="AP53" s="479"/>
      <c r="AQ53" s="431"/>
      <c r="AR53" s="431"/>
      <c r="AS53" s="431"/>
      <c r="AT53" s="431"/>
      <c r="AU53" s="431"/>
      <c r="AV53" s="431"/>
      <c r="AW53" s="440"/>
      <c r="AX53" s="434"/>
      <c r="AY53" s="437"/>
      <c r="AZ53" s="437"/>
      <c r="BA53" s="437"/>
      <c r="BB53" s="437"/>
      <c r="BC53" s="180"/>
      <c r="BD53" s="460"/>
      <c r="BE53" s="463"/>
      <c r="BF53" s="460"/>
      <c r="BG53" s="466"/>
      <c r="BH53" s="437"/>
      <c r="BI53" s="498"/>
      <c r="BJ53" s="437"/>
      <c r="BK53" s="437"/>
      <c r="BL53" s="500"/>
      <c r="BM53" s="437"/>
      <c r="BN53" s="437"/>
      <c r="BO53" s="498"/>
    </row>
    <row r="54" spans="1:67" ht="129.6" customHeight="1" x14ac:dyDescent="0.35">
      <c r="A54" s="518"/>
      <c r="B54" s="497"/>
      <c r="C54" s="497"/>
      <c r="D54" s="497"/>
      <c r="E54" s="497"/>
      <c r="F54" s="497"/>
      <c r="G54" s="497"/>
      <c r="H54" s="497"/>
      <c r="I54" s="497"/>
      <c r="J54" s="432"/>
      <c r="K54" s="145" t="s">
        <v>316</v>
      </c>
      <c r="L54" s="120" t="s">
        <v>166</v>
      </c>
      <c r="M54" s="145" t="s">
        <v>174</v>
      </c>
      <c r="N54" s="268" t="s">
        <v>317</v>
      </c>
      <c r="O54" s="449">
        <v>2</v>
      </c>
      <c r="P54" s="449"/>
      <c r="Q54" s="120" t="s">
        <v>310</v>
      </c>
      <c r="R54" s="121">
        <v>1</v>
      </c>
      <c r="S54" s="114" t="s">
        <v>852</v>
      </c>
      <c r="T54" s="251" t="s">
        <v>318</v>
      </c>
      <c r="U54" s="114" t="s">
        <v>793</v>
      </c>
      <c r="V54" s="265" t="s">
        <v>268</v>
      </c>
      <c r="W54" s="224" t="s">
        <v>793</v>
      </c>
      <c r="X54" s="288" t="s">
        <v>793</v>
      </c>
      <c r="Y54" s="288">
        <v>1</v>
      </c>
      <c r="Z54" s="519"/>
      <c r="AA54" s="519"/>
      <c r="AB54" s="440"/>
      <c r="AC54" s="178"/>
      <c r="AD54" s="441"/>
      <c r="AE54" s="441"/>
      <c r="AF54" s="432"/>
      <c r="AG54" s="469"/>
      <c r="AH54" s="432"/>
      <c r="AI54" s="505"/>
      <c r="AJ54" s="505"/>
      <c r="AK54" s="505"/>
      <c r="AL54" s="453"/>
      <c r="AM54" s="613"/>
      <c r="AN54" s="534"/>
      <c r="AO54" s="480"/>
      <c r="AP54" s="480"/>
      <c r="AQ54" s="432"/>
      <c r="AR54" s="432"/>
      <c r="AS54" s="432"/>
      <c r="AT54" s="432"/>
      <c r="AU54" s="432"/>
      <c r="AV54" s="432"/>
      <c r="AW54" s="441"/>
      <c r="AX54" s="435"/>
      <c r="AY54" s="438"/>
      <c r="AZ54" s="438"/>
      <c r="BA54" s="438"/>
      <c r="BB54" s="438"/>
      <c r="BC54" s="181"/>
      <c r="BD54" s="461"/>
      <c r="BE54" s="464"/>
      <c r="BF54" s="461"/>
      <c r="BG54" s="467"/>
      <c r="BH54" s="438"/>
      <c r="BI54" s="492"/>
      <c r="BJ54" s="438"/>
      <c r="BK54" s="438"/>
      <c r="BL54" s="501"/>
      <c r="BM54" s="438"/>
      <c r="BN54" s="438"/>
      <c r="BO54" s="492"/>
    </row>
    <row r="55" spans="1:67" ht="129.6" customHeight="1" x14ac:dyDescent="0.35">
      <c r="A55" s="518"/>
      <c r="B55" s="497"/>
      <c r="C55" s="497"/>
      <c r="D55" s="120"/>
      <c r="E55" s="120"/>
      <c r="F55" s="120"/>
      <c r="G55" s="120"/>
      <c r="H55" s="120"/>
      <c r="I55" s="120"/>
      <c r="J55" s="107"/>
      <c r="K55" s="182"/>
      <c r="L55" s="154"/>
      <c r="M55" s="182"/>
      <c r="N55" s="429" t="s">
        <v>806</v>
      </c>
      <c r="O55" s="445"/>
      <c r="P55" s="445"/>
      <c r="Q55" s="445"/>
      <c r="R55" s="445"/>
      <c r="S55" s="445"/>
      <c r="T55" s="445"/>
      <c r="U55" s="445"/>
      <c r="V55" s="445"/>
      <c r="W55" s="446"/>
      <c r="X55" s="289">
        <f>AVERAGE(X48:X54)</f>
        <v>1</v>
      </c>
      <c r="Y55" s="289">
        <f>AVERAGE(Y48:Y54)</f>
        <v>1</v>
      </c>
      <c r="Z55" s="519"/>
      <c r="AA55" s="519"/>
      <c r="AB55" s="428" t="s">
        <v>819</v>
      </c>
      <c r="AC55" s="428"/>
      <c r="AD55" s="428"/>
      <c r="AE55" s="428"/>
      <c r="AF55" s="428"/>
      <c r="AG55" s="428"/>
      <c r="AH55" s="428"/>
      <c r="AI55" s="428"/>
      <c r="AJ55" s="428"/>
      <c r="AK55" s="428"/>
      <c r="AL55" s="428"/>
      <c r="AM55" s="135">
        <f>AVERAGE(AM48:AM54)</f>
        <v>0.66666666666666663</v>
      </c>
      <c r="AN55" s="183"/>
      <c r="AO55" s="267"/>
      <c r="AP55" s="267"/>
      <c r="AQ55" s="107"/>
      <c r="AR55" s="107"/>
      <c r="AS55" s="107"/>
      <c r="AT55" s="259"/>
      <c r="AU55" s="107"/>
      <c r="AV55" s="107"/>
      <c r="AW55" s="428" t="s">
        <v>831</v>
      </c>
      <c r="AX55" s="428"/>
      <c r="AY55" s="428"/>
      <c r="AZ55" s="428"/>
      <c r="BA55" s="428"/>
      <c r="BB55" s="428"/>
      <c r="BC55" s="429"/>
      <c r="BD55" s="299">
        <f>+BD48</f>
        <v>600000000</v>
      </c>
      <c r="BE55" s="243">
        <f t="shared" ref="BE55:BG55" si="10">+BE48</f>
        <v>495000000</v>
      </c>
      <c r="BF55" s="299">
        <f t="shared" si="10"/>
        <v>113500000</v>
      </c>
      <c r="BG55" s="309">
        <f t="shared" si="10"/>
        <v>0.18916666666666668</v>
      </c>
      <c r="BH55" s="171"/>
      <c r="BI55" s="319"/>
      <c r="BJ55" s="171"/>
      <c r="BK55" s="171"/>
      <c r="BL55" s="184"/>
      <c r="BM55" s="151"/>
      <c r="BN55" s="151"/>
      <c r="BO55" s="379"/>
    </row>
    <row r="56" spans="1:67" ht="105" customHeight="1" x14ac:dyDescent="0.35">
      <c r="A56" s="518"/>
      <c r="B56" s="497"/>
      <c r="C56" s="497"/>
      <c r="D56" s="497" t="s">
        <v>198</v>
      </c>
      <c r="E56" s="497" t="s">
        <v>174</v>
      </c>
      <c r="F56" s="497" t="s">
        <v>199</v>
      </c>
      <c r="G56" s="541">
        <v>1</v>
      </c>
      <c r="H56" s="497" t="s">
        <v>145</v>
      </c>
      <c r="I56" s="541">
        <v>1</v>
      </c>
      <c r="J56" s="497" t="s">
        <v>319</v>
      </c>
      <c r="K56" s="430" t="s">
        <v>320</v>
      </c>
      <c r="L56" s="430" t="s">
        <v>166</v>
      </c>
      <c r="M56" s="430" t="s">
        <v>321</v>
      </c>
      <c r="N56" s="468" t="s">
        <v>322</v>
      </c>
      <c r="O56" s="520">
        <v>2</v>
      </c>
      <c r="P56" s="521"/>
      <c r="Q56" s="430" t="s">
        <v>323</v>
      </c>
      <c r="R56" s="447">
        <v>20</v>
      </c>
      <c r="S56" s="478" t="s">
        <v>875</v>
      </c>
      <c r="T56" s="590">
        <v>0</v>
      </c>
      <c r="U56" s="478" t="s">
        <v>566</v>
      </c>
      <c r="V56" s="478" t="s">
        <v>566</v>
      </c>
      <c r="W56" s="452" t="s">
        <v>566</v>
      </c>
      <c r="X56" s="454" t="s">
        <v>793</v>
      </c>
      <c r="Y56" s="454">
        <v>0</v>
      </c>
      <c r="Z56" s="519"/>
      <c r="AA56" s="519"/>
      <c r="AB56" s="178"/>
      <c r="AC56" s="178"/>
      <c r="AD56" s="439" t="s">
        <v>448</v>
      </c>
      <c r="AE56" s="439" t="s">
        <v>449</v>
      </c>
      <c r="AF56" s="430" t="s">
        <v>450</v>
      </c>
      <c r="AG56" s="250" t="s">
        <v>561</v>
      </c>
      <c r="AH56" s="120" t="s">
        <v>400</v>
      </c>
      <c r="AI56" s="326">
        <v>1</v>
      </c>
      <c r="AJ56" s="326">
        <v>0</v>
      </c>
      <c r="AK56" s="326">
        <v>0</v>
      </c>
      <c r="AL56" s="224">
        <f>+AJ56+AK56</f>
        <v>0</v>
      </c>
      <c r="AM56" s="226">
        <f t="shared" si="2"/>
        <v>0</v>
      </c>
      <c r="AN56" s="152">
        <v>0.01</v>
      </c>
      <c r="AO56" s="185">
        <v>45323</v>
      </c>
      <c r="AP56" s="330">
        <v>45627</v>
      </c>
      <c r="AQ56" s="128" t="s">
        <v>583</v>
      </c>
      <c r="AR56" s="128" t="s">
        <v>451</v>
      </c>
      <c r="AS56" s="128">
        <v>0</v>
      </c>
      <c r="AT56" s="257">
        <v>0</v>
      </c>
      <c r="AU56" s="114" t="s">
        <v>619</v>
      </c>
      <c r="AV56" s="114" t="s">
        <v>620</v>
      </c>
      <c r="AW56" s="128" t="s">
        <v>559</v>
      </c>
      <c r="AX56" s="186">
        <v>10000000</v>
      </c>
      <c r="AY56" s="113" t="s">
        <v>491</v>
      </c>
      <c r="AZ56" s="107" t="s">
        <v>509</v>
      </c>
      <c r="BA56" s="133" t="s">
        <v>510</v>
      </c>
      <c r="BB56" s="120">
        <v>0</v>
      </c>
      <c r="BC56" s="177"/>
      <c r="BD56" s="459">
        <v>2300000000</v>
      </c>
      <c r="BE56" s="462">
        <v>778388304.60000002</v>
      </c>
      <c r="BF56" s="459">
        <v>113451000</v>
      </c>
      <c r="BG56" s="481">
        <f>+BF56/BD56</f>
        <v>4.9326521739130436E-2</v>
      </c>
      <c r="BH56" s="107" t="s">
        <v>531</v>
      </c>
      <c r="BI56" s="315" t="s">
        <v>560</v>
      </c>
      <c r="BJ56" s="120" t="s">
        <v>522</v>
      </c>
      <c r="BK56" s="120">
        <v>0</v>
      </c>
      <c r="BL56" s="131">
        <v>45323</v>
      </c>
      <c r="BM56" s="436" t="s">
        <v>599</v>
      </c>
      <c r="BN56" s="436" t="s">
        <v>622</v>
      </c>
      <c r="BO56" s="375" t="s">
        <v>899</v>
      </c>
    </row>
    <row r="57" spans="1:67" ht="255.75" x14ac:dyDescent="0.35">
      <c r="A57" s="518"/>
      <c r="B57" s="497"/>
      <c r="C57" s="497"/>
      <c r="D57" s="497"/>
      <c r="E57" s="497"/>
      <c r="F57" s="497"/>
      <c r="G57" s="541"/>
      <c r="H57" s="497"/>
      <c r="I57" s="541"/>
      <c r="J57" s="497"/>
      <c r="K57" s="431"/>
      <c r="L57" s="431"/>
      <c r="M57" s="431"/>
      <c r="N57" s="502"/>
      <c r="O57" s="548"/>
      <c r="P57" s="549"/>
      <c r="Q57" s="431"/>
      <c r="R57" s="477"/>
      <c r="S57" s="479"/>
      <c r="T57" s="591"/>
      <c r="U57" s="479"/>
      <c r="V57" s="479"/>
      <c r="W57" s="458"/>
      <c r="X57" s="639"/>
      <c r="Y57" s="639"/>
      <c r="Z57" s="519"/>
      <c r="AA57" s="519"/>
      <c r="AB57" s="178"/>
      <c r="AC57" s="178"/>
      <c r="AD57" s="440"/>
      <c r="AE57" s="440"/>
      <c r="AF57" s="431"/>
      <c r="AG57" s="250" t="s">
        <v>452</v>
      </c>
      <c r="AH57" s="120" t="s">
        <v>453</v>
      </c>
      <c r="AI57" s="326">
        <v>1</v>
      </c>
      <c r="AJ57" s="326">
        <v>0</v>
      </c>
      <c r="AK57" s="326">
        <v>1</v>
      </c>
      <c r="AL57" s="224">
        <f t="shared" ref="AL57:AL58" si="11">+AJ57+AK57</f>
        <v>1</v>
      </c>
      <c r="AM57" s="226">
        <f t="shared" si="2"/>
        <v>1</v>
      </c>
      <c r="AN57" s="152">
        <v>0.08</v>
      </c>
      <c r="AO57" s="185">
        <v>45323</v>
      </c>
      <c r="AP57" s="330">
        <v>45627</v>
      </c>
      <c r="AQ57" s="128" t="s">
        <v>583</v>
      </c>
      <c r="AR57" s="128" t="s">
        <v>451</v>
      </c>
      <c r="AS57" s="128">
        <v>0</v>
      </c>
      <c r="AT57" s="257">
        <v>91</v>
      </c>
      <c r="AU57" s="114" t="s">
        <v>619</v>
      </c>
      <c r="AV57" s="114" t="s">
        <v>620</v>
      </c>
      <c r="AW57" s="128" t="s">
        <v>494</v>
      </c>
      <c r="AX57" s="160">
        <v>170000000</v>
      </c>
      <c r="AY57" s="113" t="s">
        <v>491</v>
      </c>
      <c r="AZ57" s="120" t="s">
        <v>509</v>
      </c>
      <c r="BA57" s="120" t="s">
        <v>510</v>
      </c>
      <c r="BB57" s="320">
        <v>169932166.59999999</v>
      </c>
      <c r="BC57" s="161"/>
      <c r="BD57" s="460"/>
      <c r="BE57" s="463"/>
      <c r="BF57" s="460"/>
      <c r="BG57" s="482"/>
      <c r="BH57" s="120" t="s">
        <v>531</v>
      </c>
      <c r="BI57" s="315" t="s">
        <v>535</v>
      </c>
      <c r="BJ57" s="120" t="s">
        <v>521</v>
      </c>
      <c r="BK57" s="120">
        <v>0</v>
      </c>
      <c r="BL57" s="131">
        <v>45323</v>
      </c>
      <c r="BM57" s="437"/>
      <c r="BN57" s="437"/>
      <c r="BO57" s="375" t="s">
        <v>909</v>
      </c>
    </row>
    <row r="58" spans="1:67" ht="127.5" customHeight="1" x14ac:dyDescent="0.35">
      <c r="A58" s="518"/>
      <c r="B58" s="497"/>
      <c r="C58" s="497"/>
      <c r="D58" s="497"/>
      <c r="E58" s="497"/>
      <c r="F58" s="497"/>
      <c r="G58" s="541"/>
      <c r="H58" s="497"/>
      <c r="I58" s="541"/>
      <c r="J58" s="497"/>
      <c r="K58" s="432"/>
      <c r="L58" s="432"/>
      <c r="M58" s="432"/>
      <c r="N58" s="469"/>
      <c r="O58" s="522"/>
      <c r="P58" s="523"/>
      <c r="Q58" s="432"/>
      <c r="R58" s="448"/>
      <c r="S58" s="480"/>
      <c r="T58" s="530"/>
      <c r="U58" s="480"/>
      <c r="V58" s="480"/>
      <c r="W58" s="453"/>
      <c r="X58" s="455"/>
      <c r="Y58" s="455"/>
      <c r="Z58" s="519"/>
      <c r="AA58" s="519"/>
      <c r="AB58" s="178"/>
      <c r="AC58" s="178"/>
      <c r="AD58" s="440"/>
      <c r="AE58" s="440"/>
      <c r="AF58" s="431"/>
      <c r="AG58" s="338" t="s">
        <v>939</v>
      </c>
      <c r="AH58" s="338" t="s">
        <v>453</v>
      </c>
      <c r="AI58" s="326">
        <v>1</v>
      </c>
      <c r="AJ58" s="326">
        <v>0</v>
      </c>
      <c r="AK58" s="326">
        <v>0</v>
      </c>
      <c r="AL58" s="110">
        <f t="shared" si="11"/>
        <v>0</v>
      </c>
      <c r="AM58" s="422">
        <f t="shared" si="2"/>
        <v>0</v>
      </c>
      <c r="AN58" s="152">
        <v>0.09</v>
      </c>
      <c r="AO58" s="423">
        <v>45323</v>
      </c>
      <c r="AP58" s="423">
        <v>45627</v>
      </c>
      <c r="AQ58" s="338" t="s">
        <v>583</v>
      </c>
      <c r="AR58" s="338" t="s">
        <v>454</v>
      </c>
      <c r="AS58" s="338">
        <v>0</v>
      </c>
      <c r="AT58" s="338">
        <v>0</v>
      </c>
      <c r="AU58" s="110" t="s">
        <v>619</v>
      </c>
      <c r="AV58" s="110" t="s">
        <v>620</v>
      </c>
      <c r="AW58" s="338" t="s">
        <v>494</v>
      </c>
      <c r="AX58" s="347">
        <v>346400000</v>
      </c>
      <c r="AY58" s="338" t="s">
        <v>491</v>
      </c>
      <c r="AZ58" s="338" t="s">
        <v>509</v>
      </c>
      <c r="BA58" s="338" t="s">
        <v>510</v>
      </c>
      <c r="BB58" s="220">
        <v>0</v>
      </c>
      <c r="BC58" s="161"/>
      <c r="BD58" s="460"/>
      <c r="BE58" s="463"/>
      <c r="BF58" s="460"/>
      <c r="BG58" s="482"/>
      <c r="BH58" s="338" t="s">
        <v>531</v>
      </c>
      <c r="BI58" s="338" t="s">
        <v>940</v>
      </c>
      <c r="BJ58" s="338" t="s">
        <v>520</v>
      </c>
      <c r="BK58" s="338">
        <v>0</v>
      </c>
      <c r="BL58" s="355">
        <v>45413</v>
      </c>
      <c r="BM58" s="437"/>
      <c r="BN58" s="437"/>
      <c r="BO58" s="365" t="s">
        <v>941</v>
      </c>
    </row>
    <row r="59" spans="1:67" ht="169.5" customHeight="1" x14ac:dyDescent="0.35">
      <c r="A59" s="518"/>
      <c r="B59" s="497"/>
      <c r="C59" s="497"/>
      <c r="D59" s="497"/>
      <c r="E59" s="497"/>
      <c r="F59" s="497"/>
      <c r="G59" s="541"/>
      <c r="H59" s="497"/>
      <c r="I59" s="541"/>
      <c r="J59" s="497"/>
      <c r="K59" s="430" t="s">
        <v>324</v>
      </c>
      <c r="L59" s="430" t="s">
        <v>166</v>
      </c>
      <c r="M59" s="430" t="s">
        <v>325</v>
      </c>
      <c r="N59" s="468" t="s">
        <v>326</v>
      </c>
      <c r="O59" s="520">
        <v>1</v>
      </c>
      <c r="P59" s="521"/>
      <c r="Q59" s="430" t="s">
        <v>327</v>
      </c>
      <c r="R59" s="430">
        <v>1</v>
      </c>
      <c r="S59" s="430" t="s">
        <v>328</v>
      </c>
      <c r="T59" s="468" t="s">
        <v>876</v>
      </c>
      <c r="U59" s="430" t="s">
        <v>328</v>
      </c>
      <c r="V59" s="430" t="s">
        <v>328</v>
      </c>
      <c r="W59" s="630" t="s">
        <v>328</v>
      </c>
      <c r="X59" s="640">
        <v>3.125E-2</v>
      </c>
      <c r="Y59" s="636">
        <v>0.5</v>
      </c>
      <c r="Z59" s="519"/>
      <c r="AA59" s="519"/>
      <c r="AB59" s="178"/>
      <c r="AC59" s="178"/>
      <c r="AD59" s="440"/>
      <c r="AE59" s="440"/>
      <c r="AF59" s="431"/>
      <c r="AG59" s="250" t="s">
        <v>677</v>
      </c>
      <c r="AH59" s="120" t="s">
        <v>453</v>
      </c>
      <c r="AI59" s="326">
        <v>1</v>
      </c>
      <c r="AJ59" s="326">
        <v>0</v>
      </c>
      <c r="AK59" s="326">
        <v>0</v>
      </c>
      <c r="AL59" s="224">
        <f>+AJ59+AK59</f>
        <v>0</v>
      </c>
      <c r="AM59" s="226">
        <f t="shared" si="2"/>
        <v>0</v>
      </c>
      <c r="AN59" s="152">
        <v>0.05</v>
      </c>
      <c r="AO59" s="185">
        <v>45352</v>
      </c>
      <c r="AP59" s="330">
        <v>45627</v>
      </c>
      <c r="AQ59" s="128" t="s">
        <v>681</v>
      </c>
      <c r="AR59" s="128" t="s">
        <v>451</v>
      </c>
      <c r="AS59" s="128">
        <v>0</v>
      </c>
      <c r="AT59" s="257">
        <v>0</v>
      </c>
      <c r="AU59" s="114" t="s">
        <v>619</v>
      </c>
      <c r="AV59" s="114" t="s">
        <v>620</v>
      </c>
      <c r="AW59" s="128" t="s">
        <v>494</v>
      </c>
      <c r="AX59" s="160">
        <v>115000000</v>
      </c>
      <c r="AY59" s="113" t="s">
        <v>491</v>
      </c>
      <c r="AZ59" s="120" t="s">
        <v>509</v>
      </c>
      <c r="BA59" s="120" t="s">
        <v>510</v>
      </c>
      <c r="BB59" s="120">
        <v>0</v>
      </c>
      <c r="BC59" s="161"/>
      <c r="BD59" s="460"/>
      <c r="BE59" s="463"/>
      <c r="BF59" s="460"/>
      <c r="BG59" s="482"/>
      <c r="BH59" s="120" t="s">
        <v>531</v>
      </c>
      <c r="BI59" s="315" t="s">
        <v>682</v>
      </c>
      <c r="BJ59" s="120" t="s">
        <v>522</v>
      </c>
      <c r="BK59" s="120">
        <v>0</v>
      </c>
      <c r="BL59" s="131">
        <v>45352</v>
      </c>
      <c r="BM59" s="437"/>
      <c r="BN59" s="437"/>
      <c r="BO59" s="375" t="s">
        <v>912</v>
      </c>
    </row>
    <row r="60" spans="1:67" ht="78.75" customHeight="1" x14ac:dyDescent="0.35">
      <c r="A60" s="518"/>
      <c r="B60" s="497"/>
      <c r="C60" s="497"/>
      <c r="D60" s="497"/>
      <c r="E60" s="497"/>
      <c r="F60" s="497"/>
      <c r="G60" s="541"/>
      <c r="H60" s="497"/>
      <c r="I60" s="541"/>
      <c r="J60" s="497"/>
      <c r="K60" s="431"/>
      <c r="L60" s="431"/>
      <c r="M60" s="431"/>
      <c r="N60" s="502"/>
      <c r="O60" s="548"/>
      <c r="P60" s="549"/>
      <c r="Q60" s="431"/>
      <c r="R60" s="431"/>
      <c r="S60" s="431"/>
      <c r="T60" s="502"/>
      <c r="U60" s="431"/>
      <c r="V60" s="431"/>
      <c r="W60" s="631"/>
      <c r="X60" s="641"/>
      <c r="Y60" s="637"/>
      <c r="Z60" s="519"/>
      <c r="AA60" s="519"/>
      <c r="AB60" s="178"/>
      <c r="AC60" s="178"/>
      <c r="AD60" s="440"/>
      <c r="AE60" s="440"/>
      <c r="AF60" s="431"/>
      <c r="AG60" s="323" t="s">
        <v>678</v>
      </c>
      <c r="AH60" s="120" t="s">
        <v>453</v>
      </c>
      <c r="AI60" s="326">
        <v>1</v>
      </c>
      <c r="AJ60" s="326">
        <v>0</v>
      </c>
      <c r="AK60" s="326">
        <v>0</v>
      </c>
      <c r="AL60" s="224">
        <f>+AJ60+AK60</f>
        <v>0</v>
      </c>
      <c r="AM60" s="226">
        <f t="shared" si="2"/>
        <v>0</v>
      </c>
      <c r="AN60" s="152">
        <v>0.03</v>
      </c>
      <c r="AO60" s="185">
        <v>45352</v>
      </c>
      <c r="AP60" s="330">
        <v>45627</v>
      </c>
      <c r="AQ60" s="128" t="s">
        <v>681</v>
      </c>
      <c r="AR60" s="128" t="s">
        <v>451</v>
      </c>
      <c r="AS60" s="128">
        <v>0</v>
      </c>
      <c r="AT60" s="257">
        <v>0</v>
      </c>
      <c r="AU60" s="114" t="s">
        <v>619</v>
      </c>
      <c r="AV60" s="114" t="s">
        <v>620</v>
      </c>
      <c r="AW60" s="128" t="s">
        <v>494</v>
      </c>
      <c r="AX60" s="371"/>
      <c r="AY60" s="220" t="s">
        <v>491</v>
      </c>
      <c r="AZ60" s="220" t="s">
        <v>509</v>
      </c>
      <c r="BA60" s="220" t="s">
        <v>510</v>
      </c>
      <c r="BB60" s="120">
        <v>0</v>
      </c>
      <c r="BC60" s="161"/>
      <c r="BD60" s="460"/>
      <c r="BE60" s="463"/>
      <c r="BF60" s="460"/>
      <c r="BG60" s="482"/>
      <c r="BH60" s="120" t="s">
        <v>531</v>
      </c>
      <c r="BI60" s="315" t="s">
        <v>683</v>
      </c>
      <c r="BJ60" s="120" t="s">
        <v>522</v>
      </c>
      <c r="BK60" s="120">
        <v>0</v>
      </c>
      <c r="BL60" s="131">
        <v>45352</v>
      </c>
      <c r="BM60" s="437"/>
      <c r="BN60" s="437"/>
      <c r="BO60" s="379"/>
    </row>
    <row r="61" spans="1:67" ht="63.75" customHeight="1" x14ac:dyDescent="0.35">
      <c r="A61" s="518"/>
      <c r="B61" s="497"/>
      <c r="C61" s="497"/>
      <c r="D61" s="497"/>
      <c r="E61" s="497"/>
      <c r="F61" s="497"/>
      <c r="G61" s="541"/>
      <c r="H61" s="497"/>
      <c r="I61" s="541"/>
      <c r="J61" s="497"/>
      <c r="K61" s="431"/>
      <c r="L61" s="431"/>
      <c r="M61" s="431"/>
      <c r="N61" s="502"/>
      <c r="O61" s="548"/>
      <c r="P61" s="549"/>
      <c r="Q61" s="431"/>
      <c r="R61" s="431"/>
      <c r="S61" s="431"/>
      <c r="T61" s="502"/>
      <c r="U61" s="431"/>
      <c r="V61" s="431"/>
      <c r="W61" s="631"/>
      <c r="X61" s="641"/>
      <c r="Y61" s="637"/>
      <c r="Z61" s="519"/>
      <c r="AA61" s="519"/>
      <c r="AB61" s="178"/>
      <c r="AC61" s="178"/>
      <c r="AD61" s="440"/>
      <c r="AE61" s="440"/>
      <c r="AF61" s="431"/>
      <c r="AG61" s="323" t="s">
        <v>679</v>
      </c>
      <c r="AH61" s="120" t="s">
        <v>453</v>
      </c>
      <c r="AI61" s="326">
        <v>1</v>
      </c>
      <c r="AJ61" s="326">
        <v>0</v>
      </c>
      <c r="AK61" s="326">
        <v>0</v>
      </c>
      <c r="AL61" s="224">
        <f t="shared" ref="AL61:AL62" si="12">+AJ61+AK61</f>
        <v>0</v>
      </c>
      <c r="AM61" s="226">
        <f t="shared" si="2"/>
        <v>0</v>
      </c>
      <c r="AN61" s="152">
        <v>0.03</v>
      </c>
      <c r="AO61" s="185">
        <v>45352</v>
      </c>
      <c r="AP61" s="330">
        <v>45627</v>
      </c>
      <c r="AQ61" s="128" t="s">
        <v>681</v>
      </c>
      <c r="AR61" s="128" t="s">
        <v>451</v>
      </c>
      <c r="AS61" s="128">
        <v>0</v>
      </c>
      <c r="AT61" s="257">
        <v>91</v>
      </c>
      <c r="AU61" s="114" t="s">
        <v>619</v>
      </c>
      <c r="AV61" s="114" t="s">
        <v>620</v>
      </c>
      <c r="AW61" s="128" t="s">
        <v>494</v>
      </c>
      <c r="AX61" s="371"/>
      <c r="AY61" s="220" t="s">
        <v>491</v>
      </c>
      <c r="AZ61" s="220" t="s">
        <v>509</v>
      </c>
      <c r="BA61" s="220" t="s">
        <v>510</v>
      </c>
      <c r="BB61" s="120">
        <v>0</v>
      </c>
      <c r="BC61" s="161"/>
      <c r="BD61" s="460"/>
      <c r="BE61" s="463"/>
      <c r="BF61" s="460"/>
      <c r="BG61" s="482"/>
      <c r="BH61" s="120" t="s">
        <v>531</v>
      </c>
      <c r="BI61" s="315" t="s">
        <v>684</v>
      </c>
      <c r="BJ61" s="120" t="s">
        <v>522</v>
      </c>
      <c r="BK61" s="120">
        <v>0</v>
      </c>
      <c r="BL61" s="131">
        <v>45352</v>
      </c>
      <c r="BM61" s="437"/>
      <c r="BN61" s="437"/>
      <c r="BO61" s="379"/>
    </row>
    <row r="62" spans="1:67" ht="137.25" customHeight="1" x14ac:dyDescent="0.35">
      <c r="A62" s="518"/>
      <c r="B62" s="497"/>
      <c r="C62" s="497"/>
      <c r="D62" s="497"/>
      <c r="E62" s="497"/>
      <c r="F62" s="497"/>
      <c r="G62" s="497"/>
      <c r="H62" s="497"/>
      <c r="I62" s="497"/>
      <c r="J62" s="497"/>
      <c r="K62" s="432"/>
      <c r="L62" s="432"/>
      <c r="M62" s="432"/>
      <c r="N62" s="469"/>
      <c r="O62" s="522"/>
      <c r="P62" s="523"/>
      <c r="Q62" s="432"/>
      <c r="R62" s="432"/>
      <c r="S62" s="432"/>
      <c r="T62" s="469"/>
      <c r="U62" s="432"/>
      <c r="V62" s="432"/>
      <c r="W62" s="632"/>
      <c r="X62" s="642"/>
      <c r="Y62" s="638"/>
      <c r="Z62" s="519"/>
      <c r="AA62" s="519"/>
      <c r="AB62" s="178"/>
      <c r="AC62" s="178"/>
      <c r="AD62" s="440"/>
      <c r="AE62" s="440"/>
      <c r="AF62" s="432"/>
      <c r="AG62" s="250" t="s">
        <v>680</v>
      </c>
      <c r="AH62" s="120" t="s">
        <v>423</v>
      </c>
      <c r="AI62" s="326">
        <v>2</v>
      </c>
      <c r="AJ62" s="326">
        <v>0</v>
      </c>
      <c r="AK62" s="326">
        <v>0</v>
      </c>
      <c r="AL62" s="224">
        <f t="shared" si="12"/>
        <v>0</v>
      </c>
      <c r="AM62" s="226">
        <f t="shared" si="2"/>
        <v>0</v>
      </c>
      <c r="AN62" s="152">
        <v>0.06</v>
      </c>
      <c r="AO62" s="185">
        <v>45352</v>
      </c>
      <c r="AP62" s="330">
        <v>45627</v>
      </c>
      <c r="AQ62" s="128" t="s">
        <v>681</v>
      </c>
      <c r="AR62" s="128" t="s">
        <v>451</v>
      </c>
      <c r="AS62" s="128">
        <v>0</v>
      </c>
      <c r="AT62" s="257">
        <v>0</v>
      </c>
      <c r="AU62" s="114" t="s">
        <v>619</v>
      </c>
      <c r="AV62" s="114" t="s">
        <v>620</v>
      </c>
      <c r="AW62" s="128" t="s">
        <v>618</v>
      </c>
      <c r="AX62" s="187">
        <v>155000000</v>
      </c>
      <c r="AY62" s="113" t="s">
        <v>491</v>
      </c>
      <c r="AZ62" s="120" t="s">
        <v>509</v>
      </c>
      <c r="BA62" s="120" t="s">
        <v>510</v>
      </c>
      <c r="BB62" s="120">
        <v>0</v>
      </c>
      <c r="BC62" s="161"/>
      <c r="BD62" s="460"/>
      <c r="BE62" s="463"/>
      <c r="BF62" s="460"/>
      <c r="BG62" s="482"/>
      <c r="BH62" s="120" t="s">
        <v>531</v>
      </c>
      <c r="BI62" s="315" t="s">
        <v>685</v>
      </c>
      <c r="BJ62" s="120" t="s">
        <v>522</v>
      </c>
      <c r="BK62" s="120">
        <v>0</v>
      </c>
      <c r="BL62" s="131">
        <v>45352</v>
      </c>
      <c r="BM62" s="437"/>
      <c r="BN62" s="437"/>
      <c r="BO62" s="375" t="s">
        <v>913</v>
      </c>
    </row>
    <row r="63" spans="1:67" ht="409.5" x14ac:dyDescent="0.35">
      <c r="A63" s="518"/>
      <c r="B63" s="497"/>
      <c r="C63" s="497"/>
      <c r="D63" s="497"/>
      <c r="E63" s="497"/>
      <c r="F63" s="497"/>
      <c r="G63" s="497"/>
      <c r="H63" s="497"/>
      <c r="I63" s="497"/>
      <c r="J63" s="497"/>
      <c r="K63" s="120" t="s">
        <v>329</v>
      </c>
      <c r="L63" s="120" t="s">
        <v>166</v>
      </c>
      <c r="M63" s="120" t="s">
        <v>330</v>
      </c>
      <c r="N63" s="251" t="s">
        <v>331</v>
      </c>
      <c r="O63" s="449">
        <v>2</v>
      </c>
      <c r="P63" s="449"/>
      <c r="Q63" s="120" t="s">
        <v>332</v>
      </c>
      <c r="R63" s="121">
        <v>150</v>
      </c>
      <c r="S63" s="121">
        <v>80</v>
      </c>
      <c r="T63" s="276">
        <f>835+347</f>
        <v>1182</v>
      </c>
      <c r="U63" s="121">
        <v>85</v>
      </c>
      <c r="V63" s="264">
        <v>91</v>
      </c>
      <c r="W63" s="221">
        <f>U63+V63</f>
        <v>176</v>
      </c>
      <c r="X63" s="284">
        <v>1</v>
      </c>
      <c r="Y63" s="284">
        <v>1</v>
      </c>
      <c r="Z63" s="519"/>
      <c r="AA63" s="519"/>
      <c r="AB63" s="178"/>
      <c r="AC63" s="178"/>
      <c r="AD63" s="440"/>
      <c r="AE63" s="440"/>
      <c r="AF63" s="120" t="s">
        <v>450</v>
      </c>
      <c r="AG63" s="250" t="s">
        <v>455</v>
      </c>
      <c r="AH63" s="120" t="s">
        <v>456</v>
      </c>
      <c r="AI63" s="326">
        <v>15</v>
      </c>
      <c r="AJ63" s="326">
        <v>12</v>
      </c>
      <c r="AK63" s="326">
        <v>7</v>
      </c>
      <c r="AL63" s="224">
        <f>+AJ63+AK63</f>
        <v>19</v>
      </c>
      <c r="AM63" s="226">
        <v>1</v>
      </c>
      <c r="AN63" s="152">
        <v>0.32</v>
      </c>
      <c r="AO63" s="330">
        <v>45292</v>
      </c>
      <c r="AP63" s="330">
        <v>45627</v>
      </c>
      <c r="AQ63" s="128" t="s">
        <v>621</v>
      </c>
      <c r="AR63" s="128" t="s">
        <v>552</v>
      </c>
      <c r="AS63" s="128">
        <v>85</v>
      </c>
      <c r="AT63" s="257">
        <v>91</v>
      </c>
      <c r="AU63" s="114" t="s">
        <v>619</v>
      </c>
      <c r="AV63" s="114" t="s">
        <v>620</v>
      </c>
      <c r="AW63" s="128" t="s">
        <v>494</v>
      </c>
      <c r="AX63" s="372">
        <v>738600000</v>
      </c>
      <c r="AY63" s="246" t="s">
        <v>491</v>
      </c>
      <c r="AZ63" s="315" t="s">
        <v>509</v>
      </c>
      <c r="BA63" s="315" t="s">
        <v>510</v>
      </c>
      <c r="BB63" s="372">
        <f>490356000+118100138</f>
        <v>608456138</v>
      </c>
      <c r="BC63" s="161"/>
      <c r="BD63" s="460"/>
      <c r="BE63" s="463"/>
      <c r="BF63" s="460"/>
      <c r="BG63" s="482"/>
      <c r="BH63" s="120" t="s">
        <v>531</v>
      </c>
      <c r="BI63" s="315" t="s">
        <v>536</v>
      </c>
      <c r="BJ63" s="113" t="s">
        <v>520</v>
      </c>
      <c r="BK63" s="113">
        <v>0</v>
      </c>
      <c r="BL63" s="131">
        <v>45323</v>
      </c>
      <c r="BM63" s="437"/>
      <c r="BN63" s="437"/>
      <c r="BO63" s="315" t="s">
        <v>914</v>
      </c>
    </row>
    <row r="64" spans="1:67" ht="409.5" x14ac:dyDescent="0.35">
      <c r="A64" s="518"/>
      <c r="B64" s="497"/>
      <c r="C64" s="497"/>
      <c r="D64" s="497"/>
      <c r="E64" s="497"/>
      <c r="F64" s="497"/>
      <c r="G64" s="497"/>
      <c r="H64" s="497"/>
      <c r="I64" s="497"/>
      <c r="J64" s="497"/>
      <c r="K64" s="145" t="s">
        <v>333</v>
      </c>
      <c r="L64" s="120" t="s">
        <v>166</v>
      </c>
      <c r="M64" s="145" t="s">
        <v>334</v>
      </c>
      <c r="N64" s="268" t="s">
        <v>335</v>
      </c>
      <c r="O64" s="449">
        <v>2</v>
      </c>
      <c r="P64" s="449"/>
      <c r="Q64" s="120" t="s">
        <v>336</v>
      </c>
      <c r="R64" s="121">
        <v>4</v>
      </c>
      <c r="S64" s="121">
        <v>1</v>
      </c>
      <c r="T64" s="276">
        <f>2+1</f>
        <v>3</v>
      </c>
      <c r="U64" s="121">
        <v>0</v>
      </c>
      <c r="V64" s="264">
        <v>0</v>
      </c>
      <c r="W64" s="221">
        <v>0</v>
      </c>
      <c r="X64" s="288">
        <f>+W64/S64</f>
        <v>0</v>
      </c>
      <c r="Y64" s="284">
        <f>+(T64+W64)/R64</f>
        <v>0.75</v>
      </c>
      <c r="Z64" s="519"/>
      <c r="AA64" s="519"/>
      <c r="AB64" s="178"/>
      <c r="AC64" s="178"/>
      <c r="AD64" s="441"/>
      <c r="AE64" s="441"/>
      <c r="AF64" s="120" t="s">
        <v>457</v>
      </c>
      <c r="AG64" s="250" t="s">
        <v>458</v>
      </c>
      <c r="AH64" s="120" t="s">
        <v>459</v>
      </c>
      <c r="AI64" s="326">
        <v>1</v>
      </c>
      <c r="AJ64" s="326">
        <v>0</v>
      </c>
      <c r="AK64" s="326">
        <v>0</v>
      </c>
      <c r="AL64" s="224">
        <f>+AJ64+AK64</f>
        <v>0</v>
      </c>
      <c r="AM64" s="226">
        <f t="shared" si="2"/>
        <v>0</v>
      </c>
      <c r="AN64" s="152">
        <v>0.33</v>
      </c>
      <c r="AO64" s="185">
        <v>45323</v>
      </c>
      <c r="AP64" s="330">
        <v>45627</v>
      </c>
      <c r="AQ64" s="128" t="s">
        <v>583</v>
      </c>
      <c r="AR64" s="128" t="s">
        <v>460</v>
      </c>
      <c r="AS64" s="128">
        <v>0</v>
      </c>
      <c r="AT64" s="257">
        <v>0</v>
      </c>
      <c r="AU64" s="114" t="s">
        <v>619</v>
      </c>
      <c r="AV64" s="114" t="s">
        <v>620</v>
      </c>
      <c r="AW64" s="128" t="s">
        <v>494</v>
      </c>
      <c r="AX64" s="160">
        <v>765000000</v>
      </c>
      <c r="AY64" s="113" t="s">
        <v>491</v>
      </c>
      <c r="AZ64" s="120" t="s">
        <v>509</v>
      </c>
      <c r="BA64" s="120" t="s">
        <v>510</v>
      </c>
      <c r="BB64" s="120">
        <v>0</v>
      </c>
      <c r="BC64" s="161"/>
      <c r="BD64" s="461"/>
      <c r="BE64" s="464"/>
      <c r="BF64" s="461"/>
      <c r="BG64" s="483"/>
      <c r="BH64" s="120" t="s">
        <v>531</v>
      </c>
      <c r="BI64" s="315" t="s">
        <v>458</v>
      </c>
      <c r="BJ64" s="120" t="s">
        <v>520</v>
      </c>
      <c r="BK64" s="120">
        <v>0</v>
      </c>
      <c r="BL64" s="131">
        <v>45323</v>
      </c>
      <c r="BM64" s="438"/>
      <c r="BN64" s="438"/>
      <c r="BO64" s="315" t="s">
        <v>915</v>
      </c>
    </row>
    <row r="65" spans="1:67" ht="57" customHeight="1" x14ac:dyDescent="0.35">
      <c r="A65" s="518"/>
      <c r="B65" s="497"/>
      <c r="C65" s="120"/>
      <c r="D65" s="154"/>
      <c r="E65" s="154"/>
      <c r="F65" s="154"/>
      <c r="G65" s="154"/>
      <c r="H65" s="154"/>
      <c r="I65" s="154"/>
      <c r="J65" s="154"/>
      <c r="K65" s="182"/>
      <c r="L65" s="154"/>
      <c r="M65" s="182"/>
      <c r="N65" s="429" t="s">
        <v>807</v>
      </c>
      <c r="O65" s="445"/>
      <c r="P65" s="445"/>
      <c r="Q65" s="445"/>
      <c r="R65" s="445"/>
      <c r="S65" s="445"/>
      <c r="T65" s="445"/>
      <c r="U65" s="445"/>
      <c r="V65" s="445"/>
      <c r="W65" s="446"/>
      <c r="X65" s="290">
        <f>AVERAGE(X56:X64)</f>
        <v>0.34375</v>
      </c>
      <c r="Y65" s="290">
        <f>AVERAGE(Y56:Y64)</f>
        <v>0.5625</v>
      </c>
      <c r="Z65" s="519"/>
      <c r="AA65" s="519"/>
      <c r="AB65" s="428" t="s">
        <v>820</v>
      </c>
      <c r="AC65" s="428"/>
      <c r="AD65" s="428"/>
      <c r="AE65" s="428"/>
      <c r="AF65" s="428"/>
      <c r="AG65" s="428"/>
      <c r="AH65" s="428"/>
      <c r="AI65" s="428"/>
      <c r="AJ65" s="428"/>
      <c r="AK65" s="428"/>
      <c r="AL65" s="428"/>
      <c r="AM65" s="135">
        <f>AVERAGE(AM56:AM64)</f>
        <v>0.22222222222222221</v>
      </c>
      <c r="AN65" s="152"/>
      <c r="AO65" s="185"/>
      <c r="AP65" s="330"/>
      <c r="AQ65" s="128"/>
      <c r="AR65" s="128"/>
      <c r="AS65" s="128"/>
      <c r="AT65" s="257"/>
      <c r="AU65" s="114"/>
      <c r="AV65" s="114"/>
      <c r="AW65" s="428" t="s">
        <v>832</v>
      </c>
      <c r="AX65" s="428"/>
      <c r="AY65" s="428"/>
      <c r="AZ65" s="428"/>
      <c r="BA65" s="428"/>
      <c r="BB65" s="428"/>
      <c r="BC65" s="429"/>
      <c r="BD65" s="299">
        <f>+BD56</f>
        <v>2300000000</v>
      </c>
      <c r="BE65" s="243">
        <f t="shared" ref="BE65:BK65" si="13">+BE56</f>
        <v>778388304.60000002</v>
      </c>
      <c r="BF65" s="299">
        <f t="shared" si="13"/>
        <v>113451000</v>
      </c>
      <c r="BG65" s="309">
        <f t="shared" si="13"/>
        <v>4.9326521739130436E-2</v>
      </c>
      <c r="BH65" s="188" t="str">
        <f t="shared" si="13"/>
        <v>SI</v>
      </c>
      <c r="BI65" s="314" t="str">
        <f t="shared" si="13"/>
        <v>CONTRATAR LA COMPRAVENTA DE PAPELERIA Y UTILES DE OFICINA EN EL MARCO DEL PROYECTO: “FORTALECIMIENTO Y ATENCIÓN INTEGRAL A INTERNOS DE LOS DE LOS ESTABLECIMIENTOS CARCELARIOS DEL DISTRITO DE CARTAGENA DE INDIAS</v>
      </c>
      <c r="BJ65" s="188" t="str">
        <f t="shared" si="13"/>
        <v>Mínima cuantía</v>
      </c>
      <c r="BK65" s="188">
        <f t="shared" si="13"/>
        <v>0</v>
      </c>
      <c r="BL65" s="131"/>
      <c r="BM65" s="151"/>
      <c r="BN65" s="151"/>
      <c r="BO65" s="379"/>
    </row>
    <row r="66" spans="1:67" ht="232.5" x14ac:dyDescent="0.35">
      <c r="A66" s="518"/>
      <c r="B66" s="497"/>
      <c r="C66" s="518" t="s">
        <v>200</v>
      </c>
      <c r="D66" s="542" t="s">
        <v>201</v>
      </c>
      <c r="E66" s="542" t="s">
        <v>202</v>
      </c>
      <c r="F66" s="542" t="s">
        <v>203</v>
      </c>
      <c r="G66" s="506">
        <v>1</v>
      </c>
      <c r="H66" s="430" t="s">
        <v>145</v>
      </c>
      <c r="I66" s="506">
        <v>1</v>
      </c>
      <c r="J66" s="430" t="s">
        <v>337</v>
      </c>
      <c r="K66" s="542" t="s">
        <v>338</v>
      </c>
      <c r="L66" s="430" t="s">
        <v>166</v>
      </c>
      <c r="M66" s="542" t="s">
        <v>339</v>
      </c>
      <c r="N66" s="516" t="s">
        <v>340</v>
      </c>
      <c r="O66" s="520">
        <v>1</v>
      </c>
      <c r="P66" s="521"/>
      <c r="Q66" s="430" t="s">
        <v>341</v>
      </c>
      <c r="R66" s="447">
        <v>8</v>
      </c>
      <c r="S66" s="447">
        <v>1</v>
      </c>
      <c r="T66" s="531">
        <f>3+1</f>
        <v>4</v>
      </c>
      <c r="U66" s="447">
        <v>0</v>
      </c>
      <c r="V66" s="447">
        <v>1</v>
      </c>
      <c r="W66" s="450">
        <f>+U66+V66</f>
        <v>1</v>
      </c>
      <c r="X66" s="601">
        <f>+W66/S66</f>
        <v>1</v>
      </c>
      <c r="Y66" s="456">
        <f t="shared" ref="Y66:Y67" si="14">+(T66+W66)/R66</f>
        <v>0.625</v>
      </c>
      <c r="Z66" s="519"/>
      <c r="AA66" s="519"/>
      <c r="AB66" s="178"/>
      <c r="AC66" s="178"/>
      <c r="AD66" s="439" t="s">
        <v>461</v>
      </c>
      <c r="AE66" s="439" t="s">
        <v>462</v>
      </c>
      <c r="AF66" s="497" t="s">
        <v>463</v>
      </c>
      <c r="AG66" s="255" t="s">
        <v>464</v>
      </c>
      <c r="AH66" s="120" t="s">
        <v>465</v>
      </c>
      <c r="AI66" s="326">
        <v>1</v>
      </c>
      <c r="AJ66" s="326">
        <v>0</v>
      </c>
      <c r="AK66" s="326">
        <v>1</v>
      </c>
      <c r="AL66" s="224">
        <f>+AJ66+AK66</f>
        <v>1</v>
      </c>
      <c r="AM66" s="226">
        <f t="shared" si="2"/>
        <v>1</v>
      </c>
      <c r="AN66" s="152">
        <v>0.33</v>
      </c>
      <c r="AO66" s="185">
        <v>45323</v>
      </c>
      <c r="AP66" s="330">
        <v>45627</v>
      </c>
      <c r="AQ66" s="128" t="s">
        <v>583</v>
      </c>
      <c r="AR66" s="128" t="s">
        <v>466</v>
      </c>
      <c r="AS66" s="128">
        <v>0</v>
      </c>
      <c r="AT66" s="257">
        <v>0</v>
      </c>
      <c r="AU66" s="114" t="s">
        <v>404</v>
      </c>
      <c r="AV66" s="128" t="s">
        <v>589</v>
      </c>
      <c r="AW66" s="128" t="s">
        <v>624</v>
      </c>
      <c r="AX66" s="160">
        <v>400000000</v>
      </c>
      <c r="AY66" s="113" t="s">
        <v>491</v>
      </c>
      <c r="AZ66" s="120" t="s">
        <v>511</v>
      </c>
      <c r="BA66" s="120" t="s">
        <v>512</v>
      </c>
      <c r="BB66" s="320">
        <v>323788469</v>
      </c>
      <c r="BC66" s="161"/>
      <c r="BD66" s="459">
        <v>1200000000</v>
      </c>
      <c r="BE66" s="462">
        <v>743901469</v>
      </c>
      <c r="BF66" s="459">
        <v>142375000</v>
      </c>
      <c r="BG66" s="465">
        <f>+BF66/BD66</f>
        <v>0.11864583333333334</v>
      </c>
      <c r="BH66" s="120" t="s">
        <v>531</v>
      </c>
      <c r="BI66" s="315" t="s">
        <v>537</v>
      </c>
      <c r="BJ66" s="120" t="s">
        <v>521</v>
      </c>
      <c r="BK66" s="120">
        <v>0</v>
      </c>
      <c r="BL66" s="131">
        <v>45323</v>
      </c>
      <c r="BM66" s="436" t="s">
        <v>608</v>
      </c>
      <c r="BN66" s="436" t="s">
        <v>609</v>
      </c>
      <c r="BO66" s="386" t="s">
        <v>916</v>
      </c>
    </row>
    <row r="67" spans="1:67" ht="132" customHeight="1" x14ac:dyDescent="0.35">
      <c r="A67" s="518"/>
      <c r="B67" s="497"/>
      <c r="C67" s="518"/>
      <c r="D67" s="543"/>
      <c r="E67" s="543"/>
      <c r="F67" s="543"/>
      <c r="G67" s="508"/>
      <c r="H67" s="432"/>
      <c r="I67" s="508"/>
      <c r="J67" s="431"/>
      <c r="K67" s="543"/>
      <c r="L67" s="432"/>
      <c r="M67" s="543"/>
      <c r="N67" s="517"/>
      <c r="O67" s="522"/>
      <c r="P67" s="523"/>
      <c r="Q67" s="432"/>
      <c r="R67" s="448"/>
      <c r="S67" s="448"/>
      <c r="T67" s="532"/>
      <c r="U67" s="448"/>
      <c r="V67" s="448"/>
      <c r="W67" s="451"/>
      <c r="X67" s="602"/>
      <c r="Y67" s="457" t="e">
        <f t="shared" si="14"/>
        <v>#DIV/0!</v>
      </c>
      <c r="Z67" s="519"/>
      <c r="AA67" s="519"/>
      <c r="AB67" s="178"/>
      <c r="AC67" s="178"/>
      <c r="AD67" s="440"/>
      <c r="AE67" s="440"/>
      <c r="AF67" s="497"/>
      <c r="AG67" s="250" t="s">
        <v>467</v>
      </c>
      <c r="AH67" s="120" t="s">
        <v>468</v>
      </c>
      <c r="AI67" s="326">
        <v>1</v>
      </c>
      <c r="AJ67" s="326">
        <v>2</v>
      </c>
      <c r="AK67" s="326">
        <v>2</v>
      </c>
      <c r="AL67" s="224">
        <f>+AJ67+AK67</f>
        <v>4</v>
      </c>
      <c r="AM67" s="226">
        <v>1</v>
      </c>
      <c r="AN67" s="152">
        <v>0.04</v>
      </c>
      <c r="AO67" s="185">
        <v>45323</v>
      </c>
      <c r="AP67" s="330">
        <v>45627</v>
      </c>
      <c r="AQ67" s="128" t="s">
        <v>583</v>
      </c>
      <c r="AR67" s="128" t="s">
        <v>466</v>
      </c>
      <c r="AS67" s="128" t="s">
        <v>734</v>
      </c>
      <c r="AT67" s="257" t="s">
        <v>888</v>
      </c>
      <c r="AU67" s="114" t="s">
        <v>404</v>
      </c>
      <c r="AV67" s="128" t="s">
        <v>589</v>
      </c>
      <c r="AW67" s="128" t="s">
        <v>494</v>
      </c>
      <c r="AX67" s="160">
        <v>130000000</v>
      </c>
      <c r="AY67" s="113" t="s">
        <v>491</v>
      </c>
      <c r="AZ67" s="120" t="s">
        <v>511</v>
      </c>
      <c r="BA67" s="120" t="s">
        <v>512</v>
      </c>
      <c r="BB67" s="320">
        <f>85358000+36555000</f>
        <v>121913000</v>
      </c>
      <c r="BC67" s="189"/>
      <c r="BD67" s="460"/>
      <c r="BE67" s="463"/>
      <c r="BF67" s="460"/>
      <c r="BG67" s="466"/>
      <c r="BH67" s="120" t="s">
        <v>531</v>
      </c>
      <c r="BI67" s="315" t="s">
        <v>526</v>
      </c>
      <c r="BJ67" s="113" t="s">
        <v>214</v>
      </c>
      <c r="BK67" s="113" t="s">
        <v>214</v>
      </c>
      <c r="BL67" s="140" t="s">
        <v>214</v>
      </c>
      <c r="BM67" s="437"/>
      <c r="BN67" s="437"/>
      <c r="BO67" s="315" t="s">
        <v>917</v>
      </c>
    </row>
    <row r="68" spans="1:67" ht="186" customHeight="1" x14ac:dyDescent="0.35">
      <c r="A68" s="518"/>
      <c r="B68" s="497"/>
      <c r="C68" s="518"/>
      <c r="D68" s="358" t="s">
        <v>204</v>
      </c>
      <c r="E68" s="358" t="s">
        <v>205</v>
      </c>
      <c r="F68" s="358" t="s">
        <v>206</v>
      </c>
      <c r="G68" s="360">
        <v>1</v>
      </c>
      <c r="H68" s="339" t="s">
        <v>145</v>
      </c>
      <c r="I68" s="360" t="s">
        <v>268</v>
      </c>
      <c r="J68" s="431"/>
      <c r="K68" s="358" t="s">
        <v>342</v>
      </c>
      <c r="L68" s="339" t="s">
        <v>166</v>
      </c>
      <c r="M68" s="358" t="s">
        <v>343</v>
      </c>
      <c r="N68" s="366" t="s">
        <v>344</v>
      </c>
      <c r="O68" s="447">
        <v>2</v>
      </c>
      <c r="P68" s="447"/>
      <c r="Q68" s="339" t="s">
        <v>345</v>
      </c>
      <c r="R68" s="342">
        <v>8</v>
      </c>
      <c r="S68" s="344" t="s">
        <v>852</v>
      </c>
      <c r="T68" s="418">
        <f>6+2</f>
        <v>8</v>
      </c>
      <c r="U68" s="344" t="s">
        <v>793</v>
      </c>
      <c r="V68" s="344" t="s">
        <v>793</v>
      </c>
      <c r="W68" s="350" t="s">
        <v>793</v>
      </c>
      <c r="X68" s="348" t="s">
        <v>793</v>
      </c>
      <c r="Y68" s="353">
        <v>1</v>
      </c>
      <c r="Z68" s="519"/>
      <c r="AA68" s="519"/>
      <c r="AB68" s="178"/>
      <c r="AC68" s="178"/>
      <c r="AD68" s="440"/>
      <c r="AE68" s="440"/>
      <c r="AF68" s="430" t="s">
        <v>469</v>
      </c>
      <c r="AG68" s="396" t="s">
        <v>942</v>
      </c>
      <c r="AH68" s="430" t="s">
        <v>623</v>
      </c>
      <c r="AI68" s="503">
        <v>1</v>
      </c>
      <c r="AJ68" s="503">
        <v>0</v>
      </c>
      <c r="AK68" s="503">
        <v>1</v>
      </c>
      <c r="AL68" s="452">
        <f>+AJ68+AK68</f>
        <v>1</v>
      </c>
      <c r="AM68" s="611">
        <f t="shared" si="2"/>
        <v>1</v>
      </c>
      <c r="AN68" s="533">
        <v>0.38</v>
      </c>
      <c r="AO68" s="605">
        <v>45323</v>
      </c>
      <c r="AP68" s="608">
        <v>45627</v>
      </c>
      <c r="AQ68" s="439" t="s">
        <v>583</v>
      </c>
      <c r="AR68" s="430">
        <v>24</v>
      </c>
      <c r="AS68" s="430">
        <v>0</v>
      </c>
      <c r="AT68" s="430">
        <v>0</v>
      </c>
      <c r="AU68" s="512" t="s">
        <v>404</v>
      </c>
      <c r="AV68" s="512" t="s">
        <v>589</v>
      </c>
      <c r="AW68" s="439" t="s">
        <v>494</v>
      </c>
      <c r="AX68" s="420">
        <v>87000000</v>
      </c>
      <c r="AY68" s="396" t="s">
        <v>491</v>
      </c>
      <c r="AZ68" s="396" t="s">
        <v>511</v>
      </c>
      <c r="BA68" s="396" t="s">
        <v>512</v>
      </c>
      <c r="BB68" s="396">
        <v>0</v>
      </c>
      <c r="BC68" s="190"/>
      <c r="BD68" s="460"/>
      <c r="BE68" s="463"/>
      <c r="BF68" s="460"/>
      <c r="BG68" s="466"/>
      <c r="BH68" s="396" t="s">
        <v>531</v>
      </c>
      <c r="BI68" s="396" t="s">
        <v>944</v>
      </c>
      <c r="BJ68" s="396" t="s">
        <v>591</v>
      </c>
      <c r="BK68" s="396">
        <v>0</v>
      </c>
      <c r="BL68" s="408">
        <v>45413</v>
      </c>
      <c r="BM68" s="437"/>
      <c r="BN68" s="437"/>
      <c r="BO68" s="396" t="s">
        <v>946</v>
      </c>
    </row>
    <row r="69" spans="1:67" s="132" customFormat="1" ht="232.5" x14ac:dyDescent="0.35">
      <c r="A69" s="518"/>
      <c r="B69" s="497"/>
      <c r="C69" s="518"/>
      <c r="D69" s="365"/>
      <c r="E69" s="365"/>
      <c r="F69" s="365"/>
      <c r="G69" s="346"/>
      <c r="H69" s="338"/>
      <c r="I69" s="346"/>
      <c r="J69" s="431"/>
      <c r="K69" s="365"/>
      <c r="L69" s="338"/>
      <c r="M69" s="365"/>
      <c r="N69" s="268"/>
      <c r="O69" s="341"/>
      <c r="P69" s="341"/>
      <c r="Q69" s="338"/>
      <c r="R69" s="341"/>
      <c r="S69" s="362"/>
      <c r="T69" s="249"/>
      <c r="U69" s="362"/>
      <c r="V69" s="362"/>
      <c r="W69" s="224"/>
      <c r="X69" s="288"/>
      <c r="Y69" s="351"/>
      <c r="Z69" s="519"/>
      <c r="AA69" s="519"/>
      <c r="AB69" s="419"/>
      <c r="AC69" s="419"/>
      <c r="AD69" s="440"/>
      <c r="AE69" s="440"/>
      <c r="AF69" s="431"/>
      <c r="AG69" s="396" t="s">
        <v>470</v>
      </c>
      <c r="AH69" s="431"/>
      <c r="AI69" s="504"/>
      <c r="AJ69" s="504"/>
      <c r="AK69" s="504"/>
      <c r="AL69" s="458"/>
      <c r="AM69" s="612"/>
      <c r="AN69" s="615"/>
      <c r="AO69" s="606"/>
      <c r="AP69" s="609"/>
      <c r="AQ69" s="440"/>
      <c r="AR69" s="431"/>
      <c r="AS69" s="431"/>
      <c r="AT69" s="431"/>
      <c r="AU69" s="672"/>
      <c r="AV69" s="672"/>
      <c r="AW69" s="440"/>
      <c r="AX69" s="420">
        <v>300000000</v>
      </c>
      <c r="AY69" s="396" t="s">
        <v>491</v>
      </c>
      <c r="AZ69" s="396" t="s">
        <v>511</v>
      </c>
      <c r="BA69" s="396" t="s">
        <v>512</v>
      </c>
      <c r="BB69" s="421">
        <v>55000000</v>
      </c>
      <c r="BC69" s="161"/>
      <c r="BD69" s="460"/>
      <c r="BE69" s="463"/>
      <c r="BF69" s="460"/>
      <c r="BG69" s="466"/>
      <c r="BH69" s="396" t="s">
        <v>531</v>
      </c>
      <c r="BI69" s="396" t="s">
        <v>470</v>
      </c>
      <c r="BJ69" s="396" t="s">
        <v>521</v>
      </c>
      <c r="BK69" s="396">
        <v>0</v>
      </c>
      <c r="BL69" s="403">
        <v>45323</v>
      </c>
      <c r="BM69" s="437"/>
      <c r="BN69" s="437"/>
      <c r="BO69" s="396" t="s">
        <v>918</v>
      </c>
    </row>
    <row r="70" spans="1:67" ht="348.75" x14ac:dyDescent="0.35">
      <c r="A70" s="518"/>
      <c r="B70" s="497"/>
      <c r="C70" s="518"/>
      <c r="D70" s="340" t="s">
        <v>207</v>
      </c>
      <c r="E70" s="340" t="s">
        <v>208</v>
      </c>
      <c r="F70" s="340" t="s">
        <v>209</v>
      </c>
      <c r="G70" s="361">
        <v>1</v>
      </c>
      <c r="H70" s="340" t="s">
        <v>145</v>
      </c>
      <c r="I70" s="361">
        <v>1</v>
      </c>
      <c r="J70" s="431"/>
      <c r="K70" s="359" t="s">
        <v>346</v>
      </c>
      <c r="L70" s="340" t="s">
        <v>166</v>
      </c>
      <c r="M70" s="359" t="s">
        <v>347</v>
      </c>
      <c r="N70" s="367" t="s">
        <v>348</v>
      </c>
      <c r="O70" s="448">
        <v>2</v>
      </c>
      <c r="P70" s="448"/>
      <c r="Q70" s="340" t="s">
        <v>349</v>
      </c>
      <c r="R70" s="343">
        <v>24</v>
      </c>
      <c r="S70" s="343">
        <v>24</v>
      </c>
      <c r="T70" s="364">
        <v>24</v>
      </c>
      <c r="U70" s="343">
        <v>0</v>
      </c>
      <c r="V70" s="343">
        <v>22</v>
      </c>
      <c r="W70" s="363">
        <f>+U70+V70</f>
        <v>22</v>
      </c>
      <c r="X70" s="349">
        <f>+W70/S70</f>
        <v>0.91666666666666663</v>
      </c>
      <c r="Y70" s="354">
        <f>+(T70+W70)/R70</f>
        <v>1.9166666666666667</v>
      </c>
      <c r="Z70" s="519"/>
      <c r="AA70" s="519"/>
      <c r="AB70" s="178"/>
      <c r="AC70" s="178"/>
      <c r="AD70" s="440"/>
      <c r="AE70" s="440"/>
      <c r="AF70" s="431"/>
      <c r="AG70" s="396" t="s">
        <v>943</v>
      </c>
      <c r="AH70" s="432"/>
      <c r="AI70" s="505">
        <v>2</v>
      </c>
      <c r="AJ70" s="505"/>
      <c r="AK70" s="505"/>
      <c r="AL70" s="453"/>
      <c r="AM70" s="613"/>
      <c r="AN70" s="534"/>
      <c r="AO70" s="607"/>
      <c r="AP70" s="610"/>
      <c r="AQ70" s="441"/>
      <c r="AR70" s="432">
        <v>24</v>
      </c>
      <c r="AS70" s="432"/>
      <c r="AT70" s="432"/>
      <c r="AU70" s="513"/>
      <c r="AV70" s="513"/>
      <c r="AW70" s="441"/>
      <c r="AX70" s="420">
        <v>30000000</v>
      </c>
      <c r="AY70" s="396" t="s">
        <v>491</v>
      </c>
      <c r="AZ70" s="396" t="s">
        <v>511</v>
      </c>
      <c r="BA70" s="396" t="s">
        <v>512</v>
      </c>
      <c r="BB70" s="396">
        <v>0</v>
      </c>
      <c r="BC70" s="177"/>
      <c r="BD70" s="460"/>
      <c r="BE70" s="463"/>
      <c r="BF70" s="460"/>
      <c r="BG70" s="466"/>
      <c r="BH70" s="396" t="s">
        <v>531</v>
      </c>
      <c r="BI70" s="396" t="s">
        <v>945</v>
      </c>
      <c r="BJ70" s="396" t="s">
        <v>591</v>
      </c>
      <c r="BK70" s="396">
        <v>0</v>
      </c>
      <c r="BL70" s="403">
        <v>45413</v>
      </c>
      <c r="BM70" s="437"/>
      <c r="BN70" s="437"/>
      <c r="BO70" s="396"/>
    </row>
    <row r="71" spans="1:67" ht="409.5" x14ac:dyDescent="0.35">
      <c r="A71" s="518"/>
      <c r="B71" s="497"/>
      <c r="C71" s="518"/>
      <c r="D71" s="497" t="s">
        <v>210</v>
      </c>
      <c r="E71" s="497" t="s">
        <v>211</v>
      </c>
      <c r="F71" s="497" t="s">
        <v>212</v>
      </c>
      <c r="G71" s="541">
        <v>0.12</v>
      </c>
      <c r="H71" s="497" t="s">
        <v>145</v>
      </c>
      <c r="I71" s="541">
        <v>0.12</v>
      </c>
      <c r="J71" s="431"/>
      <c r="K71" s="145" t="s">
        <v>350</v>
      </c>
      <c r="L71" s="120" t="s">
        <v>166</v>
      </c>
      <c r="M71" s="145" t="s">
        <v>351</v>
      </c>
      <c r="N71" s="268" t="s">
        <v>352</v>
      </c>
      <c r="O71" s="449">
        <v>2</v>
      </c>
      <c r="P71" s="449"/>
      <c r="Q71" s="120" t="s">
        <v>353</v>
      </c>
      <c r="R71" s="121">
        <v>1</v>
      </c>
      <c r="S71" s="114" t="s">
        <v>852</v>
      </c>
      <c r="T71" s="251" t="s">
        <v>354</v>
      </c>
      <c r="U71" s="114" t="s">
        <v>793</v>
      </c>
      <c r="V71" s="265" t="s">
        <v>793</v>
      </c>
      <c r="W71" s="224" t="s">
        <v>793</v>
      </c>
      <c r="X71" s="288" t="s">
        <v>793</v>
      </c>
      <c r="Y71" s="284">
        <v>1</v>
      </c>
      <c r="Z71" s="519"/>
      <c r="AA71" s="519"/>
      <c r="AB71" s="178"/>
      <c r="AC71" s="178"/>
      <c r="AD71" s="440"/>
      <c r="AE71" s="440"/>
      <c r="AF71" s="120" t="s">
        <v>463</v>
      </c>
      <c r="AG71" s="329" t="s">
        <v>471</v>
      </c>
      <c r="AH71" s="120" t="s">
        <v>468</v>
      </c>
      <c r="AI71" s="326">
        <v>1</v>
      </c>
      <c r="AJ71" s="326">
        <v>0</v>
      </c>
      <c r="AK71" s="326">
        <v>1</v>
      </c>
      <c r="AL71" s="224">
        <f>+AJ71</f>
        <v>0</v>
      </c>
      <c r="AM71" s="226">
        <f t="shared" si="2"/>
        <v>0</v>
      </c>
      <c r="AN71" s="152">
        <v>3.7499999999999999E-2</v>
      </c>
      <c r="AO71" s="185">
        <v>45323</v>
      </c>
      <c r="AP71" s="330">
        <v>45627</v>
      </c>
      <c r="AQ71" s="128" t="s">
        <v>583</v>
      </c>
      <c r="AR71" s="128" t="s">
        <v>466</v>
      </c>
      <c r="AS71" s="128">
        <v>0</v>
      </c>
      <c r="AT71" s="257">
        <v>34</v>
      </c>
      <c r="AU71" s="114" t="s">
        <v>404</v>
      </c>
      <c r="AV71" s="128" t="s">
        <v>589</v>
      </c>
      <c r="AW71" s="128" t="s">
        <v>494</v>
      </c>
      <c r="AX71" s="370"/>
      <c r="AY71" s="220" t="s">
        <v>491</v>
      </c>
      <c r="AZ71" s="220" t="s">
        <v>511</v>
      </c>
      <c r="BA71" s="220" t="s">
        <v>512</v>
      </c>
      <c r="BB71" s="220">
        <v>0</v>
      </c>
      <c r="BC71" s="161"/>
      <c r="BD71" s="460"/>
      <c r="BE71" s="463"/>
      <c r="BF71" s="460"/>
      <c r="BG71" s="466"/>
      <c r="BH71" s="120" t="s">
        <v>531</v>
      </c>
      <c r="BI71" s="315" t="s">
        <v>526</v>
      </c>
      <c r="BJ71" s="113" t="s">
        <v>214</v>
      </c>
      <c r="BK71" s="113" t="s">
        <v>214</v>
      </c>
      <c r="BL71" s="140" t="s">
        <v>214</v>
      </c>
      <c r="BM71" s="437"/>
      <c r="BN71" s="437"/>
      <c r="BO71" s="384"/>
    </row>
    <row r="72" spans="1:67" ht="409.5" x14ac:dyDescent="0.35">
      <c r="A72" s="518"/>
      <c r="B72" s="497"/>
      <c r="C72" s="518"/>
      <c r="D72" s="497"/>
      <c r="E72" s="497"/>
      <c r="F72" s="497"/>
      <c r="G72" s="497"/>
      <c r="H72" s="497"/>
      <c r="I72" s="497"/>
      <c r="J72" s="432"/>
      <c r="K72" s="145" t="s">
        <v>355</v>
      </c>
      <c r="L72" s="120" t="s">
        <v>166</v>
      </c>
      <c r="M72" s="145" t="s">
        <v>356</v>
      </c>
      <c r="N72" s="268" t="s">
        <v>357</v>
      </c>
      <c r="O72" s="449">
        <v>2</v>
      </c>
      <c r="P72" s="449"/>
      <c r="Q72" s="120" t="s">
        <v>358</v>
      </c>
      <c r="R72" s="121">
        <v>3665</v>
      </c>
      <c r="S72" s="121">
        <v>1182</v>
      </c>
      <c r="T72" s="276">
        <f>580+126</f>
        <v>706</v>
      </c>
      <c r="U72" s="121">
        <v>33</v>
      </c>
      <c r="V72" s="264">
        <v>33</v>
      </c>
      <c r="W72" s="221">
        <f>+U72+V72</f>
        <v>66</v>
      </c>
      <c r="X72" s="284">
        <f>+W72/S72</f>
        <v>5.5837563451776651E-2</v>
      </c>
      <c r="Y72" s="284">
        <f>+(T72+W72)/R72</f>
        <v>0.21064120054570259</v>
      </c>
      <c r="Z72" s="519"/>
      <c r="AA72" s="519"/>
      <c r="AB72" s="178"/>
      <c r="AC72" s="178"/>
      <c r="AD72" s="441"/>
      <c r="AE72" s="441"/>
      <c r="AF72" s="120" t="s">
        <v>472</v>
      </c>
      <c r="AG72" s="250" t="s">
        <v>473</v>
      </c>
      <c r="AH72" s="120" t="s">
        <v>398</v>
      </c>
      <c r="AI72" s="326">
        <v>5</v>
      </c>
      <c r="AJ72" s="326">
        <v>7</v>
      </c>
      <c r="AK72" s="326">
        <v>5</v>
      </c>
      <c r="AL72" s="224">
        <f>+AJ72+AK72</f>
        <v>12</v>
      </c>
      <c r="AM72" s="226">
        <v>1</v>
      </c>
      <c r="AN72" s="152">
        <v>0.21</v>
      </c>
      <c r="AO72" s="330">
        <v>45292</v>
      </c>
      <c r="AP72" s="330">
        <v>45627</v>
      </c>
      <c r="AQ72" s="128" t="s">
        <v>582</v>
      </c>
      <c r="AR72" s="128" t="s">
        <v>553</v>
      </c>
      <c r="AS72" s="128" t="s">
        <v>733</v>
      </c>
      <c r="AT72" s="257" t="s">
        <v>889</v>
      </c>
      <c r="AU72" s="114" t="s">
        <v>404</v>
      </c>
      <c r="AV72" s="128" t="s">
        <v>589</v>
      </c>
      <c r="AW72" s="128" t="s">
        <v>494</v>
      </c>
      <c r="AX72" s="160">
        <v>253000000</v>
      </c>
      <c r="AY72" s="113" t="s">
        <v>491</v>
      </c>
      <c r="AZ72" s="120" t="s">
        <v>511</v>
      </c>
      <c r="BA72" s="120" t="s">
        <v>512</v>
      </c>
      <c r="BB72" s="320">
        <v>243200000</v>
      </c>
      <c r="BC72" s="161"/>
      <c r="BD72" s="461"/>
      <c r="BE72" s="464"/>
      <c r="BF72" s="461"/>
      <c r="BG72" s="467"/>
      <c r="BH72" s="120" t="s">
        <v>531</v>
      </c>
      <c r="BI72" s="315" t="s">
        <v>538</v>
      </c>
      <c r="BJ72" s="113" t="s">
        <v>520</v>
      </c>
      <c r="BK72" s="113">
        <v>0</v>
      </c>
      <c r="BL72" s="131">
        <v>45292</v>
      </c>
      <c r="BM72" s="438"/>
      <c r="BN72" s="438"/>
      <c r="BO72" s="315" t="s">
        <v>919</v>
      </c>
    </row>
    <row r="73" spans="1:67" ht="43.5" customHeight="1" x14ac:dyDescent="0.35">
      <c r="A73" s="518"/>
      <c r="B73" s="497"/>
      <c r="C73" s="518"/>
      <c r="D73" s="120"/>
      <c r="E73" s="120"/>
      <c r="F73" s="120"/>
      <c r="G73" s="120"/>
      <c r="H73" s="120"/>
      <c r="I73" s="120"/>
      <c r="J73" s="133"/>
      <c r="K73" s="145"/>
      <c r="L73" s="120"/>
      <c r="M73" s="145"/>
      <c r="N73" s="429" t="s">
        <v>808</v>
      </c>
      <c r="O73" s="445"/>
      <c r="P73" s="445"/>
      <c r="Q73" s="445"/>
      <c r="R73" s="445"/>
      <c r="S73" s="445"/>
      <c r="T73" s="445"/>
      <c r="U73" s="445"/>
      <c r="V73" s="445"/>
      <c r="W73" s="446"/>
      <c r="X73" s="290">
        <f>AVERAGE(X66:X72)</f>
        <v>0.65750141003948104</v>
      </c>
      <c r="Y73" s="290">
        <f>+(Y72+Y71+Y70+Y68+Y66)/5</f>
        <v>0.95046157344247395</v>
      </c>
      <c r="Z73" s="519"/>
      <c r="AA73" s="519"/>
      <c r="AB73" s="428" t="s">
        <v>821</v>
      </c>
      <c r="AC73" s="428"/>
      <c r="AD73" s="428"/>
      <c r="AE73" s="428"/>
      <c r="AF73" s="428"/>
      <c r="AG73" s="428"/>
      <c r="AH73" s="428"/>
      <c r="AI73" s="428"/>
      <c r="AJ73" s="428"/>
      <c r="AK73" s="428"/>
      <c r="AL73" s="428"/>
      <c r="AM73" s="135">
        <f>AVERAGE(AM66:AM72)</f>
        <v>0.8</v>
      </c>
      <c r="AN73" s="152"/>
      <c r="AO73" s="330"/>
      <c r="AP73" s="330"/>
      <c r="AQ73" s="128"/>
      <c r="AR73" s="128"/>
      <c r="AS73" s="128"/>
      <c r="AT73" s="257"/>
      <c r="AU73" s="114"/>
      <c r="AV73" s="128"/>
      <c r="AW73" s="428" t="s">
        <v>833</v>
      </c>
      <c r="AX73" s="428"/>
      <c r="AY73" s="428"/>
      <c r="AZ73" s="428"/>
      <c r="BA73" s="428"/>
      <c r="BB73" s="428"/>
      <c r="BC73" s="429"/>
      <c r="BD73" s="299">
        <f>+BD66</f>
        <v>1200000000</v>
      </c>
      <c r="BE73" s="299">
        <f>+BE66</f>
        <v>743901469</v>
      </c>
      <c r="BF73" s="299">
        <f t="shared" ref="BF73:BG73" si="15">+BF66</f>
        <v>142375000</v>
      </c>
      <c r="BG73" s="311">
        <f t="shared" si="15"/>
        <v>0.11864583333333334</v>
      </c>
      <c r="BH73" s="120"/>
      <c r="BI73" s="315"/>
      <c r="BJ73" s="113"/>
      <c r="BK73" s="113"/>
      <c r="BL73" s="131"/>
      <c r="BM73" s="151"/>
      <c r="BN73" s="151"/>
      <c r="BO73" s="384"/>
    </row>
    <row r="74" spans="1:67" ht="325.5" x14ac:dyDescent="0.35">
      <c r="A74" s="518"/>
      <c r="B74" s="497"/>
      <c r="C74" s="518"/>
      <c r="D74" s="497" t="s">
        <v>213</v>
      </c>
      <c r="E74" s="497" t="s">
        <v>213</v>
      </c>
      <c r="F74" s="497" t="s">
        <v>213</v>
      </c>
      <c r="G74" s="497" t="s">
        <v>214</v>
      </c>
      <c r="H74" s="497" t="s">
        <v>214</v>
      </c>
      <c r="I74" s="497" t="s">
        <v>214</v>
      </c>
      <c r="J74" s="430" t="s">
        <v>359</v>
      </c>
      <c r="K74" s="145" t="s">
        <v>360</v>
      </c>
      <c r="L74" s="120" t="s">
        <v>166</v>
      </c>
      <c r="M74" s="145" t="s">
        <v>174</v>
      </c>
      <c r="N74" s="268" t="s">
        <v>361</v>
      </c>
      <c r="O74" s="449">
        <v>2</v>
      </c>
      <c r="P74" s="449"/>
      <c r="Q74" s="120" t="s">
        <v>362</v>
      </c>
      <c r="R74" s="121">
        <v>12</v>
      </c>
      <c r="S74" s="121">
        <v>3</v>
      </c>
      <c r="T74" s="276">
        <f>8+4</f>
        <v>12</v>
      </c>
      <c r="U74" s="121">
        <v>3</v>
      </c>
      <c r="V74" s="265" t="s">
        <v>268</v>
      </c>
      <c r="W74" s="221">
        <v>3</v>
      </c>
      <c r="X74" s="288">
        <f>+W74/S74</f>
        <v>1</v>
      </c>
      <c r="Y74" s="284">
        <v>1</v>
      </c>
      <c r="Z74" s="519"/>
      <c r="AA74" s="519"/>
      <c r="AB74" s="178"/>
      <c r="AC74" s="178"/>
      <c r="AD74" s="439" t="s">
        <v>474</v>
      </c>
      <c r="AE74" s="439" t="s">
        <v>475</v>
      </c>
      <c r="AF74" s="439" t="s">
        <v>476</v>
      </c>
      <c r="AG74" s="250" t="s">
        <v>477</v>
      </c>
      <c r="AH74" s="120" t="s">
        <v>444</v>
      </c>
      <c r="AI74" s="296">
        <v>3</v>
      </c>
      <c r="AJ74" s="296">
        <v>3</v>
      </c>
      <c r="AK74" s="296">
        <v>0</v>
      </c>
      <c r="AL74" s="224">
        <f>+AJ74+AK74</f>
        <v>3</v>
      </c>
      <c r="AM74" s="226">
        <f t="shared" si="2"/>
        <v>1</v>
      </c>
      <c r="AN74" s="159">
        <v>0.44</v>
      </c>
      <c r="AO74" s="185">
        <v>45323</v>
      </c>
      <c r="AP74" s="330">
        <v>45627</v>
      </c>
      <c r="AQ74" s="128" t="s">
        <v>583</v>
      </c>
      <c r="AR74" s="120">
        <v>150</v>
      </c>
      <c r="AS74" s="120">
        <v>0</v>
      </c>
      <c r="AT74" s="258">
        <v>150</v>
      </c>
      <c r="AU74" s="114" t="s">
        <v>404</v>
      </c>
      <c r="AV74" s="128" t="s">
        <v>589</v>
      </c>
      <c r="AW74" s="128" t="s">
        <v>559</v>
      </c>
      <c r="AX74" s="186">
        <v>88900000</v>
      </c>
      <c r="AY74" s="113" t="s">
        <v>491</v>
      </c>
      <c r="AZ74" s="120" t="s">
        <v>513</v>
      </c>
      <c r="BA74" s="120" t="s">
        <v>514</v>
      </c>
      <c r="BB74" s="186">
        <v>88899600</v>
      </c>
      <c r="BC74" s="161"/>
      <c r="BD74" s="459">
        <v>200000000</v>
      </c>
      <c r="BE74" s="462">
        <v>198199600</v>
      </c>
      <c r="BF74" s="459">
        <v>38600000</v>
      </c>
      <c r="BG74" s="465">
        <f>+BF74/BD74</f>
        <v>0.193</v>
      </c>
      <c r="BH74" s="120" t="s">
        <v>531</v>
      </c>
      <c r="BI74" s="315" t="s">
        <v>539</v>
      </c>
      <c r="BJ74" s="120" t="s">
        <v>522</v>
      </c>
      <c r="BK74" s="120">
        <v>0</v>
      </c>
      <c r="BL74" s="131">
        <v>45323</v>
      </c>
      <c r="BM74" s="436" t="s">
        <v>625</v>
      </c>
      <c r="BN74" s="436" t="s">
        <v>626</v>
      </c>
      <c r="BO74" s="387" t="s">
        <v>731</v>
      </c>
    </row>
    <row r="75" spans="1:67" ht="186" x14ac:dyDescent="0.35">
      <c r="A75" s="518"/>
      <c r="B75" s="497"/>
      <c r="C75" s="518"/>
      <c r="D75" s="497"/>
      <c r="E75" s="497"/>
      <c r="F75" s="497"/>
      <c r="G75" s="497"/>
      <c r="H75" s="497"/>
      <c r="I75" s="497"/>
      <c r="J75" s="431"/>
      <c r="K75" s="145" t="s">
        <v>363</v>
      </c>
      <c r="L75" s="120" t="s">
        <v>166</v>
      </c>
      <c r="M75" s="145" t="s">
        <v>174</v>
      </c>
      <c r="N75" s="268" t="s">
        <v>364</v>
      </c>
      <c r="O75" s="449">
        <v>2</v>
      </c>
      <c r="P75" s="449"/>
      <c r="Q75" s="120" t="s">
        <v>365</v>
      </c>
      <c r="R75" s="121">
        <v>1</v>
      </c>
      <c r="S75" s="110" t="s">
        <v>268</v>
      </c>
      <c r="T75" s="249" t="s">
        <v>366</v>
      </c>
      <c r="U75" s="110" t="s">
        <v>268</v>
      </c>
      <c r="V75" s="110" t="s">
        <v>268</v>
      </c>
      <c r="W75" s="224" t="s">
        <v>268</v>
      </c>
      <c r="X75" s="286" t="s">
        <v>793</v>
      </c>
      <c r="Y75" s="286">
        <v>1</v>
      </c>
      <c r="Z75" s="519"/>
      <c r="AA75" s="519"/>
      <c r="AB75" s="178"/>
      <c r="AC75" s="178"/>
      <c r="AD75" s="440"/>
      <c r="AE75" s="440"/>
      <c r="AF75" s="440"/>
      <c r="AG75" s="554" t="s">
        <v>478</v>
      </c>
      <c r="AH75" s="497" t="s">
        <v>398</v>
      </c>
      <c r="AI75" s="515">
        <v>6</v>
      </c>
      <c r="AJ75" s="515">
        <v>5</v>
      </c>
      <c r="AK75" s="503">
        <v>1</v>
      </c>
      <c r="AL75" s="452">
        <f>+AJ75+AK75</f>
        <v>6</v>
      </c>
      <c r="AM75" s="611">
        <f t="shared" si="2"/>
        <v>1</v>
      </c>
      <c r="AN75" s="541">
        <v>0.56000000000000005</v>
      </c>
      <c r="AO75" s="614">
        <v>45292</v>
      </c>
      <c r="AP75" s="614">
        <v>45627</v>
      </c>
      <c r="AQ75" s="430" t="s">
        <v>582</v>
      </c>
      <c r="AR75" s="497" t="s">
        <v>588</v>
      </c>
      <c r="AS75" s="497"/>
      <c r="AT75" s="497">
        <v>6</v>
      </c>
      <c r="AU75" s="436" t="s">
        <v>404</v>
      </c>
      <c r="AV75" s="436" t="s">
        <v>589</v>
      </c>
      <c r="AW75" s="436" t="s">
        <v>494</v>
      </c>
      <c r="AX75" s="496">
        <v>111100000</v>
      </c>
      <c r="AY75" s="497" t="s">
        <v>491</v>
      </c>
      <c r="AZ75" s="497" t="s">
        <v>513</v>
      </c>
      <c r="BA75" s="497" t="s">
        <v>514</v>
      </c>
      <c r="BB75" s="496">
        <v>109300000</v>
      </c>
      <c r="BC75" s="161"/>
      <c r="BD75" s="460"/>
      <c r="BE75" s="463"/>
      <c r="BF75" s="460"/>
      <c r="BG75" s="466"/>
      <c r="BH75" s="497" t="s">
        <v>531</v>
      </c>
      <c r="BI75" s="554" t="s">
        <v>540</v>
      </c>
      <c r="BJ75" s="497" t="s">
        <v>520</v>
      </c>
      <c r="BK75" s="497">
        <v>0</v>
      </c>
      <c r="BL75" s="616">
        <v>45292</v>
      </c>
      <c r="BM75" s="437"/>
      <c r="BN75" s="437"/>
      <c r="BO75" s="495" t="s">
        <v>268</v>
      </c>
    </row>
    <row r="76" spans="1:67" ht="129.6" customHeight="1" x14ac:dyDescent="0.35">
      <c r="A76" s="518"/>
      <c r="B76" s="497"/>
      <c r="C76" s="518"/>
      <c r="D76" s="497"/>
      <c r="E76" s="497"/>
      <c r="F76" s="497"/>
      <c r="G76" s="497"/>
      <c r="H76" s="497"/>
      <c r="I76" s="497"/>
      <c r="J76" s="432"/>
      <c r="K76" s="145" t="s">
        <v>367</v>
      </c>
      <c r="L76" s="120" t="s">
        <v>166</v>
      </c>
      <c r="M76" s="145" t="s">
        <v>174</v>
      </c>
      <c r="N76" s="268" t="s">
        <v>368</v>
      </c>
      <c r="O76" s="449">
        <v>2</v>
      </c>
      <c r="P76" s="449"/>
      <c r="Q76" s="120" t="s">
        <v>362</v>
      </c>
      <c r="R76" s="121">
        <v>30</v>
      </c>
      <c r="S76" s="114" t="s">
        <v>268</v>
      </c>
      <c r="T76" s="249">
        <v>31</v>
      </c>
      <c r="U76" s="114" t="s">
        <v>268</v>
      </c>
      <c r="V76" s="110" t="s">
        <v>268</v>
      </c>
      <c r="W76" s="224" t="s">
        <v>268</v>
      </c>
      <c r="X76" s="286" t="s">
        <v>793</v>
      </c>
      <c r="Y76" s="286">
        <v>1</v>
      </c>
      <c r="Z76" s="519"/>
      <c r="AA76" s="519"/>
      <c r="AB76" s="172"/>
      <c r="AC76" s="172"/>
      <c r="AD76" s="441"/>
      <c r="AE76" s="441"/>
      <c r="AF76" s="441"/>
      <c r="AG76" s="554"/>
      <c r="AH76" s="497"/>
      <c r="AI76" s="515"/>
      <c r="AJ76" s="515"/>
      <c r="AK76" s="505"/>
      <c r="AL76" s="453"/>
      <c r="AM76" s="613"/>
      <c r="AN76" s="497"/>
      <c r="AO76" s="480"/>
      <c r="AP76" s="480"/>
      <c r="AQ76" s="432"/>
      <c r="AR76" s="497"/>
      <c r="AS76" s="497"/>
      <c r="AT76" s="497"/>
      <c r="AU76" s="438"/>
      <c r="AV76" s="438"/>
      <c r="AW76" s="438"/>
      <c r="AX76" s="497"/>
      <c r="AY76" s="497"/>
      <c r="AZ76" s="497"/>
      <c r="BA76" s="497"/>
      <c r="BB76" s="497"/>
      <c r="BC76" s="161"/>
      <c r="BD76" s="461"/>
      <c r="BE76" s="464"/>
      <c r="BF76" s="461"/>
      <c r="BG76" s="467"/>
      <c r="BH76" s="497"/>
      <c r="BI76" s="554"/>
      <c r="BJ76" s="497"/>
      <c r="BK76" s="497"/>
      <c r="BL76" s="617">
        <v>44927</v>
      </c>
      <c r="BM76" s="438"/>
      <c r="BN76" s="438"/>
      <c r="BO76" s="495"/>
    </row>
    <row r="77" spans="1:67" ht="65.25" customHeight="1" x14ac:dyDescent="0.35">
      <c r="A77" s="518"/>
      <c r="B77" s="497"/>
      <c r="C77" s="113"/>
      <c r="D77" s="120"/>
      <c r="E77" s="120"/>
      <c r="F77" s="120"/>
      <c r="G77" s="120"/>
      <c r="H77" s="120"/>
      <c r="I77" s="120"/>
      <c r="J77" s="133"/>
      <c r="K77" s="145"/>
      <c r="L77" s="120"/>
      <c r="M77" s="145"/>
      <c r="N77" s="429" t="s">
        <v>809</v>
      </c>
      <c r="O77" s="445"/>
      <c r="P77" s="445"/>
      <c r="Q77" s="445"/>
      <c r="R77" s="445"/>
      <c r="S77" s="445"/>
      <c r="T77" s="445"/>
      <c r="U77" s="445"/>
      <c r="V77" s="445"/>
      <c r="W77" s="446"/>
      <c r="X77" s="289">
        <f>AVERAGE(X74:X76)</f>
        <v>1</v>
      </c>
      <c r="Y77" s="289">
        <f>AVERAGE(Y74:Y76)</f>
        <v>1</v>
      </c>
      <c r="Z77" s="519"/>
      <c r="AA77" s="519"/>
      <c r="AB77" s="428" t="s">
        <v>822</v>
      </c>
      <c r="AC77" s="428"/>
      <c r="AD77" s="428"/>
      <c r="AE77" s="428"/>
      <c r="AF77" s="428"/>
      <c r="AG77" s="428"/>
      <c r="AH77" s="428"/>
      <c r="AI77" s="428"/>
      <c r="AJ77" s="428"/>
      <c r="AK77" s="428"/>
      <c r="AL77" s="428"/>
      <c r="AM77" s="166">
        <f>AVERAGE(AM74:AM76)</f>
        <v>1</v>
      </c>
      <c r="AN77" s="154"/>
      <c r="AO77" s="133"/>
      <c r="AP77" s="133"/>
      <c r="AQ77" s="133"/>
      <c r="AR77" s="154"/>
      <c r="AS77" s="154"/>
      <c r="AT77" s="260"/>
      <c r="AU77" s="151"/>
      <c r="AV77" s="151"/>
      <c r="AW77" s="428" t="s">
        <v>834</v>
      </c>
      <c r="AX77" s="428"/>
      <c r="AY77" s="428"/>
      <c r="AZ77" s="428"/>
      <c r="BA77" s="428"/>
      <c r="BB77" s="428"/>
      <c r="BC77" s="428"/>
      <c r="BD77" s="299">
        <f>+BD74</f>
        <v>200000000</v>
      </c>
      <c r="BE77" s="243">
        <f t="shared" ref="BE77:BG77" si="16">+BE74</f>
        <v>198199600</v>
      </c>
      <c r="BF77" s="299">
        <f t="shared" si="16"/>
        <v>38600000</v>
      </c>
      <c r="BG77" s="311">
        <f t="shared" si="16"/>
        <v>0.193</v>
      </c>
      <c r="BH77" s="154"/>
      <c r="BI77" s="312"/>
      <c r="BJ77" s="154"/>
      <c r="BK77" s="154"/>
      <c r="BL77" s="191"/>
      <c r="BM77" s="151"/>
      <c r="BN77" s="151"/>
      <c r="BO77" s="388"/>
    </row>
    <row r="78" spans="1:67" ht="325.5" x14ac:dyDescent="0.35">
      <c r="A78" s="518"/>
      <c r="B78" s="497"/>
      <c r="C78" s="497" t="s">
        <v>215</v>
      </c>
      <c r="D78" s="497" t="s">
        <v>216</v>
      </c>
      <c r="E78" s="497" t="s">
        <v>174</v>
      </c>
      <c r="F78" s="497" t="s">
        <v>217</v>
      </c>
      <c r="G78" s="541">
        <v>1</v>
      </c>
      <c r="H78" s="497" t="s">
        <v>145</v>
      </c>
      <c r="I78" s="541" t="s">
        <v>567</v>
      </c>
      <c r="J78" s="430" t="s">
        <v>369</v>
      </c>
      <c r="K78" s="145" t="s">
        <v>370</v>
      </c>
      <c r="L78" s="120" t="s">
        <v>166</v>
      </c>
      <c r="M78" s="145" t="s">
        <v>371</v>
      </c>
      <c r="N78" s="268" t="s">
        <v>372</v>
      </c>
      <c r="O78" s="449">
        <v>2</v>
      </c>
      <c r="P78" s="449"/>
      <c r="Q78" s="120" t="s">
        <v>373</v>
      </c>
      <c r="R78" s="121">
        <v>1</v>
      </c>
      <c r="S78" s="120" t="s">
        <v>567</v>
      </c>
      <c r="T78" s="276">
        <v>0</v>
      </c>
      <c r="U78" s="120" t="s">
        <v>567</v>
      </c>
      <c r="V78" s="258" t="s">
        <v>567</v>
      </c>
      <c r="W78" s="220" t="s">
        <v>567</v>
      </c>
      <c r="X78" s="291" t="s">
        <v>793</v>
      </c>
      <c r="Y78" s="291" t="s">
        <v>793</v>
      </c>
      <c r="Z78" s="519"/>
      <c r="AA78" s="519"/>
      <c r="AB78" s="439" t="s">
        <v>369</v>
      </c>
      <c r="AC78" s="439" t="s">
        <v>640</v>
      </c>
      <c r="AD78" s="439" t="s">
        <v>479</v>
      </c>
      <c r="AE78" s="439" t="s">
        <v>479</v>
      </c>
      <c r="AF78" s="439" t="s">
        <v>479</v>
      </c>
      <c r="AG78" s="468" t="s">
        <v>567</v>
      </c>
      <c r="AH78" s="430" t="s">
        <v>567</v>
      </c>
      <c r="AI78" s="503" t="s">
        <v>567</v>
      </c>
      <c r="AJ78" s="503" t="s">
        <v>567</v>
      </c>
      <c r="AK78" s="503" t="s">
        <v>567</v>
      </c>
      <c r="AL78" s="452" t="str">
        <f>+AJ78</f>
        <v xml:space="preserve">NO SE PROGRAMA PORQUE NO SE LE ASIGNÓ PRESUPUESTO PARA 2024 SEGÚN  134 de 12 de diciembre de 2023   y Decreto de liquidación N°N°1702 de 18 de diciembre de 2023 </v>
      </c>
      <c r="AM78" s="663" t="str">
        <f t="shared" ref="AM78" si="17">+AL78</f>
        <v xml:space="preserve">NO SE PROGRAMA PORQUE NO SE LE ASIGNÓ PRESUPUESTO PARA 2024 SEGÚN  134 de 12 de diciembre de 2023   y Decreto de liquidación N°N°1702 de 18 de diciembre de 2023 </v>
      </c>
      <c r="AN78" s="430" t="s">
        <v>567</v>
      </c>
      <c r="AO78" s="430" t="s">
        <v>567</v>
      </c>
      <c r="AP78" s="430" t="s">
        <v>567</v>
      </c>
      <c r="AQ78" s="430" t="s">
        <v>567</v>
      </c>
      <c r="AR78" s="430" t="s">
        <v>567</v>
      </c>
      <c r="AS78" s="430" t="s">
        <v>567</v>
      </c>
      <c r="AT78" s="430" t="s">
        <v>567</v>
      </c>
      <c r="AU78" s="430" t="s">
        <v>567</v>
      </c>
      <c r="AV78" s="430" t="s">
        <v>567</v>
      </c>
      <c r="AW78" s="430" t="s">
        <v>567</v>
      </c>
      <c r="AX78" s="430" t="s">
        <v>567</v>
      </c>
      <c r="AY78" s="430" t="s">
        <v>567</v>
      </c>
      <c r="AZ78" s="430" t="s">
        <v>567</v>
      </c>
      <c r="BA78" s="430" t="s">
        <v>567</v>
      </c>
      <c r="BB78" s="430" t="s">
        <v>567</v>
      </c>
      <c r="BC78" s="430" t="s">
        <v>567</v>
      </c>
      <c r="BD78" s="468" t="s">
        <v>567</v>
      </c>
      <c r="BE78" s="430" t="s">
        <v>567</v>
      </c>
      <c r="BF78" s="468" t="s">
        <v>567</v>
      </c>
      <c r="BG78" s="468" t="s">
        <v>567</v>
      </c>
      <c r="BH78" s="430" t="s">
        <v>567</v>
      </c>
      <c r="BI78" s="468" t="s">
        <v>567</v>
      </c>
      <c r="BJ78" s="430" t="s">
        <v>567</v>
      </c>
      <c r="BK78" s="430" t="s">
        <v>567</v>
      </c>
      <c r="BL78" s="430" t="s">
        <v>567</v>
      </c>
      <c r="BM78" s="430" t="s">
        <v>567</v>
      </c>
      <c r="BN78" s="430" t="s">
        <v>567</v>
      </c>
      <c r="BO78" s="628"/>
    </row>
    <row r="79" spans="1:67" ht="325.5" x14ac:dyDescent="0.35">
      <c r="A79" s="518"/>
      <c r="B79" s="497"/>
      <c r="C79" s="497"/>
      <c r="D79" s="497"/>
      <c r="E79" s="497"/>
      <c r="F79" s="497"/>
      <c r="G79" s="497"/>
      <c r="H79" s="497"/>
      <c r="I79" s="497"/>
      <c r="J79" s="432"/>
      <c r="K79" s="145" t="s">
        <v>374</v>
      </c>
      <c r="L79" s="120" t="s">
        <v>166</v>
      </c>
      <c r="M79" s="145" t="s">
        <v>174</v>
      </c>
      <c r="N79" s="268" t="s">
        <v>375</v>
      </c>
      <c r="O79" s="449">
        <v>1</v>
      </c>
      <c r="P79" s="449"/>
      <c r="Q79" s="120" t="s">
        <v>376</v>
      </c>
      <c r="R79" s="121">
        <v>30</v>
      </c>
      <c r="S79" s="120" t="s">
        <v>567</v>
      </c>
      <c r="T79" s="276">
        <v>0</v>
      </c>
      <c r="U79" s="120" t="s">
        <v>567</v>
      </c>
      <c r="V79" s="258" t="s">
        <v>567</v>
      </c>
      <c r="W79" s="220" t="s">
        <v>567</v>
      </c>
      <c r="X79" s="291" t="s">
        <v>793</v>
      </c>
      <c r="Y79" s="291" t="s">
        <v>793</v>
      </c>
      <c r="Z79" s="519"/>
      <c r="AA79" s="519"/>
      <c r="AB79" s="441"/>
      <c r="AC79" s="441"/>
      <c r="AD79" s="441"/>
      <c r="AE79" s="441"/>
      <c r="AF79" s="441"/>
      <c r="AG79" s="469"/>
      <c r="AH79" s="432"/>
      <c r="AI79" s="505"/>
      <c r="AJ79" s="505"/>
      <c r="AK79" s="505"/>
      <c r="AL79" s="453"/>
      <c r="AM79" s="664"/>
      <c r="AN79" s="432"/>
      <c r="AO79" s="432"/>
      <c r="AP79" s="432"/>
      <c r="AQ79" s="432"/>
      <c r="AR79" s="432"/>
      <c r="AS79" s="432"/>
      <c r="AT79" s="432"/>
      <c r="AU79" s="432"/>
      <c r="AV79" s="432"/>
      <c r="AW79" s="432"/>
      <c r="AX79" s="432"/>
      <c r="AY79" s="432"/>
      <c r="AZ79" s="432"/>
      <c r="BA79" s="432"/>
      <c r="BB79" s="432"/>
      <c r="BC79" s="432"/>
      <c r="BD79" s="469"/>
      <c r="BE79" s="432"/>
      <c r="BF79" s="469"/>
      <c r="BG79" s="469"/>
      <c r="BH79" s="432"/>
      <c r="BI79" s="469"/>
      <c r="BJ79" s="432"/>
      <c r="BK79" s="432"/>
      <c r="BL79" s="432"/>
      <c r="BM79" s="432"/>
      <c r="BN79" s="432"/>
      <c r="BO79" s="629"/>
    </row>
    <row r="80" spans="1:67" ht="54.75" customHeight="1" x14ac:dyDescent="0.35">
      <c r="A80" s="518"/>
      <c r="B80" s="120"/>
      <c r="C80" s="120"/>
      <c r="D80" s="154"/>
      <c r="E80" s="154"/>
      <c r="F80" s="154"/>
      <c r="G80" s="154"/>
      <c r="H80" s="154"/>
      <c r="I80" s="154"/>
      <c r="J80" s="133"/>
      <c r="K80" s="182"/>
      <c r="L80" s="154"/>
      <c r="M80" s="182"/>
      <c r="N80" s="429" t="s">
        <v>810</v>
      </c>
      <c r="O80" s="445"/>
      <c r="P80" s="445"/>
      <c r="Q80" s="445"/>
      <c r="R80" s="445"/>
      <c r="S80" s="445"/>
      <c r="T80" s="445"/>
      <c r="U80" s="445"/>
      <c r="V80" s="445"/>
      <c r="W80" s="446"/>
      <c r="X80" s="289" t="s">
        <v>793</v>
      </c>
      <c r="Y80" s="289" t="s">
        <v>793</v>
      </c>
      <c r="Z80" s="519"/>
      <c r="AA80" s="519"/>
      <c r="AB80" s="428" t="s">
        <v>823</v>
      </c>
      <c r="AC80" s="428"/>
      <c r="AD80" s="428"/>
      <c r="AE80" s="428"/>
      <c r="AF80" s="428"/>
      <c r="AG80" s="428"/>
      <c r="AH80" s="428"/>
      <c r="AI80" s="428"/>
      <c r="AJ80" s="428"/>
      <c r="AK80" s="428"/>
      <c r="AL80" s="428"/>
      <c r="AM80" s="238" t="s">
        <v>793</v>
      </c>
      <c r="AN80" s="107"/>
      <c r="AO80" s="107"/>
      <c r="AP80" s="107"/>
      <c r="AQ80" s="107"/>
      <c r="AR80" s="107"/>
      <c r="AS80" s="107"/>
      <c r="AT80" s="259"/>
      <c r="AU80" s="107"/>
      <c r="AV80" s="107"/>
      <c r="AW80" s="107"/>
      <c r="AX80" s="107"/>
      <c r="AY80" s="107"/>
      <c r="AZ80" s="107"/>
      <c r="BA80" s="107"/>
      <c r="BB80" s="107"/>
      <c r="BC80" s="107"/>
      <c r="BD80" s="253"/>
      <c r="BE80" s="133"/>
      <c r="BF80" s="253"/>
      <c r="BG80" s="253"/>
      <c r="BH80" s="107"/>
      <c r="BI80" s="313"/>
      <c r="BJ80" s="107"/>
      <c r="BK80" s="107"/>
      <c r="BL80" s="192"/>
      <c r="BM80" s="133"/>
      <c r="BN80" s="133"/>
      <c r="BO80" s="389"/>
    </row>
    <row r="81" spans="1:67" ht="155.25" customHeight="1" x14ac:dyDescent="0.35">
      <c r="A81" s="518"/>
      <c r="B81" s="550" t="s">
        <v>218</v>
      </c>
      <c r="C81" s="497" t="s">
        <v>219</v>
      </c>
      <c r="D81" s="430" t="s">
        <v>220</v>
      </c>
      <c r="E81" s="430" t="s">
        <v>174</v>
      </c>
      <c r="F81" s="430" t="s">
        <v>221</v>
      </c>
      <c r="G81" s="506">
        <v>1</v>
      </c>
      <c r="H81" s="430" t="s">
        <v>145</v>
      </c>
      <c r="I81" s="506">
        <v>1</v>
      </c>
      <c r="J81" s="430" t="s">
        <v>377</v>
      </c>
      <c r="K81" s="542" t="s">
        <v>378</v>
      </c>
      <c r="L81" s="430" t="s">
        <v>166</v>
      </c>
      <c r="M81" s="542" t="s">
        <v>379</v>
      </c>
      <c r="N81" s="516" t="s">
        <v>380</v>
      </c>
      <c r="O81" s="520">
        <v>2</v>
      </c>
      <c r="P81" s="521"/>
      <c r="Q81" s="430" t="s">
        <v>381</v>
      </c>
      <c r="R81" s="447">
        <v>26</v>
      </c>
      <c r="S81" s="447">
        <v>4</v>
      </c>
      <c r="T81" s="531">
        <f>8+14</f>
        <v>22</v>
      </c>
      <c r="U81" s="447">
        <v>0</v>
      </c>
      <c r="V81" s="447">
        <v>0</v>
      </c>
      <c r="W81" s="450">
        <v>0</v>
      </c>
      <c r="X81" s="601">
        <f>+W81/S81</f>
        <v>0</v>
      </c>
      <c r="Y81" s="456">
        <f>+(T81+W81)/R81</f>
        <v>0.84615384615384615</v>
      </c>
      <c r="Z81" s="519"/>
      <c r="AA81" s="519"/>
      <c r="AB81" s="176" t="s">
        <v>641</v>
      </c>
      <c r="AC81" s="176" t="s">
        <v>642</v>
      </c>
      <c r="AD81" s="439" t="s">
        <v>480</v>
      </c>
      <c r="AE81" s="439" t="s">
        <v>481</v>
      </c>
      <c r="AF81" s="439" t="s">
        <v>482</v>
      </c>
      <c r="AG81" s="250" t="s">
        <v>627</v>
      </c>
      <c r="AH81" s="193" t="s">
        <v>628</v>
      </c>
      <c r="AI81" s="296">
        <v>9</v>
      </c>
      <c r="AJ81" s="296">
        <v>10</v>
      </c>
      <c r="AK81" s="296">
        <v>3</v>
      </c>
      <c r="AL81" s="224">
        <f>+AJ81+AK81</f>
        <v>13</v>
      </c>
      <c r="AM81" s="226">
        <v>1</v>
      </c>
      <c r="AN81" s="152">
        <v>0.85</v>
      </c>
      <c r="AO81" s="127">
        <v>45292</v>
      </c>
      <c r="AP81" s="127">
        <v>45627</v>
      </c>
      <c r="AQ81" s="128" t="s">
        <v>582</v>
      </c>
      <c r="AR81" s="120" t="s">
        <v>630</v>
      </c>
      <c r="AS81" s="120" t="s">
        <v>630</v>
      </c>
      <c r="AT81" s="258" t="s">
        <v>630</v>
      </c>
      <c r="AU81" s="114" t="s">
        <v>404</v>
      </c>
      <c r="AV81" s="114" t="s">
        <v>589</v>
      </c>
      <c r="AW81" s="128" t="s">
        <v>624</v>
      </c>
      <c r="AX81" s="160">
        <v>385000000</v>
      </c>
      <c r="AY81" s="113" t="s">
        <v>491</v>
      </c>
      <c r="AZ81" s="120" t="s">
        <v>515</v>
      </c>
      <c r="BA81" s="120" t="s">
        <v>516</v>
      </c>
      <c r="BB81" s="320">
        <f>179433334+48600000</f>
        <v>228033334</v>
      </c>
      <c r="BC81" s="161"/>
      <c r="BD81" s="459">
        <v>450000000</v>
      </c>
      <c r="BE81" s="462">
        <v>287175034</v>
      </c>
      <c r="BF81" s="459">
        <v>75500000</v>
      </c>
      <c r="BG81" s="465">
        <f>+BF81/BD81</f>
        <v>0.16777777777777778</v>
      </c>
      <c r="BH81" s="160" t="s">
        <v>531</v>
      </c>
      <c r="BI81" s="315" t="s">
        <v>542</v>
      </c>
      <c r="BJ81" s="113" t="s">
        <v>520</v>
      </c>
      <c r="BK81" s="113">
        <v>0</v>
      </c>
      <c r="BL81" s="131">
        <v>45292</v>
      </c>
      <c r="BM81" s="436" t="s">
        <v>580</v>
      </c>
      <c r="BN81" s="436" t="s">
        <v>581</v>
      </c>
      <c r="BO81" s="315" t="s">
        <v>920</v>
      </c>
    </row>
    <row r="82" spans="1:67" ht="15" customHeight="1" x14ac:dyDescent="0.35">
      <c r="A82" s="518"/>
      <c r="B82" s="550"/>
      <c r="C82" s="497"/>
      <c r="D82" s="431"/>
      <c r="E82" s="431"/>
      <c r="F82" s="431"/>
      <c r="G82" s="507"/>
      <c r="H82" s="431"/>
      <c r="I82" s="507"/>
      <c r="J82" s="431"/>
      <c r="K82" s="543"/>
      <c r="L82" s="432"/>
      <c r="M82" s="543"/>
      <c r="N82" s="517"/>
      <c r="O82" s="522"/>
      <c r="P82" s="523"/>
      <c r="Q82" s="432"/>
      <c r="R82" s="448"/>
      <c r="S82" s="448"/>
      <c r="T82" s="532"/>
      <c r="U82" s="448"/>
      <c r="V82" s="448"/>
      <c r="W82" s="451"/>
      <c r="X82" s="602"/>
      <c r="Y82" s="457"/>
      <c r="Z82" s="519"/>
      <c r="AA82" s="519"/>
      <c r="AB82" s="178"/>
      <c r="AC82" s="178"/>
      <c r="AD82" s="440"/>
      <c r="AE82" s="440"/>
      <c r="AF82" s="440"/>
      <c r="AG82" s="468" t="s">
        <v>483</v>
      </c>
      <c r="AH82" s="665" t="s">
        <v>629</v>
      </c>
      <c r="AI82" s="503">
        <v>1</v>
      </c>
      <c r="AJ82" s="503">
        <v>1</v>
      </c>
      <c r="AK82" s="274"/>
      <c r="AL82" s="452">
        <f>+AJ82</f>
        <v>1</v>
      </c>
      <c r="AM82" s="611">
        <f t="shared" si="2"/>
        <v>1</v>
      </c>
      <c r="AN82" s="533">
        <v>0.15</v>
      </c>
      <c r="AO82" s="509">
        <v>45323</v>
      </c>
      <c r="AP82" s="509">
        <v>45627</v>
      </c>
      <c r="AQ82" s="439" t="s">
        <v>583</v>
      </c>
      <c r="AR82" s="430" t="s">
        <v>484</v>
      </c>
      <c r="AS82" s="430" t="s">
        <v>735</v>
      </c>
      <c r="AT82" s="430" t="s">
        <v>735</v>
      </c>
      <c r="AU82" s="512" t="s">
        <v>404</v>
      </c>
      <c r="AV82" s="512" t="s">
        <v>589</v>
      </c>
      <c r="AW82" s="512" t="s">
        <v>494</v>
      </c>
      <c r="AX82" s="433">
        <v>65000000</v>
      </c>
      <c r="AY82" s="436" t="s">
        <v>491</v>
      </c>
      <c r="AZ82" s="436" t="s">
        <v>515</v>
      </c>
      <c r="BA82" s="436" t="s">
        <v>516</v>
      </c>
      <c r="BB82" s="433">
        <f>41990000+17151700</f>
        <v>59141700</v>
      </c>
      <c r="BC82" s="179"/>
      <c r="BD82" s="460"/>
      <c r="BE82" s="463"/>
      <c r="BF82" s="460"/>
      <c r="BG82" s="466"/>
      <c r="BH82" s="436" t="s">
        <v>531</v>
      </c>
      <c r="BI82" s="491" t="s">
        <v>543</v>
      </c>
      <c r="BJ82" s="436" t="s">
        <v>522</v>
      </c>
      <c r="BK82" s="436">
        <v>0</v>
      </c>
      <c r="BL82" s="499">
        <v>45323</v>
      </c>
      <c r="BM82" s="437"/>
      <c r="BN82" s="437"/>
      <c r="BO82" s="623" t="s">
        <v>268</v>
      </c>
    </row>
    <row r="83" spans="1:67" ht="105" customHeight="1" x14ac:dyDescent="0.35">
      <c r="A83" s="518"/>
      <c r="B83" s="550"/>
      <c r="C83" s="497"/>
      <c r="D83" s="431"/>
      <c r="E83" s="431"/>
      <c r="F83" s="431"/>
      <c r="G83" s="507"/>
      <c r="H83" s="431"/>
      <c r="I83" s="507"/>
      <c r="J83" s="432"/>
      <c r="K83" s="145" t="s">
        <v>382</v>
      </c>
      <c r="L83" s="120" t="s">
        <v>166</v>
      </c>
      <c r="M83" s="145">
        <v>0</v>
      </c>
      <c r="N83" s="268" t="s">
        <v>383</v>
      </c>
      <c r="O83" s="449">
        <v>2</v>
      </c>
      <c r="P83" s="449"/>
      <c r="Q83" s="120" t="s">
        <v>300</v>
      </c>
      <c r="R83" s="121">
        <v>100</v>
      </c>
      <c r="S83" s="114" t="s">
        <v>877</v>
      </c>
      <c r="T83" s="273">
        <v>117</v>
      </c>
      <c r="U83" s="114" t="s">
        <v>793</v>
      </c>
      <c r="V83" s="265" t="s">
        <v>793</v>
      </c>
      <c r="W83" s="224" t="s">
        <v>793</v>
      </c>
      <c r="X83" s="288" t="s">
        <v>793</v>
      </c>
      <c r="Y83" s="284">
        <v>1</v>
      </c>
      <c r="Z83" s="519"/>
      <c r="AA83" s="519"/>
      <c r="AB83" s="178"/>
      <c r="AC83" s="178"/>
      <c r="AD83" s="441"/>
      <c r="AE83" s="441"/>
      <c r="AF83" s="441"/>
      <c r="AG83" s="469"/>
      <c r="AH83" s="432"/>
      <c r="AI83" s="505"/>
      <c r="AJ83" s="505"/>
      <c r="AK83" s="275">
        <v>0</v>
      </c>
      <c r="AL83" s="453"/>
      <c r="AM83" s="613"/>
      <c r="AN83" s="534"/>
      <c r="AO83" s="441"/>
      <c r="AP83" s="441"/>
      <c r="AQ83" s="441"/>
      <c r="AR83" s="432"/>
      <c r="AS83" s="432"/>
      <c r="AT83" s="432"/>
      <c r="AU83" s="513"/>
      <c r="AV83" s="513"/>
      <c r="AW83" s="513"/>
      <c r="AX83" s="435"/>
      <c r="AY83" s="438"/>
      <c r="AZ83" s="438"/>
      <c r="BA83" s="438"/>
      <c r="BB83" s="435"/>
      <c r="BC83" s="181"/>
      <c r="BD83" s="461"/>
      <c r="BE83" s="464"/>
      <c r="BF83" s="461"/>
      <c r="BG83" s="467"/>
      <c r="BH83" s="438"/>
      <c r="BI83" s="492"/>
      <c r="BJ83" s="438"/>
      <c r="BK83" s="438"/>
      <c r="BL83" s="501"/>
      <c r="BM83" s="438"/>
      <c r="BN83" s="438"/>
      <c r="BO83" s="624"/>
    </row>
    <row r="84" spans="1:67" ht="105" customHeight="1" x14ac:dyDescent="0.35">
      <c r="A84" s="518"/>
      <c r="B84" s="550"/>
      <c r="C84" s="497"/>
      <c r="D84" s="431"/>
      <c r="E84" s="431"/>
      <c r="F84" s="431"/>
      <c r="G84" s="507"/>
      <c r="H84" s="431"/>
      <c r="I84" s="507"/>
      <c r="J84" s="133"/>
      <c r="K84" s="182"/>
      <c r="L84" s="154"/>
      <c r="M84" s="182"/>
      <c r="N84" s="429" t="s">
        <v>811</v>
      </c>
      <c r="O84" s="445"/>
      <c r="P84" s="445"/>
      <c r="Q84" s="445"/>
      <c r="R84" s="445"/>
      <c r="S84" s="445"/>
      <c r="T84" s="445"/>
      <c r="U84" s="445"/>
      <c r="V84" s="445"/>
      <c r="W84" s="446"/>
      <c r="X84" s="289">
        <f>AVERAGE(X81:X83)</f>
        <v>0</v>
      </c>
      <c r="Y84" s="289">
        <f>AVERAGE(Y81:Y83)</f>
        <v>0.92307692307692313</v>
      </c>
      <c r="Z84" s="519"/>
      <c r="AA84" s="519"/>
      <c r="AB84" s="428" t="s">
        <v>824</v>
      </c>
      <c r="AC84" s="428"/>
      <c r="AD84" s="428"/>
      <c r="AE84" s="428"/>
      <c r="AF84" s="428"/>
      <c r="AG84" s="428"/>
      <c r="AH84" s="428"/>
      <c r="AI84" s="428"/>
      <c r="AJ84" s="428"/>
      <c r="AK84" s="428"/>
      <c r="AL84" s="428"/>
      <c r="AM84" s="166">
        <f>AVERAGE(AM81:AM83)</f>
        <v>1</v>
      </c>
      <c r="AN84" s="194"/>
      <c r="AO84" s="195"/>
      <c r="AP84" s="195"/>
      <c r="AQ84" s="195"/>
      <c r="AR84" s="133"/>
      <c r="AS84" s="133"/>
      <c r="AT84" s="261"/>
      <c r="AU84" s="196"/>
      <c r="AV84" s="196"/>
      <c r="AW84" s="428" t="s">
        <v>835</v>
      </c>
      <c r="AX84" s="428"/>
      <c r="AY84" s="428"/>
      <c r="AZ84" s="428"/>
      <c r="BA84" s="428"/>
      <c r="BB84" s="428"/>
      <c r="BC84" s="428"/>
      <c r="BD84" s="299">
        <f>+BD81</f>
        <v>450000000</v>
      </c>
      <c r="BE84" s="243">
        <f t="shared" ref="BE84:BG84" si="18">+BE81</f>
        <v>287175034</v>
      </c>
      <c r="BF84" s="299">
        <f t="shared" si="18"/>
        <v>75500000</v>
      </c>
      <c r="BG84" s="309">
        <f t="shared" si="18"/>
        <v>0.16777777777777778</v>
      </c>
      <c r="BH84" s="151"/>
      <c r="BI84" s="318"/>
      <c r="BJ84" s="151"/>
      <c r="BK84" s="151"/>
      <c r="BL84" s="197"/>
      <c r="BM84" s="151"/>
      <c r="BN84" s="151"/>
      <c r="BO84" s="390"/>
    </row>
    <row r="85" spans="1:67" ht="75" customHeight="1" x14ac:dyDescent="0.35">
      <c r="A85" s="518"/>
      <c r="B85" s="550"/>
      <c r="C85" s="497"/>
      <c r="D85" s="431"/>
      <c r="E85" s="431"/>
      <c r="F85" s="431"/>
      <c r="G85" s="507"/>
      <c r="H85" s="431"/>
      <c r="I85" s="507"/>
      <c r="J85" s="430" t="s">
        <v>384</v>
      </c>
      <c r="K85" s="154" t="s">
        <v>385</v>
      </c>
      <c r="L85" s="154" t="s">
        <v>166</v>
      </c>
      <c r="M85" s="198">
        <v>1</v>
      </c>
      <c r="N85" s="252" t="s">
        <v>386</v>
      </c>
      <c r="O85" s="449">
        <v>2</v>
      </c>
      <c r="P85" s="449"/>
      <c r="Q85" s="120" t="s">
        <v>381</v>
      </c>
      <c r="R85" s="121">
        <v>5</v>
      </c>
      <c r="S85" s="110" t="s">
        <v>566</v>
      </c>
      <c r="T85" s="272">
        <v>0</v>
      </c>
      <c r="U85" s="110" t="s">
        <v>793</v>
      </c>
      <c r="V85" s="110" t="s">
        <v>793</v>
      </c>
      <c r="W85" s="224" t="s">
        <v>793</v>
      </c>
      <c r="X85" s="286" t="s">
        <v>793</v>
      </c>
      <c r="Y85" s="286">
        <v>0</v>
      </c>
      <c r="Z85" s="519"/>
      <c r="AA85" s="519"/>
      <c r="AB85" s="178"/>
      <c r="AC85" s="178"/>
      <c r="AD85" s="439" t="s">
        <v>485</v>
      </c>
      <c r="AE85" s="439" t="s">
        <v>486</v>
      </c>
      <c r="AF85" s="430" t="s">
        <v>487</v>
      </c>
      <c r="AG85" s="468" t="s">
        <v>631</v>
      </c>
      <c r="AH85" s="430" t="s">
        <v>488</v>
      </c>
      <c r="AI85" s="503">
        <v>5</v>
      </c>
      <c r="AJ85" s="503">
        <v>5</v>
      </c>
      <c r="AK85" s="503">
        <v>0</v>
      </c>
      <c r="AL85" s="452">
        <f>+AJ85+AK85</f>
        <v>5</v>
      </c>
      <c r="AM85" s="611">
        <f t="shared" si="2"/>
        <v>1</v>
      </c>
      <c r="AN85" s="506">
        <v>0.08</v>
      </c>
      <c r="AO85" s="509">
        <v>45292</v>
      </c>
      <c r="AP85" s="509">
        <v>45627</v>
      </c>
      <c r="AQ85" s="439" t="s">
        <v>582</v>
      </c>
      <c r="AR85" s="430" t="s">
        <v>632</v>
      </c>
      <c r="AS85" s="430" t="s">
        <v>632</v>
      </c>
      <c r="AT85" s="430" t="s">
        <v>632</v>
      </c>
      <c r="AU85" s="430" t="s">
        <v>404</v>
      </c>
      <c r="AV85" s="430" t="s">
        <v>589</v>
      </c>
      <c r="AW85" s="430" t="s">
        <v>494</v>
      </c>
      <c r="AX85" s="433">
        <v>100000000</v>
      </c>
      <c r="AY85" s="430" t="s">
        <v>491</v>
      </c>
      <c r="AZ85" s="430" t="s">
        <v>517</v>
      </c>
      <c r="BA85" s="430" t="s">
        <v>518</v>
      </c>
      <c r="BB85" s="625">
        <v>99900000</v>
      </c>
      <c r="BC85" s="190"/>
      <c r="BD85" s="459">
        <v>1200000000</v>
      </c>
      <c r="BE85" s="462">
        <v>99900000</v>
      </c>
      <c r="BF85" s="459">
        <v>33300000</v>
      </c>
      <c r="BG85" s="465">
        <f>+BF85/BD85</f>
        <v>2.775E-2</v>
      </c>
      <c r="BH85" s="430" t="s">
        <v>531</v>
      </c>
      <c r="BI85" s="468" t="s">
        <v>544</v>
      </c>
      <c r="BJ85" s="430" t="s">
        <v>614</v>
      </c>
      <c r="BK85" s="430">
        <v>0</v>
      </c>
      <c r="BL85" s="499">
        <v>45292</v>
      </c>
      <c r="BM85" s="430" t="s">
        <v>580</v>
      </c>
      <c r="BN85" s="430" t="s">
        <v>581</v>
      </c>
      <c r="BO85" s="468" t="s">
        <v>921</v>
      </c>
    </row>
    <row r="86" spans="1:67" ht="90" customHeight="1" x14ac:dyDescent="0.35">
      <c r="A86" s="518"/>
      <c r="B86" s="550"/>
      <c r="C86" s="497"/>
      <c r="D86" s="431"/>
      <c r="E86" s="431"/>
      <c r="F86" s="431"/>
      <c r="G86" s="507"/>
      <c r="H86" s="431"/>
      <c r="I86" s="507"/>
      <c r="J86" s="431"/>
      <c r="K86" s="182" t="s">
        <v>387</v>
      </c>
      <c r="L86" s="154" t="s">
        <v>166</v>
      </c>
      <c r="M86" s="154">
        <v>0</v>
      </c>
      <c r="N86" s="269" t="s">
        <v>388</v>
      </c>
      <c r="O86" s="449">
        <v>2</v>
      </c>
      <c r="P86" s="449"/>
      <c r="Q86" s="154" t="s">
        <v>389</v>
      </c>
      <c r="R86" s="199">
        <v>4</v>
      </c>
      <c r="S86" s="199">
        <v>2</v>
      </c>
      <c r="T86" s="277">
        <f>1+1</f>
        <v>2</v>
      </c>
      <c r="U86" s="199">
        <v>0</v>
      </c>
      <c r="V86" s="266">
        <v>0</v>
      </c>
      <c r="W86" s="223">
        <v>0</v>
      </c>
      <c r="X86" s="292">
        <f>+W86/S86</f>
        <v>0</v>
      </c>
      <c r="Y86" s="293">
        <f>+(T86+W86)/R86</f>
        <v>0.5</v>
      </c>
      <c r="Z86" s="519"/>
      <c r="AA86" s="519"/>
      <c r="AB86" s="178"/>
      <c r="AC86" s="178"/>
      <c r="AD86" s="440"/>
      <c r="AE86" s="440"/>
      <c r="AF86" s="431"/>
      <c r="AG86" s="502"/>
      <c r="AH86" s="431"/>
      <c r="AI86" s="504"/>
      <c r="AJ86" s="504"/>
      <c r="AK86" s="504"/>
      <c r="AL86" s="458"/>
      <c r="AM86" s="612"/>
      <c r="AN86" s="507"/>
      <c r="AO86" s="510"/>
      <c r="AP86" s="510"/>
      <c r="AQ86" s="440"/>
      <c r="AR86" s="431"/>
      <c r="AS86" s="431"/>
      <c r="AT86" s="431"/>
      <c r="AU86" s="431"/>
      <c r="AV86" s="431"/>
      <c r="AW86" s="431" t="s">
        <v>494</v>
      </c>
      <c r="AX86" s="434"/>
      <c r="AY86" s="431" t="s">
        <v>491</v>
      </c>
      <c r="AZ86" s="431" t="s">
        <v>517</v>
      </c>
      <c r="BA86" s="431" t="s">
        <v>518</v>
      </c>
      <c r="BB86" s="626"/>
      <c r="BC86" s="200"/>
      <c r="BD86" s="460"/>
      <c r="BE86" s="463"/>
      <c r="BF86" s="460"/>
      <c r="BG86" s="466"/>
      <c r="BH86" s="431" t="s">
        <v>531</v>
      </c>
      <c r="BI86" s="502"/>
      <c r="BJ86" s="431"/>
      <c r="BK86" s="431">
        <v>0</v>
      </c>
      <c r="BL86" s="500"/>
      <c r="BM86" s="431"/>
      <c r="BN86" s="431"/>
      <c r="BO86" s="502"/>
    </row>
    <row r="87" spans="1:67" ht="75" customHeight="1" x14ac:dyDescent="0.35">
      <c r="A87" s="518"/>
      <c r="B87" s="550"/>
      <c r="C87" s="497"/>
      <c r="D87" s="431"/>
      <c r="E87" s="431"/>
      <c r="F87" s="431"/>
      <c r="G87" s="507"/>
      <c r="H87" s="431"/>
      <c r="I87" s="507"/>
      <c r="J87" s="431"/>
      <c r="K87" s="430" t="s">
        <v>390</v>
      </c>
      <c r="L87" s="430" t="s">
        <v>166</v>
      </c>
      <c r="M87" s="430">
        <v>0</v>
      </c>
      <c r="N87" s="524" t="s">
        <v>391</v>
      </c>
      <c r="O87" s="520">
        <v>2</v>
      </c>
      <c r="P87" s="521"/>
      <c r="Q87" s="430" t="s">
        <v>297</v>
      </c>
      <c r="R87" s="447">
        <v>1</v>
      </c>
      <c r="S87" s="478" t="s">
        <v>268</v>
      </c>
      <c r="T87" s="529" t="s">
        <v>878</v>
      </c>
      <c r="U87" s="478" t="s">
        <v>268</v>
      </c>
      <c r="V87" s="478" t="s">
        <v>268</v>
      </c>
      <c r="W87" s="452" t="s">
        <v>268</v>
      </c>
      <c r="X87" s="454" t="s">
        <v>793</v>
      </c>
      <c r="Y87" s="454">
        <v>0.5</v>
      </c>
      <c r="Z87" s="519"/>
      <c r="AA87" s="519"/>
      <c r="AB87" s="178"/>
      <c r="AC87" s="178"/>
      <c r="AD87" s="440"/>
      <c r="AE87" s="440"/>
      <c r="AF87" s="431"/>
      <c r="AG87" s="469"/>
      <c r="AH87" s="432"/>
      <c r="AI87" s="505"/>
      <c r="AJ87" s="505"/>
      <c r="AK87" s="505"/>
      <c r="AL87" s="453"/>
      <c r="AM87" s="613"/>
      <c r="AN87" s="508"/>
      <c r="AO87" s="511"/>
      <c r="AP87" s="511"/>
      <c r="AQ87" s="441"/>
      <c r="AR87" s="432"/>
      <c r="AS87" s="432"/>
      <c r="AT87" s="432"/>
      <c r="AU87" s="432"/>
      <c r="AV87" s="432"/>
      <c r="AW87" s="432"/>
      <c r="AX87" s="435"/>
      <c r="AY87" s="432"/>
      <c r="AZ87" s="432"/>
      <c r="BA87" s="432"/>
      <c r="BB87" s="627"/>
      <c r="BC87" s="177"/>
      <c r="BD87" s="460"/>
      <c r="BE87" s="463"/>
      <c r="BF87" s="460"/>
      <c r="BG87" s="466"/>
      <c r="BH87" s="432"/>
      <c r="BI87" s="469"/>
      <c r="BJ87" s="432"/>
      <c r="BK87" s="432"/>
      <c r="BL87" s="501"/>
      <c r="BM87" s="431"/>
      <c r="BN87" s="431"/>
      <c r="BO87" s="469"/>
    </row>
    <row r="88" spans="1:67" ht="151.5" customHeight="1" x14ac:dyDescent="0.35">
      <c r="A88" s="518"/>
      <c r="B88" s="550"/>
      <c r="C88" s="497"/>
      <c r="D88" s="431"/>
      <c r="E88" s="431"/>
      <c r="F88" s="431"/>
      <c r="G88" s="507"/>
      <c r="H88" s="431"/>
      <c r="I88" s="507"/>
      <c r="J88" s="432"/>
      <c r="K88" s="432"/>
      <c r="L88" s="432"/>
      <c r="M88" s="432"/>
      <c r="N88" s="525"/>
      <c r="O88" s="522"/>
      <c r="P88" s="523"/>
      <c r="Q88" s="432"/>
      <c r="R88" s="448"/>
      <c r="S88" s="480"/>
      <c r="T88" s="530"/>
      <c r="U88" s="480"/>
      <c r="V88" s="480"/>
      <c r="W88" s="453"/>
      <c r="X88" s="455"/>
      <c r="Y88" s="455"/>
      <c r="Z88" s="519"/>
      <c r="AA88" s="519"/>
      <c r="AB88" s="178"/>
      <c r="AC88" s="178"/>
      <c r="AD88" s="441"/>
      <c r="AE88" s="441"/>
      <c r="AF88" s="432"/>
      <c r="AG88" s="250" t="s">
        <v>701</v>
      </c>
      <c r="AH88" s="120" t="s">
        <v>702</v>
      </c>
      <c r="AI88" s="296">
        <v>1</v>
      </c>
      <c r="AJ88" s="275">
        <v>0</v>
      </c>
      <c r="AK88" s="275">
        <v>0</v>
      </c>
      <c r="AL88" s="224">
        <f>+AJ88+AK88</f>
        <v>0</v>
      </c>
      <c r="AM88" s="226">
        <f t="shared" si="2"/>
        <v>0</v>
      </c>
      <c r="AN88" s="108">
        <v>0.92</v>
      </c>
      <c r="AO88" s="201">
        <v>45352</v>
      </c>
      <c r="AP88" s="201">
        <v>45627</v>
      </c>
      <c r="AQ88" s="202" t="s">
        <v>705</v>
      </c>
      <c r="AR88" s="107" t="s">
        <v>484</v>
      </c>
      <c r="AS88" s="107">
        <v>0</v>
      </c>
      <c r="AT88" s="259">
        <v>0</v>
      </c>
      <c r="AU88" s="107" t="s">
        <v>404</v>
      </c>
      <c r="AV88" s="107" t="s">
        <v>589</v>
      </c>
      <c r="AW88" s="107" t="s">
        <v>704</v>
      </c>
      <c r="AX88" s="203">
        <v>1100000000</v>
      </c>
      <c r="AY88" s="107" t="s">
        <v>491</v>
      </c>
      <c r="AZ88" s="107" t="s">
        <v>517</v>
      </c>
      <c r="BA88" s="107" t="s">
        <v>518</v>
      </c>
      <c r="BB88" s="107">
        <v>0</v>
      </c>
      <c r="BC88" s="177"/>
      <c r="BD88" s="461"/>
      <c r="BE88" s="464"/>
      <c r="BF88" s="461"/>
      <c r="BG88" s="467"/>
      <c r="BH88" s="107" t="s">
        <v>531</v>
      </c>
      <c r="BI88" s="313" t="s">
        <v>703</v>
      </c>
      <c r="BJ88" s="107" t="s">
        <v>614</v>
      </c>
      <c r="BK88" s="107">
        <v>0</v>
      </c>
      <c r="BL88" s="204">
        <v>45352</v>
      </c>
      <c r="BM88" s="432"/>
      <c r="BN88" s="432"/>
      <c r="BO88" s="379"/>
    </row>
    <row r="89" spans="1:67" ht="151.5" customHeight="1" x14ac:dyDescent="0.35">
      <c r="A89" s="518"/>
      <c r="B89" s="550"/>
      <c r="C89" s="497"/>
      <c r="D89" s="431"/>
      <c r="E89" s="431"/>
      <c r="F89" s="431"/>
      <c r="G89" s="507"/>
      <c r="H89" s="431"/>
      <c r="I89" s="507"/>
      <c r="J89" s="107"/>
      <c r="K89" s="107"/>
      <c r="L89" s="107"/>
      <c r="M89" s="107"/>
      <c r="N89" s="429" t="s">
        <v>812</v>
      </c>
      <c r="O89" s="445"/>
      <c r="P89" s="445"/>
      <c r="Q89" s="445"/>
      <c r="R89" s="445"/>
      <c r="S89" s="445"/>
      <c r="T89" s="445"/>
      <c r="U89" s="445"/>
      <c r="V89" s="445"/>
      <c r="W89" s="446"/>
      <c r="X89" s="289">
        <f>AVERAGE(X85:X88)</f>
        <v>0</v>
      </c>
      <c r="Y89" s="289">
        <f>AVERAGE(Y85:Y88)</f>
        <v>0.33333333333333331</v>
      </c>
      <c r="Z89" s="519"/>
      <c r="AA89" s="519"/>
      <c r="AB89" s="428" t="s">
        <v>825</v>
      </c>
      <c r="AC89" s="428"/>
      <c r="AD89" s="428"/>
      <c r="AE89" s="428"/>
      <c r="AF89" s="428"/>
      <c r="AG89" s="428"/>
      <c r="AH89" s="428"/>
      <c r="AI89" s="428"/>
      <c r="AJ89" s="428"/>
      <c r="AK89" s="428"/>
      <c r="AL89" s="428"/>
      <c r="AM89" s="135">
        <f>AVERAGE(AM85:AM88)</f>
        <v>0.5</v>
      </c>
      <c r="AN89" s="108"/>
      <c r="AO89" s="201"/>
      <c r="AP89" s="201"/>
      <c r="AQ89" s="202"/>
      <c r="AR89" s="107"/>
      <c r="AS89" s="107"/>
      <c r="AT89" s="259"/>
      <c r="AU89" s="107"/>
      <c r="AV89" s="107"/>
      <c r="AW89" s="428" t="s">
        <v>836</v>
      </c>
      <c r="AX89" s="428"/>
      <c r="AY89" s="428"/>
      <c r="AZ89" s="428"/>
      <c r="BA89" s="428"/>
      <c r="BB89" s="428"/>
      <c r="BC89" s="428"/>
      <c r="BD89" s="300">
        <f>+BD85</f>
        <v>1200000000</v>
      </c>
      <c r="BE89" s="244">
        <f t="shared" ref="BE89:BG89" si="19">+BE85</f>
        <v>99900000</v>
      </c>
      <c r="BF89" s="300">
        <f t="shared" si="19"/>
        <v>33300000</v>
      </c>
      <c r="BG89" s="310">
        <f t="shared" si="19"/>
        <v>2.775E-2</v>
      </c>
      <c r="BH89" s="107"/>
      <c r="BI89" s="313"/>
      <c r="BJ89" s="107"/>
      <c r="BK89" s="107"/>
      <c r="BL89" s="204"/>
      <c r="BM89" s="107"/>
      <c r="BN89" s="107"/>
      <c r="BO89" s="379"/>
    </row>
    <row r="90" spans="1:67" ht="409.5" x14ac:dyDescent="0.35">
      <c r="A90" s="518"/>
      <c r="B90" s="550"/>
      <c r="C90" s="497"/>
      <c r="D90" s="432"/>
      <c r="E90" s="432"/>
      <c r="F90" s="432"/>
      <c r="G90" s="508"/>
      <c r="H90" s="432"/>
      <c r="I90" s="508"/>
      <c r="J90" s="120" t="s">
        <v>392</v>
      </c>
      <c r="K90" s="145" t="s">
        <v>393</v>
      </c>
      <c r="L90" s="120" t="s">
        <v>166</v>
      </c>
      <c r="M90" s="205">
        <v>0</v>
      </c>
      <c r="N90" s="268" t="s">
        <v>393</v>
      </c>
      <c r="O90" s="449">
        <v>2</v>
      </c>
      <c r="P90" s="449"/>
      <c r="Q90" s="120" t="s">
        <v>310</v>
      </c>
      <c r="R90" s="121">
        <v>1</v>
      </c>
      <c r="S90" s="120" t="s">
        <v>567</v>
      </c>
      <c r="T90" s="272">
        <v>0</v>
      </c>
      <c r="U90" s="120" t="s">
        <v>567</v>
      </c>
      <c r="V90" s="258" t="s">
        <v>567</v>
      </c>
      <c r="W90" s="220" t="s">
        <v>567</v>
      </c>
      <c r="X90" s="286" t="s">
        <v>793</v>
      </c>
      <c r="Y90" s="286">
        <v>0</v>
      </c>
      <c r="Z90" s="519"/>
      <c r="AA90" s="519"/>
      <c r="AB90" s="172"/>
      <c r="AC90" s="172"/>
      <c r="AD90" s="145" t="s">
        <v>489</v>
      </c>
      <c r="AE90" s="206" t="s">
        <v>490</v>
      </c>
      <c r="AF90" s="120" t="s">
        <v>633</v>
      </c>
      <c r="AG90" s="250" t="s">
        <v>633</v>
      </c>
      <c r="AH90" s="120" t="s">
        <v>633</v>
      </c>
      <c r="AI90" s="251" t="s">
        <v>633</v>
      </c>
      <c r="AJ90" s="251" t="s">
        <v>633</v>
      </c>
      <c r="AK90" s="262" t="s">
        <v>633</v>
      </c>
      <c r="AL90" s="224" t="str">
        <f>+AJ90</f>
        <v>NO SE PROGRAMA PORQUE NO SE LE ASIGNÓ PRESUPUESTO PARA 2024 SEGÚN  134 de 12 de diciembre de 2023   y Decreto de liquidación N°1702 de 18 de diciembre de 2023</v>
      </c>
      <c r="AM90" s="227" t="str">
        <f t="shared" ref="AM90" si="20">+AL90</f>
        <v>NO SE PROGRAMA PORQUE NO SE LE ASIGNÓ PRESUPUESTO PARA 2024 SEGÚN  134 de 12 de diciembre de 2023   y Decreto de liquidación N°1702 de 18 de diciembre de 2023</v>
      </c>
      <c r="AN90" s="120" t="s">
        <v>633</v>
      </c>
      <c r="AO90" s="120" t="s">
        <v>633</v>
      </c>
      <c r="AP90" s="120" t="s">
        <v>633</v>
      </c>
      <c r="AQ90" s="120" t="s">
        <v>633</v>
      </c>
      <c r="AR90" s="120" t="s">
        <v>633</v>
      </c>
      <c r="AS90" s="120" t="s">
        <v>633</v>
      </c>
      <c r="AT90" s="258" t="s">
        <v>633</v>
      </c>
      <c r="AU90" s="120" t="s">
        <v>633</v>
      </c>
      <c r="AV90" s="120" t="s">
        <v>633</v>
      </c>
      <c r="AW90" s="120" t="s">
        <v>633</v>
      </c>
      <c r="AX90" s="120" t="s">
        <v>633</v>
      </c>
      <c r="AY90" s="120" t="s">
        <v>633</v>
      </c>
      <c r="AZ90" s="120" t="s">
        <v>633</v>
      </c>
      <c r="BA90" s="120" t="s">
        <v>633</v>
      </c>
      <c r="BB90" s="120" t="s">
        <v>633</v>
      </c>
      <c r="BC90" s="161"/>
      <c r="BD90" s="251" t="s">
        <v>633</v>
      </c>
      <c r="BE90" s="120" t="s">
        <v>633</v>
      </c>
      <c r="BF90" s="251" t="s">
        <v>633</v>
      </c>
      <c r="BG90" s="251" t="s">
        <v>633</v>
      </c>
      <c r="BH90" s="120" t="s">
        <v>633</v>
      </c>
      <c r="BI90" s="315" t="s">
        <v>633</v>
      </c>
      <c r="BJ90" s="120" t="s">
        <v>633</v>
      </c>
      <c r="BK90" s="120" t="s">
        <v>633</v>
      </c>
      <c r="BL90" s="120" t="s">
        <v>633</v>
      </c>
      <c r="BM90" s="120" t="s">
        <v>633</v>
      </c>
      <c r="BN90" s="120" t="s">
        <v>633</v>
      </c>
      <c r="BO90" s="379"/>
    </row>
    <row r="91" spans="1:67" ht="91.5" customHeight="1" x14ac:dyDescent="0.35">
      <c r="N91" s="429" t="s">
        <v>813</v>
      </c>
      <c r="O91" s="445"/>
      <c r="P91" s="445"/>
      <c r="Q91" s="445"/>
      <c r="R91" s="445"/>
      <c r="S91" s="445"/>
      <c r="T91" s="445"/>
      <c r="U91" s="445"/>
      <c r="V91" s="445"/>
      <c r="W91" s="446"/>
      <c r="X91" s="289" t="str">
        <f>+X90</f>
        <v>NA</v>
      </c>
      <c r="Y91" s="289">
        <f>+Y90</f>
        <v>0</v>
      </c>
      <c r="AB91" s="428" t="s">
        <v>826</v>
      </c>
      <c r="AC91" s="428"/>
      <c r="AD91" s="428"/>
      <c r="AE91" s="428"/>
      <c r="AF91" s="428"/>
      <c r="AG91" s="428"/>
      <c r="AH91" s="428"/>
      <c r="AI91" s="428"/>
      <c r="AJ91" s="428"/>
      <c r="AK91" s="428"/>
      <c r="AL91" s="428"/>
      <c r="AM91" s="240" t="s">
        <v>793</v>
      </c>
    </row>
    <row r="92" spans="1:67" ht="63" customHeight="1" thickBot="1" x14ac:dyDescent="0.4">
      <c r="AM92" s="210"/>
      <c r="AX92" s="216"/>
      <c r="BB92" s="217"/>
    </row>
    <row r="93" spans="1:67" ht="63" customHeight="1" thickBot="1" x14ac:dyDescent="0.4">
      <c r="AW93" s="425" t="s">
        <v>947</v>
      </c>
      <c r="AX93" s="426"/>
      <c r="AY93" s="426"/>
      <c r="AZ93" s="426"/>
      <c r="BA93" s="426"/>
      <c r="BB93" s="426"/>
      <c r="BC93" s="427"/>
      <c r="BD93" s="301">
        <f>+BD18+BD23+BD32+BD34+BD39+BD44+BD47+BD55+BD65+BD73+BD77+BD84+BD89+PISCC!BA32</f>
        <v>59454353503.860001</v>
      </c>
      <c r="BE93" s="245">
        <f>+BE18+BE23+BE32+BE34+BE39+BE44+BE47+BE55+BE65+BE73+BE77+BE84+BE89+PISCC!BB32</f>
        <v>9296091849.2099991</v>
      </c>
      <c r="BF93" s="301">
        <f>+BF18+BF23+BF32+BF34+BF39+BF44+BF47+BF55+BF65+BF73+BF77+BF84+BF89+PISCC!BC32</f>
        <v>1999286000</v>
      </c>
    </row>
    <row r="94" spans="1:67" ht="34.5" customHeight="1" x14ac:dyDescent="0.35">
      <c r="AX94" s="216"/>
      <c r="BD94" s="302"/>
    </row>
    <row r="95" spans="1:67" ht="24" thickBot="1" x14ac:dyDescent="0.4"/>
    <row r="96" spans="1:67" ht="141" customHeight="1" thickBot="1" x14ac:dyDescent="0.4">
      <c r="Q96" s="442" t="s">
        <v>950</v>
      </c>
      <c r="R96" s="443"/>
      <c r="S96" s="443"/>
      <c r="T96" s="443"/>
      <c r="U96" s="443"/>
      <c r="V96" s="443"/>
      <c r="W96" s="444"/>
      <c r="X96" s="295">
        <f>AVERAGE(X18,X23,X32,X34,X39,X44,X47,X55,X65,X73,X77,X80,X84,X89,X91,PISCC!W32)</f>
        <v>0.34232152928853438</v>
      </c>
      <c r="Y96" s="295">
        <f>AVERAGE(Y18,Y23,Y32,Y34,Y39,Y44,Y47,Y55,Y65,Y73,Y77,Y80,Y84,Y89,Y91,PISCC!X32)</f>
        <v>0.72977367754573763</v>
      </c>
      <c r="AG96" s="442" t="s">
        <v>951</v>
      </c>
      <c r="AH96" s="443"/>
      <c r="AI96" s="443"/>
      <c r="AJ96" s="443"/>
      <c r="AK96" s="443"/>
      <c r="AL96" s="444"/>
      <c r="AM96" s="218">
        <f>AVERAGE(AM18,AM23,AM32,AM34,AM39,AM44,AM47,AM55,AM65,AM73,AM77,AM80,AM84,AM89,AM91,PISCC!AL32)</f>
        <v>0.55707880554819333</v>
      </c>
      <c r="AO96" s="241"/>
      <c r="AW96" s="425" t="s">
        <v>948</v>
      </c>
      <c r="AX96" s="426"/>
      <c r="AY96" s="426"/>
      <c r="AZ96" s="426"/>
      <c r="BA96" s="426"/>
      <c r="BB96" s="426"/>
      <c r="BC96" s="427"/>
      <c r="BD96" s="295">
        <f>+BE93/BD93+PISCC!BA38</f>
        <v>0.24327492564028419</v>
      </c>
    </row>
    <row r="97" spans="49:56" ht="64.5" customHeight="1" thickBot="1" x14ac:dyDescent="0.4">
      <c r="BD97" s="303"/>
    </row>
    <row r="98" spans="49:56" ht="62.25" customHeight="1" thickBot="1" x14ac:dyDescent="0.4">
      <c r="AW98" s="425" t="s">
        <v>949</v>
      </c>
      <c r="AX98" s="426"/>
      <c r="AY98" s="426"/>
      <c r="AZ98" s="426"/>
      <c r="BA98" s="426"/>
      <c r="BB98" s="426"/>
      <c r="BC98" s="427"/>
      <c r="BD98" s="295">
        <f>+BF93/BD93+PISCC!BA39</f>
        <v>4.8999961419648387E-2</v>
      </c>
    </row>
    <row r="100" spans="49:56" ht="107.25" customHeight="1" x14ac:dyDescent="0.35"/>
    <row r="101" spans="49:56" ht="74.25" customHeight="1" x14ac:dyDescent="0.35"/>
  </sheetData>
  <mergeCells count="751">
    <mergeCell ref="H40:H46"/>
    <mergeCell ref="C19:C46"/>
    <mergeCell ref="G40:G46"/>
    <mergeCell ref="F40:F46"/>
    <mergeCell ref="E40:E46"/>
    <mergeCell ref="D40:D46"/>
    <mergeCell ref="J35:J38"/>
    <mergeCell ref="D20:D22"/>
    <mergeCell ref="T45:T46"/>
    <mergeCell ref="S45:S46"/>
    <mergeCell ref="R45:R46"/>
    <mergeCell ref="Q45:Q46"/>
    <mergeCell ref="O45:P46"/>
    <mergeCell ref="N45:N46"/>
    <mergeCell ref="M45:M46"/>
    <mergeCell ref="L45:L46"/>
    <mergeCell ref="K45:K46"/>
    <mergeCell ref="AT75:AT76"/>
    <mergeCell ref="AT78:AT79"/>
    <mergeCell ref="AT82:AT83"/>
    <mergeCell ref="AT85:AT87"/>
    <mergeCell ref="BO50:BO54"/>
    <mergeCell ref="V87:V88"/>
    <mergeCell ref="AK7:AK8"/>
    <mergeCell ref="AK19:AK20"/>
    <mergeCell ref="AK40:AK41"/>
    <mergeCell ref="AK50:AK54"/>
    <mergeCell ref="AK68:AK70"/>
    <mergeCell ref="AK75:AK76"/>
    <mergeCell ref="AK78:AK79"/>
    <mergeCell ref="AK85:AK87"/>
    <mergeCell ref="V11:V17"/>
    <mergeCell ref="V20:V22"/>
    <mergeCell ref="V28:V31"/>
    <mergeCell ref="V42:V43"/>
    <mergeCell ref="V56:V58"/>
    <mergeCell ref="V59:V62"/>
    <mergeCell ref="V66:V67"/>
    <mergeCell ref="V81:V82"/>
    <mergeCell ref="AU68:AU70"/>
    <mergeCell ref="BE19:BE22"/>
    <mergeCell ref="AO40:AO41"/>
    <mergeCell ref="AR75:AR76"/>
    <mergeCell ref="AV75:AV76"/>
    <mergeCell ref="BF19:BF22"/>
    <mergeCell ref="BG19:BG22"/>
    <mergeCell ref="BD24:BD31"/>
    <mergeCell ref="BE24:BE31"/>
    <mergeCell ref="BF24:BF31"/>
    <mergeCell ref="BG24:BG31"/>
    <mergeCell ref="BD35:BD38"/>
    <mergeCell ref="BE35:BE38"/>
    <mergeCell ref="BF35:BF38"/>
    <mergeCell ref="BG35:BG38"/>
    <mergeCell ref="AU40:AU41"/>
    <mergeCell ref="AR40:AR41"/>
    <mergeCell ref="AR68:AR70"/>
    <mergeCell ref="AR19:AR20"/>
    <mergeCell ref="AS19:AS20"/>
    <mergeCell ref="BF40:BF43"/>
    <mergeCell ref="AT19:AT20"/>
    <mergeCell ref="AT40:AT41"/>
    <mergeCell ref="AT50:AT54"/>
    <mergeCell ref="AT68:AT70"/>
    <mergeCell ref="BE40:BE43"/>
    <mergeCell ref="AD74:AD76"/>
    <mergeCell ref="AL68:AL70"/>
    <mergeCell ref="AG82:AG83"/>
    <mergeCell ref="AI82:AI83"/>
    <mergeCell ref="AH82:AH83"/>
    <mergeCell ref="AM19:AM20"/>
    <mergeCell ref="BD9:BD17"/>
    <mergeCell ref="BC19:BC20"/>
    <mergeCell ref="BD19:BD22"/>
    <mergeCell ref="AU19:AU20"/>
    <mergeCell ref="AO75:AO76"/>
    <mergeCell ref="AP75:AP76"/>
    <mergeCell ref="AQ75:AQ76"/>
    <mergeCell ref="AN75:AN76"/>
    <mergeCell ref="AU50:AU54"/>
    <mergeCell ref="AN68:AN70"/>
    <mergeCell ref="AP40:AP41"/>
    <mergeCell ref="AN40:AN41"/>
    <mergeCell ref="AU75:AU76"/>
    <mergeCell ref="BA75:BA76"/>
    <mergeCell ref="AW75:AW76"/>
    <mergeCell ref="AX75:AX76"/>
    <mergeCell ref="AY75:AY76"/>
    <mergeCell ref="AZ75:AZ76"/>
    <mergeCell ref="AM75:AM76"/>
    <mergeCell ref="AM68:AM70"/>
    <mergeCell ref="AH68:AH70"/>
    <mergeCell ref="AI68:AI70"/>
    <mergeCell ref="AF68:AF70"/>
    <mergeCell ref="AL75:AL76"/>
    <mergeCell ref="AF74:AF76"/>
    <mergeCell ref="AG78:AG79"/>
    <mergeCell ref="AH78:AH79"/>
    <mergeCell ref="AI78:AI79"/>
    <mergeCell ref="BE9:BE17"/>
    <mergeCell ref="BF9:BF17"/>
    <mergeCell ref="BG9:BG17"/>
    <mergeCell ref="W7:W8"/>
    <mergeCell ref="Y7:Y8"/>
    <mergeCell ref="X7:X8"/>
    <mergeCell ref="AL7:AL8"/>
    <mergeCell ref="X11:X17"/>
    <mergeCell ref="X20:X22"/>
    <mergeCell ref="AO19:AO20"/>
    <mergeCell ref="AQ19:AQ20"/>
    <mergeCell ref="AP19:AP20"/>
    <mergeCell ref="AT7:AT8"/>
    <mergeCell ref="W11:W17"/>
    <mergeCell ref="W20:W22"/>
    <mergeCell ref="AB18:AL18"/>
    <mergeCell ref="AB9:AB17"/>
    <mergeCell ref="AC9:AC17"/>
    <mergeCell ref="AL19:AL20"/>
    <mergeCell ref="AM7:AM8"/>
    <mergeCell ref="BC7:BC8"/>
    <mergeCell ref="BD7:BD8"/>
    <mergeCell ref="AN19:AN20"/>
    <mergeCell ref="BO82:BO83"/>
    <mergeCell ref="BB82:BB83"/>
    <mergeCell ref="BB85:BB87"/>
    <mergeCell ref="BO85:BO87"/>
    <mergeCell ref="AU78:AU79"/>
    <mergeCell ref="BK78:BK79"/>
    <mergeCell ref="BL78:BL79"/>
    <mergeCell ref="BM78:BM79"/>
    <mergeCell ref="BN78:BN79"/>
    <mergeCell ref="BA85:BA87"/>
    <mergeCell ref="BH85:BH87"/>
    <mergeCell ref="BI85:BI87"/>
    <mergeCell ref="BJ85:BJ87"/>
    <mergeCell ref="BK85:BK87"/>
    <mergeCell ref="BM81:BM83"/>
    <mergeCell ref="BN81:BN83"/>
    <mergeCell ref="BL85:BL87"/>
    <mergeCell ref="BL82:BL83"/>
    <mergeCell ref="BA82:BA83"/>
    <mergeCell ref="AW82:AW83"/>
    <mergeCell ref="AX82:AX83"/>
    <mergeCell ref="AY82:AY83"/>
    <mergeCell ref="AZ82:AZ83"/>
    <mergeCell ref="BO78:BO79"/>
    <mergeCell ref="BM66:BM72"/>
    <mergeCell ref="BN66:BN72"/>
    <mergeCell ref="BI75:BI76"/>
    <mergeCell ref="BK75:BK76"/>
    <mergeCell ref="BL75:BL76"/>
    <mergeCell ref="BN74:BN76"/>
    <mergeCell ref="BM9:BM17"/>
    <mergeCell ref="BN9:BN17"/>
    <mergeCell ref="AW78:AW79"/>
    <mergeCell ref="AX78:AX79"/>
    <mergeCell ref="AY78:AY79"/>
    <mergeCell ref="AZ78:AZ79"/>
    <mergeCell ref="BA78:BA79"/>
    <mergeCell ref="BH78:BH79"/>
    <mergeCell ref="BI78:BI79"/>
    <mergeCell ref="BJ78:BJ79"/>
    <mergeCell ref="BA50:BA54"/>
    <mergeCell ref="BK19:BK20"/>
    <mergeCell ref="BL19:BL20"/>
    <mergeCell ref="BK40:BK41"/>
    <mergeCell ref="BL40:BL41"/>
    <mergeCell ref="BJ75:BJ76"/>
    <mergeCell ref="BI19:BI20"/>
    <mergeCell ref="BJ19:BJ20"/>
    <mergeCell ref="BH40:BH41"/>
    <mergeCell ref="BI40:BI41"/>
    <mergeCell ref="BJ40:BJ41"/>
    <mergeCell ref="BH75:BH76"/>
    <mergeCell ref="BH19:BH20"/>
    <mergeCell ref="BM74:BM76"/>
    <mergeCell ref="AL50:AL54"/>
    <mergeCell ref="AL40:AL41"/>
    <mergeCell ref="AI40:AI41"/>
    <mergeCell ref="AS50:AS54"/>
    <mergeCell ref="AS68:AS70"/>
    <mergeCell ref="AO68:AO70"/>
    <mergeCell ref="AP68:AP70"/>
    <mergeCell ref="AM50:AM54"/>
    <mergeCell ref="AM40:AM41"/>
    <mergeCell ref="AP50:AP54"/>
    <mergeCell ref="AQ50:AQ54"/>
    <mergeCell ref="AR50:AR54"/>
    <mergeCell ref="AI50:AI54"/>
    <mergeCell ref="AN50:AN54"/>
    <mergeCell ref="AO50:AO54"/>
    <mergeCell ref="AQ40:AQ41"/>
    <mergeCell ref="AQ68:AQ70"/>
    <mergeCell ref="AS40:AS41"/>
    <mergeCell ref="F66:F67"/>
    <mergeCell ref="G66:G67"/>
    <mergeCell ref="F11:F17"/>
    <mergeCell ref="H7:H8"/>
    <mergeCell ref="E11:E17"/>
    <mergeCell ref="O40:P40"/>
    <mergeCell ref="O49:P49"/>
    <mergeCell ref="O50:P50"/>
    <mergeCell ref="O41:P41"/>
    <mergeCell ref="G11:G17"/>
    <mergeCell ref="H11:H17"/>
    <mergeCell ref="I11:I17"/>
    <mergeCell ref="J9:J17"/>
    <mergeCell ref="K28:K31"/>
    <mergeCell ref="L28:L31"/>
    <mergeCell ref="L56:L58"/>
    <mergeCell ref="O19:P19"/>
    <mergeCell ref="K42:K43"/>
    <mergeCell ref="F20:F22"/>
    <mergeCell ref="F56:F64"/>
    <mergeCell ref="G56:G64"/>
    <mergeCell ref="K20:K22"/>
    <mergeCell ref="G20:G22"/>
    <mergeCell ref="N20:N22"/>
    <mergeCell ref="O20:P22"/>
    <mergeCell ref="W66:W67"/>
    <mergeCell ref="Y66:Y67"/>
    <mergeCell ref="AH40:AH41"/>
    <mergeCell ref="X66:X67"/>
    <mergeCell ref="AF28:AF31"/>
    <mergeCell ref="AF19:AF21"/>
    <mergeCell ref="AF40:AF43"/>
    <mergeCell ref="W28:W31"/>
    <mergeCell ref="Q28:Q31"/>
    <mergeCell ref="AB35:AB38"/>
    <mergeCell ref="W42:W43"/>
    <mergeCell ref="W56:W58"/>
    <mergeCell ref="W59:W62"/>
    <mergeCell ref="Y20:Y22"/>
    <mergeCell ref="Y28:Y31"/>
    <mergeCell ref="Y42:Y43"/>
    <mergeCell ref="Y56:Y58"/>
    <mergeCell ref="Y59:Y62"/>
    <mergeCell ref="X28:X31"/>
    <mergeCell ref="X42:X43"/>
    <mergeCell ref="X56:X58"/>
    <mergeCell ref="X59:X62"/>
    <mergeCell ref="W24:W26"/>
    <mergeCell ref="AG19:AG20"/>
    <mergeCell ref="AH19:AH20"/>
    <mergeCell ref="T59:T62"/>
    <mergeCell ref="AE66:AE72"/>
    <mergeCell ref="AF66:AF67"/>
    <mergeCell ref="AF56:AF62"/>
    <mergeCell ref="AG50:AG54"/>
    <mergeCell ref="AH50:AH54"/>
    <mergeCell ref="AE35:AE38"/>
    <mergeCell ref="X24:X26"/>
    <mergeCell ref="Y24:Y26"/>
    <mergeCell ref="AD56:AD64"/>
    <mergeCell ref="AE56:AE64"/>
    <mergeCell ref="AD66:AD72"/>
    <mergeCell ref="AD45:AD46"/>
    <mergeCell ref="AC45:AC46"/>
    <mergeCell ref="AB45:AB46"/>
    <mergeCell ref="AE45:AE46"/>
    <mergeCell ref="AF45:AF46"/>
    <mergeCell ref="X45:X46"/>
    <mergeCell ref="Y45:Y46"/>
    <mergeCell ref="W45:W46"/>
    <mergeCell ref="V45:V46"/>
    <mergeCell ref="U45:U46"/>
    <mergeCell ref="M20:M22"/>
    <mergeCell ref="T56:T58"/>
    <mergeCell ref="T66:T67"/>
    <mergeCell ref="AE19:AE22"/>
    <mergeCell ref="AD19:AD22"/>
    <mergeCell ref="AC35:AC38"/>
    <mergeCell ref="AD40:AD43"/>
    <mergeCell ref="AE40:AE43"/>
    <mergeCell ref="AD35:AD38"/>
    <mergeCell ref="AD24:AD31"/>
    <mergeCell ref="AC19:AC22"/>
    <mergeCell ref="T20:T22"/>
    <mergeCell ref="S20:S22"/>
    <mergeCell ref="R20:R22"/>
    <mergeCell ref="U20:U22"/>
    <mergeCell ref="Q20:Q22"/>
    <mergeCell ref="AB44:AL44"/>
    <mergeCell ref="AC40:AC43"/>
    <mergeCell ref="AB40:AB43"/>
    <mergeCell ref="AG40:AG41"/>
    <mergeCell ref="AF35:AF38"/>
    <mergeCell ref="AI19:AI20"/>
    <mergeCell ref="N28:N31"/>
    <mergeCell ref="O28:P31"/>
    <mergeCell ref="L20:L22"/>
    <mergeCell ref="J19:J22"/>
    <mergeCell ref="AE24:AE31"/>
    <mergeCell ref="BN7:BN8"/>
    <mergeCell ref="BM6:BN6"/>
    <mergeCell ref="A7:A8"/>
    <mergeCell ref="Z7:Z8"/>
    <mergeCell ref="AA7:AA8"/>
    <mergeCell ref="Z6:AC6"/>
    <mergeCell ref="BI7:BI8"/>
    <mergeCell ref="BJ7:BJ8"/>
    <mergeCell ref="BK7:BK8"/>
    <mergeCell ref="BL7:BL8"/>
    <mergeCell ref="AF7:AF8"/>
    <mergeCell ref="AG7:AG8"/>
    <mergeCell ref="AH7:AH8"/>
    <mergeCell ref="AI7:AI8"/>
    <mergeCell ref="AN7:AN8"/>
    <mergeCell ref="AO7:AO8"/>
    <mergeCell ref="Q7:Q8"/>
    <mergeCell ref="R7:R8"/>
    <mergeCell ref="S7:S8"/>
    <mergeCell ref="A6:Y6"/>
    <mergeCell ref="U28:U31"/>
    <mergeCell ref="BM7:BM8"/>
    <mergeCell ref="BH6:BL6"/>
    <mergeCell ref="I7:I8"/>
    <mergeCell ref="AS7:AS8"/>
    <mergeCell ref="BF7:BF8"/>
    <mergeCell ref="BG7:BG8"/>
    <mergeCell ref="V7:V8"/>
    <mergeCell ref="BB7:BB8"/>
    <mergeCell ref="AE7:AE8"/>
    <mergeCell ref="D1:BH1"/>
    <mergeCell ref="D2:BH2"/>
    <mergeCell ref="D3:BH3"/>
    <mergeCell ref="D4:BH4"/>
    <mergeCell ref="B1:C4"/>
    <mergeCell ref="B7:B8"/>
    <mergeCell ref="C7:C8"/>
    <mergeCell ref="D7:D8"/>
    <mergeCell ref="E7:E8"/>
    <mergeCell ref="F7:F8"/>
    <mergeCell ref="BA7:BA8"/>
    <mergeCell ref="BH7:BH8"/>
    <mergeCell ref="AP7:AP8"/>
    <mergeCell ref="AQ7:AQ8"/>
    <mergeCell ref="AR7:AR8"/>
    <mergeCell ref="AU7:AU8"/>
    <mergeCell ref="AD6:AV6"/>
    <mergeCell ref="AW6:BA6"/>
    <mergeCell ref="J7:J8"/>
    <mergeCell ref="AW7:AW8"/>
    <mergeCell ref="BE7:BE8"/>
    <mergeCell ref="N7:N8"/>
    <mergeCell ref="O7:P7"/>
    <mergeCell ref="B5:C5"/>
    <mergeCell ref="D5:BI5"/>
    <mergeCell ref="AE9:AE17"/>
    <mergeCell ref="AC7:AC8"/>
    <mergeCell ref="K11:K17"/>
    <mergeCell ref="L11:L17"/>
    <mergeCell ref="M11:M17"/>
    <mergeCell ref="N11:N17"/>
    <mergeCell ref="AD9:AD17"/>
    <mergeCell ref="AB7:AB8"/>
    <mergeCell ref="K7:K8"/>
    <mergeCell ref="L7:L8"/>
    <mergeCell ref="M7:M8"/>
    <mergeCell ref="T7:T8"/>
    <mergeCell ref="AD7:AD8"/>
    <mergeCell ref="S11:S17"/>
    <mergeCell ref="T11:T17"/>
    <mergeCell ref="O9:P9"/>
    <mergeCell ref="O10:P10"/>
    <mergeCell ref="O11:P17"/>
    <mergeCell ref="G7:G8"/>
    <mergeCell ref="R11:R17"/>
    <mergeCell ref="U7:U8"/>
    <mergeCell ref="U11:U17"/>
    <mergeCell ref="AJ7:AJ8"/>
    <mergeCell ref="B9:B17"/>
    <mergeCell ref="C9:C17"/>
    <mergeCell ref="D11:D17"/>
    <mergeCell ref="I56:I64"/>
    <mergeCell ref="B19:B79"/>
    <mergeCell ref="D24:D31"/>
    <mergeCell ref="C48:C64"/>
    <mergeCell ref="D51:D54"/>
    <mergeCell ref="D56:D64"/>
    <mergeCell ref="C66:C76"/>
    <mergeCell ref="D66:D67"/>
    <mergeCell ref="E24:E31"/>
    <mergeCell ref="F24:F31"/>
    <mergeCell ref="G24:G31"/>
    <mergeCell ref="D71:D72"/>
    <mergeCell ref="D74:D76"/>
    <mergeCell ref="E51:E54"/>
    <mergeCell ref="F51:F54"/>
    <mergeCell ref="G51:G54"/>
    <mergeCell ref="I20:I22"/>
    <mergeCell ref="H20:H22"/>
    <mergeCell ref="E66:E67"/>
    <mergeCell ref="H51:H54"/>
    <mergeCell ref="E71:E72"/>
    <mergeCell ref="B81:B90"/>
    <mergeCell ref="C81:C90"/>
    <mergeCell ref="D81:D90"/>
    <mergeCell ref="E81:E90"/>
    <mergeCell ref="F81:F90"/>
    <mergeCell ref="E78:E79"/>
    <mergeCell ref="F78:F79"/>
    <mergeCell ref="G78:G79"/>
    <mergeCell ref="H78:H79"/>
    <mergeCell ref="G81:G90"/>
    <mergeCell ref="H81:H90"/>
    <mergeCell ref="C78:C79"/>
    <mergeCell ref="D78:D79"/>
    <mergeCell ref="F71:F72"/>
    <mergeCell ref="G71:G72"/>
    <mergeCell ref="H71:H72"/>
    <mergeCell ref="H66:H67"/>
    <mergeCell ref="E56:E64"/>
    <mergeCell ref="H56:H64"/>
    <mergeCell ref="I71:I72"/>
    <mergeCell ref="O83:P83"/>
    <mergeCell ref="O81:P82"/>
    <mergeCell ref="E74:E76"/>
    <mergeCell ref="F74:F76"/>
    <mergeCell ref="G74:G76"/>
    <mergeCell ref="H74:H76"/>
    <mergeCell ref="O72:P72"/>
    <mergeCell ref="J81:J83"/>
    <mergeCell ref="K81:K82"/>
    <mergeCell ref="L81:L82"/>
    <mergeCell ref="M81:M82"/>
    <mergeCell ref="N81:N82"/>
    <mergeCell ref="J78:J79"/>
    <mergeCell ref="J74:J76"/>
    <mergeCell ref="J66:J72"/>
    <mergeCell ref="O76:P76"/>
    <mergeCell ref="I66:I67"/>
    <mergeCell ref="J56:J64"/>
    <mergeCell ref="K56:K58"/>
    <mergeCell ref="O70:P70"/>
    <mergeCell ref="H24:H31"/>
    <mergeCell ref="I24:I31"/>
    <mergeCell ref="I74:I76"/>
    <mergeCell ref="J48:J54"/>
    <mergeCell ref="O51:P51"/>
    <mergeCell ref="O52:P52"/>
    <mergeCell ref="O27:P27"/>
    <mergeCell ref="J40:J43"/>
    <mergeCell ref="O63:P63"/>
    <mergeCell ref="O56:P58"/>
    <mergeCell ref="O37:P37"/>
    <mergeCell ref="O38:P38"/>
    <mergeCell ref="O36:P36"/>
    <mergeCell ref="K24:K26"/>
    <mergeCell ref="L24:L26"/>
    <mergeCell ref="M24:M26"/>
    <mergeCell ref="N24:N26"/>
    <mergeCell ref="O24:P26"/>
    <mergeCell ref="O35:P35"/>
    <mergeCell ref="J45:J46"/>
    <mergeCell ref="I40:I46"/>
    <mergeCell ref="I81:I90"/>
    <mergeCell ref="I78:I79"/>
    <mergeCell ref="I51:I54"/>
    <mergeCell ref="O66:P67"/>
    <mergeCell ref="K66:K67"/>
    <mergeCell ref="O64:P64"/>
    <mergeCell ref="J24:J31"/>
    <mergeCell ref="O85:P85"/>
    <mergeCell ref="O42:P43"/>
    <mergeCell ref="L42:L43"/>
    <mergeCell ref="M42:M43"/>
    <mergeCell ref="N42:N43"/>
    <mergeCell ref="M87:M88"/>
    <mergeCell ref="L87:L88"/>
    <mergeCell ref="K87:K88"/>
    <mergeCell ref="L66:L67"/>
    <mergeCell ref="M66:M67"/>
    <mergeCell ref="K59:K62"/>
    <mergeCell ref="L59:L62"/>
    <mergeCell ref="M59:M62"/>
    <mergeCell ref="N59:N62"/>
    <mergeCell ref="O59:P62"/>
    <mergeCell ref="M56:M58"/>
    <mergeCell ref="N56:N58"/>
    <mergeCell ref="AV82:AV83"/>
    <mergeCell ref="AZ7:AZ8"/>
    <mergeCell ref="AY19:AY20"/>
    <mergeCell ref="AZ19:AZ20"/>
    <mergeCell ref="AY7:AY8"/>
    <mergeCell ref="BA19:BA20"/>
    <mergeCell ref="AY40:AY41"/>
    <mergeCell ref="AZ40:AZ41"/>
    <mergeCell ref="AW19:AW20"/>
    <mergeCell ref="AX19:AX20"/>
    <mergeCell ref="AX40:AX41"/>
    <mergeCell ref="BA40:BA41"/>
    <mergeCell ref="AX7:AX8"/>
    <mergeCell ref="AW40:AW41"/>
    <mergeCell ref="AV7:AV8"/>
    <mergeCell ref="AV78:AV79"/>
    <mergeCell ref="AW18:BC18"/>
    <mergeCell ref="AV40:AV41"/>
    <mergeCell ref="AV19:AV20"/>
    <mergeCell ref="BC40:BC41"/>
    <mergeCell ref="AV50:AV54"/>
    <mergeCell ref="AV68:AV70"/>
    <mergeCell ref="O33:P33"/>
    <mergeCell ref="AD85:AD88"/>
    <mergeCell ref="AE85:AE88"/>
    <mergeCell ref="AF85:AF88"/>
    <mergeCell ref="AN82:AN83"/>
    <mergeCell ref="AO82:AO83"/>
    <mergeCell ref="AP82:AP83"/>
    <mergeCell ref="AS78:AS79"/>
    <mergeCell ref="AS82:AS83"/>
    <mergeCell ref="AJ78:AJ79"/>
    <mergeCell ref="AJ82:AJ83"/>
    <mergeCell ref="AN78:AN79"/>
    <mergeCell ref="AO78:AO79"/>
    <mergeCell ref="AP78:AP79"/>
    <mergeCell ref="O78:P78"/>
    <mergeCell ref="O79:P79"/>
    <mergeCell ref="AF48:AF54"/>
    <mergeCell ref="X81:X82"/>
    <mergeCell ref="AG75:AG76"/>
    <mergeCell ref="AH75:AH76"/>
    <mergeCell ref="AI75:AI76"/>
    <mergeCell ref="AM85:AM87"/>
    <mergeCell ref="AM82:AM83"/>
    <mergeCell ref="AM78:AM79"/>
    <mergeCell ref="AF10:AF17"/>
    <mergeCell ref="U42:U43"/>
    <mergeCell ref="U56:U58"/>
    <mergeCell ref="U59:U62"/>
    <mergeCell ref="U66:U67"/>
    <mergeCell ref="U81:U82"/>
    <mergeCell ref="T87:T88"/>
    <mergeCell ref="T81:T82"/>
    <mergeCell ref="Q11:Q17"/>
    <mergeCell ref="AB78:AB79"/>
    <mergeCell ref="AD48:AD54"/>
    <mergeCell ref="AE48:AE54"/>
    <mergeCell ref="S28:S31"/>
    <mergeCell ref="T28:T31"/>
    <mergeCell ref="T42:T43"/>
    <mergeCell ref="V24:V26"/>
    <mergeCell ref="Q24:Q26"/>
    <mergeCell ref="R24:R26"/>
    <mergeCell ref="S24:S26"/>
    <mergeCell ref="T24:T26"/>
    <mergeCell ref="U24:U26"/>
    <mergeCell ref="AF24:AF27"/>
    <mergeCell ref="R28:R31"/>
    <mergeCell ref="Y11:Y17"/>
    <mergeCell ref="BN35:BN38"/>
    <mergeCell ref="BM40:BM43"/>
    <mergeCell ref="BN40:BN43"/>
    <mergeCell ref="BM48:BM54"/>
    <mergeCell ref="BN48:BN54"/>
    <mergeCell ref="BM56:BM64"/>
    <mergeCell ref="BN56:BN64"/>
    <mergeCell ref="A9:A90"/>
    <mergeCell ref="Z9:Z90"/>
    <mergeCell ref="AA9:AA90"/>
    <mergeCell ref="Q66:Q67"/>
    <mergeCell ref="R66:R67"/>
    <mergeCell ref="AD81:AD83"/>
    <mergeCell ref="AE81:AE83"/>
    <mergeCell ref="AF81:AF83"/>
    <mergeCell ref="AD78:AD79"/>
    <mergeCell ref="AE78:AE79"/>
    <mergeCell ref="AF78:AF79"/>
    <mergeCell ref="O90:P90"/>
    <mergeCell ref="Q81:Q82"/>
    <mergeCell ref="R81:R82"/>
    <mergeCell ref="S81:S82"/>
    <mergeCell ref="U87:U88"/>
    <mergeCell ref="E20:E22"/>
    <mergeCell ref="AB24:AB31"/>
    <mergeCell ref="AC24:AC31"/>
    <mergeCell ref="AR85:AR87"/>
    <mergeCell ref="AU85:AU87"/>
    <mergeCell ref="AS75:AS76"/>
    <mergeCell ref="O86:P86"/>
    <mergeCell ref="AQ78:AQ79"/>
    <mergeCell ref="AR78:AR79"/>
    <mergeCell ref="AJ85:AJ87"/>
    <mergeCell ref="AS85:AS87"/>
    <mergeCell ref="N80:W80"/>
    <mergeCell ref="N84:W84"/>
    <mergeCell ref="S87:S88"/>
    <mergeCell ref="N73:W73"/>
    <mergeCell ref="O71:P71"/>
    <mergeCell ref="S66:S67"/>
    <mergeCell ref="N66:N67"/>
    <mergeCell ref="O68:P68"/>
    <mergeCell ref="AJ75:AJ76"/>
    <mergeCell ref="O87:P88"/>
    <mergeCell ref="N87:N88"/>
    <mergeCell ref="O53:P53"/>
    <mergeCell ref="O54:P54"/>
    <mergeCell ref="O48:P48"/>
    <mergeCell ref="J85:J88"/>
    <mergeCell ref="BM85:BM88"/>
    <mergeCell ref="BN85:BN88"/>
    <mergeCell ref="BM19:BM22"/>
    <mergeCell ref="BN19:BN22"/>
    <mergeCell ref="AB19:AB22"/>
    <mergeCell ref="AG85:AG87"/>
    <mergeCell ref="AH85:AH87"/>
    <mergeCell ref="AI85:AI87"/>
    <mergeCell ref="AN85:AN87"/>
    <mergeCell ref="AO85:AO87"/>
    <mergeCell ref="AP85:AP87"/>
    <mergeCell ref="AQ85:AQ87"/>
    <mergeCell ref="BH82:BH83"/>
    <mergeCell ref="BI82:BI83"/>
    <mergeCell ref="BJ82:BJ83"/>
    <mergeCell ref="AQ82:AQ83"/>
    <mergeCell ref="AR82:AR83"/>
    <mergeCell ref="AU82:AU83"/>
    <mergeCell ref="BK82:BK83"/>
    <mergeCell ref="AJ19:AJ20"/>
    <mergeCell ref="AJ40:AJ41"/>
    <mergeCell ref="AJ50:AJ54"/>
    <mergeCell ref="AJ68:AJ70"/>
    <mergeCell ref="BO19:BO20"/>
    <mergeCell ref="BB19:BB20"/>
    <mergeCell ref="BO40:BO41"/>
    <mergeCell ref="BB40:BB41"/>
    <mergeCell ref="BB50:BB54"/>
    <mergeCell ref="BO75:BO76"/>
    <mergeCell ref="BB75:BB76"/>
    <mergeCell ref="BD66:BD72"/>
    <mergeCell ref="BE66:BE72"/>
    <mergeCell ref="BF66:BF72"/>
    <mergeCell ref="BG66:BG72"/>
    <mergeCell ref="BD74:BD76"/>
    <mergeCell ref="BE74:BE76"/>
    <mergeCell ref="BF74:BF76"/>
    <mergeCell ref="BG74:BG76"/>
    <mergeCell ref="BI50:BI54"/>
    <mergeCell ref="BJ50:BJ54"/>
    <mergeCell ref="BK50:BK54"/>
    <mergeCell ref="BL50:BL54"/>
    <mergeCell ref="BH50:BH54"/>
    <mergeCell ref="BN24:BN31"/>
    <mergeCell ref="BM24:BM31"/>
    <mergeCell ref="BM35:BM38"/>
    <mergeCell ref="BG40:BG43"/>
    <mergeCell ref="BF48:BF54"/>
    <mergeCell ref="BG48:BG54"/>
    <mergeCell ref="BD56:BD64"/>
    <mergeCell ref="BE56:BE64"/>
    <mergeCell ref="BF56:BF64"/>
    <mergeCell ref="BG56:BG64"/>
    <mergeCell ref="BD40:BD43"/>
    <mergeCell ref="BD45:BD46"/>
    <mergeCell ref="BE45:BE46"/>
    <mergeCell ref="BF45:BF46"/>
    <mergeCell ref="BG45:BG46"/>
    <mergeCell ref="BD48:BD54"/>
    <mergeCell ref="BO7:BO8"/>
    <mergeCell ref="K18:W18"/>
    <mergeCell ref="N32:W32"/>
    <mergeCell ref="N34:W34"/>
    <mergeCell ref="N39:W39"/>
    <mergeCell ref="N44:W44"/>
    <mergeCell ref="N47:W47"/>
    <mergeCell ref="N55:W55"/>
    <mergeCell ref="N65:W65"/>
    <mergeCell ref="Q59:Q62"/>
    <mergeCell ref="R59:R62"/>
    <mergeCell ref="S59:S62"/>
    <mergeCell ref="M28:M31"/>
    <mergeCell ref="Q56:Q58"/>
    <mergeCell ref="R56:R58"/>
    <mergeCell ref="S56:S58"/>
    <mergeCell ref="Q42:Q43"/>
    <mergeCell ref="R42:R43"/>
    <mergeCell ref="S42:S43"/>
    <mergeCell ref="AB47:AL47"/>
    <mergeCell ref="AB48:AB54"/>
    <mergeCell ref="AB55:AL55"/>
    <mergeCell ref="AB65:AL65"/>
    <mergeCell ref="BE48:BE54"/>
    <mergeCell ref="BD85:BD88"/>
    <mergeCell ref="BE85:BE88"/>
    <mergeCell ref="BF85:BF88"/>
    <mergeCell ref="BG85:BG88"/>
    <mergeCell ref="N23:W23"/>
    <mergeCell ref="N77:W77"/>
    <mergeCell ref="BC78:BC79"/>
    <mergeCell ref="BD78:BD79"/>
    <mergeCell ref="BE78:BE79"/>
    <mergeCell ref="BF78:BF79"/>
    <mergeCell ref="BG78:BG79"/>
    <mergeCell ref="BD81:BD83"/>
    <mergeCell ref="BE81:BE83"/>
    <mergeCell ref="BF81:BF83"/>
    <mergeCell ref="BG81:BG83"/>
    <mergeCell ref="BB78:BB79"/>
    <mergeCell ref="AV85:AV87"/>
    <mergeCell ref="AW85:AW87"/>
    <mergeCell ref="AX85:AX87"/>
    <mergeCell ref="AY85:AY87"/>
    <mergeCell ref="AB23:AL23"/>
    <mergeCell ref="AB32:AL32"/>
    <mergeCell ref="AB34:AL34"/>
    <mergeCell ref="AB39:AL39"/>
    <mergeCell ref="Q96:W96"/>
    <mergeCell ref="AB73:AL73"/>
    <mergeCell ref="AB77:AL77"/>
    <mergeCell ref="AB80:AL80"/>
    <mergeCell ref="AB84:AL84"/>
    <mergeCell ref="AB89:AL89"/>
    <mergeCell ref="AB91:AL91"/>
    <mergeCell ref="AG96:AL96"/>
    <mergeCell ref="N89:W89"/>
    <mergeCell ref="N91:W91"/>
    <mergeCell ref="R87:R88"/>
    <mergeCell ref="Q87:Q88"/>
    <mergeCell ref="O74:P74"/>
    <mergeCell ref="O75:P75"/>
    <mergeCell ref="W81:W82"/>
    <mergeCell ref="W87:W88"/>
    <mergeCell ref="X87:X88"/>
    <mergeCell ref="Y81:Y82"/>
    <mergeCell ref="Y87:Y88"/>
    <mergeCell ref="AL85:AL87"/>
    <mergeCell ref="AL82:AL83"/>
    <mergeCell ref="AL78:AL79"/>
    <mergeCell ref="AC78:AC79"/>
    <mergeCell ref="AE74:AE76"/>
    <mergeCell ref="AW96:BC96"/>
    <mergeCell ref="AW98:BC98"/>
    <mergeCell ref="AW93:BC93"/>
    <mergeCell ref="AW23:BC23"/>
    <mergeCell ref="AW32:BC32"/>
    <mergeCell ref="AW34:BC34"/>
    <mergeCell ref="AW39:BC39"/>
    <mergeCell ref="AW44:BC44"/>
    <mergeCell ref="AW47:BC47"/>
    <mergeCell ref="AW55:BC55"/>
    <mergeCell ref="AW65:BC65"/>
    <mergeCell ref="AW73:BC73"/>
    <mergeCell ref="AW77:BC77"/>
    <mergeCell ref="AW84:BC84"/>
    <mergeCell ref="AW89:BC89"/>
    <mergeCell ref="AZ85:AZ87"/>
    <mergeCell ref="AX50:AX54"/>
    <mergeCell ref="AY50:AY54"/>
    <mergeCell ref="AZ50:AZ54"/>
    <mergeCell ref="AW50:AW54"/>
    <mergeCell ref="AW68:AW70"/>
  </mergeCells>
  <hyperlinks>
    <hyperlink ref="BO74" r:id="rId1" xr:uid="{73DB1507-54AE-4A6B-82E7-4CC108F39435}"/>
    <hyperlink ref="BO82" r:id="rId2" display="https://community.secop.gov.co/Public/Tendering/ContractNoticePhases/View?PPI=CO1.PPI.29999416&amp;isFromPublicArea=True&amp;isModal=False" xr:uid="{482DE17D-18FF-4F28-A03A-7FCFCFBB5C9D}"/>
    <hyperlink ref="BO66" r:id="rId3" xr:uid="{A4E41AA4-DB9E-494D-A44C-38240EAD5C23}"/>
  </hyperlinks>
  <pageMargins left="0.7" right="0.7" top="0.75" bottom="0.75" header="0.3" footer="0.3"/>
  <pageSetup paperSize="9" orientation="portrait" r:id="rId4"/>
  <drawing r:id="rId5"/>
  <legacy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1D30D-AF6E-4FD0-819E-935A5BE6567A}">
  <dimension ref="A1:BL461"/>
  <sheetViews>
    <sheetView topLeftCell="D6" zoomScale="70" zoomScaleNormal="70" workbookViewId="0">
      <pane ySplit="3" topLeftCell="A9" activePane="bottomLeft" state="frozen"/>
      <selection activeCell="AK86" activeCellId="14" sqref="AK18 AK23 AK29 AK31 AK36 AK41 AK43 AK51 AK61 AK68 AK72 AK75 AK79 AK84 AK86"/>
      <selection pane="bottomLeft" activeCell="D1" sqref="D1:BI1"/>
    </sheetView>
  </sheetViews>
  <sheetFormatPr baseColWidth="10" defaultRowHeight="15" x14ac:dyDescent="0.25"/>
  <cols>
    <col min="1" max="1" width="20.5703125" style="64" customWidth="1"/>
    <col min="2" max="2" width="33.140625" style="64" customWidth="1"/>
    <col min="3" max="4" width="11.42578125" style="64"/>
    <col min="5" max="5" width="13.7109375" style="64" customWidth="1"/>
    <col min="6" max="6" width="13.85546875" style="64" customWidth="1"/>
    <col min="7" max="7" width="15.85546875" style="64" customWidth="1"/>
    <col min="8" max="8" width="14.7109375" style="64" customWidth="1"/>
    <col min="9" max="9" width="19.7109375" style="64" customWidth="1"/>
    <col min="10" max="10" width="14.28515625" style="64" customWidth="1"/>
    <col min="11" max="11" width="16" style="64" customWidth="1"/>
    <col min="12" max="12" width="16.7109375" style="64" customWidth="1"/>
    <col min="13" max="13" width="20" style="64" customWidth="1"/>
    <col min="14" max="14" width="19.28515625" style="64" customWidth="1"/>
    <col min="15" max="16" width="11.42578125" style="64"/>
    <col min="17" max="17" width="19.7109375" style="64" customWidth="1"/>
    <col min="18" max="18" width="14.28515625" style="64" customWidth="1"/>
    <col min="19" max="21" width="15.5703125" style="64" customWidth="1"/>
    <col min="22" max="27" width="15.28515625" style="64" customWidth="1"/>
    <col min="28" max="28" width="23" style="64" customWidth="1"/>
    <col min="29" max="29" width="28.7109375" customWidth="1"/>
    <col min="30" max="30" width="18.28515625" bestFit="1" customWidth="1"/>
    <col min="31" max="31" width="17" customWidth="1"/>
    <col min="32" max="32" width="16.28515625" customWidth="1"/>
    <col min="33" max="33" width="20.28515625" customWidth="1"/>
    <col min="34" max="38" width="23.85546875" customWidth="1"/>
    <col min="39" max="39" width="17.28515625" customWidth="1"/>
    <col min="40" max="40" width="22.7109375" customWidth="1"/>
    <col min="41" max="41" width="21.85546875" customWidth="1"/>
    <col min="42" max="42" width="18.85546875" customWidth="1"/>
    <col min="43" max="44" width="17.85546875" customWidth="1"/>
    <col min="45" max="45" width="19.7109375" customWidth="1"/>
    <col min="46" max="46" width="19" customWidth="1"/>
    <col min="47" max="47" width="20" customWidth="1"/>
    <col min="48" max="48" width="29.85546875" customWidth="1"/>
    <col min="49" max="49" width="21.28515625" customWidth="1"/>
    <col min="50" max="50" width="17.85546875" customWidth="1"/>
    <col min="51" max="52" width="22.140625" customWidth="1"/>
    <col min="53" max="53" width="38.42578125" customWidth="1"/>
    <col min="54" max="54" width="34" customWidth="1"/>
    <col min="55" max="55" width="37.140625" customWidth="1"/>
    <col min="56" max="56" width="22.140625" customWidth="1"/>
    <col min="57" max="57" width="18.5703125" customWidth="1"/>
    <col min="58" max="58" width="18.85546875" customWidth="1"/>
    <col min="59" max="59" width="19.5703125" customWidth="1"/>
    <col min="60" max="60" width="15.5703125" customWidth="1"/>
    <col min="61" max="61" width="19.28515625" customWidth="1"/>
    <col min="62" max="62" width="21.85546875" customWidth="1"/>
    <col min="63" max="63" width="19.7109375" customWidth="1"/>
    <col min="64" max="64" width="21.85546875" customWidth="1"/>
  </cols>
  <sheetData>
    <row r="1" spans="1:64" ht="29.25" customHeight="1" x14ac:dyDescent="0.25">
      <c r="A1"/>
      <c r="B1" s="785" t="s">
        <v>49</v>
      </c>
      <c r="C1" s="785"/>
      <c r="D1" s="786" t="s">
        <v>50</v>
      </c>
      <c r="E1" s="787"/>
      <c r="F1" s="787"/>
      <c r="G1" s="787"/>
      <c r="H1" s="787"/>
      <c r="I1" s="787"/>
      <c r="J1" s="787"/>
      <c r="K1" s="787"/>
      <c r="L1" s="787"/>
      <c r="M1" s="787"/>
      <c r="N1" s="787"/>
      <c r="O1" s="787"/>
      <c r="P1" s="787"/>
      <c r="Q1" s="787"/>
      <c r="R1" s="787"/>
      <c r="S1" s="787"/>
      <c r="T1" s="787"/>
      <c r="U1" s="787"/>
      <c r="V1" s="787"/>
      <c r="W1" s="787"/>
      <c r="X1" s="787"/>
      <c r="Y1" s="787"/>
      <c r="Z1" s="787"/>
      <c r="AA1" s="787"/>
      <c r="AB1" s="787"/>
      <c r="AC1" s="787"/>
      <c r="AD1" s="787"/>
      <c r="AE1" s="787"/>
      <c r="AF1" s="787"/>
      <c r="AG1" s="787"/>
      <c r="AH1" s="787"/>
      <c r="AI1" s="787"/>
      <c r="AJ1" s="787"/>
      <c r="AK1" s="787"/>
      <c r="AL1" s="787"/>
      <c r="AM1" s="787"/>
      <c r="AN1" s="787"/>
      <c r="AO1" s="787"/>
      <c r="AP1" s="787"/>
      <c r="AQ1" s="787"/>
      <c r="AR1" s="787"/>
      <c r="AS1" s="787"/>
      <c r="AT1" s="787"/>
      <c r="AU1" s="787"/>
      <c r="AV1" s="787"/>
      <c r="AW1" s="787"/>
      <c r="AX1" s="787"/>
      <c r="AY1" s="787"/>
      <c r="AZ1" s="787"/>
      <c r="BA1" s="787"/>
      <c r="BB1" s="787"/>
      <c r="BC1" s="787"/>
      <c r="BD1" s="787"/>
      <c r="BE1" s="787"/>
      <c r="BF1" s="787"/>
      <c r="BG1" s="787"/>
      <c r="BH1" s="787"/>
      <c r="BI1" s="787"/>
      <c r="BJ1" s="3" t="s">
        <v>55</v>
      </c>
    </row>
    <row r="2" spans="1:64" ht="30" customHeight="1" x14ac:dyDescent="0.25">
      <c r="A2"/>
      <c r="B2" s="785"/>
      <c r="C2" s="785"/>
      <c r="D2" s="786" t="s">
        <v>51</v>
      </c>
      <c r="E2" s="787"/>
      <c r="F2" s="787"/>
      <c r="G2" s="787"/>
      <c r="H2" s="787"/>
      <c r="I2" s="787"/>
      <c r="J2" s="787"/>
      <c r="K2" s="787"/>
      <c r="L2" s="787"/>
      <c r="M2" s="787"/>
      <c r="N2" s="787"/>
      <c r="O2" s="787"/>
      <c r="P2" s="787"/>
      <c r="Q2" s="787"/>
      <c r="R2" s="787"/>
      <c r="S2" s="787"/>
      <c r="T2" s="787"/>
      <c r="U2" s="787"/>
      <c r="V2" s="787"/>
      <c r="W2" s="787"/>
      <c r="X2" s="787"/>
      <c r="Y2" s="787"/>
      <c r="Z2" s="787"/>
      <c r="AA2" s="787"/>
      <c r="AB2" s="787"/>
      <c r="AC2" s="787"/>
      <c r="AD2" s="787"/>
      <c r="AE2" s="787"/>
      <c r="AF2" s="787"/>
      <c r="AG2" s="787"/>
      <c r="AH2" s="787"/>
      <c r="AI2" s="787"/>
      <c r="AJ2" s="787"/>
      <c r="AK2" s="787"/>
      <c r="AL2" s="787"/>
      <c r="AM2" s="787"/>
      <c r="AN2" s="787"/>
      <c r="AO2" s="787"/>
      <c r="AP2" s="787"/>
      <c r="AQ2" s="787"/>
      <c r="AR2" s="787"/>
      <c r="AS2" s="787"/>
      <c r="AT2" s="787"/>
      <c r="AU2" s="787"/>
      <c r="AV2" s="787"/>
      <c r="AW2" s="787"/>
      <c r="AX2" s="787"/>
      <c r="AY2" s="787"/>
      <c r="AZ2" s="787"/>
      <c r="BA2" s="787"/>
      <c r="BB2" s="787"/>
      <c r="BC2" s="787"/>
      <c r="BD2" s="787"/>
      <c r="BE2" s="787"/>
      <c r="BF2" s="787"/>
      <c r="BG2" s="787"/>
      <c r="BH2" s="787"/>
      <c r="BI2" s="787"/>
      <c r="BJ2" s="3" t="s">
        <v>53</v>
      </c>
    </row>
    <row r="3" spans="1:64" ht="30.75" customHeight="1" x14ac:dyDescent="0.25">
      <c r="A3"/>
      <c r="B3" s="785"/>
      <c r="C3" s="785"/>
      <c r="D3" s="786" t="s">
        <v>52</v>
      </c>
      <c r="E3" s="787"/>
      <c r="F3" s="787"/>
      <c r="G3" s="787"/>
      <c r="H3" s="787"/>
      <c r="I3" s="787"/>
      <c r="J3" s="787"/>
      <c r="K3" s="787"/>
      <c r="L3" s="787"/>
      <c r="M3" s="787"/>
      <c r="N3" s="787"/>
      <c r="O3" s="787"/>
      <c r="P3" s="787"/>
      <c r="Q3" s="787"/>
      <c r="R3" s="787"/>
      <c r="S3" s="787"/>
      <c r="T3" s="787"/>
      <c r="U3" s="787"/>
      <c r="V3" s="787"/>
      <c r="W3" s="787"/>
      <c r="X3" s="787"/>
      <c r="Y3" s="787"/>
      <c r="Z3" s="787"/>
      <c r="AA3" s="787"/>
      <c r="AB3" s="787"/>
      <c r="AC3" s="787"/>
      <c r="AD3" s="787"/>
      <c r="AE3" s="787"/>
      <c r="AF3" s="787"/>
      <c r="AG3" s="787"/>
      <c r="AH3" s="787"/>
      <c r="AI3" s="787"/>
      <c r="AJ3" s="787"/>
      <c r="AK3" s="787"/>
      <c r="AL3" s="787"/>
      <c r="AM3" s="787"/>
      <c r="AN3" s="787"/>
      <c r="AO3" s="787"/>
      <c r="AP3" s="787"/>
      <c r="AQ3" s="787"/>
      <c r="AR3" s="787"/>
      <c r="AS3" s="787"/>
      <c r="AT3" s="787"/>
      <c r="AU3" s="787"/>
      <c r="AV3" s="787"/>
      <c r="AW3" s="787"/>
      <c r="AX3" s="787"/>
      <c r="AY3" s="787"/>
      <c r="AZ3" s="787"/>
      <c r="BA3" s="787"/>
      <c r="BB3" s="787"/>
      <c r="BC3" s="787"/>
      <c r="BD3" s="787"/>
      <c r="BE3" s="787"/>
      <c r="BF3" s="787"/>
      <c r="BG3" s="787"/>
      <c r="BH3" s="787"/>
      <c r="BI3" s="787"/>
      <c r="BJ3" s="3" t="s">
        <v>56</v>
      </c>
    </row>
    <row r="4" spans="1:64" ht="24.75" customHeight="1" x14ac:dyDescent="0.25">
      <c r="A4"/>
      <c r="B4" s="785"/>
      <c r="C4" s="785"/>
      <c r="D4" s="786" t="s">
        <v>643</v>
      </c>
      <c r="E4" s="787"/>
      <c r="F4" s="787"/>
      <c r="G4" s="787"/>
      <c r="H4" s="787"/>
      <c r="I4" s="787"/>
      <c r="J4" s="787"/>
      <c r="K4" s="787"/>
      <c r="L4" s="787"/>
      <c r="M4" s="787"/>
      <c r="N4" s="787"/>
      <c r="O4" s="787"/>
      <c r="P4" s="787"/>
      <c r="Q4" s="787"/>
      <c r="R4" s="787"/>
      <c r="S4" s="787"/>
      <c r="T4" s="787"/>
      <c r="U4" s="787"/>
      <c r="V4" s="787"/>
      <c r="W4" s="787"/>
      <c r="X4" s="787"/>
      <c r="Y4" s="787"/>
      <c r="Z4" s="787"/>
      <c r="AA4" s="787"/>
      <c r="AB4" s="787"/>
      <c r="AC4" s="787"/>
      <c r="AD4" s="787"/>
      <c r="AE4" s="787"/>
      <c r="AF4" s="787"/>
      <c r="AG4" s="787"/>
      <c r="AH4" s="787"/>
      <c r="AI4" s="787"/>
      <c r="AJ4" s="787"/>
      <c r="AK4" s="787"/>
      <c r="AL4" s="787"/>
      <c r="AM4" s="787"/>
      <c r="AN4" s="787"/>
      <c r="AO4" s="787"/>
      <c r="AP4" s="787"/>
      <c r="AQ4" s="787"/>
      <c r="AR4" s="787"/>
      <c r="AS4" s="787"/>
      <c r="AT4" s="787"/>
      <c r="AU4" s="787"/>
      <c r="AV4" s="787"/>
      <c r="AW4" s="787"/>
      <c r="AX4" s="787"/>
      <c r="AY4" s="787"/>
      <c r="AZ4" s="787"/>
      <c r="BA4" s="787"/>
      <c r="BB4" s="787"/>
      <c r="BC4" s="787"/>
      <c r="BD4" s="787"/>
      <c r="BE4" s="787"/>
      <c r="BF4" s="787"/>
      <c r="BG4" s="787"/>
      <c r="BH4" s="787"/>
      <c r="BI4" s="787"/>
      <c r="BJ4" s="3" t="s">
        <v>54</v>
      </c>
    </row>
    <row r="5" spans="1:64" ht="27" customHeight="1" x14ac:dyDescent="0.25">
      <c r="A5"/>
      <c r="B5" s="788" t="s">
        <v>0</v>
      </c>
      <c r="C5" s="788"/>
      <c r="D5" s="789" t="s">
        <v>404</v>
      </c>
      <c r="E5" s="789"/>
      <c r="F5" s="789"/>
      <c r="G5" s="789"/>
      <c r="H5" s="789"/>
      <c r="I5" s="789"/>
      <c r="J5" s="789"/>
      <c r="K5" s="789"/>
      <c r="L5" s="789"/>
      <c r="M5" s="789"/>
      <c r="N5" s="789"/>
      <c r="O5" s="789"/>
      <c r="P5" s="789"/>
      <c r="Q5" s="789"/>
      <c r="R5" s="789"/>
      <c r="S5" s="789"/>
      <c r="T5" s="789"/>
      <c r="U5" s="789"/>
      <c r="V5" s="789"/>
      <c r="W5" s="789"/>
      <c r="X5" s="789"/>
      <c r="Y5" s="789"/>
      <c r="Z5" s="789"/>
      <c r="AA5" s="789"/>
      <c r="AB5" s="789"/>
      <c r="AC5" s="789"/>
      <c r="AD5" s="789"/>
      <c r="AE5" s="789"/>
      <c r="AF5" s="789"/>
      <c r="AG5" s="789"/>
      <c r="AH5" s="789"/>
      <c r="AI5" s="789"/>
      <c r="AJ5" s="789"/>
      <c r="AK5" s="789"/>
      <c r="AL5" s="789"/>
      <c r="AM5" s="789"/>
      <c r="AN5" s="789"/>
      <c r="AO5" s="789"/>
      <c r="AP5" s="789"/>
      <c r="AQ5" s="789"/>
      <c r="AR5" s="789"/>
      <c r="AS5" s="789"/>
      <c r="AT5" s="789"/>
      <c r="AU5" s="789"/>
      <c r="AV5" s="789"/>
      <c r="AW5" s="789"/>
      <c r="AX5" s="789"/>
      <c r="AY5" s="789"/>
      <c r="AZ5" s="789"/>
      <c r="BA5" s="789"/>
      <c r="BB5" s="789"/>
      <c r="BC5" s="789"/>
      <c r="BD5" s="789"/>
      <c r="BE5" s="789"/>
      <c r="BF5" s="789"/>
      <c r="BG5" s="789"/>
      <c r="BH5" s="789"/>
      <c r="BI5" s="789"/>
      <c r="BJ5" s="790"/>
    </row>
    <row r="6" spans="1:64" ht="30.75" customHeight="1" thickBot="1" x14ac:dyDescent="0.3">
      <c r="A6" s="768" t="s">
        <v>46</v>
      </c>
      <c r="B6" s="769"/>
      <c r="C6" s="769"/>
      <c r="D6" s="769"/>
      <c r="E6" s="769"/>
      <c r="F6" s="769"/>
      <c r="G6" s="769"/>
      <c r="H6" s="769"/>
      <c r="I6" s="769"/>
      <c r="J6" s="769"/>
      <c r="K6" s="769"/>
      <c r="L6" s="769"/>
      <c r="M6" s="769"/>
      <c r="N6" s="769"/>
      <c r="O6" s="769"/>
      <c r="P6" s="769"/>
      <c r="Q6" s="769"/>
      <c r="R6" s="769"/>
      <c r="S6" s="769"/>
      <c r="T6" s="769"/>
      <c r="U6" s="769"/>
      <c r="V6" s="769"/>
      <c r="W6" s="44"/>
      <c r="X6" s="44"/>
      <c r="Y6" s="770" t="s">
        <v>72</v>
      </c>
      <c r="Z6" s="771"/>
      <c r="AA6" s="771"/>
      <c r="AB6" s="772"/>
      <c r="AC6" s="773" t="s">
        <v>73</v>
      </c>
      <c r="AD6" s="774"/>
      <c r="AE6" s="774"/>
      <c r="AF6" s="774"/>
      <c r="AG6" s="774"/>
      <c r="AH6" s="774"/>
      <c r="AI6" s="774"/>
      <c r="AJ6" s="774"/>
      <c r="AK6" s="774"/>
      <c r="AL6" s="774"/>
      <c r="AM6" s="774"/>
      <c r="AN6" s="774"/>
      <c r="AO6" s="774"/>
      <c r="AP6" s="774"/>
      <c r="AQ6" s="774"/>
      <c r="AR6" s="774"/>
      <c r="AS6" s="774"/>
      <c r="AT6" s="774"/>
      <c r="AU6" s="775"/>
      <c r="AV6" s="782" t="s">
        <v>47</v>
      </c>
      <c r="AW6" s="782"/>
      <c r="AX6" s="782"/>
      <c r="AY6" s="782"/>
      <c r="AZ6" s="47"/>
      <c r="BA6" s="47"/>
      <c r="BB6" s="47"/>
      <c r="BC6" s="47"/>
      <c r="BD6" s="47"/>
      <c r="BE6" s="748" t="s">
        <v>1</v>
      </c>
      <c r="BF6" s="748"/>
      <c r="BG6" s="748"/>
      <c r="BH6" s="748"/>
      <c r="BI6" s="748"/>
      <c r="BJ6" s="783" t="s">
        <v>76</v>
      </c>
      <c r="BK6" s="784"/>
    </row>
    <row r="7" spans="1:64" ht="43.9" customHeight="1" x14ac:dyDescent="0.25">
      <c r="A7" s="766" t="s">
        <v>67</v>
      </c>
      <c r="B7" s="749" t="s">
        <v>2</v>
      </c>
      <c r="C7" s="749" t="s">
        <v>3</v>
      </c>
      <c r="D7" s="749" t="s">
        <v>4</v>
      </c>
      <c r="E7" s="749" t="s">
        <v>5</v>
      </c>
      <c r="F7" s="749" t="s">
        <v>43</v>
      </c>
      <c r="G7" s="749" t="s">
        <v>45</v>
      </c>
      <c r="H7" s="749" t="s">
        <v>44</v>
      </c>
      <c r="I7" s="749" t="s">
        <v>568</v>
      </c>
      <c r="J7" s="749" t="s">
        <v>7</v>
      </c>
      <c r="K7" s="749" t="s">
        <v>8</v>
      </c>
      <c r="L7" s="749" t="s">
        <v>9</v>
      </c>
      <c r="M7" s="749" t="s">
        <v>10</v>
      </c>
      <c r="N7" s="749" t="s">
        <v>11</v>
      </c>
      <c r="O7" s="752" t="s">
        <v>644</v>
      </c>
      <c r="P7" s="752"/>
      <c r="Q7" s="749" t="s">
        <v>13</v>
      </c>
      <c r="R7" s="749" t="s">
        <v>14</v>
      </c>
      <c r="S7" s="749" t="s">
        <v>564</v>
      </c>
      <c r="T7" s="698" t="s">
        <v>725</v>
      </c>
      <c r="U7" s="698" t="s">
        <v>879</v>
      </c>
      <c r="V7" s="749" t="s">
        <v>565</v>
      </c>
      <c r="W7" s="776" t="s">
        <v>881</v>
      </c>
      <c r="X7" s="776" t="s">
        <v>792</v>
      </c>
      <c r="Y7" s="748" t="s">
        <v>68</v>
      </c>
      <c r="Z7" s="748" t="s">
        <v>69</v>
      </c>
      <c r="AA7" s="748" t="s">
        <v>70</v>
      </c>
      <c r="AB7" s="748" t="s">
        <v>71</v>
      </c>
      <c r="AC7" s="749" t="s">
        <v>17</v>
      </c>
      <c r="AD7" s="749" t="s">
        <v>18</v>
      </c>
      <c r="AE7" s="749" t="s">
        <v>19</v>
      </c>
      <c r="AF7" s="754" t="s">
        <v>20</v>
      </c>
      <c r="AG7" s="754" t="s">
        <v>21</v>
      </c>
      <c r="AH7" s="754" t="s">
        <v>22</v>
      </c>
      <c r="AI7" s="698" t="s">
        <v>725</v>
      </c>
      <c r="AJ7" s="698" t="s">
        <v>879</v>
      </c>
      <c r="AK7" s="778" t="s">
        <v>882</v>
      </c>
      <c r="AL7" s="780" t="s">
        <v>883</v>
      </c>
      <c r="AM7" s="754" t="s">
        <v>48</v>
      </c>
      <c r="AN7" s="754" t="s">
        <v>23</v>
      </c>
      <c r="AO7" s="754" t="s">
        <v>24</v>
      </c>
      <c r="AP7" s="753" t="s">
        <v>25</v>
      </c>
      <c r="AQ7" s="753" t="s">
        <v>26</v>
      </c>
      <c r="AR7" s="765" t="s">
        <v>885</v>
      </c>
      <c r="AS7" s="753" t="s">
        <v>28</v>
      </c>
      <c r="AT7" s="753" t="s">
        <v>29</v>
      </c>
      <c r="AU7" s="753" t="s">
        <v>30</v>
      </c>
      <c r="AV7" s="753" t="s">
        <v>31</v>
      </c>
      <c r="AW7" s="753" t="s">
        <v>32</v>
      </c>
      <c r="AX7" s="753" t="s">
        <v>33</v>
      </c>
      <c r="AY7" s="759" t="s">
        <v>34</v>
      </c>
      <c r="AZ7" s="760" t="s">
        <v>910</v>
      </c>
      <c r="BA7" s="755" t="s">
        <v>955</v>
      </c>
      <c r="BB7" s="755" t="s">
        <v>956</v>
      </c>
      <c r="BC7" s="755" t="s">
        <v>957</v>
      </c>
      <c r="BD7" s="755" t="s">
        <v>958</v>
      </c>
      <c r="BE7" s="750" t="s">
        <v>35</v>
      </c>
      <c r="BF7" s="761" t="s">
        <v>36</v>
      </c>
      <c r="BG7" s="763" t="s">
        <v>37</v>
      </c>
      <c r="BH7" s="750" t="s">
        <v>38</v>
      </c>
      <c r="BI7" s="752" t="s">
        <v>39</v>
      </c>
      <c r="BJ7" s="748" t="s">
        <v>74</v>
      </c>
      <c r="BK7" s="748" t="s">
        <v>75</v>
      </c>
      <c r="BL7" s="758" t="s">
        <v>738</v>
      </c>
    </row>
    <row r="8" spans="1:64" ht="84.6" customHeight="1" x14ac:dyDescent="0.25">
      <c r="A8" s="767"/>
      <c r="B8" s="749"/>
      <c r="C8" s="749"/>
      <c r="D8" s="749"/>
      <c r="E8" s="749"/>
      <c r="F8" s="749"/>
      <c r="G8" s="749"/>
      <c r="H8" s="749"/>
      <c r="I8" s="749"/>
      <c r="J8" s="749"/>
      <c r="K8" s="749"/>
      <c r="L8" s="749"/>
      <c r="M8" s="749"/>
      <c r="N8" s="749"/>
      <c r="O8" s="38" t="s">
        <v>41</v>
      </c>
      <c r="P8" s="38" t="s">
        <v>42</v>
      </c>
      <c r="Q8" s="749"/>
      <c r="R8" s="752"/>
      <c r="S8" s="752"/>
      <c r="T8" s="699"/>
      <c r="U8" s="699"/>
      <c r="V8" s="752"/>
      <c r="W8" s="777"/>
      <c r="X8" s="777"/>
      <c r="Y8" s="748"/>
      <c r="Z8" s="748"/>
      <c r="AA8" s="748"/>
      <c r="AB8" s="748"/>
      <c r="AC8" s="749"/>
      <c r="AD8" s="749"/>
      <c r="AE8" s="749"/>
      <c r="AF8" s="754"/>
      <c r="AG8" s="754"/>
      <c r="AH8" s="754"/>
      <c r="AI8" s="699"/>
      <c r="AJ8" s="699"/>
      <c r="AK8" s="779"/>
      <c r="AL8" s="781"/>
      <c r="AM8" s="754"/>
      <c r="AN8" s="754"/>
      <c r="AO8" s="754"/>
      <c r="AP8" s="753"/>
      <c r="AQ8" s="753"/>
      <c r="AR8" s="765"/>
      <c r="AS8" s="753"/>
      <c r="AT8" s="753"/>
      <c r="AU8" s="753"/>
      <c r="AV8" s="753"/>
      <c r="AW8" s="753"/>
      <c r="AX8" s="753"/>
      <c r="AY8" s="759"/>
      <c r="AZ8" s="760"/>
      <c r="BA8" s="756"/>
      <c r="BB8" s="756"/>
      <c r="BC8" s="756"/>
      <c r="BD8" s="757"/>
      <c r="BE8" s="751"/>
      <c r="BF8" s="762"/>
      <c r="BG8" s="764"/>
      <c r="BH8" s="751"/>
      <c r="BI8" s="748"/>
      <c r="BJ8" s="748"/>
      <c r="BK8" s="748"/>
      <c r="BL8" s="758"/>
    </row>
    <row r="9" spans="1:64" ht="252" x14ac:dyDescent="0.25">
      <c r="A9" s="717" t="s">
        <v>549</v>
      </c>
      <c r="B9" s="717" t="s">
        <v>154</v>
      </c>
      <c r="C9" s="717" t="s">
        <v>155</v>
      </c>
      <c r="D9" s="717" t="s">
        <v>645</v>
      </c>
      <c r="E9" s="717" t="s">
        <v>646</v>
      </c>
      <c r="F9" s="717" t="s">
        <v>647</v>
      </c>
      <c r="G9" s="717">
        <v>17.02</v>
      </c>
      <c r="H9" s="717" t="s">
        <v>159</v>
      </c>
      <c r="I9" s="717">
        <v>17.02</v>
      </c>
      <c r="J9" s="717" t="s">
        <v>648</v>
      </c>
      <c r="K9" s="717" t="s">
        <v>649</v>
      </c>
      <c r="L9" s="717" t="s">
        <v>650</v>
      </c>
      <c r="M9" s="717" t="s">
        <v>651</v>
      </c>
      <c r="N9" s="717" t="s">
        <v>652</v>
      </c>
      <c r="O9" s="717">
        <v>2</v>
      </c>
      <c r="P9" s="717"/>
      <c r="Q9" s="717" t="s">
        <v>653</v>
      </c>
      <c r="R9" s="717">
        <v>1</v>
      </c>
      <c r="S9" s="717" t="s">
        <v>686</v>
      </c>
      <c r="T9" s="717">
        <v>0</v>
      </c>
      <c r="U9" s="695">
        <v>0</v>
      </c>
      <c r="V9" s="716">
        <v>0.96889999999999998</v>
      </c>
      <c r="W9" s="716">
        <v>0</v>
      </c>
      <c r="X9" s="716">
        <f>+V9</f>
        <v>0.96889999999999998</v>
      </c>
      <c r="Y9" s="717" t="s">
        <v>214</v>
      </c>
      <c r="Z9" s="717" t="s">
        <v>214</v>
      </c>
      <c r="AA9" s="717" t="s">
        <v>545</v>
      </c>
      <c r="AB9" s="717" t="s">
        <v>635</v>
      </c>
      <c r="AC9" s="36" t="s">
        <v>654</v>
      </c>
      <c r="AD9" s="36" t="s">
        <v>655</v>
      </c>
      <c r="AE9" s="36" t="s">
        <v>656</v>
      </c>
      <c r="AF9" s="30" t="s">
        <v>657</v>
      </c>
      <c r="AG9" s="30" t="s">
        <v>400</v>
      </c>
      <c r="AH9" s="30">
        <v>1</v>
      </c>
      <c r="AI9" s="30">
        <v>0</v>
      </c>
      <c r="AJ9" s="391">
        <v>0</v>
      </c>
      <c r="AK9" s="30">
        <f>+AI9+AJ9</f>
        <v>0</v>
      </c>
      <c r="AL9" s="70">
        <f>+AK9/AH9</f>
        <v>0</v>
      </c>
      <c r="AM9" s="39">
        <v>1</v>
      </c>
      <c r="AN9" s="35">
        <v>45323</v>
      </c>
      <c r="AO9" s="31" t="s">
        <v>658</v>
      </c>
      <c r="AP9" s="31" t="s">
        <v>659</v>
      </c>
      <c r="AQ9" s="31" t="s">
        <v>660</v>
      </c>
      <c r="AR9" s="31">
        <v>0</v>
      </c>
      <c r="AS9" s="31" t="s">
        <v>589</v>
      </c>
      <c r="AT9" s="31" t="s">
        <v>404</v>
      </c>
      <c r="AU9" s="31" t="s">
        <v>739</v>
      </c>
      <c r="AV9" s="48">
        <v>1442543961</v>
      </c>
      <c r="AW9" s="31" t="s">
        <v>491</v>
      </c>
      <c r="AX9" s="31" t="s">
        <v>661</v>
      </c>
      <c r="AY9" s="31" t="s">
        <v>662</v>
      </c>
      <c r="AZ9" s="31">
        <v>0</v>
      </c>
      <c r="BA9" s="75">
        <v>1442543961</v>
      </c>
      <c r="BB9" s="31">
        <v>0</v>
      </c>
      <c r="BC9" s="31">
        <v>0</v>
      </c>
      <c r="BD9" s="74">
        <v>0</v>
      </c>
      <c r="BE9" s="31" t="s">
        <v>531</v>
      </c>
      <c r="BF9" s="31" t="s">
        <v>663</v>
      </c>
      <c r="BG9" s="31" t="s">
        <v>695</v>
      </c>
      <c r="BH9" s="30">
        <v>0</v>
      </c>
      <c r="BI9" s="37">
        <v>45292</v>
      </c>
      <c r="BJ9" s="31" t="s">
        <v>665</v>
      </c>
      <c r="BK9" s="31" t="s">
        <v>666</v>
      </c>
      <c r="BL9" s="394" t="s">
        <v>960</v>
      </c>
    </row>
    <row r="10" spans="1:64" ht="46.5" customHeight="1" x14ac:dyDescent="0.25">
      <c r="A10" s="717"/>
      <c r="B10" s="717"/>
      <c r="C10" s="717"/>
      <c r="D10" s="717"/>
      <c r="E10" s="717"/>
      <c r="F10" s="717"/>
      <c r="G10" s="717"/>
      <c r="H10" s="717"/>
      <c r="I10" s="717"/>
      <c r="J10" s="717"/>
      <c r="K10" s="717"/>
      <c r="L10" s="717"/>
      <c r="M10" s="717"/>
      <c r="N10" s="717"/>
      <c r="O10" s="717"/>
      <c r="P10" s="717"/>
      <c r="Q10" s="717"/>
      <c r="R10" s="717"/>
      <c r="S10" s="717"/>
      <c r="T10" s="717"/>
      <c r="U10" s="696"/>
      <c r="V10" s="716"/>
      <c r="W10" s="716"/>
      <c r="X10" s="716"/>
      <c r="Y10" s="717"/>
      <c r="Z10" s="717"/>
      <c r="AA10" s="717"/>
      <c r="AB10" s="717"/>
      <c r="AC10" s="703" t="s">
        <v>837</v>
      </c>
      <c r="AD10" s="704"/>
      <c r="AE10" s="704"/>
      <c r="AF10" s="704"/>
      <c r="AG10" s="704"/>
      <c r="AH10" s="704"/>
      <c r="AI10" s="704"/>
      <c r="AJ10" s="704"/>
      <c r="AK10" s="704"/>
      <c r="AL10" s="69">
        <f>AVERAGE(AL8:AL9)</f>
        <v>0</v>
      </c>
      <c r="AM10" s="68"/>
      <c r="AN10" s="35"/>
      <c r="AO10" s="31"/>
      <c r="AP10" s="31"/>
      <c r="AQ10" s="31"/>
      <c r="AR10" s="700" t="s">
        <v>845</v>
      </c>
      <c r="AS10" s="701"/>
      <c r="AT10" s="701"/>
      <c r="AU10" s="701"/>
      <c r="AV10" s="701"/>
      <c r="AW10" s="701"/>
      <c r="AX10" s="701"/>
      <c r="AY10" s="701"/>
      <c r="AZ10" s="702"/>
      <c r="BA10" s="85">
        <f>+BA9</f>
        <v>1442543961</v>
      </c>
      <c r="BB10" s="85">
        <f t="shared" ref="BB10:BD10" si="0">+BB9</f>
        <v>0</v>
      </c>
      <c r="BC10" s="85">
        <f t="shared" si="0"/>
        <v>0</v>
      </c>
      <c r="BD10" s="86">
        <f t="shared" si="0"/>
        <v>0</v>
      </c>
      <c r="BE10" s="31"/>
      <c r="BF10" s="31"/>
      <c r="BG10" s="31"/>
      <c r="BH10" s="30"/>
      <c r="BI10" s="37"/>
      <c r="BJ10" s="31"/>
      <c r="BK10" s="31"/>
      <c r="BL10" s="23"/>
    </row>
    <row r="11" spans="1:64" ht="212.25" customHeight="1" x14ac:dyDescent="0.25">
      <c r="A11" s="717"/>
      <c r="B11" s="717"/>
      <c r="C11" s="717"/>
      <c r="D11" s="717"/>
      <c r="E11" s="717"/>
      <c r="F11" s="717"/>
      <c r="G11" s="717"/>
      <c r="H11" s="717"/>
      <c r="I11" s="717"/>
      <c r="J11" s="717"/>
      <c r="K11" s="717"/>
      <c r="L11" s="717"/>
      <c r="M11" s="717"/>
      <c r="N11" s="717"/>
      <c r="O11" s="717"/>
      <c r="P11" s="717"/>
      <c r="Q11" s="717"/>
      <c r="R11" s="717"/>
      <c r="S11" s="717"/>
      <c r="T11" s="717"/>
      <c r="U11" s="696"/>
      <c r="V11" s="716"/>
      <c r="W11" s="716"/>
      <c r="X11" s="716"/>
      <c r="Y11" s="717"/>
      <c r="Z11" s="717"/>
      <c r="AA11" s="717"/>
      <c r="AB11" s="717"/>
      <c r="AC11" s="720" t="s">
        <v>667</v>
      </c>
      <c r="AD11" s="720" t="s">
        <v>668</v>
      </c>
      <c r="AE11" s="30" t="s">
        <v>669</v>
      </c>
      <c r="AF11" s="30" t="s">
        <v>670</v>
      </c>
      <c r="AG11" s="30" t="s">
        <v>400</v>
      </c>
      <c r="AH11" s="30">
        <v>3</v>
      </c>
      <c r="AI11" s="30">
        <v>1</v>
      </c>
      <c r="AJ11" s="391">
        <v>2</v>
      </c>
      <c r="AK11" s="30">
        <f>+AI11+AJ11</f>
        <v>3</v>
      </c>
      <c r="AL11" s="70">
        <f t="shared" ref="AL11:AL17" si="1">+AK11/AH11</f>
        <v>1</v>
      </c>
      <c r="AM11" s="49">
        <v>3.27E-2</v>
      </c>
      <c r="AN11" s="35">
        <v>45323</v>
      </c>
      <c r="AO11" s="31" t="s">
        <v>658</v>
      </c>
      <c r="AP11" s="31" t="s">
        <v>659</v>
      </c>
      <c r="AQ11" s="31" t="s">
        <v>740</v>
      </c>
      <c r="AR11" s="394" t="s">
        <v>740</v>
      </c>
      <c r="AS11" s="31" t="s">
        <v>589</v>
      </c>
      <c r="AT11" s="31" t="s">
        <v>404</v>
      </c>
      <c r="AU11" s="31" t="s">
        <v>671</v>
      </c>
      <c r="AV11" s="50">
        <v>183051555.73094997</v>
      </c>
      <c r="AW11" s="31" t="s">
        <v>491</v>
      </c>
      <c r="AX11" s="31" t="s">
        <v>672</v>
      </c>
      <c r="AY11" s="31" t="s">
        <v>673</v>
      </c>
      <c r="AZ11" s="32">
        <v>61200000</v>
      </c>
      <c r="BA11" s="731">
        <v>5593868483.3099995</v>
      </c>
      <c r="BB11" s="731">
        <v>1060700000</v>
      </c>
      <c r="BC11" s="731">
        <v>187600000</v>
      </c>
      <c r="BD11" s="734">
        <f>+BC11/BA11</f>
        <v>3.3536719813797529E-2</v>
      </c>
      <c r="BE11" s="31" t="s">
        <v>531</v>
      </c>
      <c r="BF11" s="31" t="s">
        <v>674</v>
      </c>
      <c r="BG11" s="30" t="s">
        <v>520</v>
      </c>
      <c r="BH11" s="30">
        <v>0</v>
      </c>
      <c r="BI11" s="40">
        <v>45292</v>
      </c>
      <c r="BJ11" s="742" t="s">
        <v>675</v>
      </c>
      <c r="BK11" s="742" t="s">
        <v>676</v>
      </c>
      <c r="BL11" s="394" t="s">
        <v>961</v>
      </c>
    </row>
    <row r="12" spans="1:64" ht="176.45" customHeight="1" x14ac:dyDescent="0.25">
      <c r="A12" s="717"/>
      <c r="B12" s="717"/>
      <c r="C12" s="717"/>
      <c r="D12" s="717"/>
      <c r="E12" s="717"/>
      <c r="F12" s="717"/>
      <c r="G12" s="717"/>
      <c r="H12" s="717"/>
      <c r="I12" s="717"/>
      <c r="J12" s="717"/>
      <c r="K12" s="717"/>
      <c r="L12" s="717"/>
      <c r="M12" s="717"/>
      <c r="N12" s="717"/>
      <c r="O12" s="717"/>
      <c r="P12" s="717"/>
      <c r="Q12" s="717"/>
      <c r="R12" s="717"/>
      <c r="S12" s="717"/>
      <c r="T12" s="717"/>
      <c r="U12" s="696"/>
      <c r="V12" s="716"/>
      <c r="W12" s="716"/>
      <c r="X12" s="716"/>
      <c r="Y12" s="717"/>
      <c r="Z12" s="717"/>
      <c r="AA12" s="717"/>
      <c r="AB12" s="717"/>
      <c r="AC12" s="721"/>
      <c r="AD12" s="721"/>
      <c r="AE12" s="718" t="s">
        <v>692</v>
      </c>
      <c r="AF12" s="43" t="s">
        <v>741</v>
      </c>
      <c r="AG12" s="30" t="s">
        <v>400</v>
      </c>
      <c r="AH12" s="51">
        <v>1</v>
      </c>
      <c r="AI12" s="51">
        <v>0</v>
      </c>
      <c r="AJ12" s="392">
        <v>0</v>
      </c>
      <c r="AK12" s="391">
        <f t="shared" ref="AK12:AK17" si="2">+AI12+AJ12</f>
        <v>0</v>
      </c>
      <c r="AL12" s="70">
        <f t="shared" si="1"/>
        <v>0</v>
      </c>
      <c r="AM12" s="49">
        <v>0.2</v>
      </c>
      <c r="AN12" s="35">
        <v>45352</v>
      </c>
      <c r="AO12" s="31" t="s">
        <v>658</v>
      </c>
      <c r="AP12" s="31" t="s">
        <v>742</v>
      </c>
      <c r="AQ12" s="31" t="s">
        <v>660</v>
      </c>
      <c r="AR12" s="31">
        <v>0</v>
      </c>
      <c r="AS12" s="31" t="s">
        <v>589</v>
      </c>
      <c r="AT12" s="31" t="s">
        <v>404</v>
      </c>
      <c r="AU12" s="31" t="s">
        <v>671</v>
      </c>
      <c r="AV12" s="50">
        <v>1114445668.51</v>
      </c>
      <c r="AW12" s="41" t="s">
        <v>491</v>
      </c>
      <c r="AX12" s="31" t="s">
        <v>672</v>
      </c>
      <c r="AY12" s="31" t="s">
        <v>673</v>
      </c>
      <c r="AZ12" s="31">
        <v>0</v>
      </c>
      <c r="BA12" s="732"/>
      <c r="BB12" s="732"/>
      <c r="BC12" s="732"/>
      <c r="BD12" s="735"/>
      <c r="BE12" s="31" t="s">
        <v>531</v>
      </c>
      <c r="BF12" s="43" t="s">
        <v>743</v>
      </c>
      <c r="BG12" s="30" t="s">
        <v>744</v>
      </c>
      <c r="BH12" s="30">
        <v>0</v>
      </c>
      <c r="BI12" s="52">
        <v>45352</v>
      </c>
      <c r="BJ12" s="742"/>
      <c r="BK12" s="742"/>
      <c r="BL12" s="424" t="s">
        <v>962</v>
      </c>
    </row>
    <row r="13" spans="1:64" ht="285" x14ac:dyDescent="0.25">
      <c r="A13" s="717"/>
      <c r="B13" s="717"/>
      <c r="C13" s="717"/>
      <c r="D13" s="717"/>
      <c r="E13" s="717"/>
      <c r="F13" s="717"/>
      <c r="G13" s="717"/>
      <c r="H13" s="717"/>
      <c r="I13" s="717"/>
      <c r="J13" s="717"/>
      <c r="K13" s="717"/>
      <c r="L13" s="717"/>
      <c r="M13" s="717"/>
      <c r="N13" s="717"/>
      <c r="O13" s="717"/>
      <c r="P13" s="717"/>
      <c r="Q13" s="717"/>
      <c r="R13" s="717"/>
      <c r="S13" s="717"/>
      <c r="T13" s="717"/>
      <c r="U13" s="696"/>
      <c r="V13" s="716"/>
      <c r="W13" s="716"/>
      <c r="X13" s="716"/>
      <c r="Y13" s="717"/>
      <c r="Z13" s="717"/>
      <c r="AA13" s="717"/>
      <c r="AB13" s="717"/>
      <c r="AC13" s="721"/>
      <c r="AD13" s="721"/>
      <c r="AE13" s="718"/>
      <c r="AF13" s="43" t="s">
        <v>745</v>
      </c>
      <c r="AG13" s="30" t="s">
        <v>400</v>
      </c>
      <c r="AH13" s="51">
        <v>1</v>
      </c>
      <c r="AI13" s="51">
        <v>0</v>
      </c>
      <c r="AJ13" s="392">
        <v>1</v>
      </c>
      <c r="AK13" s="391">
        <f t="shared" si="2"/>
        <v>1</v>
      </c>
      <c r="AL13" s="72">
        <f t="shared" si="1"/>
        <v>1</v>
      </c>
      <c r="AM13" s="49">
        <v>5.7000000000000002E-2</v>
      </c>
      <c r="AN13" s="35">
        <v>45352</v>
      </c>
      <c r="AO13" s="31" t="s">
        <v>658</v>
      </c>
      <c r="AP13" s="31" t="s">
        <v>742</v>
      </c>
      <c r="AQ13" s="31" t="s">
        <v>746</v>
      </c>
      <c r="AR13" s="394" t="s">
        <v>746</v>
      </c>
      <c r="AS13" s="31" t="s">
        <v>589</v>
      </c>
      <c r="AT13" s="31" t="s">
        <v>404</v>
      </c>
      <c r="AU13" s="31" t="s">
        <v>671</v>
      </c>
      <c r="AV13" s="50">
        <v>300000000</v>
      </c>
      <c r="AW13" s="41" t="s">
        <v>491</v>
      </c>
      <c r="AX13" s="31" t="s">
        <v>672</v>
      </c>
      <c r="AY13" s="31" t="s">
        <v>673</v>
      </c>
      <c r="AZ13" s="32">
        <f>123500000+96000000</f>
        <v>219500000</v>
      </c>
      <c r="BA13" s="732"/>
      <c r="BB13" s="732"/>
      <c r="BC13" s="732"/>
      <c r="BD13" s="735"/>
      <c r="BE13" s="31" t="s">
        <v>531</v>
      </c>
      <c r="BF13" s="43" t="s">
        <v>691</v>
      </c>
      <c r="BG13" s="30" t="s">
        <v>664</v>
      </c>
      <c r="BH13" s="30">
        <v>0</v>
      </c>
      <c r="BI13" s="52">
        <v>45352</v>
      </c>
      <c r="BJ13" s="742"/>
      <c r="BK13" s="742"/>
      <c r="BL13" s="424" t="s">
        <v>963</v>
      </c>
    </row>
    <row r="14" spans="1:64" ht="135" x14ac:dyDescent="0.25">
      <c r="A14" s="717"/>
      <c r="B14" s="717"/>
      <c r="C14" s="717"/>
      <c r="D14" s="717"/>
      <c r="E14" s="717"/>
      <c r="F14" s="717"/>
      <c r="G14" s="717"/>
      <c r="H14" s="717"/>
      <c r="I14" s="717"/>
      <c r="J14" s="717"/>
      <c r="K14" s="717"/>
      <c r="L14" s="717"/>
      <c r="M14" s="717"/>
      <c r="N14" s="717"/>
      <c r="O14" s="717"/>
      <c r="P14" s="717"/>
      <c r="Q14" s="717"/>
      <c r="R14" s="717"/>
      <c r="S14" s="717"/>
      <c r="T14" s="717"/>
      <c r="U14" s="696"/>
      <c r="V14" s="716"/>
      <c r="W14" s="716"/>
      <c r="X14" s="716"/>
      <c r="Y14" s="717"/>
      <c r="Z14" s="717"/>
      <c r="AA14" s="717"/>
      <c r="AB14" s="717"/>
      <c r="AC14" s="721"/>
      <c r="AD14" s="721"/>
      <c r="AE14" s="718"/>
      <c r="AF14" s="43" t="s">
        <v>687</v>
      </c>
      <c r="AG14" s="30" t="s">
        <v>400</v>
      </c>
      <c r="AH14" s="51">
        <v>1</v>
      </c>
      <c r="AI14" s="51">
        <v>0</v>
      </c>
      <c r="AJ14" s="392">
        <v>1</v>
      </c>
      <c r="AK14" s="391">
        <f t="shared" si="2"/>
        <v>1</v>
      </c>
      <c r="AL14" s="72">
        <f t="shared" si="1"/>
        <v>1</v>
      </c>
      <c r="AM14" s="49">
        <v>0.13930000000000001</v>
      </c>
      <c r="AN14" s="35">
        <v>45323</v>
      </c>
      <c r="AO14" s="31" t="s">
        <v>658</v>
      </c>
      <c r="AP14" s="31" t="s">
        <v>659</v>
      </c>
      <c r="AQ14" s="31" t="s">
        <v>660</v>
      </c>
      <c r="AR14" s="394" t="s">
        <v>660</v>
      </c>
      <c r="AS14" s="31" t="s">
        <v>589</v>
      </c>
      <c r="AT14" s="31" t="s">
        <v>404</v>
      </c>
      <c r="AU14" s="31" t="s">
        <v>671</v>
      </c>
      <c r="AV14" s="50">
        <v>780000000</v>
      </c>
      <c r="AW14" s="41" t="s">
        <v>491</v>
      </c>
      <c r="AX14" s="31" t="s">
        <v>672</v>
      </c>
      <c r="AY14" s="31" t="s">
        <v>673</v>
      </c>
      <c r="AZ14" s="32">
        <v>780000000</v>
      </c>
      <c r="BA14" s="732"/>
      <c r="BB14" s="732"/>
      <c r="BC14" s="732"/>
      <c r="BD14" s="735"/>
      <c r="BE14" s="31" t="s">
        <v>531</v>
      </c>
      <c r="BF14" s="43" t="s">
        <v>687</v>
      </c>
      <c r="BG14" s="30" t="s">
        <v>520</v>
      </c>
      <c r="BH14" s="30">
        <v>0</v>
      </c>
      <c r="BI14" s="52">
        <v>45352</v>
      </c>
      <c r="BJ14" s="742"/>
      <c r="BK14" s="742"/>
      <c r="BL14" s="43" t="s">
        <v>964</v>
      </c>
    </row>
    <row r="15" spans="1:64" ht="120" x14ac:dyDescent="0.25">
      <c r="A15" s="717"/>
      <c r="B15" s="717"/>
      <c r="C15" s="717"/>
      <c r="D15" s="717"/>
      <c r="E15" s="717"/>
      <c r="F15" s="717"/>
      <c r="G15" s="717"/>
      <c r="H15" s="717"/>
      <c r="I15" s="717"/>
      <c r="J15" s="717"/>
      <c r="K15" s="717"/>
      <c r="L15" s="717"/>
      <c r="M15" s="717"/>
      <c r="N15" s="717"/>
      <c r="O15" s="717"/>
      <c r="P15" s="717"/>
      <c r="Q15" s="717"/>
      <c r="R15" s="717"/>
      <c r="S15" s="717"/>
      <c r="T15" s="717"/>
      <c r="U15" s="696"/>
      <c r="V15" s="716"/>
      <c r="W15" s="716"/>
      <c r="X15" s="716"/>
      <c r="Y15" s="717"/>
      <c r="Z15" s="717"/>
      <c r="AA15" s="717"/>
      <c r="AB15" s="717"/>
      <c r="AC15" s="721"/>
      <c r="AD15" s="721"/>
      <c r="AE15" s="718"/>
      <c r="AF15" s="43" t="s">
        <v>688</v>
      </c>
      <c r="AG15" s="30" t="s">
        <v>400</v>
      </c>
      <c r="AH15" s="51">
        <v>1</v>
      </c>
      <c r="AI15" s="51">
        <v>0</v>
      </c>
      <c r="AJ15" s="392">
        <v>0</v>
      </c>
      <c r="AK15" s="391">
        <f t="shared" si="2"/>
        <v>0</v>
      </c>
      <c r="AL15" s="72">
        <f t="shared" si="1"/>
        <v>0</v>
      </c>
      <c r="AM15" s="49">
        <v>0.05</v>
      </c>
      <c r="AN15" s="35">
        <v>45323</v>
      </c>
      <c r="AO15" s="31" t="s">
        <v>658</v>
      </c>
      <c r="AP15" s="31" t="s">
        <v>659</v>
      </c>
      <c r="AQ15" s="31" t="s">
        <v>660</v>
      </c>
      <c r="AR15" s="31">
        <v>0</v>
      </c>
      <c r="AS15" s="31" t="s">
        <v>589</v>
      </c>
      <c r="AT15" s="31" t="s">
        <v>404</v>
      </c>
      <c r="AU15" s="31" t="s">
        <v>671</v>
      </c>
      <c r="AV15" s="50">
        <v>300000000</v>
      </c>
      <c r="AW15" s="41" t="s">
        <v>491</v>
      </c>
      <c r="AX15" s="31" t="s">
        <v>672</v>
      </c>
      <c r="AY15" s="31" t="s">
        <v>673</v>
      </c>
      <c r="AZ15" s="31">
        <v>0</v>
      </c>
      <c r="BA15" s="732"/>
      <c r="BB15" s="732"/>
      <c r="BC15" s="732"/>
      <c r="BD15" s="735"/>
      <c r="BE15" s="31" t="s">
        <v>531</v>
      </c>
      <c r="BF15" s="43" t="s">
        <v>688</v>
      </c>
      <c r="BG15" s="51" t="s">
        <v>664</v>
      </c>
      <c r="BH15" s="30">
        <v>0</v>
      </c>
      <c r="BI15" s="52">
        <v>45323</v>
      </c>
      <c r="BJ15" s="742"/>
      <c r="BK15" s="742"/>
      <c r="BL15" s="23"/>
    </row>
    <row r="16" spans="1:64" ht="189" x14ac:dyDescent="0.25">
      <c r="A16" s="717"/>
      <c r="B16" s="717"/>
      <c r="C16" s="717"/>
      <c r="D16" s="717"/>
      <c r="E16" s="717"/>
      <c r="F16" s="717"/>
      <c r="G16" s="717"/>
      <c r="H16" s="717"/>
      <c r="I16" s="717"/>
      <c r="J16" s="717"/>
      <c r="K16" s="717"/>
      <c r="L16" s="717"/>
      <c r="M16" s="717"/>
      <c r="N16" s="717"/>
      <c r="O16" s="717"/>
      <c r="P16" s="717"/>
      <c r="Q16" s="717"/>
      <c r="R16" s="717"/>
      <c r="S16" s="717"/>
      <c r="T16" s="717"/>
      <c r="U16" s="696"/>
      <c r="V16" s="716"/>
      <c r="W16" s="716"/>
      <c r="X16" s="716"/>
      <c r="Y16" s="717"/>
      <c r="Z16" s="717"/>
      <c r="AA16" s="717"/>
      <c r="AB16" s="717"/>
      <c r="AC16" s="721"/>
      <c r="AD16" s="721"/>
      <c r="AE16" s="718"/>
      <c r="AF16" s="43" t="s">
        <v>689</v>
      </c>
      <c r="AG16" s="30" t="s">
        <v>400</v>
      </c>
      <c r="AH16" s="51">
        <v>4</v>
      </c>
      <c r="AI16" s="51">
        <v>0</v>
      </c>
      <c r="AJ16" s="392">
        <v>0</v>
      </c>
      <c r="AK16" s="391">
        <f t="shared" si="2"/>
        <v>0</v>
      </c>
      <c r="AL16" s="72">
        <f t="shared" si="1"/>
        <v>0</v>
      </c>
      <c r="AM16" s="49">
        <v>0.42299999999999999</v>
      </c>
      <c r="AN16" s="35">
        <v>45323</v>
      </c>
      <c r="AO16" s="31" t="s">
        <v>658</v>
      </c>
      <c r="AP16" s="31" t="s">
        <v>659</v>
      </c>
      <c r="AQ16" s="31" t="s">
        <v>694</v>
      </c>
      <c r="AR16" s="31">
        <v>0</v>
      </c>
      <c r="AS16" s="31" t="s">
        <v>589</v>
      </c>
      <c r="AT16" s="31" t="s">
        <v>404</v>
      </c>
      <c r="AU16" s="31" t="s">
        <v>747</v>
      </c>
      <c r="AV16" s="50">
        <v>2366371259.072</v>
      </c>
      <c r="AW16" s="41" t="s">
        <v>491</v>
      </c>
      <c r="AX16" s="31" t="s">
        <v>672</v>
      </c>
      <c r="AY16" s="31" t="s">
        <v>673</v>
      </c>
      <c r="AZ16" s="31">
        <v>0</v>
      </c>
      <c r="BA16" s="732"/>
      <c r="BB16" s="732"/>
      <c r="BC16" s="732"/>
      <c r="BD16" s="735"/>
      <c r="BE16" s="31" t="s">
        <v>531</v>
      </c>
      <c r="BF16" s="43" t="s">
        <v>689</v>
      </c>
      <c r="BG16" s="51" t="s">
        <v>695</v>
      </c>
      <c r="BH16" s="30">
        <v>0</v>
      </c>
      <c r="BI16" s="52">
        <v>45323</v>
      </c>
      <c r="BJ16" s="742"/>
      <c r="BK16" s="742"/>
      <c r="BL16" s="424" t="s">
        <v>965</v>
      </c>
    </row>
    <row r="17" spans="1:64" ht="120" x14ac:dyDescent="0.25">
      <c r="A17" s="717"/>
      <c r="B17" s="717"/>
      <c r="C17" s="717"/>
      <c r="D17" s="717"/>
      <c r="E17" s="717"/>
      <c r="F17" s="717"/>
      <c r="G17" s="717"/>
      <c r="H17" s="717"/>
      <c r="I17" s="717"/>
      <c r="J17" s="717"/>
      <c r="K17" s="717"/>
      <c r="L17" s="717"/>
      <c r="M17" s="717"/>
      <c r="N17" s="717"/>
      <c r="O17" s="717"/>
      <c r="P17" s="717"/>
      <c r="Q17" s="717"/>
      <c r="R17" s="717"/>
      <c r="S17" s="717"/>
      <c r="T17" s="717"/>
      <c r="U17" s="696"/>
      <c r="V17" s="716"/>
      <c r="W17" s="716"/>
      <c r="X17" s="716"/>
      <c r="Y17" s="717"/>
      <c r="Z17" s="717"/>
      <c r="AA17" s="717"/>
      <c r="AB17" s="717"/>
      <c r="AC17" s="722"/>
      <c r="AD17" s="722"/>
      <c r="AE17" s="718"/>
      <c r="AF17" s="43" t="s">
        <v>690</v>
      </c>
      <c r="AG17" s="30" t="s">
        <v>400</v>
      </c>
      <c r="AH17" s="51">
        <v>1</v>
      </c>
      <c r="AI17" s="51">
        <v>0</v>
      </c>
      <c r="AJ17" s="392">
        <v>0</v>
      </c>
      <c r="AK17" s="391">
        <f t="shared" si="2"/>
        <v>0</v>
      </c>
      <c r="AL17" s="72">
        <f t="shared" si="1"/>
        <v>0</v>
      </c>
      <c r="AM17" s="49">
        <v>9.8000000000000004E-2</v>
      </c>
      <c r="AN17" s="35">
        <v>45323</v>
      </c>
      <c r="AO17" s="31" t="s">
        <v>658</v>
      </c>
      <c r="AP17" s="31" t="s">
        <v>659</v>
      </c>
      <c r="AQ17" s="31" t="s">
        <v>693</v>
      </c>
      <c r="AR17" s="31">
        <v>0</v>
      </c>
      <c r="AS17" s="31" t="s">
        <v>589</v>
      </c>
      <c r="AT17" s="31" t="s">
        <v>404</v>
      </c>
      <c r="AU17" s="31" t="s">
        <v>748</v>
      </c>
      <c r="AV17" s="50">
        <v>550000000</v>
      </c>
      <c r="AW17" s="41" t="s">
        <v>491</v>
      </c>
      <c r="AX17" s="31" t="s">
        <v>672</v>
      </c>
      <c r="AY17" s="31" t="s">
        <v>673</v>
      </c>
      <c r="AZ17" s="31">
        <v>0</v>
      </c>
      <c r="BA17" s="733"/>
      <c r="BB17" s="733"/>
      <c r="BC17" s="733"/>
      <c r="BD17" s="736"/>
      <c r="BE17" s="31" t="s">
        <v>531</v>
      </c>
      <c r="BF17" s="43" t="s">
        <v>690</v>
      </c>
      <c r="BG17" s="51" t="s">
        <v>695</v>
      </c>
      <c r="BH17" s="30">
        <v>0</v>
      </c>
      <c r="BI17" s="52">
        <v>45323</v>
      </c>
      <c r="BJ17" s="742"/>
      <c r="BK17" s="742"/>
      <c r="BL17" s="23"/>
    </row>
    <row r="18" spans="1:64" ht="52.5" customHeight="1" x14ac:dyDescent="0.25">
      <c r="A18" s="717"/>
      <c r="B18" s="717"/>
      <c r="C18" s="717"/>
      <c r="D18" s="717"/>
      <c r="E18" s="717"/>
      <c r="F18" s="717"/>
      <c r="G18" s="717"/>
      <c r="H18" s="717"/>
      <c r="I18" s="717"/>
      <c r="J18" s="717"/>
      <c r="K18" s="717"/>
      <c r="L18" s="717"/>
      <c r="M18" s="717"/>
      <c r="N18" s="717"/>
      <c r="O18" s="717"/>
      <c r="P18" s="717"/>
      <c r="Q18" s="717"/>
      <c r="R18" s="717"/>
      <c r="S18" s="717"/>
      <c r="T18" s="717"/>
      <c r="U18" s="696"/>
      <c r="V18" s="716"/>
      <c r="W18" s="716"/>
      <c r="X18" s="716"/>
      <c r="Y18" s="717"/>
      <c r="Z18" s="717"/>
      <c r="AA18" s="717"/>
      <c r="AB18" s="717"/>
      <c r="AC18" s="703" t="s">
        <v>838</v>
      </c>
      <c r="AD18" s="704"/>
      <c r="AE18" s="704"/>
      <c r="AF18" s="704"/>
      <c r="AG18" s="704"/>
      <c r="AH18" s="704"/>
      <c r="AI18" s="704"/>
      <c r="AJ18" s="704"/>
      <c r="AK18" s="705"/>
      <c r="AL18" s="69">
        <f>AVERAGE(AL11:AL17)</f>
        <v>0.42857142857142855</v>
      </c>
      <c r="AM18" s="49"/>
      <c r="AN18" s="35"/>
      <c r="AO18" s="31"/>
      <c r="AP18" s="31"/>
      <c r="AQ18" s="31"/>
      <c r="AR18" s="703" t="s">
        <v>846</v>
      </c>
      <c r="AS18" s="704"/>
      <c r="AT18" s="704"/>
      <c r="AU18" s="704"/>
      <c r="AV18" s="704"/>
      <c r="AW18" s="704"/>
      <c r="AX18" s="704"/>
      <c r="AY18" s="704"/>
      <c r="AZ18" s="705"/>
      <c r="BA18" s="85">
        <f>+BA11</f>
        <v>5593868483.3099995</v>
      </c>
      <c r="BB18" s="85">
        <f t="shared" ref="BB18:BC18" si="3">+BB11</f>
        <v>1060700000</v>
      </c>
      <c r="BC18" s="85">
        <f t="shared" si="3"/>
        <v>187600000</v>
      </c>
      <c r="BD18" s="87">
        <f>+BD11</f>
        <v>3.3536719813797529E-2</v>
      </c>
      <c r="BE18" s="31"/>
      <c r="BF18" s="43"/>
      <c r="BG18" s="51"/>
      <c r="BH18" s="30"/>
      <c r="BI18" s="52"/>
      <c r="BJ18" s="31"/>
      <c r="BK18" s="31"/>
      <c r="BL18" s="23"/>
    </row>
    <row r="19" spans="1:64" ht="210" x14ac:dyDescent="0.25">
      <c r="A19" s="717"/>
      <c r="B19" s="717"/>
      <c r="C19" s="717"/>
      <c r="D19" s="717"/>
      <c r="E19" s="717"/>
      <c r="F19" s="717"/>
      <c r="G19" s="717"/>
      <c r="H19" s="717"/>
      <c r="I19" s="717"/>
      <c r="J19" s="717"/>
      <c r="K19" s="717"/>
      <c r="L19" s="717"/>
      <c r="M19" s="717"/>
      <c r="N19" s="717"/>
      <c r="O19" s="717"/>
      <c r="P19" s="717"/>
      <c r="Q19" s="717"/>
      <c r="R19" s="717"/>
      <c r="S19" s="717"/>
      <c r="T19" s="717"/>
      <c r="U19" s="696"/>
      <c r="V19" s="716"/>
      <c r="W19" s="716"/>
      <c r="X19" s="716"/>
      <c r="Y19" s="717"/>
      <c r="Z19" s="717"/>
      <c r="AA19" s="717"/>
      <c r="AB19" s="717"/>
      <c r="AC19" s="30" t="s">
        <v>749</v>
      </c>
      <c r="AD19" s="51" t="s">
        <v>750</v>
      </c>
      <c r="AE19" s="30" t="s">
        <v>751</v>
      </c>
      <c r="AF19" s="43" t="s">
        <v>752</v>
      </c>
      <c r="AG19" s="30" t="s">
        <v>400</v>
      </c>
      <c r="AH19" s="51">
        <v>1</v>
      </c>
      <c r="AI19" s="51">
        <v>0</v>
      </c>
      <c r="AJ19" s="392">
        <v>0</v>
      </c>
      <c r="AK19" s="51">
        <f>+AI19+AJ19</f>
        <v>0</v>
      </c>
      <c r="AL19" s="72">
        <f>+AK19/AH19</f>
        <v>0</v>
      </c>
      <c r="AM19" s="39">
        <v>1</v>
      </c>
      <c r="AN19" s="35">
        <v>45352</v>
      </c>
      <c r="AO19" s="31" t="s">
        <v>658</v>
      </c>
      <c r="AP19" s="31" t="s">
        <v>742</v>
      </c>
      <c r="AQ19" s="31" t="s">
        <v>753</v>
      </c>
      <c r="AR19" s="45">
        <v>0</v>
      </c>
      <c r="AS19" s="45" t="s">
        <v>589</v>
      </c>
      <c r="AT19" s="45" t="s">
        <v>404</v>
      </c>
      <c r="AU19" s="45" t="s">
        <v>754</v>
      </c>
      <c r="AV19" s="67">
        <v>328128326</v>
      </c>
      <c r="AW19" s="57" t="s">
        <v>491</v>
      </c>
      <c r="AX19" s="45" t="s">
        <v>672</v>
      </c>
      <c r="AY19" s="76" t="s">
        <v>755</v>
      </c>
      <c r="AZ19" s="76">
        <v>0</v>
      </c>
      <c r="BA19" s="88">
        <v>328128326</v>
      </c>
      <c r="BB19" s="89">
        <v>0</v>
      </c>
      <c r="BC19" s="90">
        <v>0</v>
      </c>
      <c r="BD19" s="91">
        <f>+BC19/BA19</f>
        <v>0</v>
      </c>
      <c r="BE19" s="31" t="s">
        <v>531</v>
      </c>
      <c r="BF19" s="30" t="s">
        <v>756</v>
      </c>
      <c r="BG19" s="51" t="s">
        <v>695</v>
      </c>
      <c r="BH19" s="30">
        <v>0</v>
      </c>
      <c r="BI19" s="52">
        <v>45352</v>
      </c>
      <c r="BJ19" s="30" t="s">
        <v>675</v>
      </c>
      <c r="BK19" s="30" t="s">
        <v>676</v>
      </c>
      <c r="BL19" s="23"/>
    </row>
    <row r="20" spans="1:64" ht="52.5" customHeight="1" x14ac:dyDescent="0.25">
      <c r="A20" s="717"/>
      <c r="B20" s="717"/>
      <c r="C20" s="717"/>
      <c r="D20" s="717"/>
      <c r="E20" s="717"/>
      <c r="F20" s="717"/>
      <c r="G20" s="717"/>
      <c r="H20" s="717"/>
      <c r="I20" s="717"/>
      <c r="J20" s="717"/>
      <c r="K20" s="717"/>
      <c r="L20" s="717"/>
      <c r="M20" s="717"/>
      <c r="N20" s="717"/>
      <c r="O20" s="717"/>
      <c r="P20" s="717"/>
      <c r="Q20" s="717"/>
      <c r="R20" s="717"/>
      <c r="S20" s="717"/>
      <c r="T20" s="717"/>
      <c r="U20" s="696"/>
      <c r="V20" s="716"/>
      <c r="W20" s="716"/>
      <c r="X20" s="716"/>
      <c r="Y20" s="717"/>
      <c r="Z20" s="717"/>
      <c r="AA20" s="717"/>
      <c r="AB20" s="717"/>
      <c r="AC20" s="725" t="s">
        <v>839</v>
      </c>
      <c r="AD20" s="726"/>
      <c r="AE20" s="726"/>
      <c r="AF20" s="726"/>
      <c r="AG20" s="726"/>
      <c r="AH20" s="726"/>
      <c r="AI20" s="726"/>
      <c r="AJ20" s="726"/>
      <c r="AK20" s="727"/>
      <c r="AL20" s="69">
        <f>AVERAGE(AL19:AL19)</f>
        <v>0</v>
      </c>
      <c r="AM20" s="39"/>
      <c r="AN20" s="35"/>
      <c r="AO20" s="45"/>
      <c r="AP20" s="31"/>
      <c r="AQ20" s="31"/>
      <c r="AR20" s="706" t="s">
        <v>847</v>
      </c>
      <c r="AS20" s="706"/>
      <c r="AT20" s="706"/>
      <c r="AU20" s="706"/>
      <c r="AV20" s="706"/>
      <c r="AW20" s="706"/>
      <c r="AX20" s="706"/>
      <c r="AY20" s="706"/>
      <c r="AZ20" s="706"/>
      <c r="BA20" s="79">
        <f>+BA19</f>
        <v>328128326</v>
      </c>
      <c r="BB20" s="79">
        <f t="shared" ref="BB20:BD20" si="4">+BB19</f>
        <v>0</v>
      </c>
      <c r="BC20" s="79">
        <f t="shared" si="4"/>
        <v>0</v>
      </c>
      <c r="BD20" s="80">
        <f t="shared" si="4"/>
        <v>0</v>
      </c>
      <c r="BE20" s="45"/>
      <c r="BF20" s="30"/>
      <c r="BG20" s="51"/>
      <c r="BH20" s="30"/>
      <c r="BI20" s="52"/>
      <c r="BJ20" s="30"/>
      <c r="BK20" s="30"/>
      <c r="BL20" s="23"/>
    </row>
    <row r="21" spans="1:64" ht="300" x14ac:dyDescent="0.25">
      <c r="A21" s="717"/>
      <c r="B21" s="717"/>
      <c r="C21" s="717"/>
      <c r="D21" s="717"/>
      <c r="E21" s="717"/>
      <c r="F21" s="717"/>
      <c r="G21" s="717"/>
      <c r="H21" s="717"/>
      <c r="I21" s="717"/>
      <c r="J21" s="717"/>
      <c r="K21" s="717"/>
      <c r="L21" s="717"/>
      <c r="M21" s="717"/>
      <c r="N21" s="717"/>
      <c r="O21" s="717"/>
      <c r="P21" s="717"/>
      <c r="Q21" s="717"/>
      <c r="R21" s="717"/>
      <c r="S21" s="717"/>
      <c r="T21" s="717"/>
      <c r="U21" s="696"/>
      <c r="V21" s="716"/>
      <c r="W21" s="716"/>
      <c r="X21" s="716"/>
      <c r="Y21" s="717"/>
      <c r="Z21" s="717"/>
      <c r="AA21" s="717"/>
      <c r="AB21" s="717"/>
      <c r="AC21" s="36" t="s">
        <v>757</v>
      </c>
      <c r="AD21" s="54" t="s">
        <v>758</v>
      </c>
      <c r="AE21" s="55" t="s">
        <v>759</v>
      </c>
      <c r="AF21" s="56" t="s">
        <v>760</v>
      </c>
      <c r="AG21" s="30" t="s">
        <v>400</v>
      </c>
      <c r="AH21" s="54">
        <v>31</v>
      </c>
      <c r="AI21" s="54">
        <v>0</v>
      </c>
      <c r="AJ21" s="393">
        <v>0</v>
      </c>
      <c r="AK21" s="54">
        <f>+AI21+AJ21</f>
        <v>0</v>
      </c>
      <c r="AL21" s="71">
        <f>+AK21/AH21</f>
        <v>0</v>
      </c>
      <c r="AM21" s="39">
        <v>1</v>
      </c>
      <c r="AN21" s="35">
        <v>45352</v>
      </c>
      <c r="AO21" s="45" t="s">
        <v>658</v>
      </c>
      <c r="AP21" s="31" t="s">
        <v>742</v>
      </c>
      <c r="AQ21" s="31" t="s">
        <v>761</v>
      </c>
      <c r="AR21" s="46">
        <v>0</v>
      </c>
      <c r="AS21" s="46" t="s">
        <v>589</v>
      </c>
      <c r="AT21" s="46" t="s">
        <v>404</v>
      </c>
      <c r="AU21" s="46" t="s">
        <v>748</v>
      </c>
      <c r="AV21" s="77">
        <v>577505749.03999996</v>
      </c>
      <c r="AW21" s="78" t="s">
        <v>491</v>
      </c>
      <c r="AX21" s="46" t="s">
        <v>672</v>
      </c>
      <c r="AY21" s="46" t="s">
        <v>762</v>
      </c>
      <c r="AZ21" s="46">
        <v>0</v>
      </c>
      <c r="BA21" s="92">
        <v>577505749.03999996</v>
      </c>
      <c r="BB21" s="93">
        <v>0</v>
      </c>
      <c r="BC21" s="93">
        <v>0</v>
      </c>
      <c r="BD21" s="94">
        <f>+BC21/BA21</f>
        <v>0</v>
      </c>
      <c r="BE21" s="45" t="s">
        <v>531</v>
      </c>
      <c r="BF21" s="30" t="s">
        <v>763</v>
      </c>
      <c r="BG21" s="51" t="s">
        <v>664</v>
      </c>
      <c r="BH21" s="30">
        <v>0</v>
      </c>
      <c r="BI21" s="52">
        <v>45352</v>
      </c>
      <c r="BJ21" s="30" t="s">
        <v>675</v>
      </c>
      <c r="BK21" s="30" t="s">
        <v>676</v>
      </c>
      <c r="BL21" s="23"/>
    </row>
    <row r="22" spans="1:64" ht="42.75" customHeight="1" x14ac:dyDescent="0.25">
      <c r="A22" s="717"/>
      <c r="B22" s="717"/>
      <c r="C22" s="717"/>
      <c r="D22" s="717"/>
      <c r="E22" s="717"/>
      <c r="F22" s="717"/>
      <c r="G22" s="717"/>
      <c r="H22" s="717"/>
      <c r="I22" s="717"/>
      <c r="J22" s="717"/>
      <c r="K22" s="717"/>
      <c r="L22" s="717"/>
      <c r="M22" s="717"/>
      <c r="N22" s="717"/>
      <c r="O22" s="717"/>
      <c r="P22" s="717"/>
      <c r="Q22" s="717"/>
      <c r="R22" s="717"/>
      <c r="S22" s="717"/>
      <c r="T22" s="717"/>
      <c r="U22" s="696"/>
      <c r="V22" s="716"/>
      <c r="W22" s="716"/>
      <c r="X22" s="716"/>
      <c r="Y22" s="717"/>
      <c r="Z22" s="717"/>
      <c r="AA22" s="717"/>
      <c r="AB22" s="717"/>
      <c r="AC22" s="728" t="s">
        <v>840</v>
      </c>
      <c r="AD22" s="729"/>
      <c r="AE22" s="729"/>
      <c r="AF22" s="729"/>
      <c r="AG22" s="729"/>
      <c r="AH22" s="729"/>
      <c r="AI22" s="729"/>
      <c r="AJ22" s="729"/>
      <c r="AK22" s="730"/>
      <c r="AL22" s="69">
        <f>AVERAGE(AL21:AL21)</f>
        <v>0</v>
      </c>
      <c r="AM22" s="39"/>
      <c r="AN22" s="35"/>
      <c r="AO22" s="45"/>
      <c r="AP22" s="31"/>
      <c r="AQ22" s="31"/>
      <c r="AR22" s="707" t="s">
        <v>848</v>
      </c>
      <c r="AS22" s="708"/>
      <c r="AT22" s="708"/>
      <c r="AU22" s="708"/>
      <c r="AV22" s="708"/>
      <c r="AW22" s="708"/>
      <c r="AX22" s="708"/>
      <c r="AY22" s="708"/>
      <c r="AZ22" s="709"/>
      <c r="BA22" s="95">
        <f>+BA21</f>
        <v>577505749.03999996</v>
      </c>
      <c r="BB22" s="95">
        <f t="shared" ref="BB22:BD22" si="5">+BB21</f>
        <v>0</v>
      </c>
      <c r="BC22" s="95">
        <f t="shared" si="5"/>
        <v>0</v>
      </c>
      <c r="BD22" s="96">
        <f t="shared" si="5"/>
        <v>0</v>
      </c>
      <c r="BE22" s="45"/>
      <c r="BF22" s="36"/>
      <c r="BG22" s="51"/>
      <c r="BH22" s="30"/>
      <c r="BI22" s="52"/>
      <c r="BJ22" s="36"/>
      <c r="BK22" s="36"/>
      <c r="BL22" s="23"/>
    </row>
    <row r="23" spans="1:64" ht="105.75" customHeight="1" x14ac:dyDescent="0.25">
      <c r="A23" s="717"/>
      <c r="B23" s="717"/>
      <c r="C23" s="717"/>
      <c r="D23" s="717"/>
      <c r="E23" s="717"/>
      <c r="F23" s="717"/>
      <c r="G23" s="717"/>
      <c r="H23" s="717"/>
      <c r="I23" s="717"/>
      <c r="J23" s="717"/>
      <c r="K23" s="717"/>
      <c r="L23" s="717"/>
      <c r="M23" s="717"/>
      <c r="N23" s="717"/>
      <c r="O23" s="717"/>
      <c r="P23" s="717"/>
      <c r="Q23" s="717"/>
      <c r="R23" s="717"/>
      <c r="S23" s="717"/>
      <c r="T23" s="717"/>
      <c r="U23" s="696"/>
      <c r="V23" s="716"/>
      <c r="W23" s="716"/>
      <c r="X23" s="716"/>
      <c r="Y23" s="717"/>
      <c r="Z23" s="717"/>
      <c r="AA23" s="717"/>
      <c r="AB23" s="717"/>
      <c r="AC23" s="720" t="s">
        <v>764</v>
      </c>
      <c r="AD23" s="723" t="s">
        <v>765</v>
      </c>
      <c r="AE23" s="720" t="s">
        <v>766</v>
      </c>
      <c r="AF23" s="30" t="s">
        <v>767</v>
      </c>
      <c r="AG23" s="30" t="s">
        <v>400</v>
      </c>
      <c r="AH23" s="51">
        <v>1</v>
      </c>
      <c r="AI23" s="51">
        <v>0</v>
      </c>
      <c r="AJ23" s="392">
        <v>0</v>
      </c>
      <c r="AK23" s="51">
        <f>+AI23+AJ23</f>
        <v>0</v>
      </c>
      <c r="AL23" s="72">
        <f>+AK23/AH23</f>
        <v>0</v>
      </c>
      <c r="AM23" s="49">
        <v>0.46</v>
      </c>
      <c r="AN23" s="35">
        <v>45352</v>
      </c>
      <c r="AO23" s="45" t="s">
        <v>658</v>
      </c>
      <c r="AP23" s="31" t="s">
        <v>742</v>
      </c>
      <c r="AQ23" s="31" t="s">
        <v>660</v>
      </c>
      <c r="AR23" s="45">
        <v>0</v>
      </c>
      <c r="AS23" s="45" t="s">
        <v>589</v>
      </c>
      <c r="AT23" s="45" t="s">
        <v>404</v>
      </c>
      <c r="AU23" s="45" t="s">
        <v>768</v>
      </c>
      <c r="AV23" s="58">
        <v>500000000</v>
      </c>
      <c r="AW23" s="57" t="s">
        <v>491</v>
      </c>
      <c r="AX23" s="45" t="s">
        <v>672</v>
      </c>
      <c r="AY23" s="30" t="s">
        <v>769</v>
      </c>
      <c r="AZ23" s="36">
        <v>0</v>
      </c>
      <c r="BA23" s="731">
        <v>1089660874.28</v>
      </c>
      <c r="BB23" s="743">
        <v>0</v>
      </c>
      <c r="BC23" s="743">
        <v>0</v>
      </c>
      <c r="BD23" s="745">
        <f>+BC236</f>
        <v>0</v>
      </c>
      <c r="BE23" s="45" t="s">
        <v>541</v>
      </c>
      <c r="BF23" s="45" t="s">
        <v>770</v>
      </c>
      <c r="BG23" s="51" t="s">
        <v>771</v>
      </c>
      <c r="BH23" s="30">
        <v>0</v>
      </c>
      <c r="BI23" s="52">
        <v>45352</v>
      </c>
      <c r="BJ23" s="720" t="s">
        <v>675</v>
      </c>
      <c r="BK23" s="720" t="s">
        <v>676</v>
      </c>
      <c r="BL23" s="23"/>
    </row>
    <row r="24" spans="1:64" ht="124.5" customHeight="1" x14ac:dyDescent="0.25">
      <c r="A24" s="717"/>
      <c r="B24" s="717"/>
      <c r="C24" s="717"/>
      <c r="D24" s="717"/>
      <c r="E24" s="717"/>
      <c r="F24" s="717"/>
      <c r="G24" s="717"/>
      <c r="H24" s="717"/>
      <c r="I24" s="717"/>
      <c r="J24" s="717"/>
      <c r="K24" s="717"/>
      <c r="L24" s="717"/>
      <c r="M24" s="717"/>
      <c r="N24" s="717"/>
      <c r="O24" s="717"/>
      <c r="P24" s="717"/>
      <c r="Q24" s="717"/>
      <c r="R24" s="717"/>
      <c r="S24" s="717"/>
      <c r="T24" s="717"/>
      <c r="U24" s="696"/>
      <c r="V24" s="716"/>
      <c r="W24" s="716"/>
      <c r="X24" s="716"/>
      <c r="Y24" s="717"/>
      <c r="Z24" s="717"/>
      <c r="AA24" s="717"/>
      <c r="AB24" s="717"/>
      <c r="AC24" s="722"/>
      <c r="AD24" s="724"/>
      <c r="AE24" s="722"/>
      <c r="AF24" s="30" t="s">
        <v>772</v>
      </c>
      <c r="AG24" s="30" t="s">
        <v>400</v>
      </c>
      <c r="AH24" s="51">
        <v>30</v>
      </c>
      <c r="AI24" s="51">
        <v>0</v>
      </c>
      <c r="AJ24" s="392">
        <v>0</v>
      </c>
      <c r="AK24" s="51">
        <f>+AI24+AJ24</f>
        <v>0</v>
      </c>
      <c r="AL24" s="72">
        <f>+AK24/AH24</f>
        <v>0</v>
      </c>
      <c r="AM24" s="49">
        <v>0.54</v>
      </c>
      <c r="AN24" s="35">
        <v>45352</v>
      </c>
      <c r="AO24" s="45" t="s">
        <v>658</v>
      </c>
      <c r="AP24" s="31" t="s">
        <v>742</v>
      </c>
      <c r="AQ24" s="31" t="s">
        <v>660</v>
      </c>
      <c r="AR24" s="45">
        <v>0</v>
      </c>
      <c r="AS24" s="45" t="s">
        <v>589</v>
      </c>
      <c r="AT24" s="45" t="s">
        <v>404</v>
      </c>
      <c r="AU24" s="45" t="s">
        <v>768</v>
      </c>
      <c r="AV24" s="58">
        <v>589660874.27999997</v>
      </c>
      <c r="AW24" s="57" t="s">
        <v>491</v>
      </c>
      <c r="AX24" s="45" t="s">
        <v>672</v>
      </c>
      <c r="AY24" s="30" t="s">
        <v>769</v>
      </c>
      <c r="AZ24" s="36">
        <v>0</v>
      </c>
      <c r="BA24" s="733"/>
      <c r="BB24" s="744"/>
      <c r="BC24" s="744"/>
      <c r="BD24" s="746"/>
      <c r="BE24" s="45" t="s">
        <v>531</v>
      </c>
      <c r="BF24" s="45" t="s">
        <v>773</v>
      </c>
      <c r="BG24" s="51" t="s">
        <v>695</v>
      </c>
      <c r="BH24" s="30">
        <v>0</v>
      </c>
      <c r="BI24" s="52">
        <v>45352</v>
      </c>
      <c r="BJ24" s="722"/>
      <c r="BK24" s="722"/>
      <c r="BL24" s="23"/>
    </row>
    <row r="25" spans="1:64" ht="46.5" customHeight="1" x14ac:dyDescent="0.25">
      <c r="A25" s="717"/>
      <c r="B25" s="717"/>
      <c r="C25" s="717"/>
      <c r="D25" s="717"/>
      <c r="E25" s="717"/>
      <c r="F25" s="717"/>
      <c r="G25" s="717"/>
      <c r="H25" s="717"/>
      <c r="I25" s="717"/>
      <c r="J25" s="717"/>
      <c r="K25" s="717"/>
      <c r="L25" s="717"/>
      <c r="M25" s="717"/>
      <c r="N25" s="717"/>
      <c r="O25" s="717"/>
      <c r="P25" s="717"/>
      <c r="Q25" s="717"/>
      <c r="R25" s="717"/>
      <c r="S25" s="717"/>
      <c r="T25" s="717"/>
      <c r="U25" s="696"/>
      <c r="V25" s="716"/>
      <c r="W25" s="716"/>
      <c r="X25" s="716"/>
      <c r="Y25" s="717"/>
      <c r="Z25" s="717"/>
      <c r="AA25" s="717"/>
      <c r="AB25" s="717"/>
      <c r="AC25" s="703" t="s">
        <v>841</v>
      </c>
      <c r="AD25" s="704"/>
      <c r="AE25" s="704"/>
      <c r="AF25" s="704"/>
      <c r="AG25" s="704"/>
      <c r="AH25" s="704"/>
      <c r="AI25" s="704"/>
      <c r="AJ25" s="704"/>
      <c r="AK25" s="705"/>
      <c r="AL25" s="69">
        <f>AVERAGE(AL23:AL24)</f>
        <v>0</v>
      </c>
      <c r="AM25" s="49"/>
      <c r="AN25" s="35"/>
      <c r="AO25" s="45"/>
      <c r="AP25" s="31"/>
      <c r="AQ25" s="31"/>
      <c r="AR25" s="703" t="s">
        <v>849</v>
      </c>
      <c r="AS25" s="704"/>
      <c r="AT25" s="704"/>
      <c r="AU25" s="704"/>
      <c r="AV25" s="704"/>
      <c r="AW25" s="704"/>
      <c r="AX25" s="704"/>
      <c r="AY25" s="704"/>
      <c r="AZ25" s="705"/>
      <c r="BA25" s="99">
        <f>+BA23</f>
        <v>1089660874.28</v>
      </c>
      <c r="BB25" s="97">
        <f t="shared" ref="BB25:BD25" si="6">+BB23</f>
        <v>0</v>
      </c>
      <c r="BC25" s="97">
        <f t="shared" si="6"/>
        <v>0</v>
      </c>
      <c r="BD25" s="98">
        <f t="shared" si="6"/>
        <v>0</v>
      </c>
      <c r="BE25" s="45"/>
      <c r="BF25" s="45"/>
      <c r="BG25" s="51"/>
      <c r="BH25" s="30"/>
      <c r="BI25" s="52"/>
      <c r="BJ25" s="65"/>
      <c r="BK25" s="65"/>
      <c r="BL25" s="23"/>
    </row>
    <row r="26" spans="1:64" ht="189" x14ac:dyDescent="0.25">
      <c r="A26" s="717"/>
      <c r="B26" s="717"/>
      <c r="C26" s="717"/>
      <c r="D26" s="717"/>
      <c r="E26" s="717"/>
      <c r="F26" s="717"/>
      <c r="G26" s="717"/>
      <c r="H26" s="717"/>
      <c r="I26" s="717"/>
      <c r="J26" s="717"/>
      <c r="K26" s="717"/>
      <c r="L26" s="717"/>
      <c r="M26" s="717"/>
      <c r="N26" s="717"/>
      <c r="O26" s="717"/>
      <c r="P26" s="717"/>
      <c r="Q26" s="717"/>
      <c r="R26" s="717"/>
      <c r="S26" s="717"/>
      <c r="T26" s="717"/>
      <c r="U26" s="696"/>
      <c r="V26" s="716"/>
      <c r="W26" s="716"/>
      <c r="X26" s="716"/>
      <c r="Y26" s="717"/>
      <c r="Z26" s="717"/>
      <c r="AA26" s="717"/>
      <c r="AB26" s="717"/>
      <c r="AC26" s="30" t="s">
        <v>774</v>
      </c>
      <c r="AD26" s="51" t="s">
        <v>775</v>
      </c>
      <c r="AE26" s="59" t="s">
        <v>776</v>
      </c>
      <c r="AF26" s="60" t="s">
        <v>777</v>
      </c>
      <c r="AG26" s="30" t="s">
        <v>400</v>
      </c>
      <c r="AH26" s="51">
        <v>1</v>
      </c>
      <c r="AI26" s="51">
        <v>0</v>
      </c>
      <c r="AJ26" s="392">
        <v>0</v>
      </c>
      <c r="AK26" s="51">
        <f>+AI26+AJ26</f>
        <v>0</v>
      </c>
      <c r="AL26" s="72">
        <f>+AK26/AH26</f>
        <v>0</v>
      </c>
      <c r="AM26" s="61">
        <v>1</v>
      </c>
      <c r="AN26" s="35">
        <v>45352</v>
      </c>
      <c r="AO26" s="31" t="s">
        <v>658</v>
      </c>
      <c r="AP26" s="31" t="s">
        <v>742</v>
      </c>
      <c r="AQ26" s="53" t="s">
        <v>778</v>
      </c>
      <c r="AR26" s="53">
        <v>0</v>
      </c>
      <c r="AS26" s="31" t="s">
        <v>589</v>
      </c>
      <c r="AT26" s="31" t="s">
        <v>404</v>
      </c>
      <c r="AU26" s="31" t="s">
        <v>779</v>
      </c>
      <c r="AV26" s="58">
        <v>742662227.08000004</v>
      </c>
      <c r="AW26" s="31" t="s">
        <v>491</v>
      </c>
      <c r="AX26" s="31" t="s">
        <v>672</v>
      </c>
      <c r="AY26" s="30" t="s">
        <v>780</v>
      </c>
      <c r="AZ26" s="30">
        <v>0</v>
      </c>
      <c r="BA26" s="66">
        <v>742662227.08000004</v>
      </c>
      <c r="BB26" s="30">
        <v>0</v>
      </c>
      <c r="BC26" s="30">
        <v>0</v>
      </c>
      <c r="BD26" s="70">
        <f>+BC26/BA26</f>
        <v>0</v>
      </c>
      <c r="BE26" s="31" t="s">
        <v>531</v>
      </c>
      <c r="BF26" s="30" t="s">
        <v>781</v>
      </c>
      <c r="BG26" s="51" t="s">
        <v>744</v>
      </c>
      <c r="BH26" s="30">
        <v>0</v>
      </c>
      <c r="BI26" s="52">
        <v>45352</v>
      </c>
      <c r="BJ26" s="30" t="s">
        <v>675</v>
      </c>
      <c r="BK26" s="30" t="s">
        <v>676</v>
      </c>
      <c r="BL26" s="23"/>
    </row>
    <row r="27" spans="1:64" ht="48.75" customHeight="1" x14ac:dyDescent="0.25">
      <c r="A27" s="717"/>
      <c r="B27" s="717"/>
      <c r="C27" s="717"/>
      <c r="D27" s="717"/>
      <c r="E27" s="717"/>
      <c r="F27" s="717"/>
      <c r="G27" s="717"/>
      <c r="H27" s="717"/>
      <c r="I27" s="717"/>
      <c r="J27" s="717"/>
      <c r="K27" s="717"/>
      <c r="L27" s="717"/>
      <c r="M27" s="717"/>
      <c r="N27" s="717"/>
      <c r="O27" s="717"/>
      <c r="P27" s="717"/>
      <c r="Q27" s="717"/>
      <c r="R27" s="717"/>
      <c r="S27" s="717"/>
      <c r="T27" s="717"/>
      <c r="U27" s="696"/>
      <c r="V27" s="716"/>
      <c r="W27" s="716"/>
      <c r="X27" s="716"/>
      <c r="Y27" s="717"/>
      <c r="Z27" s="717"/>
      <c r="AA27" s="717"/>
      <c r="AB27" s="717"/>
      <c r="AC27" s="703" t="s">
        <v>843</v>
      </c>
      <c r="AD27" s="704"/>
      <c r="AE27" s="704"/>
      <c r="AF27" s="704"/>
      <c r="AG27" s="704"/>
      <c r="AH27" s="704"/>
      <c r="AI27" s="704"/>
      <c r="AJ27" s="704"/>
      <c r="AK27" s="705"/>
      <c r="AL27" s="69">
        <f>AVERAGE(AL26:AL26)</f>
        <v>0</v>
      </c>
      <c r="AM27" s="61"/>
      <c r="AN27" s="35"/>
      <c r="AO27" s="31"/>
      <c r="AP27" s="31"/>
      <c r="AQ27" s="53"/>
      <c r="AR27" s="710" t="s">
        <v>850</v>
      </c>
      <c r="AS27" s="711"/>
      <c r="AT27" s="711"/>
      <c r="AU27" s="711"/>
      <c r="AV27" s="711"/>
      <c r="AW27" s="711"/>
      <c r="AX27" s="711"/>
      <c r="AY27" s="711"/>
      <c r="AZ27" s="712"/>
      <c r="BA27" s="99">
        <f>+BA26</f>
        <v>742662227.08000004</v>
      </c>
      <c r="BB27" s="99">
        <f t="shared" ref="BB27:BD27" si="7">+BB26</f>
        <v>0</v>
      </c>
      <c r="BC27" s="99">
        <f t="shared" si="7"/>
        <v>0</v>
      </c>
      <c r="BD27" s="86">
        <f t="shared" si="7"/>
        <v>0</v>
      </c>
      <c r="BE27" s="31"/>
      <c r="BF27" s="30"/>
      <c r="BG27" s="51"/>
      <c r="BH27" s="30"/>
      <c r="BI27" s="52"/>
      <c r="BJ27" s="36"/>
      <c r="BK27" s="36"/>
      <c r="BL27" s="23"/>
    </row>
    <row r="28" spans="1:64" ht="151.5" customHeight="1" x14ac:dyDescent="0.25">
      <c r="A28" s="717"/>
      <c r="B28" s="717"/>
      <c r="C28" s="717"/>
      <c r="D28" s="717"/>
      <c r="E28" s="717"/>
      <c r="F28" s="717"/>
      <c r="G28" s="717"/>
      <c r="H28" s="717"/>
      <c r="I28" s="717"/>
      <c r="J28" s="717"/>
      <c r="K28" s="717"/>
      <c r="L28" s="717"/>
      <c r="M28" s="717"/>
      <c r="N28" s="717"/>
      <c r="O28" s="717"/>
      <c r="P28" s="717"/>
      <c r="Q28" s="717"/>
      <c r="R28" s="717"/>
      <c r="S28" s="717"/>
      <c r="T28" s="717"/>
      <c r="U28" s="696"/>
      <c r="V28" s="716"/>
      <c r="W28" s="716"/>
      <c r="X28" s="716"/>
      <c r="Y28" s="717"/>
      <c r="Z28" s="717"/>
      <c r="AA28" s="717"/>
      <c r="AB28" s="717"/>
      <c r="AC28" s="718" t="s">
        <v>782</v>
      </c>
      <c r="AD28" s="719" t="s">
        <v>783</v>
      </c>
      <c r="AE28" s="30" t="s">
        <v>784</v>
      </c>
      <c r="AF28" s="43" t="s">
        <v>785</v>
      </c>
      <c r="AG28" s="30" t="s">
        <v>423</v>
      </c>
      <c r="AH28" s="51">
        <v>1</v>
      </c>
      <c r="AI28" s="51">
        <v>0</v>
      </c>
      <c r="AJ28" s="392">
        <v>0</v>
      </c>
      <c r="AK28" s="51">
        <f>+AI28+AJ28</f>
        <v>0</v>
      </c>
      <c r="AL28" s="72">
        <f>+AK28/AH28</f>
        <v>0</v>
      </c>
      <c r="AM28" s="62">
        <v>0.9</v>
      </c>
      <c r="AN28" s="35">
        <v>45352</v>
      </c>
      <c r="AO28" s="31" t="s">
        <v>658</v>
      </c>
      <c r="AP28" s="31" t="s">
        <v>742</v>
      </c>
      <c r="AQ28" s="31" t="s">
        <v>786</v>
      </c>
      <c r="AR28" s="31">
        <v>0</v>
      </c>
      <c r="AS28" s="31" t="s">
        <v>589</v>
      </c>
      <c r="AT28" s="31" t="s">
        <v>404</v>
      </c>
      <c r="AU28" s="31" t="s">
        <v>768</v>
      </c>
      <c r="AV28" s="48">
        <v>2186160685.2179999</v>
      </c>
      <c r="AW28" s="31" t="s">
        <v>491</v>
      </c>
      <c r="AX28" s="31" t="s">
        <v>672</v>
      </c>
      <c r="AY28" s="30" t="s">
        <v>787</v>
      </c>
      <c r="AZ28" s="30">
        <v>0</v>
      </c>
      <c r="BA28" s="740">
        <v>2429067428.02</v>
      </c>
      <c r="BB28" s="740">
        <v>0</v>
      </c>
      <c r="BC28" s="740">
        <v>0</v>
      </c>
      <c r="BD28" s="747">
        <f>+BC28/BA28</f>
        <v>0</v>
      </c>
      <c r="BE28" s="31" t="s">
        <v>531</v>
      </c>
      <c r="BF28" s="42" t="s">
        <v>788</v>
      </c>
      <c r="BG28" s="51" t="s">
        <v>744</v>
      </c>
      <c r="BH28" s="30">
        <v>0</v>
      </c>
      <c r="BI28" s="52">
        <v>45352</v>
      </c>
      <c r="BJ28" s="720" t="s">
        <v>675</v>
      </c>
      <c r="BK28" s="720" t="s">
        <v>676</v>
      </c>
      <c r="BL28" s="424" t="s">
        <v>966</v>
      </c>
    </row>
    <row r="29" spans="1:64" ht="148.5" customHeight="1" x14ac:dyDescent="0.25">
      <c r="A29" s="717"/>
      <c r="B29" s="717"/>
      <c r="C29" s="717"/>
      <c r="D29" s="717"/>
      <c r="E29" s="717"/>
      <c r="F29" s="717"/>
      <c r="G29" s="717"/>
      <c r="H29" s="717"/>
      <c r="I29" s="717"/>
      <c r="J29" s="717"/>
      <c r="K29" s="717"/>
      <c r="L29" s="717"/>
      <c r="M29" s="717"/>
      <c r="N29" s="717"/>
      <c r="O29" s="717"/>
      <c r="P29" s="717"/>
      <c r="Q29" s="717"/>
      <c r="R29" s="717"/>
      <c r="S29" s="717"/>
      <c r="T29" s="717"/>
      <c r="U29" s="697"/>
      <c r="V29" s="716"/>
      <c r="W29" s="716"/>
      <c r="X29" s="716"/>
      <c r="Y29" s="717"/>
      <c r="Z29" s="717"/>
      <c r="AA29" s="717"/>
      <c r="AB29" s="717"/>
      <c r="AC29" s="718"/>
      <c r="AD29" s="719"/>
      <c r="AE29" s="30" t="s">
        <v>789</v>
      </c>
      <c r="AF29" s="43" t="s">
        <v>790</v>
      </c>
      <c r="AG29" s="30" t="s">
        <v>423</v>
      </c>
      <c r="AH29" s="51">
        <v>1</v>
      </c>
      <c r="AI29" s="51">
        <v>0</v>
      </c>
      <c r="AJ29" s="392">
        <v>0</v>
      </c>
      <c r="AK29" s="51">
        <f>+AI29+AJ29</f>
        <v>0</v>
      </c>
      <c r="AL29" s="72">
        <f>+AK29/AH29</f>
        <v>0</v>
      </c>
      <c r="AM29" s="62">
        <v>0.1</v>
      </c>
      <c r="AN29" s="35">
        <v>45352</v>
      </c>
      <c r="AO29" s="31" t="s">
        <v>658</v>
      </c>
      <c r="AP29" s="31" t="s">
        <v>742</v>
      </c>
      <c r="AQ29" s="31" t="s">
        <v>786</v>
      </c>
      <c r="AR29" s="31">
        <v>0</v>
      </c>
      <c r="AS29" s="31" t="s">
        <v>589</v>
      </c>
      <c r="AT29" s="31" t="s">
        <v>404</v>
      </c>
      <c r="AU29" s="31" t="s">
        <v>768</v>
      </c>
      <c r="AV29" s="48">
        <v>242906742.80200002</v>
      </c>
      <c r="AW29" s="31" t="s">
        <v>491</v>
      </c>
      <c r="AX29" s="31" t="s">
        <v>672</v>
      </c>
      <c r="AY29" s="30" t="s">
        <v>787</v>
      </c>
      <c r="AZ29" s="30">
        <v>0</v>
      </c>
      <c r="BA29" s="741"/>
      <c r="BB29" s="741"/>
      <c r="BC29" s="741"/>
      <c r="BD29" s="722"/>
      <c r="BE29" s="31" t="s">
        <v>531</v>
      </c>
      <c r="BF29" s="42" t="s">
        <v>791</v>
      </c>
      <c r="BG29" s="63" t="s">
        <v>664</v>
      </c>
      <c r="BH29" s="30">
        <v>0</v>
      </c>
      <c r="BI29" s="52">
        <v>45352</v>
      </c>
      <c r="BJ29" s="722"/>
      <c r="BK29" s="722"/>
      <c r="BL29" s="23"/>
    </row>
    <row r="30" spans="1:64" ht="41.25" customHeight="1" x14ac:dyDescent="0.3">
      <c r="A30"/>
      <c r="B30"/>
      <c r="C30"/>
      <c r="D30"/>
      <c r="E30"/>
      <c r="F30"/>
      <c r="G30"/>
      <c r="H30"/>
      <c r="I30"/>
      <c r="J30"/>
      <c r="K30"/>
      <c r="L30"/>
      <c r="M30"/>
      <c r="N30"/>
      <c r="O30"/>
      <c r="P30"/>
      <c r="Q30"/>
      <c r="R30"/>
      <c r="S30"/>
      <c r="T30"/>
      <c r="U30"/>
      <c r="V30"/>
      <c r="W30"/>
      <c r="X30"/>
      <c r="Y30"/>
      <c r="Z30"/>
      <c r="AA30"/>
      <c r="AB30"/>
      <c r="AC30" s="714" t="s">
        <v>842</v>
      </c>
      <c r="AD30" s="714"/>
      <c r="AE30" s="714"/>
      <c r="AF30" s="714"/>
      <c r="AG30" s="714"/>
      <c r="AH30" s="714"/>
      <c r="AI30" s="714"/>
      <c r="AJ30" s="714"/>
      <c r="AK30" s="714"/>
      <c r="AL30" s="69">
        <f>AVERAGE(AL28:AL29)</f>
        <v>0</v>
      </c>
      <c r="AR30" s="713" t="s">
        <v>851</v>
      </c>
      <c r="AS30" s="713"/>
      <c r="AT30" s="713"/>
      <c r="AU30" s="713"/>
      <c r="AV30" s="713"/>
      <c r="AW30" s="713"/>
      <c r="AX30" s="713"/>
      <c r="AY30" s="713"/>
      <c r="AZ30" s="713"/>
      <c r="BA30" s="101">
        <f>+BA28</f>
        <v>2429067428.02</v>
      </c>
      <c r="BB30" s="101">
        <f t="shared" ref="BB30:BD30" si="8">+BB28</f>
        <v>0</v>
      </c>
      <c r="BC30" s="101">
        <f t="shared" si="8"/>
        <v>0</v>
      </c>
      <c r="BD30" s="102">
        <f t="shared" si="8"/>
        <v>0</v>
      </c>
    </row>
    <row r="31" spans="1:64" ht="15.75" thickBot="1" x14ac:dyDescent="0.3">
      <c r="A31"/>
      <c r="B31"/>
      <c r="C31"/>
      <c r="D31"/>
      <c r="E31"/>
      <c r="F31"/>
      <c r="G31"/>
      <c r="H31"/>
      <c r="I31"/>
      <c r="J31"/>
      <c r="K31"/>
      <c r="L31"/>
      <c r="M31"/>
      <c r="N31"/>
      <c r="O31"/>
      <c r="P31"/>
      <c r="Q31"/>
      <c r="R31"/>
      <c r="S31"/>
      <c r="T31"/>
      <c r="U31"/>
      <c r="V31"/>
      <c r="W31"/>
      <c r="X31"/>
      <c r="Y31"/>
      <c r="Z31"/>
      <c r="AA31"/>
      <c r="AB31"/>
    </row>
    <row r="32" spans="1:64" ht="56.25" customHeight="1" thickBot="1" x14ac:dyDescent="0.3">
      <c r="A32"/>
      <c r="B32"/>
      <c r="C32"/>
      <c r="D32"/>
      <c r="E32"/>
      <c r="F32"/>
      <c r="G32"/>
      <c r="H32"/>
      <c r="I32"/>
      <c r="J32"/>
      <c r="K32"/>
      <c r="L32"/>
      <c r="M32"/>
      <c r="N32"/>
      <c r="O32" s="715" t="s">
        <v>844</v>
      </c>
      <c r="P32" s="715"/>
      <c r="Q32" s="715"/>
      <c r="R32" s="715"/>
      <c r="S32" s="715"/>
      <c r="T32" s="715"/>
      <c r="U32" s="715"/>
      <c r="V32" s="715"/>
      <c r="W32" s="84">
        <f>+W9</f>
        <v>0</v>
      </c>
      <c r="X32" s="84">
        <f>+X9</f>
        <v>0.96889999999999998</v>
      </c>
      <c r="Y32"/>
      <c r="Z32"/>
      <c r="AA32" s="715" t="s">
        <v>959</v>
      </c>
      <c r="AB32" s="715"/>
      <c r="AC32" s="715"/>
      <c r="AD32" s="715"/>
      <c r="AE32" s="715"/>
      <c r="AF32" s="715"/>
      <c r="AG32" s="715"/>
      <c r="AH32" s="715"/>
      <c r="AI32" s="715"/>
      <c r="AJ32" s="715"/>
      <c r="AK32" s="715"/>
      <c r="AL32" s="73">
        <f>AVERAGE(AL30,AL27,AL25,AL22,AL18,AL10,AL20)</f>
        <v>6.1224489795918366E-2</v>
      </c>
      <c r="AS32" s="83"/>
      <c r="AT32" s="83"/>
      <c r="AU32" s="737" t="s">
        <v>954</v>
      </c>
      <c r="AV32" s="738"/>
      <c r="AW32" s="738"/>
      <c r="AX32" s="738"/>
      <c r="AY32" s="738"/>
      <c r="AZ32" s="739"/>
      <c r="BA32" s="100">
        <f>+BA10+BA18+BA20+BA22+BA25+BA27+BA30</f>
        <v>12203437048.73</v>
      </c>
      <c r="BB32" s="100">
        <f t="shared" ref="BB32:BC32" si="9">+BB10+BB18+BB20+BB22+BB25+BB27+BB30</f>
        <v>1060700000</v>
      </c>
      <c r="BC32" s="100">
        <f t="shared" si="9"/>
        <v>187600000</v>
      </c>
    </row>
    <row r="33" spans="1:53" x14ac:dyDescent="0.25">
      <c r="A33"/>
      <c r="B33"/>
      <c r="C33"/>
      <c r="D33"/>
      <c r="E33"/>
      <c r="F33"/>
      <c r="G33"/>
      <c r="H33"/>
      <c r="I33"/>
      <c r="J33"/>
      <c r="K33"/>
      <c r="L33"/>
      <c r="M33"/>
      <c r="N33"/>
      <c r="O33"/>
      <c r="P33"/>
      <c r="Q33"/>
      <c r="R33"/>
      <c r="S33"/>
      <c r="T33"/>
      <c r="U33"/>
      <c r="V33"/>
      <c r="W33"/>
      <c r="X33"/>
      <c r="Y33"/>
      <c r="Z33"/>
      <c r="AA33"/>
      <c r="AB33"/>
      <c r="AV33" s="34"/>
    </row>
    <row r="34" spans="1:53" x14ac:dyDescent="0.25">
      <c r="A34"/>
      <c r="B34"/>
      <c r="C34"/>
      <c r="D34"/>
      <c r="E34"/>
      <c r="F34"/>
      <c r="G34"/>
      <c r="H34"/>
      <c r="I34"/>
      <c r="J34"/>
      <c r="K34"/>
      <c r="L34"/>
      <c r="M34"/>
      <c r="N34"/>
      <c r="O34"/>
      <c r="P34"/>
      <c r="Q34"/>
      <c r="R34"/>
      <c r="S34"/>
      <c r="T34"/>
      <c r="U34"/>
      <c r="V34"/>
      <c r="W34"/>
      <c r="X34"/>
      <c r="Y34"/>
      <c r="Z34"/>
      <c r="AA34"/>
      <c r="AB34"/>
    </row>
    <row r="35" spans="1:53" x14ac:dyDescent="0.25">
      <c r="A35"/>
      <c r="B35"/>
      <c r="C35"/>
      <c r="D35"/>
      <c r="E35"/>
      <c r="F35"/>
      <c r="G35"/>
      <c r="H35"/>
      <c r="I35"/>
      <c r="J35"/>
      <c r="K35"/>
      <c r="L35"/>
      <c r="M35"/>
      <c r="N35"/>
      <c r="O35"/>
      <c r="P35"/>
      <c r="Q35"/>
      <c r="R35"/>
      <c r="S35"/>
      <c r="T35"/>
      <c r="U35"/>
      <c r="V35"/>
      <c r="W35"/>
      <c r="X35"/>
      <c r="Y35"/>
      <c r="Z35"/>
      <c r="AA35"/>
      <c r="AB35"/>
    </row>
    <row r="36" spans="1:53" x14ac:dyDescent="0.25">
      <c r="A36"/>
      <c r="B36"/>
      <c r="C36"/>
      <c r="D36"/>
      <c r="E36"/>
      <c r="F36"/>
      <c r="G36"/>
      <c r="H36"/>
      <c r="I36"/>
      <c r="J36"/>
      <c r="K36"/>
      <c r="L36"/>
      <c r="M36"/>
      <c r="N36"/>
      <c r="O36"/>
      <c r="P36"/>
      <c r="Q36"/>
      <c r="R36"/>
      <c r="S36"/>
      <c r="T36"/>
      <c r="U36"/>
      <c r="V36"/>
      <c r="W36"/>
      <c r="X36"/>
      <c r="Y36"/>
      <c r="Z36"/>
      <c r="AA36"/>
      <c r="AB36"/>
    </row>
    <row r="37" spans="1:53" ht="15.75" thickBot="1" x14ac:dyDescent="0.3">
      <c r="A37"/>
      <c r="B37"/>
      <c r="C37"/>
      <c r="D37"/>
      <c r="E37"/>
      <c r="F37"/>
      <c r="G37"/>
      <c r="H37"/>
      <c r="I37"/>
      <c r="J37"/>
      <c r="K37"/>
      <c r="L37"/>
      <c r="M37"/>
      <c r="N37"/>
      <c r="O37"/>
      <c r="P37"/>
      <c r="Q37"/>
      <c r="R37"/>
      <c r="S37"/>
      <c r="T37"/>
      <c r="U37"/>
      <c r="V37"/>
      <c r="W37"/>
      <c r="X37"/>
      <c r="Y37"/>
      <c r="Z37"/>
      <c r="AA37"/>
      <c r="AB37"/>
    </row>
    <row r="38" spans="1:53" ht="104.25" customHeight="1" thickBot="1" x14ac:dyDescent="0.3">
      <c r="A38"/>
      <c r="B38"/>
      <c r="C38"/>
      <c r="D38"/>
      <c r="E38"/>
      <c r="F38"/>
      <c r="G38"/>
      <c r="H38"/>
      <c r="I38"/>
      <c r="J38"/>
      <c r="K38"/>
      <c r="L38"/>
      <c r="M38"/>
      <c r="N38"/>
      <c r="O38"/>
      <c r="P38"/>
      <c r="Q38"/>
      <c r="R38"/>
      <c r="S38"/>
      <c r="T38"/>
      <c r="U38"/>
      <c r="V38"/>
      <c r="W38"/>
      <c r="X38"/>
      <c r="Y38"/>
      <c r="Z38"/>
      <c r="AA38"/>
      <c r="AB38"/>
      <c r="AT38" s="83"/>
      <c r="AU38" s="737" t="s">
        <v>953</v>
      </c>
      <c r="AV38" s="738"/>
      <c r="AW38" s="738"/>
      <c r="AX38" s="738"/>
      <c r="AY38" s="738"/>
      <c r="AZ38" s="739"/>
      <c r="BA38" s="81">
        <f>+BB32/BA32</f>
        <v>8.6918135912405603E-2</v>
      </c>
    </row>
    <row r="39" spans="1:53" ht="83.25" customHeight="1" thickBot="1" x14ac:dyDescent="0.3">
      <c r="A39"/>
      <c r="B39"/>
      <c r="C39"/>
      <c r="D39"/>
      <c r="E39"/>
      <c r="F39"/>
      <c r="G39"/>
      <c r="H39"/>
      <c r="I39"/>
      <c r="J39"/>
      <c r="K39"/>
      <c r="L39"/>
      <c r="M39"/>
      <c r="N39"/>
      <c r="O39"/>
      <c r="P39"/>
      <c r="Q39"/>
      <c r="R39"/>
      <c r="S39"/>
      <c r="T39"/>
      <c r="U39"/>
      <c r="V39"/>
      <c r="W39"/>
      <c r="X39"/>
      <c r="Y39"/>
      <c r="Z39"/>
      <c r="AA39"/>
      <c r="AB39"/>
      <c r="AU39" s="737" t="s">
        <v>952</v>
      </c>
      <c r="AV39" s="738"/>
      <c r="AW39" s="738"/>
      <c r="AX39" s="738"/>
      <c r="AY39" s="738"/>
      <c r="AZ39" s="739"/>
      <c r="BA39" s="82">
        <f>+BC32/BA32</f>
        <v>1.537271829656575E-2</v>
      </c>
    </row>
    <row r="40" spans="1:53" x14ac:dyDescent="0.25">
      <c r="A40"/>
      <c r="B40"/>
      <c r="C40"/>
      <c r="D40"/>
      <c r="E40"/>
      <c r="F40"/>
      <c r="G40"/>
      <c r="H40"/>
      <c r="I40"/>
      <c r="J40"/>
      <c r="K40"/>
      <c r="L40"/>
      <c r="M40"/>
      <c r="N40"/>
      <c r="O40"/>
      <c r="P40"/>
      <c r="Q40"/>
      <c r="R40"/>
      <c r="S40"/>
      <c r="T40"/>
      <c r="U40"/>
      <c r="V40"/>
      <c r="W40"/>
      <c r="X40"/>
      <c r="Y40"/>
      <c r="Z40"/>
      <c r="AA40"/>
      <c r="AB40"/>
    </row>
    <row r="41" spans="1:53" x14ac:dyDescent="0.25">
      <c r="A41"/>
      <c r="B41"/>
      <c r="C41"/>
      <c r="D41"/>
      <c r="E41"/>
      <c r="F41"/>
      <c r="G41"/>
      <c r="H41"/>
      <c r="I41"/>
      <c r="J41"/>
      <c r="K41"/>
      <c r="L41"/>
      <c r="M41"/>
      <c r="N41"/>
      <c r="O41"/>
      <c r="P41"/>
      <c r="Q41"/>
      <c r="R41"/>
      <c r="S41"/>
      <c r="T41"/>
      <c r="U41"/>
      <c r="V41"/>
      <c r="W41"/>
      <c r="X41"/>
      <c r="Y41"/>
      <c r="Z41"/>
      <c r="AA41"/>
      <c r="AB41"/>
    </row>
    <row r="42" spans="1:53" x14ac:dyDescent="0.25">
      <c r="A42"/>
      <c r="B42"/>
      <c r="C42"/>
      <c r="D42"/>
      <c r="E42"/>
      <c r="F42"/>
      <c r="G42"/>
      <c r="H42"/>
      <c r="I42"/>
      <c r="J42"/>
      <c r="K42"/>
      <c r="L42"/>
      <c r="M42"/>
      <c r="N42"/>
      <c r="O42"/>
      <c r="P42"/>
      <c r="Q42"/>
      <c r="R42"/>
      <c r="S42"/>
      <c r="T42"/>
      <c r="U42"/>
      <c r="V42"/>
      <c r="W42"/>
      <c r="X42"/>
      <c r="Y42"/>
      <c r="Z42"/>
      <c r="AA42"/>
      <c r="AB42"/>
    </row>
    <row r="43" spans="1:53" x14ac:dyDescent="0.25">
      <c r="A43"/>
      <c r="B43"/>
      <c r="C43"/>
      <c r="D43"/>
      <c r="E43"/>
      <c r="F43"/>
      <c r="G43"/>
      <c r="H43"/>
      <c r="I43"/>
      <c r="J43"/>
      <c r="K43"/>
      <c r="L43"/>
      <c r="M43"/>
      <c r="N43"/>
      <c r="O43"/>
      <c r="P43"/>
      <c r="Q43"/>
      <c r="R43"/>
      <c r="S43"/>
      <c r="T43"/>
      <c r="U43"/>
      <c r="V43"/>
      <c r="W43"/>
      <c r="X43"/>
      <c r="Y43"/>
      <c r="Z43"/>
      <c r="AA43"/>
      <c r="AB43"/>
    </row>
    <row r="44" spans="1:53" x14ac:dyDescent="0.25">
      <c r="A44"/>
      <c r="B44"/>
      <c r="C44"/>
      <c r="D44"/>
      <c r="E44"/>
      <c r="F44"/>
      <c r="G44"/>
      <c r="H44"/>
      <c r="I44"/>
      <c r="J44"/>
      <c r="K44"/>
      <c r="L44"/>
      <c r="M44"/>
      <c r="N44"/>
      <c r="O44"/>
      <c r="P44"/>
      <c r="Q44"/>
      <c r="R44"/>
      <c r="S44"/>
      <c r="T44"/>
      <c r="U44"/>
      <c r="V44"/>
      <c r="W44"/>
      <c r="X44"/>
      <c r="Y44"/>
      <c r="Z44"/>
      <c r="AA44"/>
      <c r="AB44"/>
    </row>
    <row r="45" spans="1:53" x14ac:dyDescent="0.25">
      <c r="A45"/>
      <c r="B45"/>
      <c r="C45"/>
      <c r="D45"/>
      <c r="E45"/>
      <c r="F45"/>
      <c r="G45"/>
      <c r="H45"/>
      <c r="I45"/>
      <c r="J45"/>
      <c r="K45"/>
      <c r="L45"/>
      <c r="M45"/>
      <c r="N45"/>
      <c r="O45"/>
      <c r="P45"/>
      <c r="Q45"/>
      <c r="R45"/>
      <c r="S45"/>
      <c r="T45"/>
      <c r="U45"/>
      <c r="V45"/>
      <c r="W45"/>
      <c r="X45"/>
      <c r="Y45"/>
      <c r="Z45"/>
      <c r="AA45"/>
      <c r="AB45"/>
    </row>
    <row r="46" spans="1:53" x14ac:dyDescent="0.25">
      <c r="A46"/>
      <c r="B46"/>
      <c r="C46"/>
      <c r="D46"/>
      <c r="E46"/>
      <c r="F46"/>
      <c r="G46"/>
      <c r="H46"/>
      <c r="I46"/>
      <c r="J46"/>
      <c r="K46"/>
      <c r="L46"/>
      <c r="M46"/>
      <c r="N46"/>
      <c r="O46"/>
      <c r="P46"/>
      <c r="Q46"/>
      <c r="R46"/>
      <c r="S46"/>
      <c r="T46"/>
      <c r="U46"/>
      <c r="V46"/>
      <c r="W46"/>
      <c r="X46"/>
      <c r="Y46"/>
      <c r="Z46"/>
      <c r="AA46"/>
      <c r="AB46"/>
    </row>
    <row r="47" spans="1:53" x14ac:dyDescent="0.25">
      <c r="A47"/>
      <c r="B47"/>
      <c r="C47"/>
      <c r="D47"/>
      <c r="E47"/>
      <c r="F47"/>
      <c r="G47"/>
      <c r="H47"/>
      <c r="I47"/>
      <c r="J47"/>
      <c r="K47"/>
      <c r="L47"/>
      <c r="M47"/>
      <c r="N47"/>
      <c r="O47"/>
      <c r="P47"/>
      <c r="Q47"/>
      <c r="R47"/>
      <c r="S47"/>
      <c r="T47"/>
      <c r="U47"/>
      <c r="V47"/>
      <c r="W47"/>
      <c r="X47"/>
      <c r="Y47"/>
      <c r="Z47"/>
      <c r="AA47"/>
      <c r="AB47"/>
    </row>
    <row r="48" spans="1:53" x14ac:dyDescent="0.25">
      <c r="A48"/>
      <c r="B48"/>
      <c r="C48"/>
      <c r="D48"/>
      <c r="E48"/>
      <c r="F48"/>
      <c r="G48"/>
      <c r="H48"/>
      <c r="I48"/>
      <c r="J48"/>
      <c r="K48"/>
      <c r="L48"/>
      <c r="M48"/>
      <c r="N48"/>
      <c r="O48"/>
      <c r="P48"/>
      <c r="Q48"/>
      <c r="R48"/>
      <c r="S48"/>
      <c r="T48"/>
      <c r="U48"/>
      <c r="V48"/>
      <c r="W48"/>
      <c r="X48"/>
      <c r="Y48"/>
      <c r="Z48"/>
      <c r="AA48"/>
      <c r="AB48"/>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sheetData>
  <mergeCells count="149">
    <mergeCell ref="AV6:AY6"/>
    <mergeCell ref="BE6:BI6"/>
    <mergeCell ref="BJ6:BK6"/>
    <mergeCell ref="B1:C4"/>
    <mergeCell ref="D1:BI1"/>
    <mergeCell ref="D2:BI2"/>
    <mergeCell ref="D3:BI3"/>
    <mergeCell ref="D4:BI4"/>
    <mergeCell ref="B5:C5"/>
    <mergeCell ref="D5:BJ5"/>
    <mergeCell ref="B7:B8"/>
    <mergeCell ref="C7:C8"/>
    <mergeCell ref="D7:D8"/>
    <mergeCell ref="E7:E8"/>
    <mergeCell ref="F7:F8"/>
    <mergeCell ref="A6:V6"/>
    <mergeCell ref="Y6:AB6"/>
    <mergeCell ref="AC6:AU6"/>
    <mergeCell ref="O7:P7"/>
    <mergeCell ref="Q7:Q8"/>
    <mergeCell ref="R7:R8"/>
    <mergeCell ref="S7:S8"/>
    <mergeCell ref="G7:G8"/>
    <mergeCell ref="H7:H8"/>
    <mergeCell ref="I7:I8"/>
    <mergeCell ref="J7:J8"/>
    <mergeCell ref="K7:K8"/>
    <mergeCell ref="L7:L8"/>
    <mergeCell ref="W7:W8"/>
    <mergeCell ref="X7:X8"/>
    <mergeCell ref="AK7:AK8"/>
    <mergeCell ref="AL7:AL8"/>
    <mergeCell ref="T7:T8"/>
    <mergeCell ref="V7:V8"/>
    <mergeCell ref="BL7:BL8"/>
    <mergeCell ref="A9:A29"/>
    <mergeCell ref="B9:B29"/>
    <mergeCell ref="C9:C29"/>
    <mergeCell ref="D9:D29"/>
    <mergeCell ref="E9:E29"/>
    <mergeCell ref="AX7:AX8"/>
    <mergeCell ref="AY7:AY8"/>
    <mergeCell ref="AZ7:AZ8"/>
    <mergeCell ref="BE7:BE8"/>
    <mergeCell ref="BF7:BF8"/>
    <mergeCell ref="BG7:BG8"/>
    <mergeCell ref="AR7:AR8"/>
    <mergeCell ref="AS7:AS8"/>
    <mergeCell ref="AT7:AT8"/>
    <mergeCell ref="AU7:AU8"/>
    <mergeCell ref="AV7:AV8"/>
    <mergeCell ref="AW7:AW8"/>
    <mergeCell ref="AI7:AI8"/>
    <mergeCell ref="AM7:AM8"/>
    <mergeCell ref="AN7:AN8"/>
    <mergeCell ref="AO7:AO8"/>
    <mergeCell ref="AP7:AP8"/>
    <mergeCell ref="A7:A8"/>
    <mergeCell ref="M7:M8"/>
    <mergeCell ref="N7:N8"/>
    <mergeCell ref="BK7:BK8"/>
    <mergeCell ref="BH7:BH8"/>
    <mergeCell ref="BI7:BI8"/>
    <mergeCell ref="BJ7:BJ8"/>
    <mergeCell ref="AQ7:AQ8"/>
    <mergeCell ref="AC7:AC8"/>
    <mergeCell ref="AD7:AD8"/>
    <mergeCell ref="AE7:AE8"/>
    <mergeCell ref="AF7:AF8"/>
    <mergeCell ref="AG7:AG8"/>
    <mergeCell ref="AH7:AH8"/>
    <mergeCell ref="BA7:BA8"/>
    <mergeCell ref="BB7:BB8"/>
    <mergeCell ref="BC7:BC8"/>
    <mergeCell ref="BD7:BD8"/>
    <mergeCell ref="U7:U8"/>
    <mergeCell ref="L9:L29"/>
    <mergeCell ref="M9:M29"/>
    <mergeCell ref="N9:N29"/>
    <mergeCell ref="O9:O29"/>
    <mergeCell ref="P9:P29"/>
    <mergeCell ref="Q9:Q29"/>
    <mergeCell ref="F9:F29"/>
    <mergeCell ref="G9:G29"/>
    <mergeCell ref="H9:H29"/>
    <mergeCell ref="I9:I29"/>
    <mergeCell ref="J9:J29"/>
    <mergeCell ref="K9:K29"/>
    <mergeCell ref="BB11:BB17"/>
    <mergeCell ref="BC11:BC17"/>
    <mergeCell ref="BD11:BD17"/>
    <mergeCell ref="BA11:BA17"/>
    <mergeCell ref="BA23:BA24"/>
    <mergeCell ref="BJ23:BJ24"/>
    <mergeCell ref="BK23:BK24"/>
    <mergeCell ref="AU38:AZ38"/>
    <mergeCell ref="AU39:AZ39"/>
    <mergeCell ref="BA28:BA29"/>
    <mergeCell ref="AU32:AZ32"/>
    <mergeCell ref="BJ28:BJ29"/>
    <mergeCell ref="BK28:BK29"/>
    <mergeCell ref="BJ11:BJ17"/>
    <mergeCell ref="BK11:BK17"/>
    <mergeCell ref="BB23:BB24"/>
    <mergeCell ref="BC23:BC24"/>
    <mergeCell ref="BD23:BD24"/>
    <mergeCell ref="BB28:BB29"/>
    <mergeCell ref="BC28:BC29"/>
    <mergeCell ref="BD28:BD29"/>
    <mergeCell ref="AA32:AK32"/>
    <mergeCell ref="W9:W29"/>
    <mergeCell ref="X9:X29"/>
    <mergeCell ref="O32:V32"/>
    <mergeCell ref="R9:R29"/>
    <mergeCell ref="S9:S29"/>
    <mergeCell ref="T9:T29"/>
    <mergeCell ref="V9:V29"/>
    <mergeCell ref="Y9:Y29"/>
    <mergeCell ref="Z9:Z29"/>
    <mergeCell ref="AC28:AC29"/>
    <mergeCell ref="AD28:AD29"/>
    <mergeCell ref="AA9:AA29"/>
    <mergeCell ref="AB9:AB29"/>
    <mergeCell ref="AC11:AC17"/>
    <mergeCell ref="AD11:AD17"/>
    <mergeCell ref="AE12:AE17"/>
    <mergeCell ref="AC23:AC24"/>
    <mergeCell ref="AD23:AD24"/>
    <mergeCell ref="AE23:AE24"/>
    <mergeCell ref="AC25:AK25"/>
    <mergeCell ref="AC27:AK27"/>
    <mergeCell ref="AC20:AK20"/>
    <mergeCell ref="AC22:AK22"/>
    <mergeCell ref="U9:U29"/>
    <mergeCell ref="AJ7:AJ8"/>
    <mergeCell ref="AR10:AZ10"/>
    <mergeCell ref="AR18:AZ18"/>
    <mergeCell ref="AR20:AZ20"/>
    <mergeCell ref="AR22:AZ22"/>
    <mergeCell ref="AR25:AZ25"/>
    <mergeCell ref="AR27:AZ27"/>
    <mergeCell ref="AR30:AZ30"/>
    <mergeCell ref="AC10:AK10"/>
    <mergeCell ref="AC18:AK18"/>
    <mergeCell ref="AC30:AK30"/>
    <mergeCell ref="Y7:Y8"/>
    <mergeCell ref="Z7:Z8"/>
    <mergeCell ref="AA7:AA8"/>
    <mergeCell ref="AB7:AB8"/>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3"/>
  <sheetViews>
    <sheetView topLeftCell="A50" zoomScale="60" zoomScaleNormal="60" workbookViewId="0">
      <selection activeCell="C46" sqref="C46:H46"/>
    </sheetView>
  </sheetViews>
  <sheetFormatPr baseColWidth="10" defaultRowHeight="15" x14ac:dyDescent="0.2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814" t="s">
        <v>114</v>
      </c>
      <c r="B1" s="814"/>
      <c r="C1" s="814"/>
      <c r="D1" s="814"/>
      <c r="E1" s="814"/>
      <c r="F1" s="814"/>
      <c r="G1" s="814"/>
      <c r="H1" s="814"/>
      <c r="I1" s="814"/>
    </row>
    <row r="2" spans="1:51" ht="36.75" customHeight="1" x14ac:dyDescent="0.25">
      <c r="A2" s="814" t="s">
        <v>46</v>
      </c>
      <c r="B2" s="814"/>
      <c r="C2" s="814"/>
      <c r="D2" s="814"/>
      <c r="E2" s="814"/>
      <c r="F2" s="814"/>
      <c r="G2" s="814"/>
      <c r="H2" s="814"/>
      <c r="I2" s="814"/>
      <c r="J2" s="20"/>
      <c r="K2" s="20"/>
      <c r="L2" s="20"/>
      <c r="M2" s="20"/>
      <c r="N2" s="20"/>
      <c r="O2" s="18"/>
      <c r="P2" s="18"/>
      <c r="Q2" s="18"/>
      <c r="R2" s="20"/>
      <c r="S2" s="20"/>
      <c r="T2" s="20"/>
      <c r="U2" s="19"/>
      <c r="V2" s="19"/>
      <c r="W2" s="19"/>
      <c r="X2" s="19"/>
      <c r="Y2" s="20"/>
      <c r="Z2" s="20"/>
      <c r="AA2" s="20"/>
      <c r="AB2" s="21"/>
      <c r="AC2" s="21"/>
      <c r="AD2" s="21"/>
      <c r="AE2" s="21"/>
      <c r="AF2" s="21"/>
      <c r="AG2" s="21"/>
      <c r="AH2" s="22"/>
      <c r="AI2" s="22"/>
      <c r="AJ2" s="22"/>
      <c r="AK2" s="22"/>
      <c r="AL2" s="22"/>
      <c r="AM2" s="22"/>
      <c r="AN2" s="22"/>
      <c r="AO2" s="22"/>
      <c r="AP2" s="22"/>
      <c r="AQ2" s="22"/>
      <c r="AR2" s="18"/>
      <c r="AS2" s="18"/>
      <c r="AT2" s="18"/>
      <c r="AU2" s="18"/>
      <c r="AV2" s="18"/>
      <c r="AW2" s="20"/>
      <c r="AX2" s="17"/>
      <c r="AY2" s="17"/>
    </row>
    <row r="3" spans="1:51" ht="48" customHeight="1" x14ac:dyDescent="0.25">
      <c r="A3" s="26" t="s">
        <v>67</v>
      </c>
      <c r="B3" s="794" t="s">
        <v>77</v>
      </c>
      <c r="C3" s="795"/>
      <c r="D3" s="795"/>
      <c r="E3" s="795"/>
      <c r="F3" s="795"/>
      <c r="G3" s="795"/>
      <c r="H3" s="796"/>
      <c r="I3" s="24"/>
    </row>
    <row r="4" spans="1:51" ht="31.5" customHeight="1" x14ac:dyDescent="0.25">
      <c r="A4" s="26" t="s">
        <v>2</v>
      </c>
      <c r="B4" s="794" t="s">
        <v>78</v>
      </c>
      <c r="C4" s="795"/>
      <c r="D4" s="795"/>
      <c r="E4" s="795"/>
      <c r="F4" s="795"/>
      <c r="G4" s="795"/>
      <c r="H4" s="796"/>
      <c r="I4" s="24"/>
    </row>
    <row r="5" spans="1:51" ht="40.5" customHeight="1" x14ac:dyDescent="0.25">
      <c r="A5" s="26" t="s">
        <v>3</v>
      </c>
      <c r="B5" s="794" t="s">
        <v>79</v>
      </c>
      <c r="C5" s="795"/>
      <c r="D5" s="795"/>
      <c r="E5" s="795"/>
      <c r="F5" s="795"/>
      <c r="G5" s="795"/>
      <c r="H5" s="796"/>
      <c r="I5" s="24"/>
    </row>
    <row r="6" spans="1:51" ht="56.25" customHeight="1" x14ac:dyDescent="0.25">
      <c r="A6" s="26" t="s">
        <v>4</v>
      </c>
      <c r="B6" s="794" t="s">
        <v>80</v>
      </c>
      <c r="C6" s="795"/>
      <c r="D6" s="795"/>
      <c r="E6" s="795"/>
      <c r="F6" s="795"/>
      <c r="G6" s="795"/>
      <c r="H6" s="796"/>
      <c r="I6" s="24"/>
    </row>
    <row r="7" spans="1:51" ht="30" x14ac:dyDescent="0.25">
      <c r="A7" s="26" t="s">
        <v>5</v>
      </c>
      <c r="B7" s="794" t="s">
        <v>81</v>
      </c>
      <c r="C7" s="795"/>
      <c r="D7" s="795"/>
      <c r="E7" s="795"/>
      <c r="F7" s="795"/>
      <c r="G7" s="795"/>
      <c r="H7" s="796"/>
      <c r="I7" s="24"/>
    </row>
    <row r="8" spans="1:51" ht="30" x14ac:dyDescent="0.25">
      <c r="A8" s="26" t="s">
        <v>43</v>
      </c>
      <c r="B8" s="794" t="s">
        <v>82</v>
      </c>
      <c r="C8" s="795"/>
      <c r="D8" s="795"/>
      <c r="E8" s="795"/>
      <c r="F8" s="795"/>
      <c r="G8" s="795"/>
      <c r="H8" s="796"/>
      <c r="I8" s="24"/>
    </row>
    <row r="9" spans="1:51" ht="30" x14ac:dyDescent="0.25">
      <c r="A9" s="26" t="s">
        <v>45</v>
      </c>
      <c r="B9" s="794" t="s">
        <v>83</v>
      </c>
      <c r="C9" s="795"/>
      <c r="D9" s="795"/>
      <c r="E9" s="795"/>
      <c r="F9" s="795"/>
      <c r="G9" s="795"/>
      <c r="H9" s="796"/>
      <c r="I9" s="24"/>
    </row>
    <row r="10" spans="1:51" ht="30" x14ac:dyDescent="0.25">
      <c r="A10" s="26" t="s">
        <v>44</v>
      </c>
      <c r="B10" s="794" t="s">
        <v>84</v>
      </c>
      <c r="C10" s="795"/>
      <c r="D10" s="795"/>
      <c r="E10" s="795"/>
      <c r="F10" s="795"/>
      <c r="G10" s="795"/>
      <c r="H10" s="796"/>
      <c r="I10" s="24"/>
    </row>
    <row r="11" spans="1:51" ht="30" x14ac:dyDescent="0.25">
      <c r="A11" s="26" t="s">
        <v>6</v>
      </c>
      <c r="B11" s="794" t="s">
        <v>85</v>
      </c>
      <c r="C11" s="795"/>
      <c r="D11" s="795"/>
      <c r="E11" s="795"/>
      <c r="F11" s="795"/>
      <c r="G11" s="795"/>
      <c r="H11" s="796"/>
      <c r="I11" s="24"/>
    </row>
    <row r="12" spans="1:51" ht="58.5" customHeight="1" x14ac:dyDescent="0.25">
      <c r="A12" s="26" t="s">
        <v>86</v>
      </c>
      <c r="B12" s="794" t="s">
        <v>87</v>
      </c>
      <c r="C12" s="795"/>
      <c r="D12" s="795"/>
      <c r="E12" s="795"/>
      <c r="F12" s="795"/>
      <c r="G12" s="795"/>
      <c r="H12" s="796"/>
      <c r="I12" s="24"/>
    </row>
    <row r="13" spans="1:51" ht="30" x14ac:dyDescent="0.25">
      <c r="A13" s="26" t="s">
        <v>8</v>
      </c>
      <c r="B13" s="794" t="s">
        <v>88</v>
      </c>
      <c r="C13" s="795"/>
      <c r="D13" s="795"/>
      <c r="E13" s="795"/>
      <c r="F13" s="795"/>
      <c r="G13" s="795"/>
      <c r="H13" s="796"/>
      <c r="I13" s="24"/>
    </row>
    <row r="14" spans="1:51" ht="30" x14ac:dyDescent="0.25">
      <c r="A14" s="26" t="s">
        <v>9</v>
      </c>
      <c r="B14" s="794" t="s">
        <v>89</v>
      </c>
      <c r="C14" s="795"/>
      <c r="D14" s="795"/>
      <c r="E14" s="795"/>
      <c r="F14" s="795"/>
      <c r="G14" s="795"/>
      <c r="H14" s="796"/>
      <c r="I14" s="24"/>
    </row>
    <row r="15" spans="1:51" ht="30" x14ac:dyDescent="0.25">
      <c r="A15" s="26" t="s">
        <v>10</v>
      </c>
      <c r="B15" s="794" t="s">
        <v>90</v>
      </c>
      <c r="C15" s="795"/>
      <c r="D15" s="795"/>
      <c r="E15" s="795"/>
      <c r="F15" s="795"/>
      <c r="G15" s="795"/>
      <c r="H15" s="796"/>
      <c r="I15" s="24"/>
    </row>
    <row r="16" spans="1:51" ht="30" x14ac:dyDescent="0.25">
      <c r="A16" s="26" t="s">
        <v>11</v>
      </c>
      <c r="B16" s="794" t="s">
        <v>91</v>
      </c>
      <c r="C16" s="795"/>
      <c r="D16" s="795"/>
      <c r="E16" s="795"/>
      <c r="F16" s="795"/>
      <c r="G16" s="795"/>
      <c r="H16" s="796"/>
      <c r="I16" s="24"/>
    </row>
    <row r="17" spans="1:9" ht="45" x14ac:dyDescent="0.25">
      <c r="A17" s="26" t="s">
        <v>92</v>
      </c>
      <c r="B17" s="794" t="s">
        <v>93</v>
      </c>
      <c r="C17" s="795"/>
      <c r="D17" s="795"/>
      <c r="E17" s="795"/>
      <c r="F17" s="795"/>
      <c r="G17" s="795"/>
      <c r="H17" s="796"/>
      <c r="I17" s="24"/>
    </row>
    <row r="18" spans="1:9" ht="60" customHeight="1" x14ac:dyDescent="0.25">
      <c r="A18" s="26" t="s">
        <v>13</v>
      </c>
      <c r="B18" s="794" t="s">
        <v>94</v>
      </c>
      <c r="C18" s="795"/>
      <c r="D18" s="795"/>
      <c r="E18" s="795"/>
      <c r="F18" s="795"/>
      <c r="G18" s="795"/>
      <c r="H18" s="796"/>
      <c r="I18" s="24"/>
    </row>
    <row r="19" spans="1:9" ht="45.75" customHeight="1" x14ac:dyDescent="0.25">
      <c r="A19" s="26" t="s">
        <v>14</v>
      </c>
      <c r="B19" s="794" t="s">
        <v>95</v>
      </c>
      <c r="C19" s="795"/>
      <c r="D19" s="795"/>
      <c r="E19" s="795"/>
      <c r="F19" s="795"/>
      <c r="G19" s="795"/>
      <c r="H19" s="796"/>
      <c r="I19" s="24"/>
    </row>
    <row r="20" spans="1:9" ht="51.75" customHeight="1" x14ac:dyDescent="0.25">
      <c r="A20" s="26" t="s">
        <v>15</v>
      </c>
      <c r="B20" s="794" t="s">
        <v>96</v>
      </c>
      <c r="C20" s="795"/>
      <c r="D20" s="795"/>
      <c r="E20" s="795"/>
      <c r="F20" s="795"/>
      <c r="G20" s="795"/>
      <c r="H20" s="796"/>
      <c r="I20" s="24"/>
    </row>
    <row r="21" spans="1:9" ht="57.75" customHeight="1" x14ac:dyDescent="0.25">
      <c r="A21" s="26" t="s">
        <v>16</v>
      </c>
      <c r="B21" s="794" t="s">
        <v>97</v>
      </c>
      <c r="C21" s="795"/>
      <c r="D21" s="795"/>
      <c r="E21" s="795"/>
      <c r="F21" s="795"/>
      <c r="G21" s="795"/>
      <c r="H21" s="796"/>
      <c r="I21" s="24"/>
    </row>
    <row r="22" spans="1:9" x14ac:dyDescent="0.25">
      <c r="A22" s="801"/>
      <c r="B22" s="802"/>
      <c r="C22" s="802"/>
      <c r="D22" s="802"/>
      <c r="E22" s="802"/>
      <c r="F22" s="802"/>
      <c r="G22" s="802"/>
      <c r="H22" s="802"/>
      <c r="I22" s="803"/>
    </row>
    <row r="23" spans="1:9" ht="51" customHeight="1" x14ac:dyDescent="0.25">
      <c r="A23" s="814" t="s">
        <v>98</v>
      </c>
      <c r="B23" s="814"/>
      <c r="C23" s="814"/>
      <c r="D23" s="814"/>
      <c r="E23" s="814"/>
      <c r="F23" s="814"/>
      <c r="G23" s="814"/>
      <c r="H23" s="814"/>
      <c r="I23" s="814"/>
    </row>
    <row r="24" spans="1:9" ht="180" customHeight="1" x14ac:dyDescent="0.25">
      <c r="A24" s="798" t="s">
        <v>126</v>
      </c>
      <c r="B24" s="799"/>
      <c r="C24" s="799"/>
      <c r="D24" s="799"/>
      <c r="E24" s="799"/>
      <c r="F24" s="799"/>
      <c r="G24" s="799"/>
      <c r="H24" s="799"/>
      <c r="I24" s="800"/>
    </row>
    <row r="25" spans="1:9" ht="201" customHeight="1" x14ac:dyDescent="0.25">
      <c r="A25" s="27" t="s">
        <v>68</v>
      </c>
      <c r="B25" s="797" t="s">
        <v>99</v>
      </c>
      <c r="C25" s="797"/>
      <c r="D25" s="797"/>
      <c r="E25" s="797"/>
      <c r="F25" s="797"/>
      <c r="G25" s="797"/>
      <c r="H25" s="797"/>
      <c r="I25" s="797"/>
    </row>
    <row r="26" spans="1:9" ht="120.75" customHeight="1" x14ac:dyDescent="0.25">
      <c r="A26" s="27" t="s">
        <v>69</v>
      </c>
      <c r="B26" s="797" t="s">
        <v>124</v>
      </c>
      <c r="C26" s="797"/>
      <c r="D26" s="797"/>
      <c r="E26" s="797"/>
      <c r="F26" s="797"/>
      <c r="G26" s="797"/>
      <c r="H26" s="797"/>
      <c r="I26" s="797"/>
    </row>
    <row r="27" spans="1:9" ht="87" customHeight="1" x14ac:dyDescent="0.25">
      <c r="A27" s="27" t="s">
        <v>70</v>
      </c>
      <c r="B27" s="797" t="s">
        <v>100</v>
      </c>
      <c r="C27" s="797"/>
      <c r="D27" s="797"/>
      <c r="E27" s="797"/>
      <c r="F27" s="797"/>
      <c r="G27" s="797"/>
      <c r="H27" s="797"/>
      <c r="I27" s="797"/>
    </row>
    <row r="28" spans="1:9" ht="45.75" customHeight="1" x14ac:dyDescent="0.25">
      <c r="A28" s="27" t="s">
        <v>71</v>
      </c>
      <c r="B28" s="797" t="s">
        <v>127</v>
      </c>
      <c r="C28" s="797"/>
      <c r="D28" s="797"/>
      <c r="E28" s="797"/>
      <c r="F28" s="797"/>
      <c r="G28" s="797"/>
      <c r="H28" s="797"/>
      <c r="I28" s="797"/>
    </row>
    <row r="29" spans="1:9" x14ac:dyDescent="0.25">
      <c r="A29" s="804"/>
      <c r="B29" s="804"/>
      <c r="C29" s="804"/>
      <c r="D29" s="804"/>
      <c r="E29" s="804"/>
      <c r="F29" s="804"/>
      <c r="G29" s="804"/>
      <c r="H29" s="804"/>
      <c r="I29" s="804"/>
    </row>
    <row r="30" spans="1:9" ht="45" customHeight="1" x14ac:dyDescent="0.25">
      <c r="A30" s="808" t="s">
        <v>73</v>
      </c>
      <c r="B30" s="808"/>
      <c r="C30" s="808"/>
      <c r="D30" s="808"/>
      <c r="E30" s="808"/>
      <c r="F30" s="808"/>
      <c r="G30" s="808"/>
      <c r="H30" s="808"/>
      <c r="I30" s="808"/>
    </row>
    <row r="31" spans="1:9" ht="42" customHeight="1" x14ac:dyDescent="0.25">
      <c r="A31" s="809" t="s">
        <v>17</v>
      </c>
      <c r="B31" s="809"/>
      <c r="C31" s="791" t="s">
        <v>101</v>
      </c>
      <c r="D31" s="792"/>
      <c r="E31" s="792"/>
      <c r="F31" s="792"/>
      <c r="G31" s="792"/>
      <c r="H31" s="793"/>
      <c r="I31" s="23"/>
    </row>
    <row r="32" spans="1:9" ht="43.5" customHeight="1" x14ac:dyDescent="0.25">
      <c r="A32" s="809" t="s">
        <v>18</v>
      </c>
      <c r="B32" s="809"/>
      <c r="C32" s="791" t="s">
        <v>102</v>
      </c>
      <c r="D32" s="792"/>
      <c r="E32" s="792"/>
      <c r="F32" s="792"/>
      <c r="G32" s="792"/>
      <c r="H32" s="793"/>
      <c r="I32" s="23"/>
    </row>
    <row r="33" spans="1:9" ht="40.5" customHeight="1" x14ac:dyDescent="0.25">
      <c r="A33" s="809" t="s">
        <v>19</v>
      </c>
      <c r="B33" s="809"/>
      <c r="C33" s="791" t="s">
        <v>105</v>
      </c>
      <c r="D33" s="792"/>
      <c r="E33" s="792"/>
      <c r="F33" s="792"/>
      <c r="G33" s="792"/>
      <c r="H33" s="793"/>
      <c r="I33" s="23"/>
    </row>
    <row r="34" spans="1:9" ht="75.75" customHeight="1" x14ac:dyDescent="0.25">
      <c r="A34" s="807" t="s">
        <v>20</v>
      </c>
      <c r="B34" s="807"/>
      <c r="C34" s="794" t="s">
        <v>103</v>
      </c>
      <c r="D34" s="795"/>
      <c r="E34" s="795"/>
      <c r="F34" s="795"/>
      <c r="G34" s="795"/>
      <c r="H34" s="796"/>
      <c r="I34" s="23"/>
    </row>
    <row r="35" spans="1:9" ht="57.75" customHeight="1" x14ac:dyDescent="0.25">
      <c r="A35" s="807" t="s">
        <v>21</v>
      </c>
      <c r="B35" s="807"/>
      <c r="C35" s="791" t="s">
        <v>104</v>
      </c>
      <c r="D35" s="792"/>
      <c r="E35" s="792"/>
      <c r="F35" s="792"/>
      <c r="G35" s="792"/>
      <c r="H35" s="793"/>
      <c r="I35" s="23"/>
    </row>
    <row r="36" spans="1:9" ht="73.5" customHeight="1" x14ac:dyDescent="0.25">
      <c r="A36" s="807" t="s">
        <v>22</v>
      </c>
      <c r="B36" s="807"/>
      <c r="C36" s="791" t="s">
        <v>106</v>
      </c>
      <c r="D36" s="792"/>
      <c r="E36" s="792"/>
      <c r="F36" s="792"/>
      <c r="G36" s="792"/>
      <c r="H36" s="793"/>
      <c r="I36" s="23"/>
    </row>
    <row r="37" spans="1:9" ht="67.5" customHeight="1" x14ac:dyDescent="0.25">
      <c r="A37" s="807" t="s">
        <v>48</v>
      </c>
      <c r="B37" s="807"/>
      <c r="C37" s="791" t="s">
        <v>107</v>
      </c>
      <c r="D37" s="792"/>
      <c r="E37" s="792"/>
      <c r="F37" s="792"/>
      <c r="G37" s="792"/>
      <c r="H37" s="793"/>
      <c r="I37" s="23"/>
    </row>
    <row r="38" spans="1:9" ht="45.75" customHeight="1" x14ac:dyDescent="0.25">
      <c r="A38" s="807" t="s">
        <v>23</v>
      </c>
      <c r="B38" s="807"/>
      <c r="C38" s="791" t="s">
        <v>108</v>
      </c>
      <c r="D38" s="792"/>
      <c r="E38" s="792"/>
      <c r="F38" s="792"/>
      <c r="G38" s="792"/>
      <c r="H38" s="793"/>
      <c r="I38" s="23"/>
    </row>
    <row r="39" spans="1:9" ht="39.75" customHeight="1" x14ac:dyDescent="0.25">
      <c r="A39" s="807" t="s">
        <v>24</v>
      </c>
      <c r="B39" s="807"/>
      <c r="C39" s="791" t="s">
        <v>109</v>
      </c>
      <c r="D39" s="792"/>
      <c r="E39" s="792"/>
      <c r="F39" s="792"/>
      <c r="G39" s="792"/>
      <c r="H39" s="793"/>
      <c r="I39" s="23"/>
    </row>
    <row r="40" spans="1:9" ht="52.5" customHeight="1" x14ac:dyDescent="0.25">
      <c r="A40" s="815" t="s">
        <v>25</v>
      </c>
      <c r="B40" s="815"/>
      <c r="C40" s="791" t="s">
        <v>110</v>
      </c>
      <c r="D40" s="792"/>
      <c r="E40" s="792"/>
      <c r="F40" s="792"/>
      <c r="G40" s="792"/>
      <c r="H40" s="793"/>
      <c r="I40" s="23"/>
    </row>
    <row r="42" spans="1:9" ht="42.75" customHeight="1" x14ac:dyDescent="0.25">
      <c r="A42" s="816" t="s">
        <v>47</v>
      </c>
      <c r="B42" s="816"/>
      <c r="C42" s="816"/>
      <c r="D42" s="816"/>
      <c r="E42" s="816"/>
      <c r="F42" s="816"/>
      <c r="G42" s="816"/>
      <c r="H42" s="816"/>
    </row>
    <row r="43" spans="1:9" ht="53.25" customHeight="1" x14ac:dyDescent="0.25">
      <c r="A43" s="811" t="s">
        <v>26</v>
      </c>
      <c r="B43" s="811"/>
      <c r="C43" s="791" t="s">
        <v>131</v>
      </c>
      <c r="D43" s="792"/>
      <c r="E43" s="792"/>
      <c r="F43" s="792"/>
      <c r="G43" s="792"/>
      <c r="H43" s="793"/>
    </row>
    <row r="44" spans="1:9" ht="69" customHeight="1" x14ac:dyDescent="0.25">
      <c r="A44" s="811" t="s">
        <v>27</v>
      </c>
      <c r="B44" s="811"/>
      <c r="C44" s="794" t="s">
        <v>132</v>
      </c>
      <c r="D44" s="795"/>
      <c r="E44" s="795"/>
      <c r="F44" s="795"/>
      <c r="G44" s="795"/>
      <c r="H44" s="796"/>
    </row>
    <row r="45" spans="1:9" ht="56.25" customHeight="1" x14ac:dyDescent="0.25">
      <c r="A45" s="811" t="s">
        <v>28</v>
      </c>
      <c r="B45" s="811"/>
      <c r="C45" s="791" t="s">
        <v>111</v>
      </c>
      <c r="D45" s="792"/>
      <c r="E45" s="792"/>
      <c r="F45" s="792"/>
      <c r="G45" s="792"/>
      <c r="H45" s="793"/>
    </row>
    <row r="46" spans="1:9" ht="51.75" customHeight="1" x14ac:dyDescent="0.25">
      <c r="A46" s="811" t="s">
        <v>29</v>
      </c>
      <c r="B46" s="811"/>
      <c r="C46" s="791" t="s">
        <v>112</v>
      </c>
      <c r="D46" s="792"/>
      <c r="E46" s="792"/>
      <c r="F46" s="792"/>
      <c r="G46" s="792"/>
      <c r="H46" s="793"/>
    </row>
    <row r="47" spans="1:9" ht="48.75" customHeight="1" x14ac:dyDescent="0.25">
      <c r="A47" s="811" t="s">
        <v>30</v>
      </c>
      <c r="B47" s="811"/>
      <c r="C47" s="791" t="s">
        <v>113</v>
      </c>
      <c r="D47" s="792"/>
      <c r="E47" s="792"/>
      <c r="F47" s="792"/>
      <c r="G47" s="792"/>
      <c r="H47" s="793"/>
    </row>
    <row r="48" spans="1:9" x14ac:dyDescent="0.25">
      <c r="A48" s="813"/>
      <c r="B48" s="813"/>
      <c r="C48" s="813"/>
      <c r="D48" s="813"/>
      <c r="E48" s="813"/>
      <c r="F48" s="813"/>
      <c r="G48" s="813"/>
      <c r="H48" s="813"/>
    </row>
    <row r="49" spans="1:8" ht="34.5" customHeight="1" x14ac:dyDescent="0.25">
      <c r="A49" s="812" t="s">
        <v>1</v>
      </c>
      <c r="B49" s="812"/>
      <c r="C49" s="812"/>
      <c r="D49" s="812"/>
      <c r="E49" s="812"/>
      <c r="F49" s="812"/>
      <c r="G49" s="812"/>
      <c r="H49" s="812"/>
    </row>
    <row r="50" spans="1:8" ht="44.25" customHeight="1" x14ac:dyDescent="0.25">
      <c r="A50" s="811" t="s">
        <v>31</v>
      </c>
      <c r="B50" s="811"/>
      <c r="C50" s="791" t="s">
        <v>123</v>
      </c>
      <c r="D50" s="792"/>
      <c r="E50" s="792"/>
      <c r="F50" s="792"/>
      <c r="G50" s="792"/>
      <c r="H50" s="793"/>
    </row>
    <row r="51" spans="1:8" ht="90" customHeight="1" x14ac:dyDescent="0.25">
      <c r="A51" s="811" t="s">
        <v>32</v>
      </c>
      <c r="B51" s="811"/>
      <c r="C51" s="794" t="s">
        <v>128</v>
      </c>
      <c r="D51" s="792"/>
      <c r="E51" s="792"/>
      <c r="F51" s="792"/>
      <c r="G51" s="792"/>
      <c r="H51" s="793"/>
    </row>
    <row r="52" spans="1:8" ht="40.5" customHeight="1" x14ac:dyDescent="0.25">
      <c r="A52" s="811" t="s">
        <v>33</v>
      </c>
      <c r="B52" s="811"/>
      <c r="C52" s="791" t="s">
        <v>121</v>
      </c>
      <c r="D52" s="792"/>
      <c r="E52" s="792"/>
      <c r="F52" s="792"/>
      <c r="G52" s="792"/>
      <c r="H52" s="793"/>
    </row>
    <row r="53" spans="1:8" ht="32.25" customHeight="1" x14ac:dyDescent="0.25">
      <c r="A53" s="811" t="s">
        <v>34</v>
      </c>
      <c r="B53" s="811"/>
      <c r="C53" s="791" t="s">
        <v>122</v>
      </c>
      <c r="D53" s="792"/>
      <c r="E53" s="792"/>
      <c r="F53" s="792"/>
      <c r="G53" s="792"/>
      <c r="H53" s="793"/>
    </row>
    <row r="54" spans="1:8" ht="51.75" customHeight="1" x14ac:dyDescent="0.25">
      <c r="A54" s="810" t="s">
        <v>35</v>
      </c>
      <c r="B54" s="810"/>
      <c r="C54" s="791" t="s">
        <v>115</v>
      </c>
      <c r="D54" s="792"/>
      <c r="E54" s="792"/>
      <c r="F54" s="792"/>
      <c r="G54" s="792"/>
      <c r="H54" s="793"/>
    </row>
    <row r="55" spans="1:8" ht="65.25" customHeight="1" x14ac:dyDescent="0.25">
      <c r="A55" s="810" t="s">
        <v>36</v>
      </c>
      <c r="B55" s="810"/>
      <c r="C55" s="791" t="s">
        <v>116</v>
      </c>
      <c r="D55" s="792"/>
      <c r="E55" s="792"/>
      <c r="F55" s="792"/>
      <c r="G55" s="792"/>
      <c r="H55" s="793"/>
    </row>
    <row r="56" spans="1:8" ht="40.5" customHeight="1" x14ac:dyDescent="0.25">
      <c r="A56" s="810" t="s">
        <v>37</v>
      </c>
      <c r="B56" s="810"/>
      <c r="C56" s="791" t="s">
        <v>120</v>
      </c>
      <c r="D56" s="792"/>
      <c r="E56" s="792"/>
      <c r="F56" s="792"/>
      <c r="G56" s="792"/>
      <c r="H56" s="793"/>
    </row>
    <row r="57" spans="1:8" ht="60" customHeight="1" x14ac:dyDescent="0.25">
      <c r="A57" s="810" t="s">
        <v>38</v>
      </c>
      <c r="B57" s="810"/>
      <c r="C57" s="791" t="s">
        <v>125</v>
      </c>
      <c r="D57" s="792"/>
      <c r="E57" s="792"/>
      <c r="F57" s="792"/>
      <c r="G57" s="792"/>
      <c r="H57" s="793"/>
    </row>
    <row r="58" spans="1:8" ht="51.75" customHeight="1" x14ac:dyDescent="0.25">
      <c r="A58" s="810" t="s">
        <v>39</v>
      </c>
      <c r="B58" s="810"/>
      <c r="C58" s="791" t="s">
        <v>117</v>
      </c>
      <c r="D58" s="792"/>
      <c r="E58" s="792"/>
      <c r="F58" s="792"/>
      <c r="G58" s="792"/>
      <c r="H58" s="793"/>
    </row>
    <row r="59" spans="1:8" ht="54.75" customHeight="1" x14ac:dyDescent="0.25">
      <c r="A59" s="817" t="s">
        <v>40</v>
      </c>
      <c r="B59" s="817"/>
      <c r="C59" s="791" t="s">
        <v>129</v>
      </c>
      <c r="D59" s="792"/>
      <c r="E59" s="792"/>
      <c r="F59" s="792"/>
      <c r="G59" s="792"/>
      <c r="H59" s="793"/>
    </row>
    <row r="61" spans="1:8" s="23" customFormat="1" ht="182.25" customHeight="1" x14ac:dyDescent="0.25">
      <c r="A61" s="805" t="s">
        <v>119</v>
      </c>
      <c r="B61" s="806"/>
      <c r="C61" s="806"/>
      <c r="D61" s="806"/>
      <c r="E61" s="806"/>
      <c r="F61" s="806"/>
      <c r="G61" s="806"/>
      <c r="H61" s="806"/>
    </row>
    <row r="62" spans="1:8" s="23" customFormat="1" ht="64.5" customHeight="1" x14ac:dyDescent="0.25">
      <c r="A62" s="748" t="s">
        <v>74</v>
      </c>
      <c r="B62" s="748"/>
      <c r="C62" s="794" t="s">
        <v>130</v>
      </c>
      <c r="D62" s="795"/>
      <c r="E62" s="795"/>
      <c r="F62" s="795"/>
      <c r="G62" s="795"/>
      <c r="H62" s="796"/>
    </row>
    <row r="63" spans="1:8" s="23" customFormat="1" ht="69.75" customHeight="1" x14ac:dyDescent="0.25">
      <c r="A63" s="748" t="s">
        <v>75</v>
      </c>
      <c r="B63" s="748"/>
      <c r="C63" s="794" t="s">
        <v>118</v>
      </c>
      <c r="D63" s="795"/>
      <c r="E63" s="795"/>
      <c r="F63" s="795"/>
      <c r="G63" s="795"/>
      <c r="H63" s="796"/>
    </row>
  </sheetData>
  <mergeCells count="88">
    <mergeCell ref="A56:B56"/>
    <mergeCell ref="A57:B57"/>
    <mergeCell ref="A58:B58"/>
    <mergeCell ref="A59:B59"/>
    <mergeCell ref="A62:B62"/>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44:B44"/>
    <mergeCell ref="A45:B45"/>
    <mergeCell ref="A46:B46"/>
    <mergeCell ref="A47:B47"/>
    <mergeCell ref="A49:H49"/>
    <mergeCell ref="C45:H45"/>
    <mergeCell ref="C46:H46"/>
    <mergeCell ref="C47:H47"/>
    <mergeCell ref="A48:H48"/>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B18:H18"/>
    <mergeCell ref="B19:H19"/>
    <mergeCell ref="C37:H37"/>
    <mergeCell ref="C38:H38"/>
    <mergeCell ref="C39:H39"/>
    <mergeCell ref="B25:I25"/>
    <mergeCell ref="B26:I26"/>
    <mergeCell ref="B27:I27"/>
    <mergeCell ref="B20:H20"/>
    <mergeCell ref="B21:H21"/>
    <mergeCell ref="A24:I24"/>
    <mergeCell ref="A22:I22"/>
    <mergeCell ref="A29:I29"/>
    <mergeCell ref="B13:H13"/>
    <mergeCell ref="B14:H14"/>
    <mergeCell ref="B15:H15"/>
    <mergeCell ref="B16:H16"/>
    <mergeCell ref="B17:H17"/>
    <mergeCell ref="B8:H8"/>
    <mergeCell ref="B9:H9"/>
    <mergeCell ref="B10:H10"/>
    <mergeCell ref="B11:H11"/>
    <mergeCell ref="B12:H12"/>
    <mergeCell ref="B3:H3"/>
    <mergeCell ref="B4:H4"/>
    <mergeCell ref="B5:H5"/>
    <mergeCell ref="B6:H6"/>
    <mergeCell ref="B7:H7"/>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zoomScale="60" zoomScaleNormal="60" workbookViewId="0">
      <selection activeCell="M7" sqref="M7"/>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s>
  <sheetData>
    <row r="1" spans="1:7" ht="44.25" customHeight="1" x14ac:dyDescent="0.25">
      <c r="A1" s="818" t="s">
        <v>57</v>
      </c>
      <c r="B1" s="819"/>
      <c r="C1" s="819"/>
      <c r="D1" s="819"/>
      <c r="E1" s="819"/>
      <c r="F1" s="819"/>
      <c r="G1" s="820"/>
    </row>
    <row r="2" spans="1:7" s="14" customFormat="1" ht="43.5" customHeight="1" x14ac:dyDescent="0.25">
      <c r="A2" s="29" t="s">
        <v>58</v>
      </c>
      <c r="B2" s="821" t="s">
        <v>59</v>
      </c>
      <c r="C2" s="821"/>
      <c r="D2" s="821"/>
      <c r="E2" s="821"/>
      <c r="F2" s="821"/>
      <c r="G2" s="16" t="s">
        <v>60</v>
      </c>
    </row>
    <row r="3" spans="1:7" ht="45" customHeight="1" x14ac:dyDescent="0.25">
      <c r="A3" s="9" t="s">
        <v>135</v>
      </c>
      <c r="B3" s="822" t="s">
        <v>138</v>
      </c>
      <c r="C3" s="823"/>
      <c r="D3" s="823"/>
      <c r="E3" s="823"/>
      <c r="F3" s="824"/>
      <c r="G3" s="4" t="s">
        <v>139</v>
      </c>
    </row>
    <row r="4" spans="1:7" ht="45" customHeight="1" x14ac:dyDescent="0.25">
      <c r="A4" s="5"/>
      <c r="B4" s="825"/>
      <c r="C4" s="826"/>
      <c r="D4" s="826"/>
      <c r="E4" s="826"/>
      <c r="F4" s="827"/>
      <c r="G4" s="6"/>
    </row>
    <row r="5" spans="1:7" ht="45" customHeight="1" x14ac:dyDescent="0.25">
      <c r="A5" s="5"/>
      <c r="B5" s="825"/>
      <c r="C5" s="826"/>
      <c r="D5" s="826"/>
      <c r="E5" s="826"/>
      <c r="F5" s="827"/>
      <c r="G5" s="6"/>
    </row>
    <row r="6" spans="1:7" ht="45" customHeight="1" thickBot="1" x14ac:dyDescent="0.3">
      <c r="A6" s="7"/>
      <c r="B6" s="829"/>
      <c r="C6" s="829"/>
      <c r="D6" s="829"/>
      <c r="E6" s="829"/>
      <c r="F6" s="829"/>
      <c r="G6" s="8"/>
    </row>
    <row r="7" spans="1:7" ht="45" customHeight="1" thickBot="1" x14ac:dyDescent="0.3">
      <c r="A7" s="830"/>
      <c r="B7" s="830"/>
      <c r="C7" s="830"/>
      <c r="D7" s="830"/>
      <c r="E7" s="830"/>
      <c r="F7" s="830"/>
      <c r="G7" s="830"/>
    </row>
    <row r="8" spans="1:7" s="14" customFormat="1" ht="45" customHeight="1" x14ac:dyDescent="0.25">
      <c r="A8" s="12"/>
      <c r="B8" s="831" t="s">
        <v>61</v>
      </c>
      <c r="C8" s="831"/>
      <c r="D8" s="831" t="s">
        <v>62</v>
      </c>
      <c r="E8" s="831"/>
      <c r="F8" s="25" t="s">
        <v>58</v>
      </c>
      <c r="G8" s="13" t="s">
        <v>63</v>
      </c>
    </row>
    <row r="9" spans="1:7" ht="45" customHeight="1" x14ac:dyDescent="0.25">
      <c r="A9" s="15" t="s">
        <v>64</v>
      </c>
      <c r="B9" s="832" t="s">
        <v>133</v>
      </c>
      <c r="C9" s="832"/>
      <c r="D9" s="828" t="s">
        <v>134</v>
      </c>
      <c r="E9" s="828"/>
      <c r="F9" s="9" t="s">
        <v>135</v>
      </c>
      <c r="G9" s="10"/>
    </row>
    <row r="10" spans="1:7" ht="45" customHeight="1" x14ac:dyDescent="0.25">
      <c r="A10" s="15" t="s">
        <v>65</v>
      </c>
      <c r="B10" s="828" t="s">
        <v>136</v>
      </c>
      <c r="C10" s="828"/>
      <c r="D10" s="828" t="s">
        <v>137</v>
      </c>
      <c r="E10" s="828"/>
      <c r="F10" s="9" t="s">
        <v>135</v>
      </c>
      <c r="G10" s="10"/>
    </row>
    <row r="11" spans="1:7" ht="45" customHeight="1" thickBot="1" x14ac:dyDescent="0.3">
      <c r="A11" s="28" t="s">
        <v>66</v>
      </c>
      <c r="B11" s="828" t="s">
        <v>136</v>
      </c>
      <c r="C11" s="828"/>
      <c r="D11" s="828" t="s">
        <v>137</v>
      </c>
      <c r="E11" s="828"/>
      <c r="F11" s="9" t="s">
        <v>135</v>
      </c>
      <c r="G11" s="11"/>
    </row>
    <row r="12" spans="1:7" ht="45" customHeight="1" x14ac:dyDescent="0.25"/>
    <row r="13" spans="1:7" ht="45" customHeight="1" x14ac:dyDescent="0.25">
      <c r="E13" s="33"/>
    </row>
    <row r="14" spans="1:7" ht="45" customHeight="1" x14ac:dyDescent="0.25">
      <c r="E14" s="33">
        <v>134700001</v>
      </c>
    </row>
    <row r="15" spans="1:7" ht="45" customHeight="1" x14ac:dyDescent="0.25">
      <c r="E15" s="34">
        <f>E14*100/450000001</f>
        <v>29.933333489037036</v>
      </c>
    </row>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sheetData>
  <mergeCells count="15">
    <mergeCell ref="B10:C10"/>
    <mergeCell ref="D10:E10"/>
    <mergeCell ref="B11:C11"/>
    <mergeCell ref="D11:E11"/>
    <mergeCell ref="B6:F6"/>
    <mergeCell ref="A7:G7"/>
    <mergeCell ref="B8:C8"/>
    <mergeCell ref="D8:E8"/>
    <mergeCell ref="B9:C9"/>
    <mergeCell ref="D9:E9"/>
    <mergeCell ref="A1:G1"/>
    <mergeCell ref="B2:F2"/>
    <mergeCell ref="B3:F3"/>
    <mergeCell ref="B4:F4"/>
    <mergeCell ref="B5:F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EE154-F3A4-4054-A768-4EACB30A13C0}">
  <dimension ref="A1:O20"/>
  <sheetViews>
    <sheetView topLeftCell="A10" workbookViewId="0">
      <selection activeCell="B12" sqref="B12"/>
    </sheetView>
  </sheetViews>
  <sheetFormatPr baseColWidth="10" defaultColWidth="11.42578125" defaultRowHeight="15" x14ac:dyDescent="0.25"/>
  <cols>
    <col min="1" max="1" width="43.140625" customWidth="1"/>
    <col min="2" max="2" width="19.85546875" customWidth="1"/>
    <col min="3" max="3" width="13.5703125" customWidth="1"/>
  </cols>
  <sheetData>
    <row r="1" spans="1:15" x14ac:dyDescent="0.25">
      <c r="A1" s="228" t="s">
        <v>855</v>
      </c>
      <c r="B1" s="228" t="s">
        <v>856</v>
      </c>
      <c r="C1" s="228" t="s">
        <v>857</v>
      </c>
    </row>
    <row r="2" spans="1:15" ht="45" customHeight="1" x14ac:dyDescent="0.25">
      <c r="A2" s="833" t="s">
        <v>225</v>
      </c>
      <c r="B2" s="229" t="s">
        <v>858</v>
      </c>
      <c r="C2" s="23"/>
    </row>
    <row r="3" spans="1:15" ht="29.25" customHeight="1" x14ac:dyDescent="0.25">
      <c r="A3" s="833"/>
      <c r="B3" s="229" t="s">
        <v>859</v>
      </c>
      <c r="C3" s="23"/>
    </row>
    <row r="4" spans="1:15" ht="32.25" customHeight="1" x14ac:dyDescent="0.25">
      <c r="A4" s="833"/>
      <c r="B4" s="229" t="s">
        <v>860</v>
      </c>
      <c r="C4" s="23"/>
    </row>
    <row r="8" spans="1:15" x14ac:dyDescent="0.25">
      <c r="A8" s="834" t="s">
        <v>861</v>
      </c>
      <c r="B8" s="834"/>
      <c r="C8" s="834"/>
      <c r="D8" s="834"/>
      <c r="E8" s="834"/>
      <c r="G8" s="14"/>
      <c r="H8" s="1"/>
      <c r="I8" s="1"/>
      <c r="J8" s="1"/>
      <c r="K8" s="1"/>
      <c r="L8" s="1"/>
      <c r="M8" s="1"/>
      <c r="N8" s="1"/>
    </row>
    <row r="9" spans="1:15" x14ac:dyDescent="0.25">
      <c r="G9" s="14"/>
      <c r="H9" s="1"/>
      <c r="I9" s="1"/>
      <c r="J9" s="1"/>
      <c r="K9" s="1"/>
      <c r="L9" s="1"/>
      <c r="M9" s="1"/>
      <c r="N9" s="1"/>
    </row>
    <row r="10" spans="1:15" x14ac:dyDescent="0.25">
      <c r="A10" t="s">
        <v>862</v>
      </c>
      <c r="G10" s="14"/>
      <c r="H10" s="1"/>
      <c r="I10" s="1"/>
      <c r="J10" s="1"/>
      <c r="K10" s="1"/>
      <c r="L10" s="1"/>
      <c r="M10" s="1"/>
      <c r="N10" s="1"/>
    </row>
    <row r="11" spans="1:15" x14ac:dyDescent="0.25">
      <c r="B11" s="230">
        <v>2020</v>
      </c>
      <c r="C11" s="230">
        <v>2021</v>
      </c>
      <c r="D11" s="230">
        <v>2022</v>
      </c>
      <c r="E11" s="230">
        <v>2023</v>
      </c>
      <c r="G11" s="14"/>
      <c r="H11" s="1"/>
      <c r="I11" s="1"/>
      <c r="J11" s="1"/>
      <c r="K11" s="1" t="s">
        <v>863</v>
      </c>
      <c r="L11" s="1"/>
      <c r="M11" s="1"/>
      <c r="N11" s="1"/>
    </row>
    <row r="12" spans="1:15" ht="45" x14ac:dyDescent="0.25">
      <c r="A12" s="231" t="s">
        <v>652</v>
      </c>
      <c r="B12" s="232">
        <f>+H12+K12</f>
        <v>0.625</v>
      </c>
      <c r="C12" s="232">
        <f>+B12+K12</f>
        <v>0.75</v>
      </c>
      <c r="D12" s="232">
        <f>+C12+K12</f>
        <v>0.875</v>
      </c>
      <c r="E12" s="232">
        <f>+D12+K12</f>
        <v>1</v>
      </c>
      <c r="G12" s="14" t="s">
        <v>864</v>
      </c>
      <c r="H12" s="233">
        <v>0.5</v>
      </c>
      <c r="I12" s="1" t="s">
        <v>865</v>
      </c>
      <c r="J12" s="233">
        <v>0.5</v>
      </c>
      <c r="K12" s="234">
        <f>+J12/4</f>
        <v>0.125</v>
      </c>
      <c r="L12" s="1" t="s">
        <v>866</v>
      </c>
      <c r="M12" s="234">
        <f>+K12/4</f>
        <v>3.125E-2</v>
      </c>
      <c r="N12" s="1"/>
    </row>
    <row r="13" spans="1:15" ht="90" x14ac:dyDescent="0.25">
      <c r="A13" s="231" t="s">
        <v>233</v>
      </c>
      <c r="B13" s="232">
        <v>2.5000000000000001E-3</v>
      </c>
      <c r="C13" s="232">
        <f>+B13+0.25%</f>
        <v>5.0000000000000001E-3</v>
      </c>
      <c r="D13" s="232">
        <f>+C13+0.25%</f>
        <v>7.4999999999999997E-3</v>
      </c>
      <c r="E13" s="232">
        <f>+D13+0.25%</f>
        <v>0.01</v>
      </c>
      <c r="G13" s="14"/>
      <c r="H13" s="1"/>
      <c r="I13" s="1"/>
      <c r="J13" s="1"/>
      <c r="K13" s="1"/>
      <c r="L13" s="1"/>
      <c r="M13" s="1"/>
      <c r="N13" s="1"/>
    </row>
    <row r="14" spans="1:15" ht="45" x14ac:dyDescent="0.25">
      <c r="A14" s="231" t="s">
        <v>253</v>
      </c>
      <c r="B14" s="232">
        <f>0+K14</f>
        <v>0.125</v>
      </c>
      <c r="C14" s="232">
        <f>+B14+K14</f>
        <v>0.25</v>
      </c>
      <c r="D14" s="232">
        <f>+C14+K14</f>
        <v>0.375</v>
      </c>
      <c r="E14" s="232">
        <f>+D14+K14</f>
        <v>0.5</v>
      </c>
      <c r="G14" s="14" t="s">
        <v>867</v>
      </c>
      <c r="H14" s="1">
        <v>0.5</v>
      </c>
      <c r="I14" s="1" t="s">
        <v>868</v>
      </c>
      <c r="J14" s="1">
        <v>0.5</v>
      </c>
      <c r="K14" s="1">
        <f>+J14/4</f>
        <v>0.125</v>
      </c>
      <c r="L14" s="1" t="s">
        <v>866</v>
      </c>
      <c r="M14" s="1">
        <f>+K14/4</f>
        <v>3.125E-2</v>
      </c>
      <c r="N14" s="1"/>
      <c r="O14" s="235">
        <f>(+M14*3)</f>
        <v>9.375E-2</v>
      </c>
    </row>
    <row r="15" spans="1:15" ht="30" x14ac:dyDescent="0.25">
      <c r="A15" s="231" t="s">
        <v>262</v>
      </c>
      <c r="B15" s="232">
        <f>+H15</f>
        <v>0.25</v>
      </c>
      <c r="C15" s="232">
        <f>+B15+H15</f>
        <v>0.5</v>
      </c>
      <c r="D15" s="232">
        <f>+C15+H15</f>
        <v>0.75</v>
      </c>
      <c r="E15" s="232">
        <f>+D15+H15</f>
        <v>1</v>
      </c>
      <c r="G15" s="14" t="s">
        <v>863</v>
      </c>
      <c r="H15" s="1">
        <f>1/4</f>
        <v>0.25</v>
      </c>
      <c r="I15" s="1" t="s">
        <v>866</v>
      </c>
      <c r="J15" s="1">
        <f>+H15/4</f>
        <v>6.25E-2</v>
      </c>
      <c r="K15" s="1"/>
      <c r="L15" s="1"/>
      <c r="M15" s="1"/>
      <c r="N15" s="1"/>
    </row>
    <row r="16" spans="1:15" ht="45" x14ac:dyDescent="0.25">
      <c r="A16" s="231" t="s">
        <v>271</v>
      </c>
      <c r="B16" s="232">
        <f>0+L16</f>
        <v>0.125</v>
      </c>
      <c r="C16" s="232">
        <f>+B16+L16</f>
        <v>0.25</v>
      </c>
      <c r="D16" s="232">
        <f>+C16+L16</f>
        <v>0.375</v>
      </c>
      <c r="E16" s="232">
        <f>+D16+L16</f>
        <v>0.5</v>
      </c>
      <c r="G16" s="14" t="s">
        <v>867</v>
      </c>
      <c r="H16" s="1">
        <v>0.5</v>
      </c>
      <c r="I16" s="1" t="s">
        <v>869</v>
      </c>
      <c r="J16" s="1">
        <v>0.5</v>
      </c>
      <c r="K16" s="1" t="s">
        <v>863</v>
      </c>
      <c r="L16" s="1">
        <f>+J16/4</f>
        <v>0.125</v>
      </c>
      <c r="M16" s="1" t="s">
        <v>866</v>
      </c>
      <c r="N16" s="1">
        <f>+L16/4</f>
        <v>3.125E-2</v>
      </c>
    </row>
    <row r="17" spans="1:15" ht="45" x14ac:dyDescent="0.25">
      <c r="A17" s="231" t="s">
        <v>326</v>
      </c>
      <c r="B17" s="232">
        <f>+J17</f>
        <v>0.125</v>
      </c>
      <c r="C17" s="232">
        <f>+B17+J17</f>
        <v>0.25</v>
      </c>
      <c r="D17" s="232">
        <f>+C17+J17</f>
        <v>0.375</v>
      </c>
      <c r="E17" s="232">
        <f>+D17+J17</f>
        <v>0.5</v>
      </c>
      <c r="G17" s="14" t="s">
        <v>870</v>
      </c>
      <c r="H17" s="1">
        <v>0.5</v>
      </c>
      <c r="I17" s="1" t="s">
        <v>863</v>
      </c>
      <c r="J17" s="1">
        <f>+H17/4</f>
        <v>0.125</v>
      </c>
      <c r="K17" s="1"/>
      <c r="L17" s="1" t="s">
        <v>866</v>
      </c>
      <c r="M17" s="1">
        <f>+J17/4</f>
        <v>3.125E-2</v>
      </c>
      <c r="N17" s="1"/>
    </row>
    <row r="20" spans="1:15" ht="45" x14ac:dyDescent="0.25">
      <c r="A20" s="236" t="s">
        <v>391</v>
      </c>
      <c r="G20" s="2" t="s">
        <v>871</v>
      </c>
      <c r="H20" s="2">
        <v>0.5</v>
      </c>
      <c r="I20" s="2" t="s">
        <v>872</v>
      </c>
      <c r="J20" s="2">
        <v>0.5</v>
      </c>
      <c r="K20" s="2"/>
      <c r="L20" s="2"/>
      <c r="M20" s="2"/>
      <c r="N20" s="2"/>
      <c r="O20" s="2"/>
    </row>
  </sheetData>
  <mergeCells count="2">
    <mergeCell ref="A2:A4"/>
    <mergeCell ref="A8:E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SICC</vt:lpstr>
      <vt:lpstr>PISCC</vt:lpstr>
      <vt:lpstr>INSTRUCTIVO</vt:lpstr>
      <vt:lpstr>CONTROL DE CAMBIOS </vt:lpstr>
      <vt:lpstr>CALCULOS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keyli torres barguil</cp:lastModifiedBy>
  <dcterms:created xsi:type="dcterms:W3CDTF">2022-12-26T20:23:47Z</dcterms:created>
  <dcterms:modified xsi:type="dcterms:W3CDTF">2024-07-11T15:57:37Z</dcterms:modified>
</cp:coreProperties>
</file>