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uz Marlene\OneDrive\EDUCACIÓN\PLAN DE ACCION 2024\SECRETARIA DE EDUCACION\MAYO\"/>
    </mc:Choice>
  </mc:AlternateContent>
  <xr:revisionPtr revIDLastSave="0" documentId="13_ncr:1_{EB30F4C9-7554-4DAD-A9DD-F3A43C43A7B5}" xr6:coauthVersionLast="47" xr6:coauthVersionMax="47" xr10:uidLastSave="{00000000-0000-0000-0000-000000000000}"/>
  <bookViews>
    <workbookView xWindow="-120" yWindow="-120" windowWidth="20730" windowHeight="11160" tabRatio="496" firstSheet="1" activeTab="1" xr2:uid="{00000000-000D-0000-FFFF-FFFF00000000}"/>
  </bookViews>
  <sheets>
    <sheet name="INSTRUCTIVO" sheetId="3" r:id="rId1"/>
    <sheet name="PLAN DE ACCIÓN" sheetId="1" r:id="rId2"/>
    <sheet name="CONTROL DE CAMBIOS " sheetId="2"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56" i="1" l="1"/>
  <c r="W156" i="1"/>
  <c r="BG85" i="1" l="1"/>
  <c r="BG81" i="1"/>
  <c r="BG64" i="1"/>
  <c r="BG58" i="1"/>
  <c r="BG51" i="1"/>
  <c r="AN218" i="1"/>
  <c r="AN208" i="1"/>
  <c r="AN207" i="1"/>
  <c r="AN205" i="1"/>
  <c r="AN204" i="1"/>
  <c r="AN203" i="1"/>
  <c r="AN202" i="1"/>
  <c r="AN201" i="1"/>
  <c r="AN200" i="1"/>
  <c r="AN199" i="1"/>
  <c r="AN197" i="1"/>
  <c r="AN195" i="1"/>
  <c r="AN194" i="1"/>
  <c r="AN193" i="1"/>
  <c r="AN191" i="1"/>
  <c r="AN176" i="1"/>
  <c r="AN161" i="1"/>
  <c r="AN173" i="1"/>
  <c r="AN172" i="1"/>
  <c r="AN171" i="1"/>
  <c r="AN170" i="1"/>
  <c r="AN169" i="1"/>
  <c r="AN168" i="1"/>
  <c r="AN167" i="1"/>
  <c r="AN166" i="1"/>
  <c r="AN165" i="1"/>
  <c r="AN163" i="1"/>
  <c r="AN162" i="1"/>
  <c r="AN158" i="1"/>
  <c r="AN157" i="1"/>
  <c r="AN156" i="1"/>
  <c r="AN155" i="1"/>
  <c r="AN154" i="1"/>
  <c r="AN153" i="1"/>
  <c r="AN152" i="1"/>
  <c r="AN151" i="1"/>
  <c r="AN150" i="1"/>
  <c r="AN149" i="1"/>
  <c r="AN147" i="1"/>
  <c r="AN146" i="1"/>
  <c r="AN145" i="1"/>
  <c r="AN144" i="1"/>
  <c r="AN143" i="1"/>
  <c r="AN142" i="1"/>
  <c r="AN141" i="1"/>
  <c r="AN140" i="1"/>
  <c r="AN133" i="1"/>
  <c r="AN134" i="1"/>
  <c r="AN135" i="1"/>
  <c r="AN136" i="1"/>
  <c r="AN137" i="1"/>
  <c r="AN132" i="1"/>
  <c r="AN128" i="1"/>
  <c r="AN119" i="1"/>
  <c r="AN118" i="1"/>
  <c r="AN107" i="1"/>
  <c r="AN104" i="1"/>
  <c r="AN100" i="1"/>
  <c r="AN98" i="1"/>
  <c r="AN97" i="1"/>
  <c r="AN94" i="1"/>
  <c r="AN92" i="1"/>
  <c r="AN91" i="1"/>
  <c r="AN89" i="1"/>
  <c r="AN84" i="1"/>
  <c r="AN81" i="1"/>
  <c r="AN80" i="1"/>
  <c r="AN76" i="1"/>
  <c r="AN72" i="1"/>
  <c r="AN70" i="1"/>
  <c r="AN66" i="1"/>
  <c r="AN65" i="1"/>
  <c r="AN61" i="1"/>
  <c r="AN60" i="1"/>
  <c r="AN57" i="1"/>
  <c r="AN56" i="1"/>
  <c r="AN54" i="1"/>
  <c r="AN52" i="1"/>
  <c r="AN51" i="1"/>
  <c r="AN50" i="1"/>
  <c r="AN49" i="1"/>
  <c r="AN48" i="1"/>
  <c r="AN47" i="1"/>
  <c r="AN46" i="1"/>
  <c r="AN45" i="1"/>
  <c r="AN43" i="1"/>
  <c r="AN41" i="1"/>
  <c r="AN37" i="1"/>
  <c r="AN36" i="1"/>
  <c r="AN35" i="1"/>
  <c r="AN29" i="1"/>
  <c r="AN31" i="1"/>
  <c r="AN27" i="1"/>
  <c r="AN26" i="1"/>
  <c r="AN24" i="1"/>
  <c r="AN23" i="1"/>
  <c r="AN10" i="1"/>
  <c r="X209" i="1"/>
  <c r="Y209" i="1"/>
  <c r="W209" i="1"/>
  <c r="W199" i="1"/>
  <c r="Y196" i="1"/>
  <c r="S196" i="1"/>
  <c r="W196" i="1"/>
  <c r="X186" i="1"/>
  <c r="W186" i="1"/>
  <c r="X180" i="1"/>
  <c r="W180" i="1"/>
  <c r="Y175" i="1"/>
  <c r="X175" i="1"/>
  <c r="W175" i="1"/>
  <c r="X172" i="1"/>
  <c r="W172" i="1"/>
  <c r="W170" i="1"/>
  <c r="X164" i="1"/>
  <c r="W164" i="1"/>
  <c r="X160" i="1"/>
  <c r="W160" i="1"/>
  <c r="X154" i="1"/>
  <c r="W154" i="1"/>
  <c r="W152" i="1"/>
  <c r="W149" i="1"/>
  <c r="X144" i="1"/>
  <c r="W144" i="1"/>
  <c r="X142" i="1"/>
  <c r="W142" i="1"/>
  <c r="X140" i="1"/>
  <c r="W140" i="1"/>
  <c r="X139" i="1"/>
  <c r="W139" i="1"/>
  <c r="X136" i="1"/>
  <c r="W136" i="1"/>
  <c r="X133" i="1"/>
  <c r="W133" i="1"/>
  <c r="X131" i="1"/>
  <c r="X128" i="1"/>
  <c r="W128" i="1"/>
  <c r="X96" i="1"/>
  <c r="W96" i="1"/>
  <c r="X69" i="1"/>
  <c r="W69" i="1"/>
  <c r="W51" i="1"/>
  <c r="X51" i="1"/>
  <c r="V69" i="1" l="1"/>
  <c r="AU199" i="1" l="1"/>
  <c r="AY33" i="1" l="1"/>
  <c r="BG16" i="1" l="1"/>
  <c r="BG10" i="1"/>
  <c r="BG23" i="1"/>
  <c r="BG37" i="1"/>
  <c r="BG33" i="1"/>
  <c r="BG45" i="1"/>
  <c r="BG48" i="1"/>
  <c r="BG69" i="1"/>
  <c r="AY85" i="1"/>
  <c r="BE103" i="1"/>
  <c r="BF103" i="1"/>
  <c r="BG96" i="1"/>
  <c r="BG90" i="1"/>
  <c r="BE127" i="1"/>
  <c r="BF127" i="1"/>
  <c r="BG127" i="1" s="1"/>
  <c r="BD127" i="1"/>
  <c r="BG104" i="1"/>
  <c r="BG111" i="1"/>
  <c r="BG120" i="1"/>
  <c r="BE138" i="1"/>
  <c r="BF138" i="1"/>
  <c r="BD138" i="1"/>
  <c r="BG128" i="1"/>
  <c r="BG133" i="1"/>
  <c r="BE148" i="1"/>
  <c r="BF148" i="1"/>
  <c r="BD148" i="1"/>
  <c r="BG139" i="1"/>
  <c r="BG144" i="1"/>
  <c r="BG148" i="1" s="1"/>
  <c r="BE159" i="1"/>
  <c r="BF159" i="1"/>
  <c r="BG159" i="1" s="1"/>
  <c r="BD159" i="1"/>
  <c r="BG156" i="1"/>
  <c r="BG149" i="1"/>
  <c r="BE174" i="1"/>
  <c r="BF174" i="1"/>
  <c r="BG174" i="1" s="1"/>
  <c r="BD174" i="1"/>
  <c r="BG160" i="1"/>
  <c r="BE192" i="1"/>
  <c r="BF192" i="1"/>
  <c r="BG186" i="1"/>
  <c r="BG175" i="1"/>
  <c r="BD181" i="1"/>
  <c r="BG181" i="1" s="1"/>
  <c r="BE219" i="1"/>
  <c r="BF219" i="1"/>
  <c r="BG219" i="1" s="1"/>
  <c r="BD219" i="1"/>
  <c r="BG193" i="1"/>
  <c r="BG203" i="1"/>
  <c r="BG209" i="1"/>
  <c r="AO23" i="1"/>
  <c r="AO33" i="1"/>
  <c r="AO45" i="1"/>
  <c r="AO51" i="1"/>
  <c r="AO58" i="1"/>
  <c r="AO81" i="1"/>
  <c r="AO90" i="1"/>
  <c r="AO104" i="1"/>
  <c r="AO111" i="1"/>
  <c r="AN121" i="1"/>
  <c r="AO120" i="1" s="1"/>
  <c r="AN122" i="1"/>
  <c r="AN124" i="1"/>
  <c r="AN126" i="1"/>
  <c r="AO128" i="1"/>
  <c r="AO160" i="1"/>
  <c r="AO174" i="1" s="1"/>
  <c r="AO175" i="1"/>
  <c r="AN184" i="1"/>
  <c r="AO181" i="1" s="1"/>
  <c r="AN185" i="1"/>
  <c r="AN186" i="1"/>
  <c r="AO186" i="1" s="1"/>
  <c r="AN187" i="1"/>
  <c r="AN188" i="1"/>
  <c r="AN189" i="1"/>
  <c r="AN190" i="1"/>
  <c r="AO193" i="1"/>
  <c r="AO203" i="1"/>
  <c r="AO209" i="1"/>
  <c r="AO10" i="1"/>
  <c r="BG138" i="1" l="1"/>
  <c r="BE226" i="1"/>
  <c r="AO219" i="1"/>
  <c r="AO192" i="1"/>
  <c r="AO127" i="1"/>
  <c r="AO149" i="1"/>
  <c r="AO159" i="1" s="1"/>
  <c r="AO144" i="1"/>
  <c r="AO156" i="1"/>
  <c r="AO139" i="1"/>
  <c r="AO133" i="1"/>
  <c r="AO138" i="1" s="1"/>
  <c r="BF226" i="1"/>
  <c r="BD192" i="1"/>
  <c r="BD103" i="1"/>
  <c r="BG103" i="1" s="1"/>
  <c r="X58" i="1"/>
  <c r="X223" i="1"/>
  <c r="Z223" i="1" s="1"/>
  <c r="X222" i="1"/>
  <c r="Z222" i="1" s="1"/>
  <c r="W223" i="1"/>
  <c r="W222" i="1"/>
  <c r="Y222" i="1" s="1"/>
  <c r="Y224" i="1" s="1"/>
  <c r="Z221" i="1"/>
  <c r="Y220" i="1"/>
  <c r="Y221" i="1" s="1"/>
  <c r="X220" i="1"/>
  <c r="W220" i="1"/>
  <c r="Z209" i="1"/>
  <c r="S209" i="1"/>
  <c r="X203" i="1"/>
  <c r="Z203" i="1" s="1"/>
  <c r="W203" i="1"/>
  <c r="Y199" i="1"/>
  <c r="Z196" i="1"/>
  <c r="T193" i="1"/>
  <c r="X193" i="1" s="1"/>
  <c r="X188" i="1"/>
  <c r="X181" i="1"/>
  <c r="Z181" i="1" s="1"/>
  <c r="Y180" i="1"/>
  <c r="W181" i="1"/>
  <c r="Y181" i="1" s="1"/>
  <c r="Y186" i="1"/>
  <c r="W188" i="1"/>
  <c r="X170" i="1"/>
  <c r="Z160" i="1"/>
  <c r="Y160" i="1"/>
  <c r="X150" i="1"/>
  <c r="X151" i="1"/>
  <c r="X152" i="1"/>
  <c r="Z154" i="1"/>
  <c r="Z156" i="1"/>
  <c r="Y154" i="1"/>
  <c r="Y156" i="1"/>
  <c r="X149" i="1"/>
  <c r="Y149" i="1"/>
  <c r="Y144" i="1"/>
  <c r="Y142" i="1"/>
  <c r="Z142" i="1"/>
  <c r="Z139" i="1"/>
  <c r="Y139" i="1"/>
  <c r="Y136" i="1"/>
  <c r="Z133" i="1"/>
  <c r="Y133" i="1"/>
  <c r="W131" i="1"/>
  <c r="Y131" i="1" s="1"/>
  <c r="Y128" i="1"/>
  <c r="X120" i="1"/>
  <c r="W120" i="1"/>
  <c r="Y120" i="1" s="1"/>
  <c r="X114" i="1"/>
  <c r="W114" i="1"/>
  <c r="Y114" i="1" s="1"/>
  <c r="X111" i="1"/>
  <c r="Z111" i="1" s="1"/>
  <c r="Z127" i="1" s="1"/>
  <c r="W111" i="1"/>
  <c r="Y111" i="1" s="1"/>
  <c r="Y127" i="1" s="1"/>
  <c r="X104" i="1"/>
  <c r="W104" i="1"/>
  <c r="Z96" i="1"/>
  <c r="Y96" i="1"/>
  <c r="X93" i="1"/>
  <c r="Z93" i="1" s="1"/>
  <c r="W93" i="1"/>
  <c r="Y93" i="1" s="1"/>
  <c r="X90" i="1"/>
  <c r="W90" i="1"/>
  <c r="Y90" i="1" s="1"/>
  <c r="Y58" i="1"/>
  <c r="W58" i="1"/>
  <c r="Y51" i="1"/>
  <c r="Z10" i="1"/>
  <c r="Y10" i="1"/>
  <c r="X10" i="1"/>
  <c r="Y159" i="1" l="1"/>
  <c r="Z224" i="1"/>
  <c r="Y148" i="1"/>
  <c r="Y219" i="1"/>
  <c r="AO148" i="1"/>
  <c r="BD226" i="1"/>
  <c r="BG192" i="1"/>
  <c r="Y138" i="1"/>
  <c r="Z192" i="1"/>
  <c r="Y174" i="1"/>
  <c r="Y192" i="1"/>
  <c r="Z103" i="1"/>
  <c r="X196" i="1"/>
  <c r="X199" i="1"/>
  <c r="Z174" i="1"/>
  <c r="Z159" i="1"/>
  <c r="Z148" i="1"/>
  <c r="Z138" i="1"/>
  <c r="BD228" i="1" l="1"/>
  <c r="BD227" i="1"/>
  <c r="BC33" i="1"/>
  <c r="AT70" i="1" l="1"/>
  <c r="AT77" i="1" s="1"/>
  <c r="AL70" i="1"/>
  <c r="AL77" i="1" l="1"/>
  <c r="U69" i="1"/>
  <c r="AR57" i="1"/>
  <c r="AR56" i="1"/>
  <c r="AR54" i="1"/>
  <c r="AR52" i="1"/>
  <c r="AR51" i="1"/>
  <c r="Y103" i="1" l="1"/>
  <c r="Y226" i="1" s="1"/>
  <c r="AR15" i="1"/>
  <c r="AR14" i="1"/>
  <c r="AR13" i="1"/>
  <c r="AS77" i="1" l="1"/>
  <c r="AJ77" i="1"/>
  <c r="AO69" i="1" s="1"/>
  <c r="AO103" i="1" s="1"/>
  <c r="AO226" i="1" s="1"/>
  <c r="AR106" i="1" l="1"/>
  <c r="AR104" i="1"/>
  <c r="BL46" i="1" l="1"/>
  <c r="AY144" i="1" l="1"/>
  <c r="AY139" i="1"/>
  <c r="AY133" i="1"/>
  <c r="AY160" i="1" l="1"/>
  <c r="AY186" i="1" l="1"/>
  <c r="AY181" i="1"/>
  <c r="AY175" i="1"/>
  <c r="AY104" i="1"/>
  <c r="AY69" i="1"/>
  <c r="AY58" i="1"/>
  <c r="AY51" i="1"/>
  <c r="AY45" i="1"/>
  <c r="AY23" i="1"/>
  <c r="R131" i="1" l="1"/>
  <c r="R144" i="1"/>
  <c r="R199" i="1"/>
  <c r="Z219" i="1" s="1"/>
  <c r="Z2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LENOVO</author>
    <author>Alba Luz pava urrutia</author>
    <author>Jessica Maria Diaz Morelos</author>
    <author>ACER</author>
    <author>Marlene  Sierra</author>
    <author>VIKI DE LA ROSA</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I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K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Z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K8" authorId="2" shapeId="0" xr:uid="{00000000-0006-0000-0100-000005000000}">
      <text>
        <r>
          <rPr>
            <sz val="9"/>
            <color indexed="81"/>
            <rFont val="Tahoma"/>
            <family val="2"/>
          </rPr>
          <t xml:space="preserve">VER ANEXO 1
</t>
        </r>
      </text>
    </comment>
    <comment ref="BL8" authorId="2" shapeId="0" xr:uid="{00000000-0006-0000-0100-000006000000}">
      <text>
        <r>
          <rPr>
            <b/>
            <sz val="9"/>
            <color indexed="81"/>
            <rFont val="Tahoma"/>
            <family val="2"/>
          </rPr>
          <t>VER ANEXO 1</t>
        </r>
        <r>
          <rPr>
            <sz val="9"/>
            <color indexed="81"/>
            <rFont val="Tahoma"/>
            <family val="2"/>
          </rPr>
          <t xml:space="preserve">
</t>
        </r>
      </text>
    </comment>
    <comment ref="AI11" authorId="3" shapeId="0" xr:uid="{00000000-0006-0000-0100-00000700000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
</t>
        </r>
      </text>
    </comment>
    <comment ref="AI12" authorId="3" shapeId="0" xr:uid="{00000000-0006-0000-0100-000008000000}">
      <text>
        <r>
          <rPr>
            <b/>
            <sz val="20"/>
            <color indexed="81"/>
            <rFont val="Tahoma"/>
            <family val="2"/>
          </rPr>
          <t xml:space="preserve">LENOVO:
</t>
        </r>
        <r>
          <rPr>
            <sz val="20"/>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J13" authorId="3" shapeId="0" xr:uid="{00000000-0006-0000-0100-000009000000}">
      <text>
        <r>
          <rPr>
            <b/>
            <sz val="9"/>
            <color indexed="81"/>
            <rFont val="Tahoma"/>
            <family val="2"/>
          </rPr>
          <t>LENOVO:</t>
        </r>
        <r>
          <rPr>
            <sz val="9"/>
            <color indexed="81"/>
            <rFont val="Tahoma"/>
            <family val="2"/>
          </rPr>
          <t xml:space="preserve">
</t>
        </r>
        <r>
          <rPr>
            <sz val="48"/>
            <color indexed="81"/>
            <rFont val="Tahoma"/>
            <family val="2"/>
          </rPr>
          <t>Tener en cuenta:
Estudio de insuficiencia 49.270
PACSE 47.778
Proyecto 46.358
Proceso de contratación actual 45.378</t>
        </r>
      </text>
    </comment>
    <comment ref="AK15" authorId="3" shapeId="0" xr:uid="{00000000-0006-0000-0100-00000A000000}">
      <text>
        <r>
          <rPr>
            <b/>
            <sz val="9"/>
            <color indexed="81"/>
            <rFont val="Tahoma"/>
            <family val="2"/>
          </rPr>
          <t>LENOVO:</t>
        </r>
        <r>
          <rPr>
            <sz val="9"/>
            <color indexed="81"/>
            <rFont val="Tahoma"/>
            <family val="2"/>
          </rPr>
          <t xml:space="preserve">
Corte 30 de mayo
No han  hecho el corte MEN a junio</t>
        </r>
      </text>
    </comment>
    <comment ref="AI16" authorId="3" shapeId="0" xr:uid="{00000000-0006-0000-0100-00000B000000}">
      <text>
        <r>
          <rPr>
            <b/>
            <sz val="28"/>
            <color indexed="81"/>
            <rFont val="Tahoma"/>
            <family val="2"/>
          </rPr>
          <t>LENOVO:</t>
        </r>
        <r>
          <rPr>
            <sz val="28"/>
            <color indexed="81"/>
            <rFont val="Tahoma"/>
            <family val="2"/>
          </rPr>
          <t xml:space="preserve">
Plan de auditoría de matrícula oficial y contratada.
Las asistencias se organizarán en 4 ciclos que se ejecutan durante el mes.</t>
        </r>
      </text>
    </comment>
    <comment ref="AK16" authorId="3" shapeId="0" xr:uid="{00000000-0006-0000-0100-00000C000000}">
      <text>
        <r>
          <rPr>
            <b/>
            <sz val="9"/>
            <color indexed="81"/>
            <rFont val="Tahoma"/>
            <family val="2"/>
          </rPr>
          <t>LENOVO:</t>
        </r>
        <r>
          <rPr>
            <sz val="9"/>
            <color indexed="81"/>
            <rFont val="Tahoma"/>
            <family val="2"/>
          </rPr>
          <t xml:space="preserve">
Acumulado año</t>
        </r>
      </text>
    </comment>
    <comment ref="AI17" authorId="3" shapeId="0" xr:uid="{00000000-0006-0000-0100-00000D00000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I18" authorId="3" shapeId="0" xr:uid="{00000000-0006-0000-0100-00000E000000}">
      <text>
        <r>
          <rPr>
            <b/>
            <sz val="36"/>
            <color indexed="81"/>
            <rFont val="Tahoma"/>
            <family val="2"/>
          </rPr>
          <t>LENOVO:</t>
        </r>
        <r>
          <rPr>
            <sz val="3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K18" authorId="3" shapeId="0" xr:uid="{00000000-0006-0000-0100-00000F000000}">
      <text>
        <r>
          <rPr>
            <b/>
            <sz val="9"/>
            <color indexed="81"/>
            <rFont val="Tahoma"/>
            <family val="2"/>
          </rPr>
          <t>LENOVO:</t>
        </r>
        <r>
          <rPr>
            <sz val="9"/>
            <color indexed="81"/>
            <rFont val="Tahoma"/>
            <family val="2"/>
          </rPr>
          <t xml:space="preserve">
Acumulado año</t>
        </r>
      </text>
    </comment>
    <comment ref="AI20" authorId="3" shapeId="0" xr:uid="{00000000-0006-0000-0100-000010000000}">
      <text>
        <r>
          <rPr>
            <b/>
            <sz val="26"/>
            <color indexed="81"/>
            <rFont val="Tahoma"/>
            <family val="2"/>
          </rPr>
          <t>LENOVO:</t>
        </r>
        <r>
          <rPr>
            <sz val="26"/>
            <color indexed="81"/>
            <rFont val="Tahoma"/>
            <family val="2"/>
          </rPr>
          <t xml:space="preserve">
LENOVO: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I21" authorId="3" shapeId="0" xr:uid="{00000000-0006-0000-0100-000011000000}">
      <text>
        <r>
          <rPr>
            <b/>
            <sz val="20"/>
            <color indexed="81"/>
            <rFont val="Tahoma"/>
            <family val="2"/>
          </rPr>
          <t xml:space="preserve">LENOVO:
</t>
        </r>
        <r>
          <rPr>
            <sz val="26"/>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J23" authorId="3" shapeId="0" xr:uid="{00000000-0006-0000-0100-000012000000}">
      <text>
        <r>
          <rPr>
            <b/>
            <sz val="36"/>
            <color indexed="81"/>
            <rFont val="Tahoma"/>
            <family val="2"/>
          </rPr>
          <t>LENOVO:</t>
        </r>
        <r>
          <rPr>
            <sz val="36"/>
            <color indexed="81"/>
            <rFont val="Tahoma"/>
            <family val="2"/>
          </rPr>
          <t xml:space="preserve">
Base de planificación 2024</t>
        </r>
      </text>
    </comment>
    <comment ref="AJ53" authorId="3" shapeId="0" xr:uid="{00000000-0006-0000-0100-000013000000}">
      <text>
        <r>
          <rPr>
            <b/>
            <sz val="48"/>
            <color indexed="81"/>
            <rFont val="Tahoma"/>
            <family val="2"/>
          </rPr>
          <t>LENOVO:</t>
        </r>
        <r>
          <rPr>
            <sz val="48"/>
            <color indexed="81"/>
            <rFont val="Tahoma"/>
            <family val="2"/>
          </rPr>
          <t xml:space="preserve">
IIQ, IIQ y IVQ</t>
        </r>
      </text>
    </comment>
    <comment ref="AP53" authorId="3" shapeId="0" xr:uid="{00000000-0006-0000-0100-000014000000}">
      <text>
        <r>
          <rPr>
            <b/>
            <sz val="48"/>
            <color indexed="81"/>
            <rFont val="Tahoma"/>
            <family val="2"/>
          </rPr>
          <t>LENOVO:</t>
        </r>
        <r>
          <rPr>
            <sz val="48"/>
            <color indexed="81"/>
            <rFont val="Tahoma"/>
            <family val="2"/>
          </rPr>
          <t xml:space="preserve">
IIQ, IIQ y IVQ</t>
        </r>
      </text>
    </comment>
    <comment ref="AQ53" authorId="3" shapeId="0" xr:uid="{00000000-0006-0000-0100-000015000000}">
      <text>
        <r>
          <rPr>
            <b/>
            <sz val="48"/>
            <color indexed="81"/>
            <rFont val="Tahoma"/>
            <family val="2"/>
          </rPr>
          <t>LENOVO:</t>
        </r>
        <r>
          <rPr>
            <sz val="48"/>
            <color indexed="81"/>
            <rFont val="Tahoma"/>
            <family val="2"/>
          </rPr>
          <t xml:space="preserve">
IIQ, IIQ y IVQ</t>
        </r>
      </text>
    </comment>
    <comment ref="AR53" authorId="3" shapeId="0" xr:uid="{00000000-0006-0000-0100-000016000000}">
      <text>
        <r>
          <rPr>
            <b/>
            <sz val="48"/>
            <color indexed="81"/>
            <rFont val="Tahoma"/>
            <family val="2"/>
          </rPr>
          <t>LENOVO:</t>
        </r>
        <r>
          <rPr>
            <sz val="48"/>
            <color indexed="81"/>
            <rFont val="Tahoma"/>
            <family val="2"/>
          </rPr>
          <t xml:space="preserve">
IIQ, IIQ y IVQ</t>
        </r>
      </text>
    </comment>
    <comment ref="BK53" authorId="3" shapeId="0" xr:uid="{00000000-0006-0000-0100-000017000000}">
      <text>
        <r>
          <rPr>
            <b/>
            <sz val="48"/>
            <color indexed="81"/>
            <rFont val="Tahoma"/>
            <family val="2"/>
          </rPr>
          <t>LENOVO:</t>
        </r>
        <r>
          <rPr>
            <sz val="48"/>
            <color indexed="81"/>
            <rFont val="Tahoma"/>
            <family val="2"/>
          </rPr>
          <t xml:space="preserve">
IIQ, IIQ y IVQ</t>
        </r>
      </text>
    </comment>
    <comment ref="BM53" authorId="3" shapeId="0" xr:uid="{00000000-0006-0000-0100-000018000000}">
      <text>
        <r>
          <rPr>
            <b/>
            <sz val="48"/>
            <color indexed="81"/>
            <rFont val="Tahoma"/>
            <family val="2"/>
          </rPr>
          <t>LENOVO:</t>
        </r>
        <r>
          <rPr>
            <sz val="48"/>
            <color indexed="81"/>
            <rFont val="Tahoma"/>
            <family val="2"/>
          </rPr>
          <t xml:space="preserve">
IIQ, IIQ y IVQ</t>
        </r>
      </text>
    </comment>
    <comment ref="BN53" authorId="3" shapeId="0" xr:uid="{00000000-0006-0000-0100-000019000000}">
      <text>
        <r>
          <rPr>
            <b/>
            <sz val="48"/>
            <color indexed="81"/>
            <rFont val="Tahoma"/>
            <family val="2"/>
          </rPr>
          <t>LENOVO:</t>
        </r>
        <r>
          <rPr>
            <sz val="48"/>
            <color indexed="81"/>
            <rFont val="Tahoma"/>
            <family val="2"/>
          </rPr>
          <t xml:space="preserve">
IIQ, IIQ y IVQ</t>
        </r>
      </text>
    </comment>
    <comment ref="BN54" authorId="3" shapeId="0" xr:uid="{00000000-0006-0000-0100-00001A000000}">
      <text>
        <r>
          <rPr>
            <b/>
            <sz val="48"/>
            <color indexed="81"/>
            <rFont val="Tahoma"/>
            <family val="2"/>
          </rPr>
          <t>LENOVO:</t>
        </r>
        <r>
          <rPr>
            <sz val="48"/>
            <color indexed="81"/>
            <rFont val="Tahoma"/>
            <family val="2"/>
          </rPr>
          <t xml:space="preserve">
IIQ, IIQ y IVQ</t>
        </r>
      </text>
    </comment>
    <comment ref="AJ55" authorId="3" shapeId="0" xr:uid="{00000000-0006-0000-0100-00001B000000}">
      <text>
        <r>
          <rPr>
            <b/>
            <sz val="48"/>
            <color indexed="81"/>
            <rFont val="Tahoma"/>
            <family val="2"/>
          </rPr>
          <t>LENOVO:</t>
        </r>
        <r>
          <rPr>
            <sz val="48"/>
            <color indexed="81"/>
            <rFont val="Tahoma"/>
            <family val="2"/>
          </rPr>
          <t xml:space="preserve">
IIQ, IIQ y IVQ</t>
        </r>
      </text>
    </comment>
    <comment ref="AP55" authorId="3" shapeId="0" xr:uid="{00000000-0006-0000-0100-00001C000000}">
      <text>
        <r>
          <rPr>
            <b/>
            <sz val="48"/>
            <color indexed="81"/>
            <rFont val="Tahoma"/>
            <family val="2"/>
          </rPr>
          <t>LENOVO:</t>
        </r>
        <r>
          <rPr>
            <sz val="48"/>
            <color indexed="81"/>
            <rFont val="Tahoma"/>
            <family val="2"/>
          </rPr>
          <t xml:space="preserve">
IIQ, IIQ y IVQ</t>
        </r>
      </text>
    </comment>
    <comment ref="AQ55" authorId="3" shapeId="0" xr:uid="{00000000-0006-0000-0100-00001D000000}">
      <text>
        <r>
          <rPr>
            <b/>
            <sz val="48"/>
            <color indexed="81"/>
            <rFont val="Tahoma"/>
            <family val="2"/>
          </rPr>
          <t>LENOVO:</t>
        </r>
        <r>
          <rPr>
            <sz val="48"/>
            <color indexed="81"/>
            <rFont val="Tahoma"/>
            <family val="2"/>
          </rPr>
          <t xml:space="preserve">
IIQ, IIQ y IVQ</t>
        </r>
      </text>
    </comment>
    <comment ref="AR55" authorId="3" shapeId="0" xr:uid="{00000000-0006-0000-0100-00001E000000}">
      <text>
        <r>
          <rPr>
            <b/>
            <sz val="48"/>
            <color indexed="81"/>
            <rFont val="Tahoma"/>
            <family val="2"/>
          </rPr>
          <t>LENOVO:</t>
        </r>
        <r>
          <rPr>
            <sz val="48"/>
            <color indexed="81"/>
            <rFont val="Tahoma"/>
            <family val="2"/>
          </rPr>
          <t xml:space="preserve">
IIQ, IIQ y IVQ</t>
        </r>
      </text>
    </comment>
    <comment ref="AS55" authorId="3" shapeId="0" xr:uid="{00000000-0006-0000-0100-00001F000000}">
      <text>
        <r>
          <rPr>
            <b/>
            <sz val="48"/>
            <color indexed="81"/>
            <rFont val="Tahoma"/>
            <family val="2"/>
          </rPr>
          <t>LENOVO:</t>
        </r>
        <r>
          <rPr>
            <sz val="48"/>
            <color indexed="81"/>
            <rFont val="Tahoma"/>
            <family val="2"/>
          </rPr>
          <t xml:space="preserve">
IIQ, IIQ y IVQ</t>
        </r>
      </text>
    </comment>
    <comment ref="BJ55" authorId="3" shapeId="0" xr:uid="{00000000-0006-0000-0100-000020000000}">
      <text>
        <r>
          <rPr>
            <b/>
            <sz val="48"/>
            <color indexed="81"/>
            <rFont val="Tahoma"/>
            <family val="2"/>
          </rPr>
          <t>LENOVO:</t>
        </r>
        <r>
          <rPr>
            <sz val="48"/>
            <color indexed="81"/>
            <rFont val="Tahoma"/>
            <family val="2"/>
          </rPr>
          <t xml:space="preserve">
IIQ, IIQ y IVQ</t>
        </r>
      </text>
    </comment>
    <comment ref="BK55" authorId="3" shapeId="0" xr:uid="{00000000-0006-0000-0100-000021000000}">
      <text>
        <r>
          <rPr>
            <b/>
            <sz val="48"/>
            <color indexed="81"/>
            <rFont val="Tahoma"/>
            <family val="2"/>
          </rPr>
          <t>LENOVO:</t>
        </r>
        <r>
          <rPr>
            <sz val="48"/>
            <color indexed="81"/>
            <rFont val="Tahoma"/>
            <family val="2"/>
          </rPr>
          <t xml:space="preserve">
IIQ, IIQ y IVQ</t>
        </r>
      </text>
    </comment>
    <comment ref="BM55" authorId="3" shapeId="0" xr:uid="{00000000-0006-0000-0100-000022000000}">
      <text>
        <r>
          <rPr>
            <b/>
            <sz val="48"/>
            <color indexed="81"/>
            <rFont val="Tahoma"/>
            <family val="2"/>
          </rPr>
          <t>LENOVO:</t>
        </r>
        <r>
          <rPr>
            <sz val="48"/>
            <color indexed="81"/>
            <rFont val="Tahoma"/>
            <family val="2"/>
          </rPr>
          <t xml:space="preserve">
IIQ, IIQ y IVQ</t>
        </r>
      </text>
    </comment>
    <comment ref="BN55" authorId="3" shapeId="0" xr:uid="{00000000-0006-0000-0100-000023000000}">
      <text>
        <r>
          <rPr>
            <b/>
            <sz val="48"/>
            <color indexed="81"/>
            <rFont val="Tahoma"/>
            <family val="2"/>
          </rPr>
          <t>LENOVO:</t>
        </r>
        <r>
          <rPr>
            <sz val="48"/>
            <color indexed="81"/>
            <rFont val="Tahoma"/>
            <family val="2"/>
          </rPr>
          <t xml:space="preserve">
IIQ, IIQ y IVQ</t>
        </r>
      </text>
    </comment>
    <comment ref="AK59" authorId="3" shapeId="0" xr:uid="{00000000-0006-0000-0100-000024000000}">
      <text>
        <r>
          <rPr>
            <b/>
            <sz val="9"/>
            <color indexed="81"/>
            <rFont val="Tahoma"/>
            <family val="2"/>
          </rPr>
          <t>LENOVO:</t>
        </r>
        <r>
          <rPr>
            <sz val="9"/>
            <color indexed="81"/>
            <rFont val="Tahoma"/>
            <family val="2"/>
          </rPr>
          <t xml:space="preserve">
Acumulado</t>
        </r>
      </text>
    </comment>
    <comment ref="BI60" authorId="4" shapeId="0" xr:uid="{00000000-0006-0000-0100-000025000000}">
      <text>
        <r>
          <rPr>
            <b/>
            <sz val="9"/>
            <color indexed="81"/>
            <rFont val="Tahoma"/>
            <family val="2"/>
          </rPr>
          <t>Alba Luz pava urrutia:</t>
        </r>
        <r>
          <rPr>
            <sz val="9"/>
            <color indexed="81"/>
            <rFont val="Tahoma"/>
            <family val="2"/>
          </rPr>
          <t xml:space="preserve">
</t>
        </r>
      </text>
    </comment>
    <comment ref="AK61" authorId="3" shapeId="0" xr:uid="{00000000-0006-0000-0100-000026000000}">
      <text>
        <r>
          <rPr>
            <b/>
            <sz val="9"/>
            <color indexed="81"/>
            <rFont val="Tahoma"/>
            <family val="2"/>
          </rPr>
          <t>LENOVO:</t>
        </r>
        <r>
          <rPr>
            <sz val="9"/>
            <color indexed="81"/>
            <rFont val="Tahoma"/>
            <family val="2"/>
          </rPr>
          <t xml:space="preserve">
Acumulado</t>
        </r>
      </text>
    </comment>
    <comment ref="AK66" authorId="3" shapeId="0" xr:uid="{00000000-0006-0000-0100-000027000000}">
      <text>
        <r>
          <rPr>
            <b/>
            <sz val="9"/>
            <color indexed="81"/>
            <rFont val="Tahoma"/>
            <family val="2"/>
          </rPr>
          <t>LENOVO:</t>
        </r>
        <r>
          <rPr>
            <sz val="9"/>
            <color indexed="81"/>
            <rFont val="Tahoma"/>
            <family val="2"/>
          </rPr>
          <t xml:space="preserve">
</t>
        </r>
        <r>
          <rPr>
            <sz val="24"/>
            <color indexed="81"/>
            <rFont val="Tahoma"/>
            <family val="2"/>
          </rPr>
          <t>Corte 31 de mayo, depende del corte oficial del MEN en SIMAT que se genera una vez cerrado 30 de junio.</t>
        </r>
      </text>
    </comment>
    <comment ref="AK68" authorId="3" shapeId="0" xr:uid="{00000000-0006-0000-0100-000028000000}">
      <text>
        <r>
          <rPr>
            <b/>
            <sz val="9"/>
            <color indexed="81"/>
            <rFont val="Tahoma"/>
            <family val="2"/>
          </rPr>
          <t>LENOVO:</t>
        </r>
        <r>
          <rPr>
            <sz val="9"/>
            <color indexed="81"/>
            <rFont val="Tahoma"/>
            <family val="2"/>
          </rPr>
          <t xml:space="preserve">
Acumulativo</t>
        </r>
      </text>
    </comment>
    <comment ref="AK70" authorId="3" shapeId="0" xr:uid="{00000000-0006-0000-0100-000029000000}">
      <text>
        <r>
          <rPr>
            <b/>
            <sz val="22"/>
            <color indexed="81"/>
            <rFont val="Tahoma"/>
            <family val="2"/>
          </rPr>
          <t>LENOVO:</t>
        </r>
        <r>
          <rPr>
            <sz val="22"/>
            <color indexed="81"/>
            <rFont val="Tahoma"/>
            <family val="2"/>
          </rPr>
          <t xml:space="preserve">
Acumulado a mayo.
Transporte orden de servicios
Transporte matricula contratada
Transporte marítimo</t>
        </r>
      </text>
    </comment>
    <comment ref="AK71" authorId="3" shapeId="0" xr:uid="{00000000-0006-0000-0100-00002A000000}">
      <text>
        <r>
          <rPr>
            <b/>
            <sz val="26"/>
            <color indexed="81"/>
            <rFont val="Tahoma"/>
            <family val="2"/>
          </rPr>
          <t>LENOVO:</t>
        </r>
        <r>
          <rPr>
            <sz val="26"/>
            <color indexed="81"/>
            <rFont val="Tahoma"/>
            <family val="2"/>
          </rPr>
          <t xml:space="preserve">
</t>
        </r>
        <r>
          <rPr>
            <sz val="36"/>
            <color indexed="81"/>
            <rFont val="Tahoma"/>
            <family val="2"/>
          </rPr>
          <t>Acumulado a mayo
Tabletas y kit escolares</t>
        </r>
      </text>
    </comment>
    <comment ref="AK72" authorId="3" shapeId="0" xr:uid="{00000000-0006-0000-0100-00002B000000}">
      <text>
        <r>
          <rPr>
            <b/>
            <sz val="9"/>
            <color indexed="81"/>
            <rFont val="Tahoma"/>
            <family val="2"/>
          </rPr>
          <t>LENOVO:</t>
        </r>
        <r>
          <rPr>
            <sz val="9"/>
            <color indexed="81"/>
            <rFont val="Tahoma"/>
            <family val="2"/>
          </rPr>
          <t xml:space="preserve">
Se mantiene</t>
        </r>
      </text>
    </comment>
    <comment ref="AI77" authorId="3" shapeId="0" xr:uid="{00000000-0006-0000-0100-00002C000000}">
      <text>
        <r>
          <rPr>
            <b/>
            <sz val="9"/>
            <color indexed="81"/>
            <rFont val="Tahoma"/>
            <family val="2"/>
          </rPr>
          <t>LENOVO:</t>
        </r>
        <r>
          <rPr>
            <sz val="9"/>
            <color indexed="81"/>
            <rFont val="Tahoma"/>
            <family val="2"/>
          </rPr>
          <t xml:space="preserve">
45 colegios focalizados</t>
        </r>
      </text>
    </comment>
    <comment ref="AK77" authorId="3" shapeId="0" xr:uid="{00000000-0006-0000-0100-00002D000000}">
      <text>
        <r>
          <rPr>
            <b/>
            <sz val="9"/>
            <color indexed="81"/>
            <rFont val="Tahoma"/>
            <family val="2"/>
          </rPr>
          <t>LENOVO:</t>
        </r>
        <r>
          <rPr>
            <sz val="9"/>
            <color indexed="81"/>
            <rFont val="Tahoma"/>
            <family val="2"/>
          </rPr>
          <t xml:space="preserve">
Acumulado a mayo.</t>
        </r>
      </text>
    </comment>
    <comment ref="AI82" authorId="3" shapeId="0" xr:uid="{00000000-0006-0000-0100-00002E000000}">
      <text>
        <r>
          <rPr>
            <b/>
            <sz val="9"/>
            <color indexed="81"/>
            <rFont val="Tahoma"/>
            <family val="2"/>
          </rPr>
          <t>LENOVO:</t>
        </r>
        <r>
          <rPr>
            <sz val="9"/>
            <color indexed="81"/>
            <rFont val="Tahoma"/>
            <family val="2"/>
          </rPr>
          <t xml:space="preserve">
45 colegios focalizados</t>
        </r>
      </text>
    </comment>
    <comment ref="AI83" authorId="3" shapeId="0" xr:uid="{00000000-0006-0000-0100-00002F000000}">
      <text>
        <r>
          <rPr>
            <b/>
            <sz val="9"/>
            <color indexed="81"/>
            <rFont val="Tahoma"/>
            <family val="2"/>
          </rPr>
          <t>LENOVO:</t>
        </r>
        <r>
          <rPr>
            <sz val="9"/>
            <color indexed="81"/>
            <rFont val="Tahoma"/>
            <family val="2"/>
          </rPr>
          <t xml:space="preserve">
45 colegios focalizados</t>
        </r>
      </text>
    </comment>
    <comment ref="AK83" authorId="3" shapeId="0" xr:uid="{00000000-0006-0000-0100-000030000000}">
      <text>
        <r>
          <rPr>
            <b/>
            <sz val="9"/>
            <color indexed="81"/>
            <rFont val="Tahoma"/>
            <family val="2"/>
          </rPr>
          <t>LENOVO:</t>
        </r>
        <r>
          <rPr>
            <sz val="9"/>
            <color indexed="81"/>
            <rFont val="Tahoma"/>
            <family val="2"/>
          </rPr>
          <t xml:space="preserve">
Acumulado año</t>
        </r>
      </text>
    </comment>
    <comment ref="AJ87" authorId="5" shapeId="0" xr:uid="{00000000-0006-0000-0100-000031000000}">
      <text>
        <r>
          <rPr>
            <b/>
            <sz val="16"/>
            <color indexed="81"/>
            <rFont val="Tahoma"/>
            <family val="2"/>
          </rPr>
          <t>Jessica Maria Diaz Morelos:</t>
        </r>
        <r>
          <rPr>
            <sz val="16"/>
            <color indexed="81"/>
            <rFont val="Tahoma"/>
            <family val="2"/>
          </rPr>
          <t xml:space="preserve">
Se ajusta esta actividad en virtud que estamos en la fase de formulación y solo se portaran las actividades que </t>
        </r>
      </text>
    </comment>
    <comment ref="AK87" authorId="3" shapeId="0" xr:uid="{00000000-0006-0000-0100-000032000000}">
      <text>
        <r>
          <rPr>
            <b/>
            <sz val="9"/>
            <color indexed="81"/>
            <rFont val="Tahoma"/>
            <family val="2"/>
          </rPr>
          <t>LENOVO:</t>
        </r>
        <r>
          <rPr>
            <sz val="9"/>
            <color indexed="81"/>
            <rFont val="Tahoma"/>
            <family val="2"/>
          </rPr>
          <t xml:space="preserve">
Permanente</t>
        </r>
      </text>
    </comment>
    <comment ref="AT104" authorId="3" shapeId="0" xr:uid="{00000000-0006-0000-0100-000033000000}">
      <text>
        <r>
          <rPr>
            <b/>
            <sz val="9"/>
            <color indexed="81"/>
            <rFont val="Tahoma"/>
            <family val="2"/>
          </rPr>
          <t>LENOVO:</t>
        </r>
        <r>
          <rPr>
            <sz val="9"/>
            <color indexed="81"/>
            <rFont val="Tahoma"/>
            <family val="2"/>
          </rPr>
          <t xml:space="preserve">
Acumulado</t>
        </r>
      </text>
    </comment>
    <comment ref="AK105" authorId="3" shapeId="0" xr:uid="{00000000-0006-0000-0100-000034000000}">
      <text>
        <r>
          <rPr>
            <b/>
            <sz val="9"/>
            <color indexed="81"/>
            <rFont val="Tahoma"/>
            <family val="2"/>
          </rPr>
          <t>LENOVO:</t>
        </r>
        <r>
          <rPr>
            <sz val="9"/>
            <color indexed="81"/>
            <rFont val="Tahoma"/>
            <family val="2"/>
          </rPr>
          <t xml:space="preserve">
Acumulado año</t>
        </r>
      </text>
    </comment>
    <comment ref="AK106" authorId="3" shapeId="0" xr:uid="{00000000-0006-0000-0100-000035000000}">
      <text>
        <r>
          <rPr>
            <b/>
            <sz val="9"/>
            <color indexed="81"/>
            <rFont val="Tahoma"/>
            <family val="2"/>
          </rPr>
          <t>LENOVO:</t>
        </r>
        <r>
          <rPr>
            <sz val="9"/>
            <color indexed="81"/>
            <rFont val="Tahoma"/>
            <family val="2"/>
          </rPr>
          <t xml:space="preserve">
Acumulado año</t>
        </r>
      </text>
    </comment>
    <comment ref="AP106" authorId="6" shapeId="0" xr:uid="{00000000-0006-0000-0100-000036000000}">
      <text>
        <r>
          <rPr>
            <b/>
            <sz val="36"/>
            <color indexed="81"/>
            <rFont val="Tahoma"/>
            <family val="2"/>
          </rPr>
          <t>ACER:</t>
        </r>
        <r>
          <rPr>
            <sz val="36"/>
            <color indexed="81"/>
            <rFont val="Tahoma"/>
            <family val="2"/>
          </rPr>
          <t xml:space="preserve">
Acumulado del año</t>
        </r>
      </text>
    </comment>
    <comment ref="AT106" authorId="3" shapeId="0" xr:uid="{00000000-0006-0000-0100-000037000000}">
      <text>
        <r>
          <rPr>
            <b/>
            <sz val="9"/>
            <color indexed="81"/>
            <rFont val="Tahoma"/>
            <family val="2"/>
          </rPr>
          <t>LENOVO:</t>
        </r>
        <r>
          <rPr>
            <sz val="9"/>
            <color indexed="81"/>
            <rFont val="Tahoma"/>
            <family val="2"/>
          </rPr>
          <t xml:space="preserve">
Acumulado</t>
        </r>
      </text>
    </comment>
    <comment ref="AK107" authorId="3" shapeId="0" xr:uid="{00000000-0006-0000-0100-000038000000}">
      <text>
        <r>
          <rPr>
            <b/>
            <sz val="18"/>
            <color indexed="81"/>
            <rFont val="Tahoma"/>
            <family val="2"/>
          </rPr>
          <t xml:space="preserve">LENOVO:
</t>
        </r>
        <r>
          <rPr>
            <sz val="18"/>
            <color indexed="81"/>
            <rFont val="Tahoma"/>
            <family val="2"/>
          </rPr>
          <t>Acumulado año</t>
        </r>
      </text>
    </comment>
    <comment ref="AP107" authorId="6" shapeId="0" xr:uid="{00000000-0006-0000-0100-000039000000}">
      <text>
        <r>
          <rPr>
            <b/>
            <sz val="9"/>
            <color indexed="81"/>
            <rFont val="Tahoma"/>
            <family val="2"/>
          </rPr>
          <t>ACER:</t>
        </r>
        <r>
          <rPr>
            <sz val="9"/>
            <color indexed="81"/>
            <rFont val="Tahoma"/>
            <family val="2"/>
          </rPr>
          <t xml:space="preserve">
</t>
        </r>
        <r>
          <rPr>
            <sz val="48"/>
            <color indexed="81"/>
            <rFont val="Tahoma"/>
            <family val="2"/>
          </rPr>
          <t>Acumulado del año</t>
        </r>
      </text>
    </comment>
    <comment ref="AT107" authorId="3" shapeId="0" xr:uid="{00000000-0006-0000-0100-00003A000000}">
      <text>
        <r>
          <rPr>
            <b/>
            <sz val="9"/>
            <color indexed="81"/>
            <rFont val="Tahoma"/>
            <family val="2"/>
          </rPr>
          <t>LENOVO:</t>
        </r>
        <r>
          <rPr>
            <sz val="9"/>
            <color indexed="81"/>
            <rFont val="Tahoma"/>
            <family val="2"/>
          </rPr>
          <t xml:space="preserve">
Acumulado</t>
        </r>
      </text>
    </comment>
    <comment ref="AK108" authorId="3" shapeId="0" xr:uid="{00000000-0006-0000-0100-00003B000000}">
      <text>
        <r>
          <rPr>
            <b/>
            <sz val="9"/>
            <color indexed="81"/>
            <rFont val="Tahoma"/>
            <family val="2"/>
          </rPr>
          <t>LENOVO:</t>
        </r>
        <r>
          <rPr>
            <sz val="9"/>
            <color indexed="81"/>
            <rFont val="Tahoma"/>
            <family val="2"/>
          </rPr>
          <t xml:space="preserve">
Acumulado año</t>
        </r>
      </text>
    </comment>
    <comment ref="AK109" authorId="3" shapeId="0" xr:uid="{00000000-0006-0000-0100-00003C000000}">
      <text>
        <r>
          <rPr>
            <b/>
            <sz val="9"/>
            <color indexed="81"/>
            <rFont val="Tahoma"/>
            <family val="2"/>
          </rPr>
          <t>LENOVO:</t>
        </r>
        <r>
          <rPr>
            <sz val="9"/>
            <color indexed="81"/>
            <rFont val="Tahoma"/>
            <family val="2"/>
          </rPr>
          <t xml:space="preserve">
Acumulado año</t>
        </r>
      </text>
    </comment>
    <comment ref="AK110" authorId="3" shapeId="0" xr:uid="{00000000-0006-0000-0100-00003D000000}">
      <text>
        <r>
          <rPr>
            <b/>
            <sz val="9"/>
            <color indexed="81"/>
            <rFont val="Tahoma"/>
            <family val="2"/>
          </rPr>
          <t>LENOVO:</t>
        </r>
        <r>
          <rPr>
            <sz val="9"/>
            <color indexed="81"/>
            <rFont val="Tahoma"/>
            <family val="2"/>
          </rPr>
          <t xml:space="preserve">
Acumulado año</t>
        </r>
      </text>
    </comment>
    <comment ref="AK111" authorId="3" shapeId="0" xr:uid="{00000000-0006-0000-0100-00003E000000}">
      <text>
        <r>
          <rPr>
            <b/>
            <sz val="9"/>
            <color indexed="81"/>
            <rFont val="Tahoma"/>
            <family val="2"/>
          </rPr>
          <t>LENOVO:</t>
        </r>
        <r>
          <rPr>
            <sz val="9"/>
            <color indexed="81"/>
            <rFont val="Tahoma"/>
            <family val="2"/>
          </rPr>
          <t xml:space="preserve">
Acumulado año</t>
        </r>
      </text>
    </comment>
    <comment ref="AK112" authorId="3" shapeId="0" xr:uid="{00000000-0006-0000-0100-00003F000000}">
      <text>
        <r>
          <rPr>
            <b/>
            <sz val="9"/>
            <color indexed="81"/>
            <rFont val="Tahoma"/>
            <family val="2"/>
          </rPr>
          <t>LENOVO:</t>
        </r>
        <r>
          <rPr>
            <sz val="9"/>
            <color indexed="81"/>
            <rFont val="Tahoma"/>
            <family val="2"/>
          </rPr>
          <t xml:space="preserve">
Acumulado año</t>
        </r>
      </text>
    </comment>
    <comment ref="AK113" authorId="3" shapeId="0" xr:uid="{00000000-0006-0000-0100-000040000000}">
      <text>
        <r>
          <rPr>
            <b/>
            <sz val="9"/>
            <color indexed="81"/>
            <rFont val="Tahoma"/>
            <family val="2"/>
          </rPr>
          <t>LENOVO:</t>
        </r>
        <r>
          <rPr>
            <sz val="9"/>
            <color indexed="81"/>
            <rFont val="Tahoma"/>
            <family val="2"/>
          </rPr>
          <t xml:space="preserve">
Acumulado año</t>
        </r>
      </text>
    </comment>
    <comment ref="AK114" authorId="3" shapeId="0" xr:uid="{00000000-0006-0000-0100-000041000000}">
      <text>
        <r>
          <rPr>
            <b/>
            <sz val="9"/>
            <color indexed="81"/>
            <rFont val="Tahoma"/>
            <family val="2"/>
          </rPr>
          <t>LENOVO:</t>
        </r>
        <r>
          <rPr>
            <sz val="9"/>
            <color indexed="81"/>
            <rFont val="Tahoma"/>
            <family val="2"/>
          </rPr>
          <t xml:space="preserve">
Acumulado año</t>
        </r>
      </text>
    </comment>
    <comment ref="AK115" authorId="3" shapeId="0" xr:uid="{00000000-0006-0000-0100-000042000000}">
      <text>
        <r>
          <rPr>
            <b/>
            <sz val="9"/>
            <color indexed="81"/>
            <rFont val="Tahoma"/>
            <family val="2"/>
          </rPr>
          <t>LENOVO:</t>
        </r>
        <r>
          <rPr>
            <sz val="9"/>
            <color indexed="81"/>
            <rFont val="Tahoma"/>
            <family val="2"/>
          </rPr>
          <t xml:space="preserve">
Acumulado año</t>
        </r>
      </text>
    </comment>
    <comment ref="AK116" authorId="3" shapeId="0" xr:uid="{00000000-0006-0000-0100-000043000000}">
      <text>
        <r>
          <rPr>
            <b/>
            <sz val="9"/>
            <color indexed="81"/>
            <rFont val="Tahoma"/>
            <family val="2"/>
          </rPr>
          <t>LENOVO:</t>
        </r>
        <r>
          <rPr>
            <sz val="9"/>
            <color indexed="81"/>
            <rFont val="Tahoma"/>
            <family val="2"/>
          </rPr>
          <t xml:space="preserve">
Acumulado</t>
        </r>
      </text>
    </comment>
    <comment ref="AL116" authorId="3" shapeId="0" xr:uid="{00000000-0006-0000-0100-000044000000}">
      <text>
        <r>
          <rPr>
            <b/>
            <sz val="26"/>
            <color indexed="81"/>
            <rFont val="Tahoma"/>
            <family val="2"/>
          </rPr>
          <t>LENOVO:</t>
        </r>
        <r>
          <rPr>
            <sz val="26"/>
            <color indexed="81"/>
            <rFont val="Tahoma"/>
            <family val="2"/>
          </rPr>
          <t xml:space="preserve">
Acumulado</t>
        </r>
      </text>
    </comment>
    <comment ref="V209" authorId="7" shapeId="0" xr:uid="{00000000-0006-0000-0100-000045000000}">
      <text>
        <r>
          <rPr>
            <b/>
            <sz val="24"/>
            <color indexed="81"/>
            <rFont val="Tahoma"/>
            <family val="2"/>
          </rPr>
          <t>Marlene  Sierra:</t>
        </r>
        <r>
          <rPr>
            <sz val="24"/>
            <color indexed="81"/>
            <rFont val="Tahoma"/>
            <family val="2"/>
          </rPr>
          <t xml:space="preserve">
El artículo 21 de la Resolución  5629 del  28 de julio, "Por medio del cuál se adopta el reglamento interno del Consejo de Política Social y económica del Distrito de Cartagena de Indias, CONPES D. T. y C",e stableció el mecanismo de adoprción de las Políticas públicas .
Documento Conpes No. 02-2023- Política Pública Educativa del Distrito de Cartagena-
</t>
        </r>
      </text>
    </comment>
    <comment ref="AM218" authorId="7" shapeId="0" xr:uid="{00000000-0006-0000-0100-000046000000}">
      <text>
        <r>
          <rPr>
            <b/>
            <sz val="9"/>
            <color indexed="81"/>
            <rFont val="Tahoma"/>
            <family val="2"/>
          </rPr>
          <t>Marlene  Sierra:</t>
        </r>
        <r>
          <rPr>
            <sz val="9"/>
            <color indexed="81"/>
            <rFont val="Tahoma"/>
            <family val="2"/>
          </rPr>
          <t xml:space="preserve">
</t>
        </r>
        <r>
          <rPr>
            <sz val="22"/>
            <color indexed="81"/>
            <rFont val="Tahoma"/>
            <family val="2"/>
          </rPr>
          <t>M</t>
        </r>
        <r>
          <rPr>
            <sz val="20"/>
            <color indexed="81"/>
            <rFont val="Tahoma"/>
            <family val="2"/>
          </rPr>
          <t>esas de trabajo:
1. Aliados
2. Comunidad educativa
3. Líderes de proceso
4.  Entidades corresponsables</t>
        </r>
      </text>
    </comment>
    <comment ref="AH223" authorId="8" shapeId="0" xr:uid="{00000000-0006-0000-0100-000047000000}">
      <text>
        <r>
          <rPr>
            <b/>
            <sz val="36"/>
            <color indexed="81"/>
            <rFont val="Tahoma"/>
            <family val="2"/>
          </rPr>
          <t>VIKI DE LA ROSA:Actividad Nueva</t>
        </r>
        <r>
          <rPr>
            <b/>
            <sz val="24"/>
            <color indexed="81"/>
            <rFont val="Tahoma"/>
            <family val="2"/>
          </rPr>
          <t xml:space="preserve">
</t>
        </r>
        <r>
          <rPr>
            <sz val="24"/>
            <color indexed="81"/>
            <rFont val="Tahoma"/>
            <family val="2"/>
          </rPr>
          <t xml:space="preserve">
</t>
        </r>
      </text>
    </comment>
  </commentList>
</comments>
</file>

<file path=xl/sharedStrings.xml><?xml version="1.0" encoding="utf-8"?>
<sst xmlns="http://schemas.openxmlformats.org/spreadsheetml/2006/main" count="3319" uniqueCount="1175">
  <si>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</si>
  <si>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</si>
  <si>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</si>
  <si>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</si>
  <si>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</si>
  <si>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</si>
  <si>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</si>
  <si>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</si>
  <si>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</si>
  <si>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</si>
  <si>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</si>
  <si>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</si>
  <si>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</si>
  <si>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</si>
  <si>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</si>
  <si>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</si>
  <si>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</si>
  <si>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</si>
  <si>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</si>
  <si>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</si>
  <si>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</si>
  <si>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</si>
  <si>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</si>
  <si>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</si>
  <si>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</si>
  <si>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</si>
  <si>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</si>
  <si>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</si>
  <si>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</si>
  <si>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</si>
  <si>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</si>
  <si>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</si>
  <si>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</si>
  <si>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</si>
  <si>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</si>
  <si>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</si>
  <si>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</si>
  <si>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</si>
  <si>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</si>
  <si>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</si>
  <si>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</si>
  <si>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</si>
  <si>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</si>
  <si>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</si>
  <si>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</si>
  <si>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</si>
  <si>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</si>
  <si>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</si>
  <si>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</si>
  <si>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</si>
  <si>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</si>
  <si>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</si>
  <si>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</si>
  <si>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</si>
  <si>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</si>
  <si>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</si>
  <si>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</si>
  <si>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</si>
  <si>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</si>
  <si>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</si>
  <si>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</si>
  <si>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</si>
  <si>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</si>
  <si>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</si>
  <si>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</si>
  <si>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</si>
  <si>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</si>
  <si>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</si>
  <si>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</si>
  <si>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</si>
  <si>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</si>
  <si>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</si>
  <si>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</si>
  <si>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</si>
  <si>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</si>
  <si>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</si>
  <si>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</si>
  <si>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</si>
  <si>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</si>
  <si>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</si>
  <si>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</si>
  <si>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</si>
  <si>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</si>
  <si>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</si>
  <si>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</si>
  <si>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</si>
  <si>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</si>
  <si>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</si>
  <si>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</si>
  <si>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</si>
  <si>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</si>
  <si>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</si>
  <si>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</si>
  <si>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</si>
  <si>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</si>
  <si>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</si>
  <si>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</si>
  <si>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</si>
  <si>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</si>
  <si>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</si>
  <si>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</si>
  <si>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</si>
  <si>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</si>
  <si>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</si>
  <si>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</si>
  <si>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</si>
  <si>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</si>
  <si>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</si>
  <si>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</si>
  <si>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</si>
  <si>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</si>
  <si>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</si>
  <si>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</si>
  <si>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</si>
  <si>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</si>
  <si>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</si>
  <si>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</si>
  <si>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</si>
  <si>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SECRETARIA DE EDUCACION DISTRITAL</t>
  </si>
  <si>
    <t xml:space="preserve">ARTICULACION </t>
  </si>
  <si>
    <t>POLITICA DE ADMINISTRACION DE RIESGOS</t>
  </si>
  <si>
    <t xml:space="preserve">PROGRAMA </t>
  </si>
  <si>
    <t xml:space="preserve">DENOMINACION DEL PRODUCTO
</t>
  </si>
  <si>
    <t>1. BIEN</t>
  </si>
  <si>
    <t>2- SERVICIO</t>
  </si>
  <si>
    <t>Objetivo 4. Asegurar una educación inclusiva, de calidad y equitativa y promover oportunidades de aprendizaje permanente para todos.</t>
  </si>
  <si>
    <t>CARTAGENA 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</si>
  <si>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</si>
  <si>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</si>
  <si>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</si>
  <si>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</si>
  <si>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ACOGIDA "ATENCIÓN A POBLACIONES Y ESTRATEGIAS DE ACCESO Y PERMANENCIA”</t>
  </si>
  <si>
    <t>Tasa de deserción en la educación preescolar, básica y media de Instituciones Educativas Oficiales.</t>
  </si>
  <si>
    <t>Porcentaje</t>
  </si>
  <si>
    <t>4,02%
Fuente: Planeación Educativa-2019</t>
  </si>
  <si>
    <t>Disminuir la tasa de deserción en la educación preescolar, básica y media de Instituciones Educativas Oficiales a 3,02%</t>
  </si>
  <si>
    <t>X</t>
  </si>
  <si>
    <t>Servicio de fomento para el acceso a la educación inicial, preescolar, básica y media (2201017)</t>
  </si>
  <si>
    <t>GESTION CON VALORES PARA RESULTADOS
GESTION EDUCATIVA
MACROPROCESO MISIONAL</t>
  </si>
  <si>
    <t>Politica de Fortalecimiento Organizacional y simplificación de procesos</t>
  </si>
  <si>
    <t>COBERTURA            EDUCATIVA</t>
  </si>
  <si>
    <t xml:space="preserve">
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</si>
  <si>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Implementación de la Estrategia Escuela Dinámica: “Llego y me quedo en la Escuela" en el distrito de Cartagena de Indias.</t>
  </si>
  <si>
    <t>Fortalecer la oferta del ente territorial para la prestación del servicio educativo.</t>
  </si>
  <si>
    <t>1.1.1 Organizar el proceso de Gestión de la Cobertura.</t>
  </si>
  <si>
    <t>Documentos soporte de las etapas del  proceso de gestión de la cobertura</t>
  </si>
  <si>
    <t>Secretaría de Educación Distrital: Dirección Administrativa de Cobertura Educativa</t>
  </si>
  <si>
    <t>1.1.2 Realizar el estudio de insuficiencia y limitaciones de acuerdo con la metodología sugerida por el MEN.</t>
  </si>
  <si>
    <t>Documento que contenga el estudio</t>
  </si>
  <si>
    <t>1.1.3 Realizar la actualización del Banco de Oferentes, verificando el cumplimiento de los requisitos pertinentes.</t>
  </si>
  <si>
    <t>Documento que contenga la actualización</t>
  </si>
  <si>
    <t>1.1.4 Contratar cupos educativos con canastas (infraestructura, planta docente, otros) para la educación preescolar, básica y media.</t>
  </si>
  <si>
    <t>Soportes Procesos de contratación de prestación del servicio educativo</t>
  </si>
  <si>
    <t>1.1.5 Garantizar la póliza de seguro para estudiantes de matrícula oficial.</t>
  </si>
  <si>
    <t>Soporte de Póliza activa con cobertura</t>
  </si>
  <si>
    <t>1.1.6 Fomentar la acogida e ingreso oportuno de los niños y jóvenes al sistema educativo del Distrito.</t>
  </si>
  <si>
    <t>Informe de seguimiento GEDGE02-F001
Informe de Auditoría de matrícula</t>
  </si>
  <si>
    <t>1.2.1 Realizar asistencia técnica, apoyo a la supervisión y/o interventoría.</t>
  </si>
  <si>
    <t>Documento con soporte de ejecución de ciclos de asistencia técnica.
Soporte Contratación equipo de apoyo a la supervisión.
Plan de auditoría de matrícula.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</si>
  <si>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</si>
  <si>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</si>
  <si>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Documento que contenga el Plan de fortalecimiento</t>
  </si>
  <si>
    <t>2.2.1 Implementar el plan de fortalecimiento y/o desarrollo de capacidades en el aprovechamiento de las plataformas y/o herramientas de gestión para la toma de decisiones (SIMAT, SIMCO, DUE y Página del Operador y/o las que se encuentren en vigencia).</t>
  </si>
  <si>
    <t>Documento que contenga el balance de ejecución del Plan de fortalecimiento</t>
  </si>
  <si>
    <t>3.1.1 Realizar un inventario de las principales problemáticas que afectan capacidad de respuesta del sector educativo y que competen a otros sectores e instituciones.</t>
  </si>
  <si>
    <t>Documento que contenga el inventario de necesidades</t>
  </si>
  <si>
    <t>3.1.2 Construir agendas de impacto colectivo para la garantía del acceso y permanencia para mejorar la capacidad de respuesta en la prestación del servicio educativo.</t>
  </si>
  <si>
    <t>Documento que contenga la propuesta de agenda de impacto</t>
  </si>
  <si>
    <t>3.1.3 Implementar agendas de impacto colectivo en la garantía del acceso y permanencia para mejorar la capacidad de respuesta en la prestación del servicio
educativo.</t>
  </si>
  <si>
    <t>Documento que contenga el balance de ejecución de la agenda de impacto</t>
  </si>
  <si>
    <t>Servicio educación formal por modelos educativos flexibles (2201030)</t>
  </si>
  <si>
    <t>Implementación de la Estrategia Escuela Dinámica: "Yo también llego", Atención a población con extraedad en el distrito de  Cartagena de Indias.</t>
  </si>
  <si>
    <t>Disminuir el índice de extraedad de niñas, niños, adolescentes y jóvenes  en el distrito de Cartagena.</t>
  </si>
  <si>
    <t>1.1.1 Caracterizar la oferta educativa del Distrito para la atención de la población en edad escolar con extraedad.</t>
  </si>
  <si>
    <t>Documento que contenga la Caracterización</t>
  </si>
  <si>
    <t>1.1.2 Reorganizar la oferta educativa de modelos educativos flexibles.</t>
  </si>
  <si>
    <t>Documento que contenga la Reorganización</t>
  </si>
  <si>
    <t>1.1.3 Dotar a los establecimientos educativos con herramientas didácticas y/o materiales requeridos para la implementación de modelos flexibles.</t>
  </si>
  <si>
    <t>Documento con la relación de EE dotados</t>
  </si>
  <si>
    <t>1.1.4 Formar a niños con extraedad conforme a la oferta educativa de modelos educativos flexibles establecida.</t>
  </si>
  <si>
    <t>Informe de seguimiento de Matrícula de estudiantes atendidos con estrategias flexibles</t>
  </si>
  <si>
    <t>1.1.5 Realizar asistencia técnica acompañada de formación y/o desarrollo de capacidades en docentes previamente identificados en los establecimientos educativos que atienden esta población que incluya acompañamiento situado.</t>
  </si>
  <si>
    <t>Documento con soporte de ejecución de ciclos de asistencia técnica.
Soporte Contratación equipo de apoyo a la supervisión.</t>
  </si>
  <si>
    <t>2.1.1 Diseñar orientaciones para la implementación de estrategias que incidan en la mitigación del riesgo de abandono escolar.</t>
  </si>
  <si>
    <t>Documento que contenga las orientaciones</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</si>
  <si>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</si>
  <si>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</si>
  <si>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</si>
  <si>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Documento con soporte de ejecución de ciclos de asistencia técnica. Soporte Contratación equipo de apoyo a la supervisión.</t>
  </si>
  <si>
    <t>3.1.3 Gestionar alianzas con Universidades para el acompañamiento social-pedagógico que mitiguen el riesgo de abandono en el sistema educativo.</t>
  </si>
  <si>
    <t xml:space="preserve">Documento que contenga gestiones adelantadas  </t>
  </si>
  <si>
    <t>Personas beneficiarias de estrategias de permanencia (220103300)</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</si>
  <si>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</si>
  <si>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</si>
  <si>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Servicio de Vigilancia</t>
  </si>
  <si>
    <t>Contrato servicio de vigilancia</t>
  </si>
  <si>
    <t>Subdirección Técnica Gestión Administrativa</t>
  </si>
  <si>
    <t xml:space="preserve">Servicio de Aseo </t>
  </si>
  <si>
    <t>Contrato de aseo</t>
  </si>
  <si>
    <t xml:space="preserve">Servicios publicos </t>
  </si>
  <si>
    <t>Facturas pagadas</t>
  </si>
  <si>
    <t>Transferencias FOSE</t>
  </si>
  <si>
    <t>Resoluciones</t>
  </si>
  <si>
    <t>Servicio de transporte</t>
  </si>
  <si>
    <t>Contrato servicio de transporte</t>
  </si>
  <si>
    <t>Contratos de prestaciones de servicios</t>
  </si>
  <si>
    <t>Sentencias y Conciliaciones</t>
  </si>
  <si>
    <t>ND</t>
  </si>
  <si>
    <t>Vigencias Expiradas</t>
  </si>
  <si>
    <t xml:space="preserve">Arriendos inmuebles </t>
  </si>
  <si>
    <t>Contratos de arrendamientos</t>
  </si>
  <si>
    <t>Transferencias - RENDIMIENTOS FINANCIEROS</t>
  </si>
  <si>
    <t xml:space="preserve">Transferencias gratuidad </t>
  </si>
  <si>
    <t>Contratos de prestación de servicio educativo</t>
  </si>
  <si>
    <t xml:space="preserve">Otros gastos(Dotacion de Insumos para las IEO) ICLD </t>
  </si>
  <si>
    <t>Contratos de dotación</t>
  </si>
  <si>
    <t>Administración del Talento Humano del Servicio Educativo Oficial. Docentes, Directivos Docentes y Administrativo Del Distrito de Cartagena</t>
  </si>
  <si>
    <t>Administración del Talento Humano del Servicio Educativo Oficial Docentes, Directivos Docentes y Administrativos Del Distrito de Cartagena de Indias</t>
  </si>
  <si>
    <t xml:space="preserve">PAGO NOMINA, CONTRIBUCIONES INHERENTES A LA NOMINA Y APORTES PATRONALES -  Ascensos en Escalofon de Docentes </t>
  </si>
  <si>
    <t>certificado de registro presupuestal de nomina</t>
  </si>
  <si>
    <t>Subdirección Técnica Talento Humano</t>
  </si>
  <si>
    <t xml:space="preserve">Dotacion de Docentes y Administrativos </t>
  </si>
  <si>
    <t>contrato y listados de entrega</t>
  </si>
  <si>
    <t>Viaticos y gastos de Viajes - Inscripciones</t>
  </si>
  <si>
    <t>actos administrativos de reconocimiento</t>
  </si>
  <si>
    <t>Otros Gastos  - Administrativos - Gastos Generales  (Papeleria-Toner e insumos de oficina y Servicios prestados a las empresas y servicios de producción)</t>
  </si>
  <si>
    <t>contrato/acto administrativo</t>
  </si>
  <si>
    <t>Realizar Servicios Ocupacionales a los funcionarios administrativos de la planta</t>
  </si>
  <si>
    <t>contrato y listados de examenes aplicados al personal</t>
  </si>
  <si>
    <t>Adquirir y/o Alquilar equipos de Computo para los funcionarios administrativos de la planta</t>
  </si>
  <si>
    <t>contrato y evidencia de recepcion de equipos</t>
  </si>
  <si>
    <t>No.  de personas atendidas con modelos de alfabetización</t>
  </si>
  <si>
    <t xml:space="preserve">Número </t>
  </si>
  <si>
    <t xml:space="preserve">127
Fuente: SIMAT 2019 </t>
  </si>
  <si>
    <t>Número total jóvenes y adultos atendidos con modelos de alfabetización en Ciclos Lectivos Especiales Integrados CLEI 1 durante el año 2019.</t>
  </si>
  <si>
    <t>Servicio de alfabetización (2201032)</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</si>
  <si>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</si>
  <si>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</si>
  <si>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</si>
  <si>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1.1.1 Implementar procesos de formación por ciclos lectivos especiales integrados para alfabetización de 1200 jóvenes y adultos durante el cuatrienio.</t>
  </si>
  <si>
    <t>Informe de seguimiento de Matrícula de estudiantes atendidos con modelos de alfabetización</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</si>
  <si>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</si>
  <si>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</si>
  <si>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</si>
  <si>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</si>
  <si>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Informe de seguimiento de Matrícula de estudiantes atendidos en CLEI I - VI</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</si>
  <si>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</si>
  <si>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</si>
  <si>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</si>
  <si>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</si>
  <si>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Servicio de asistencia técnica en educación inicial, preescolar, básica y media (2201006)</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</si>
  <si>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</si>
  <si>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</si>
  <si>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</si>
  <si>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1.1.2 Crear unidades de atención móviles para la inclusión de la población diversa favoreciendo su formación integral y fomentando la permanencia</t>
  </si>
  <si>
    <t>Soporte contratación unidades móviles para la inclusión</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</si>
  <si>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</si>
  <si>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</si>
  <si>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</si>
  <si>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</si>
  <si>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</si>
  <si>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</si>
  <si>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Documento con soporte de ejecución de ciclos de formación. Soporte Contratación equipo de apoyo a la supervisión.</t>
  </si>
  <si>
    <t>2.1.5 Implementar acciones formativas afirmativas para la inclusión de la población diversa.</t>
  </si>
  <si>
    <t>Informe de seguimiento de Matrícula de estudiantes alcanzados según EE focalizados</t>
  </si>
  <si>
    <t>3.1.1 Construir una ruta interinstitucional e intersectorial para la caracterización, atención y acompañamiento para la inclusión de población diversa.</t>
  </si>
  <si>
    <t>Documento que contenga la ruta</t>
  </si>
  <si>
    <t>3.1.2 Activar la ruta interinstitucional e intersectorial para la caracterización, atención y acompañamiento para la inclusión de población diversa.</t>
  </si>
  <si>
    <t>Documento que contenga el balance de la gestión</t>
  </si>
  <si>
    <t xml:space="preserve">No. de estudiantes de Instituciones Educativas Oficiales focalizados con estrategias para el acceso y la permanencia </t>
  </si>
  <si>
    <t>Numero</t>
  </si>
  <si>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</si>
  <si>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</si>
  <si>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</si>
  <si>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1.1.1 Construir el Plan Territorial de Permanencia de los estudiantes en el sistema educativo oficial, incluyendo la reorganizar la oferta de estrategias de permanencia en el sistema educativo</t>
  </si>
  <si>
    <t>Documento que contenga el Plan</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</si>
  <si>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</si>
  <si>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</si>
  <si>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1.1.4 Crear unidades de atención móviles para la implementación de estrategias acceso y permanencia.</t>
  </si>
  <si>
    <t>Soporte contratación unidades móviles para la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</si>
  <si>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</si>
  <si>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</si>
  <si>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</si>
  <si>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</si>
  <si>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</si>
  <si>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</si>
  <si>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Documento que contenga el Protocolo</t>
  </si>
  <si>
    <t>3.1.2 Transferir las orientaciones a equipos de los establecimientos educativos y las UNALDES para la activación de servicios de atención integral a la niñez.</t>
  </si>
  <si>
    <t xml:space="preserve">Documento con soporte de ejecución de ciclos de formación. </t>
  </si>
  <si>
    <t>3.1.3 Implementar acciones formativas afirmativas para la mitigación del riesgo de extraedad y/o abandono escolar.</t>
  </si>
  <si>
    <t>Documento con soporte de ejecución de ciclos de formación.</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</si>
  <si>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</si>
  <si>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</si>
  <si>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 xml:space="preserve">1.1.1 Adaptar las minutas de alimentación conforme a las características propias del contexto, edades y modalidades de alimentación priorizadas.  </t>
  </si>
  <si>
    <t xml:space="preserve">Documento que contenga las minutas </t>
  </si>
  <si>
    <t>1.1.2  Entregar complementos nutricionales acorde con normatividad vigente en el marco del programa alimentación escolar para las niñas, niños adolescentes y jóvenes de establecimientos educativos con matrícula oficial.</t>
  </si>
  <si>
    <t>2.1.1 Actualizar la caracterización de la población en riesgo de abandono escolar para la focalización del programa.</t>
  </si>
  <si>
    <t>2.1.2 Actualizar el inventario de cocinas, comedores y menaje dispuesto para la preparación de alimentos in situ.</t>
  </si>
  <si>
    <t>Documento que contenga el inventario</t>
  </si>
  <si>
    <t>2.1.3 Mejorar los ambientes para la preparación y consumo de alimentos en los establecimientos educativos.</t>
  </si>
  <si>
    <t>Documento que contenga las sedes educativas priorizadas</t>
  </si>
  <si>
    <t>NP</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</si>
  <si>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</si>
  <si>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</si>
  <si>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</si>
  <si>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</si>
  <si>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</si>
  <si>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</si>
  <si>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</si>
  <si>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Sedes educativas mejoradas (220105200)
Aulas nuevas construidas (220105103)
Sedes mantenidas (220106200)</t>
  </si>
  <si>
    <t>Fortalecimiento de los Ambientes de Aprendizaje de las Sedes Educativas del Distrito de Cartagena</t>
  </si>
  <si>
    <t>Mejorar el estado y disponibilidad de ambientes de aprendizaje para garantizar la prestación del servicio educativo en  Distrito de Cartagena}</t>
  </si>
  <si>
    <t>Adecuación de las sedes de las IEO de acuerdo a norma.</t>
  </si>
  <si>
    <t>Documento de transferencias para adecuación de las IEO y proceso de mantenimiento</t>
  </si>
  <si>
    <t>Mantenimiento de las sedes de instituciones educativas oficiales del Distrito de Cartagena</t>
  </si>
  <si>
    <t>Contrato de mantenimiento</t>
  </si>
  <si>
    <t>Programa de mantenimiento preventivo y desarrollo de ambientes de aprendizaje en las IEO.</t>
  </si>
  <si>
    <t>Dotación de ambientes de aprendizaje</t>
  </si>
  <si>
    <t>Contrato de dotación</t>
  </si>
  <si>
    <t>Construcción de tres (3) nuevas sedes educativas</t>
  </si>
  <si>
    <t>Contrato de obra</t>
  </si>
  <si>
    <t>Estudios y diseños para adecuaciones y construcciones nuevas.</t>
  </si>
  <si>
    <t>Consultoría</t>
  </si>
  <si>
    <t xml:space="preserve">No. de sedes de Instituciones Educativas Oficiales con situación jurídica resuelta </t>
  </si>
  <si>
    <t>86
Fuente: Infraestructura Educativa-2020</t>
  </si>
  <si>
    <t>Resolver la situación jurídica a 40 sedes de  Instituciones Educativas Oficiales</t>
  </si>
  <si>
    <t>Adelantar la Construcción de obras en m2 en nuevas instituciones educativas  oficiales para garantizar espacios escolares óptimos.</t>
  </si>
  <si>
    <t>Desarrollo de un proceso sistemático de legalización de predios a favor del Distrito a fin de garantizar una mayor y mejor oferta educativa.</t>
  </si>
  <si>
    <t>Informe</t>
  </si>
  <si>
    <t>CONVENIO INTERADMINISTRATIVO</t>
  </si>
  <si>
    <t>Realizar trámites administrativos ante CORVIVIENDA, MINISTERIO DE VIVIENDA (INURBE), Ministerio de Educación</t>
  </si>
  <si>
    <t>Tramites de Cesión ante Agencia Nacional de Tierras de  predios rurales</t>
  </si>
  <si>
    <t>Realizar trámites administrativos ante dependencias del Distrito de Cartagena para obtención de cesiones mediante la figura jurídica de Dación en pago y  trámites para declaratoria de predios baldíos urbanos a favor del Distrito de Cartagena</t>
  </si>
  <si>
    <t>Presentar demandas de pertenencia para trámites judiciales ante Juzgados Civiles de Cartagena</t>
  </si>
  <si>
    <t>Documento de demanda</t>
  </si>
  <si>
    <t>Gestionar compraventa de predios en donde funcionan I.E.O. y pago de gastos de registro de escrituras públicas a favor del Distrito.</t>
  </si>
  <si>
    <t>Contrato de compraventa</t>
  </si>
  <si>
    <t>AVANCE PROGRAMA ACOGIDA "ATENCIÓN A POBLACIONES Y ESTRATEGIAS DE ACCESO Y PERMANENCIA”</t>
  </si>
  <si>
    <t>AVANCE DE PROYECTOS, PROGRAMA ACOGIDA "ATENCIÓN A POBLACIONES Y ESTRATEGIAS DE ACCESO Y PERMANENCIA”</t>
  </si>
  <si>
    <t xml:space="preserve"> SABIDURÍA DE LA PRIMERA INFANCIA</t>
  </si>
  <si>
    <t>Tasa de cobertura neta sin extraedad global en educación para el grado transición</t>
  </si>
  <si>
    <t>Porcentual</t>
  </si>
  <si>
    <t>74,06%
Fuente: Planeación Educativa - 2019</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</si>
  <si>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</si>
  <si>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</si>
  <si>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</si>
  <si>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1.1.1 Realizar un estudio de la oferta educativa del Distrito para la atención a primera infancia en el marco de educación inicial y preescolar, incluyendo la reorganización de la oferta educativa. -TG+</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</si>
  <si>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</si>
  <si>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</si>
  <si>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</si>
  <si>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</si>
  <si>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</si>
  <si>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</si>
  <si>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Estrategia para la 
caracterización, atención y acompañamiento a la primera infancia diseñada e implementada.</t>
  </si>
  <si>
    <t>Número</t>
  </si>
  <si>
    <t xml:space="preserve">Diseñar e implementar una estrategia para la caracterización, atención y acompañamiento a primera infancia </t>
  </si>
  <si>
    <t>Documentos de lineamientos técnicos en educación inicial, preescolar, básica y media expedidos (220100500)</t>
  </si>
  <si>
    <t>Implementación de la Estrategia Descubriendo al mundo: "Una escuela que acoge a la Primera Infancia" en el distrito de Cartagena.</t>
  </si>
  <si>
    <t>Fortalecer la oferta de servicios de  Educación preescolar en el Sistema educativo oficial del distrito de Cartagena.</t>
  </si>
  <si>
    <t>1.1.1 Realizar un estudio sobre el aprovechamiento de las plataformas y/o herramientas de gestión (SSDIPI o la que esté vigente) para la toma de decisiones en el nivel preescolar.-TG+</t>
  </si>
  <si>
    <t>1.1.2 Diseñar un plan para el fortalecimiento y/o desarrollo de capacidades en el aprovechamiento de las plataformas y/o herramientas de gestión (SSDIPI o las que estén vigentes) para la toma de decisiones en el nivel preescolar. -TG+</t>
  </si>
  <si>
    <t>2.1.1 Construir diseño participativo de orientaciones para la caracterización de la primera infancia en el marco de la educación preescolar que se constituya en una herramienta técnica. -TG+</t>
  </si>
  <si>
    <t>No. de Instituciones Educativas Oficiales con estrategia para la caracterización, atención y acompañamiento a la primera infancia</t>
  </si>
  <si>
    <t xml:space="preserve">80 instituciones Educativas Oficiales con atención y acompañamiento a la primera infancia </t>
  </si>
  <si>
    <t>2.1.2 Construir el diseño participativo de orientaciones para la formación integral de niñas y niños en educación preescolar que incluya la evaluación del desarrollo infantil como base del diseño y mejoramiento continuo, que se constituya en herramienta técnica. -TG+</t>
  </si>
  <si>
    <t>2.1.3 Construir el diseño participativo de evaluación de la implementación de estrategias para la atención a niñas y niños en el marco de la educación preescolar, que se constituya en una herramienta técnica. -TG+</t>
  </si>
  <si>
    <t>3.1.1 Caracterizar la oferta de educación preescolar y reorganizar la oferta. -TG+</t>
  </si>
  <si>
    <t>3.1.2 Diseñar orientaciones para la adecuación y dotación de ambientes propicios para la educación preescolar. -TG+</t>
  </si>
  <si>
    <t>3.1.3 Dotar las aulas de educación preescolar con herramientas técnicas, tecnológicas y didácticas. -TG+</t>
  </si>
  <si>
    <t>3.1.4 Realizar asistencia técnica y supervisión para la implementación de estrategias de acceso y permanencia para niñas y niños en el nivel preescolar. -TG+</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</si>
  <si>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</si>
  <si>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</si>
  <si>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</si>
  <si>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</si>
  <si>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1.1.1  	Diseñar el protocolo de activación de la ruta integral de atenciones desde el contexto de la educación inicial y preescolar incluyendo la reorganización de la oferta, diseño de guías y materiales.  -TG+</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</si>
  <si>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</si>
  <si>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</si>
  <si>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</si>
  <si>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</si>
  <si>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Documento que contenga la propuesta de escenarios</t>
  </si>
  <si>
    <t>2.1.3  Gestionar la adhesión a la Red Latinoamericana Ciudad de los Niños. -TG+</t>
  </si>
  <si>
    <t>21.4  Desarrollar los escenarios de participación para la niñez desde el reconocimiento como ciudadanos desde sus primeros años. -TG+</t>
  </si>
  <si>
    <t>Documento que contenga el balance del desarrllo de ciclos de participación</t>
  </si>
  <si>
    <t xml:space="preserve"> AVANCE PROGRAMA SABIDURÍA DE LA PRIMERA INFANCIA</t>
  </si>
  <si>
    <t>AVANCE DE PROYECTOS, PROGRAMA SABIDURÍA DE LA PRIMERA INFANCIA</t>
  </si>
  <si>
    <t>Número de Instituciones Educativas Oficiales en Clasificación A+, A y B en las Pruebas SABER 11.</t>
  </si>
  <si>
    <t>22
Fuente:              Icfes, 2019.</t>
  </si>
  <si>
    <t>Aumentar el número de Instituciones Educativas Oficiales a 27 en clasificación A+, A y B en pruebas saber 11.</t>
  </si>
  <si>
    <t>FORMANDO CON AMOR “GENIO SINGULAR”</t>
  </si>
  <si>
    <t>Número de Instituciones Educativas Oficiales que mejoran su índice total de clasificación de planteles educativos en Pruebas SABER 11.</t>
  </si>
  <si>
    <t xml:space="preserve">Numero </t>
  </si>
  <si>
    <t>15 nuevas Instituciones Educativas Oficiales que mejoran su índice total de clasificación de planteles educativos en Pruebas SABER 11.</t>
  </si>
  <si>
    <t>Entidades y organizaciones asistidas técnicamente (220100600)</t>
  </si>
  <si>
    <t>CALIDAD EDUCATIVA</t>
  </si>
  <si>
    <t xml:space="preserve">
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</si>
  <si>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</si>
  <si>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</si>
  <si>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Desarrollar procesos de formación por competencias en las áreas que evalúa el ICFES y competencias socioemocionales</t>
  </si>
  <si>
    <t>Listados de asistencias
Fotografías</t>
  </si>
  <si>
    <t>Dirección de Calidad Educativa</t>
  </si>
  <si>
    <t>Fortalecer la implementación de procesos formación y evaluación por competencias con docentes</t>
  </si>
  <si>
    <t>Listado de asistencias
Fotografías</t>
  </si>
  <si>
    <t>Implementar un sistema de información para monitorear el comportamiento del índice de clasificación total en las IEO</t>
  </si>
  <si>
    <t>Sistema implementado</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</si>
  <si>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</si>
  <si>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</si>
  <si>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</si>
  <si>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Establecimientos educativos apoyados para la  implementación de modelos de innovación educativa (220104700)</t>
  </si>
  <si>
    <t>Fortalecer las prácticas de ciencia, innovación y tecnología en las Instituciones educativas oficiales</t>
  </si>
  <si>
    <t>Dotación de elementos pedagogicos</t>
  </si>
  <si>
    <t>Dotar de materiales y equipos educativos (biblioteca, laboratorio de fisica, quimica; y equipos radiofonico).</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</si>
  <si>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</si>
  <si>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</si>
  <si>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</si>
  <si>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Modelos educativos para grupos étnicos acompañados (220105601)</t>
  </si>
  <si>
    <t>Fortalecimiento de las Prácticas Etnoeducativas en Instituciones Educativas Oficiales del Distrito de Cartagena</t>
  </si>
  <si>
    <t>Fortalecer las prácticas etnoeducativas de las instituciones educativas oficiales del Distrito de Cartagena.</t>
  </si>
  <si>
    <t xml:space="preserve">Asistir técnicamente la revisión, ajustes y resemantización de PEC en IEO etnoeducativas rurales y urbanas      </t>
  </si>
  <si>
    <t>Listados de asistencia
Documento de avance</t>
  </si>
  <si>
    <t>Acompañar la implementación de la cátedra de estudios afrocolombianos en las Instituciones Educativas oficiales del distrito de Cartagena.</t>
  </si>
  <si>
    <t>Desarrollar seminarios, encuentros, talleres sobre prácticas etnopedagógicas, etnolinguistico para fortalecimiento de la Escuela de lengua criolla palenquera “Minino a chitia ku ma kombilesa su</t>
  </si>
  <si>
    <t>Listados de asistencia
Fotografías</t>
  </si>
  <si>
    <t xml:space="preserve">Asistir tecnicamente el proceso de implementación del Sistema educativo indígena SEIP, a través de  talleres y encuentros para el fortalecimiento de su autonomía, de sus saberes, sus prácticas y conocimientos ancestrales
 </t>
  </si>
  <si>
    <t>Listados de asistencia
Documento de avances</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</si>
  <si>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</si>
  <si>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</si>
  <si>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</si>
  <si>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 xml:space="preserve">Asistir tecnicamente el desarrollo de la cátedra de estudios afrocolombianos en IEO con estrategias sobre lineamientos orientaciones curriculares para su implementación CEA 
 </t>
  </si>
  <si>
    <t>Listado de asistencias
Documento de avances</t>
  </si>
  <si>
    <t>Desarrollar actividades etnopedagógicas decenio afro en la escuela, en fechas conmemorativas de importancia afrodescendiente</t>
  </si>
  <si>
    <t>AVANCE PROGRAMA FORMANDO CON AMOR “GENIO SINGULAR”</t>
  </si>
  <si>
    <t>AVANCE DE PROYECTOS, PROGRAMA FORMANDO CON AMOR “GENIO SINGULAR”</t>
  </si>
  <si>
    <t>DESARROLLO DE POTENCIALIDADES</t>
  </si>
  <si>
    <t>No. de docentes formados en apropiación de ambientes de aprendizaje mediados por TIC.</t>
  </si>
  <si>
    <t>400 Docentes
Fuente: Calidad Educativa 2020</t>
  </si>
  <si>
    <t>Formar 1000 docentes en apropiación ambientes de aprendizaje mediados por tecnología.</t>
  </si>
  <si>
    <t>Docentes y agentes educativos  de educación inicial, preescolar, básica y media beneficiados con estrategias de mejoramiento de sus capacidades (220107400)</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</si>
  <si>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</si>
  <si>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</si>
  <si>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Formar docentes en saberes pedagógicos, disciplinares y reflexivos.</t>
  </si>
  <si>
    <t>Documento seguimiento a docentes  ICETEX</t>
  </si>
  <si>
    <t xml:space="preserve">No. de Instituciones Educativas Oficiales beneficiadas con estrategia TIC para la formación bilingüe  </t>
  </si>
  <si>
    <t xml:space="preserve">15 Instituciones Educativas Oficiales beneficiadas con estrategia TIC para la formación bilingüe  </t>
  </si>
  <si>
    <t>Instituciones educativas fortalecidas en competencias comunicativas en un segundo idioma (220103401)</t>
  </si>
  <si>
    <t>Cualificar con programas de formación continua a docentes en servicio, en el marco del plan territorial de formación docente.</t>
  </si>
  <si>
    <t>Listado de asistencia</t>
  </si>
  <si>
    <t>Formar docentes en apropiación de ambientes de aprendizaje mediados por TIC.</t>
  </si>
  <si>
    <t>Porcentaje de docentes de Instituciones Educativas Oficiales formados en su saber disciplinar, pedagógico y reflexivo</t>
  </si>
  <si>
    <t>Formar el 30% de los docentes de las Instituciones Educativas Oficiales en su saber disciplinar, pedagógico y reflexivo</t>
  </si>
  <si>
    <t>30% de docentes
(1500 aprox.)</t>
  </si>
  <si>
    <t>Diseñar e implementar un programa de formación bilingüe mediante la utilización de las TIC dirigido a instituciones educativas.</t>
  </si>
  <si>
    <t xml:space="preserve">Documento de avance </t>
  </si>
  <si>
    <t>Fortalecer los procesos formativos en Bilinguismo mediante herramientas digitales y documentales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</si>
  <si>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</si>
  <si>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</si>
  <si>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</si>
  <si>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Entidades o instituciones asistidas técnicamente en innovación educativa  (220104600)</t>
  </si>
  <si>
    <t>Fortalecimiento de la Gestión escolar para el mejoramiento de la calidad educativa</t>
  </si>
  <si>
    <t>Fortalecimiento de la gestión escolar para el mejoramiento de la calidad educativa</t>
  </si>
  <si>
    <t>Acompañar las propuestas de mejoramiento de las instituciones Educativas Oficiales</t>
  </si>
  <si>
    <t xml:space="preserve">Listados de asistencia </t>
  </si>
  <si>
    <t>Asistir técnicamente a la revisión, ajuste y resemantización de los Proyectos Educativos Institucionales PEI</t>
  </si>
  <si>
    <t xml:space="preserve">Listados de asistencia
Documento de avance </t>
  </si>
  <si>
    <t>Fortalecer la resemantización de las instituciones educativas oficiales, mediante la dotación de elementos de material pedagógico para el mejoramiento de la calidad educativa.</t>
  </si>
  <si>
    <t>Dotación de elementos pedagógicos</t>
  </si>
  <si>
    <t>Asistir técnicamente la revisión, ajuste e implementación de las herramientas de gestión escolar: currículo, PMI, Autoevaluación, SIEE</t>
  </si>
  <si>
    <t>Listados de asistencia
Documentos institucionales</t>
  </si>
  <si>
    <t>AVANCE PROGRAMA DESARROLLO DE POTENCIALIDADES</t>
  </si>
  <si>
    <t>AVANCE DE PROYECTOS, PROGRAMA DESARROLLO DE POTENCIALIDADES</t>
  </si>
  <si>
    <t>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</si>
  <si>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</si>
  <si>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</si>
  <si>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</si>
  <si>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Entidades territoriales con estrategias para la prevención de riesgos sociales en los entornos escolares implementadas (220105400)</t>
  </si>
  <si>
    <t>Fortalecimiento de la educación integral  en las Instituciones Educativas Oficiales del Distrito de Cartagena.TG- Cartagena de Indias (desde la participación, democracia y autonomía)</t>
  </si>
  <si>
    <t>Desarrollar procesos de formación integral y participación en las  del Distrito de Cartagena</t>
  </si>
  <si>
    <t>Fortalecer los órganos de gobierno escolar de las IEO.</t>
  </si>
  <si>
    <t>Fortalecer los comité de convivencia de las IEO del Distrito de Cartagena</t>
  </si>
  <si>
    <t>Elaborar, ejecutar y evaluar los planes de trabajo de los órganos del Gobierno escolar y Comités de Convivencia Escolar</t>
  </si>
  <si>
    <t>No. de Instituciones Educativas Oficiales con revisión, ajuste y fortalecimiento de Proyectos Pedagógicos Transversales.</t>
  </si>
  <si>
    <t>48 IEO</t>
  </si>
  <si>
    <t>Revisar, ajustar y fortalecer los proyectos pedagógicos transversales de 105 Instituciones Educativas Oficiales.</t>
  </si>
  <si>
    <t xml:space="preserve"> Documentos  de lineamientos técnicos formulados en el marco de las estrategias de calidad educativa. (220100501)</t>
  </si>
  <si>
    <t xml:space="preserve">Asistir técnicamente la revisión, ajuste de los Proyectos Pedagógicos Transversales y escuela de padres en las IEO del Distrito de Cartagena 
</t>
  </si>
  <si>
    <t>Fortalecer los Proyectos Pedagógicos Transversales en las IEO -PRAES</t>
  </si>
  <si>
    <t>Listados de asistencia
Resoluciones
Fotografías</t>
  </si>
  <si>
    <t>NO. De Foros Distritales de Educación realizados</t>
  </si>
  <si>
    <t>N.D</t>
  </si>
  <si>
    <t xml:space="preserve">Realizar 4 Foros Distritales de Educación </t>
  </si>
  <si>
    <t>Foros educativos territoriales realizados (220104902)</t>
  </si>
  <si>
    <t>Encuentro de experiencias significativas y buenas prácticas para el intercambio del saber pedagógico</t>
  </si>
  <si>
    <t>Listado de asistencia 
Sistematización de experiencia</t>
  </si>
  <si>
    <t xml:space="preserve">Evento central - reconocimiento, ponencias, talleres, conferencias y conversatorios
</t>
  </si>
  <si>
    <t>Listados de asistencia
Documento de conclusiones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</si>
  <si>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</si>
  <si>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</si>
  <si>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</si>
  <si>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Eventos de promoción y prevención de los derechos  realizados (220107500)</t>
  </si>
  <si>
    <t>Formación en derechos humanos de las mujeres dirigido a niñas, niños y jóvenes de las instituciones educativas oficiales del distrito: participación, democracia y autonomía</t>
  </si>
  <si>
    <t>Desarrollar un proyecto de formación que contribuya a la prevención de las violencias contra las mujeres y las niñas en las I.E.O del distrito de Cartagena.</t>
  </si>
  <si>
    <t>Talleres de formación con docentes, estudiantes y padres/madres de familia sobre prevención de violencias basadas en género, derechos humanos y construcción de ciudadanías.</t>
  </si>
  <si>
    <t>Jornadas pedagógicas con docentes para incorporar cambios en el currículo, planes de áreas y planes de clases.</t>
  </si>
  <si>
    <t>Listados de asistencias</t>
  </si>
  <si>
    <t>Jornadas culturales, artísticas y recreativas con contenidos de derechos humanos y prevención de las violencias basadas en género</t>
  </si>
  <si>
    <t>AVANCE PROGRAMA PARTICIPACIÓN, DEMOCRACIA Y AUTONOMÍA</t>
  </si>
  <si>
    <t>AVANCE DE PROYECTOS, PROGRAMA PARTICIPACIÓN, DEMOCRACIA Y AUTONOMÍA</t>
  </si>
  <si>
    <t>EDUCACIÓN MEDIADA A TRAVÉS DE TECNOLOGÍAS DE LA INFORMACIÓN Y LAS COMUNICACIONES TIC´S</t>
  </si>
  <si>
    <t xml:space="preserve">Instituciones Educativas Oficiales del distrito de Cartagena de Indias con estrategias pedagógicas EMETIC diseñada e implementada </t>
  </si>
  <si>
    <t>105 instituciones Educativas Oficiales del Distrito de Cartagena, implementan una estrategia pedagógica mediada a través de las TIC</t>
  </si>
  <si>
    <t>Establecimientos educativos conectados a internet (220105001)
Ambientes de aprendizaje dotados (220107000)
Docentes y agentes educativos  de educación inicial, preescolar, básica y media beneficiados con estrategias de mejoramiento de sus capacidades (220107400)
Estudiantes con acceso a contenidos web en el establecimiento educativo (220105000)</t>
  </si>
  <si>
    <t xml:space="preserve">
GESTIÓN DE TICS - EDUCACIÓN</t>
  </si>
  <si>
    <t xml:space="preserve">
Planear, gestionar, implementar y controlar los servicios de tecnologías de la información y las telecomunicaciones que requiere la Secretaria de Educación Distrital y UNALDES a un 100%. Brindando mantenimiento a los equipos de cómputo, manteniendo actualizado el inventario de infraestructura, generando informes de obsolescencia y garantizando copias de seguridad a el software contable SIAF y unidades administrativas.</t>
  </si>
  <si>
    <t>Transformación del Aprendizaje Inspirando, Creando y Diseñando con las Tecnologías de información y las Comunicaciones</t>
  </si>
  <si>
    <t>Articulación e integración de las Tecnologías de las Información y las Comunicaciones con los procesos de enseñanza aprendizaje de las  del distrito de Cartagena de Indias.</t>
  </si>
  <si>
    <t>Planeación con las Instituciones Educativas Oficiales, para diseñar la estrategia de mediación tecnológica.</t>
  </si>
  <si>
    <t>Documento de estructuración de la estrategia por parte de las IEO.</t>
  </si>
  <si>
    <t>Sistemas Informaticos</t>
  </si>
  <si>
    <t>Definición por parte de las Instituciones Educativas Oficiales: del equipo de Educación mediada por las TIC, de herramientas de
trabajo, Implementación de herramientas seleccionadas.</t>
  </si>
  <si>
    <t>Actas de constitución de los equipos de educación mediada por las TIC, conformados en cada IEO.</t>
  </si>
  <si>
    <t>Fortalecer la infraestructura tecnológica y comunicacional de la SED, para el mejoramiento de la comunicación y gestión con las IEO</t>
  </si>
  <si>
    <t>Actas de entrega de Infraestructura tecnológica y comunicacional de la SED</t>
  </si>
  <si>
    <t>Seguimiento a la implementación y desarrollo, así como retroalimentación al proceso.</t>
  </si>
  <si>
    <t>Informes de la implementación de la estrategia por parte de las IEO</t>
  </si>
  <si>
    <t>No. De Aulas de Instituciones Educativas Oficiales dotadas de herramientas tecnológicas para la mediación educativa.</t>
  </si>
  <si>
    <t xml:space="preserve">20 sedes educativas oficiales. dotadas </t>
  </si>
  <si>
    <t>50 aulas de instituciones educativas oficiales dotadas de herramientas tecnológicas</t>
  </si>
  <si>
    <t>Gestión para la dotación de herramientas tecnológicas en las aulas de Instituciones Educativas Oficiales.</t>
  </si>
  <si>
    <t>Actas de entrega de dotación</t>
  </si>
  <si>
    <t>Gestión de la prestación del servicio de conectividad</t>
  </si>
  <si>
    <t>Contrato del servicio de conectividad</t>
  </si>
  <si>
    <t>Administración y mantenimiento de los Puntos Vive Digital Plus</t>
  </si>
  <si>
    <t>Informe de gestión de los puntos vive digital.</t>
  </si>
  <si>
    <t>Adquirir póliza de seguro para los equipos tecnológicos</t>
  </si>
  <si>
    <t>Póliza</t>
  </si>
  <si>
    <t>Licenciamiento de software PC administrativos de IE</t>
  </si>
  <si>
    <t>Licencia</t>
  </si>
  <si>
    <t>Contratos</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</si>
  <si>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</si>
  <si>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</si>
  <si>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</si>
  <si>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Convenio y/o alianzas para la Formación de Docentes en Uso y Apropiación de las Tic</t>
  </si>
  <si>
    <t>Documento de convenio y/o alianza</t>
  </si>
  <si>
    <t>Contratación del Servicio de Acompañamiento, Administración Especializada y Soporte del Sistema de Información "Colombia Evaluadora", para las Instituciones Educativas del Distrito de Cartagena.</t>
  </si>
  <si>
    <t>Contrato</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</si>
  <si>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</si>
  <si>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</si>
  <si>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</si>
  <si>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Sistema único de gestión académica disponible en todas las IEO, con nuevas herramientas virtuales disponibles</t>
  </si>
  <si>
    <t>Informe de Gestión del servicio de Colombia Evaluadora</t>
  </si>
  <si>
    <t>Talleres de apropiación y uso de la Plataforma de Gestión académica con la comunidad educativa</t>
  </si>
  <si>
    <t>Informe de Talleres de apropiación de la Plataforma de gestión academica</t>
  </si>
  <si>
    <t>AVANCE PROGRAMA EDUCACIÓN MEDIADA A TRAVÉS DE TECNOLOGÍAS DE LA INFORMACIÓN Y LAS COMUNICACIONES TIC´S</t>
  </si>
  <si>
    <t>AVANCE DE PROYECTOS, PROGRAMA EDUCACIÓN MEDIADA A TRAVÉS DE TECNOLOGÍAS DE LA INFORMACIÓN Y LAS COMUNICACIONES TIC´S</t>
  </si>
  <si>
    <t>% de Egresados oficiales beneficiados con becas para educación superior anualmente.</t>
  </si>
  <si>
    <t>8.8%
Fuente: Oficina Asesora de Educación Superior SED, 2019.</t>
  </si>
  <si>
    <t>Incrementar a 13% los Egresados oficiales beneficiados con becas para educación superior</t>
  </si>
  <si>
    <t>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</si>
  <si>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</si>
  <si>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</si>
  <si>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</si>
  <si>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Beneficiarios de estrategias o programas de fomento para el acceso a la educación superior o terciaria (220200500)</t>
  </si>
  <si>
    <t xml:space="preserve">
COBERTURA EDUCATIVA</t>
  </si>
  <si>
    <t>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</si>
  <si>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</si>
  <si>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</si>
  <si>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Beneficiar a 1650 estudiantes en el Fondo Bicentenario</t>
  </si>
  <si>
    <t xml:space="preserve">ACTAS DE APROBACIÓN DE BECAS </t>
  </si>
  <si>
    <t>Oficina Asesora de Educación Superior</t>
  </si>
  <si>
    <t>Beneficiar a 1700 estudiantes en el convenio CERES</t>
  </si>
  <si>
    <t>INFORME ICETEX</t>
  </si>
  <si>
    <t>Contratación del Talento humano necesario para garantizar la operación de los programas de acceso a la Educación Superior.</t>
  </si>
  <si>
    <t>CONTRATO PRESTACION DE SERVICIOS</t>
  </si>
  <si>
    <t>Beneficiar a 120 egresados con las becas a la excelencia academica (Ser Pilo Va Cartagena)</t>
  </si>
  <si>
    <t xml:space="preserve">671 Becas para continuidad en educaciòn superior </t>
  </si>
  <si>
    <t>INFORME DE INTERVENTORIA / SUPERVISIÓN</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</si>
  <si>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</si>
  <si>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</si>
  <si>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</si>
  <si>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Beneficiarios de becas para el acceso a la educación superior o terciaria pertenecientes a comunidades (220200705)</t>
  </si>
  <si>
    <t xml:space="preserve">Garantizar 228 becas para Educación Superior  a egresados de Instituciones Educativas Oficiales Rurales, de otras etnias y en condición de discapacidad </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</si>
  <si>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</si>
  <si>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</si>
  <si>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</si>
  <si>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</si>
  <si>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Realizar un diagnóstico de las necesidades de formación para el trabajo</t>
  </si>
  <si>
    <t>DIAGNOSTICO MEDIA TÉCNICA</t>
  </si>
  <si>
    <t>Realizar un inventario de la oferta de las instituciones de FTDH</t>
  </si>
  <si>
    <t xml:space="preserve">INVENTARIO </t>
  </si>
  <si>
    <t>Elaborar y suscribir convenio con ICETEX para administrar los recursos</t>
  </si>
  <si>
    <t>Establecer Alianza con las IFTDH de la ciudad de Cartagena</t>
  </si>
  <si>
    <t>DOCUMENTO DE ALIANZA ESTABLECIDA</t>
  </si>
  <si>
    <t>Contratación del Servicio</t>
  </si>
  <si>
    <t>Estudiantes egresados de Educativas Oficiales en doble titulación</t>
  </si>
  <si>
    <t xml:space="preserve">Graduar 9000 jóvenes de Establecimientos Educativos Oficiales en doble titulación </t>
  </si>
  <si>
    <t>Aumentar el nivel de calidad y articulación de la educación Media Técnica oficial en el Distrito de Cartagena</t>
  </si>
  <si>
    <t>Planear, organizar y controlar la gestión academica y administrativa de la media técnica de acuerdo con los objetivos y criterios curriculares</t>
  </si>
  <si>
    <t>INFORMES DE ESTUDIANTES GRADUADOS CON DOBLE TITULACIÓN</t>
  </si>
  <si>
    <t>Establecer un proceso de orientación vocacional en grado 9°</t>
  </si>
  <si>
    <t>* INFORMES DE ESTUDIANTES CON ORIENTACIÓN VOCACIONAL
* LISTADO DE ASISTENCIA</t>
  </si>
  <si>
    <t>80%
(22 PROGRAMAS)</t>
  </si>
  <si>
    <t>Identificar y soportar las necesidades de infraestructura y dotación de los ambiantes de aprendizaje de la media técnica</t>
  </si>
  <si>
    <t>* ACTAS DE ENTREGA</t>
  </si>
  <si>
    <t>Prestación de servicios profesionales para garantizar el desarrollo del programa</t>
  </si>
  <si>
    <t xml:space="preserve">Rediseño de las mallas curriculares de  media técnica de las IEO para garantizar la continuidad de la cadena de formación </t>
  </si>
  <si>
    <t>* DOCUMENTO DE ACTUALIZACIÓN DE MALLAS CURRICULARES</t>
  </si>
  <si>
    <t>Definir una ruta de mejoramiento permanente del proceso de formación de media técnica oficial en el Distrito de Cartagena</t>
  </si>
  <si>
    <t>RUTA DE MEJORAMIENTO</t>
  </si>
  <si>
    <t>AVANCE PROGRAMA EDUCACIÓN PARA TRANSFORMAR "EDUCACIÓN MEDIA TÉCNICA Y SUPERIOR"</t>
  </si>
  <si>
    <t>AVANCE DE PROYECTOS, PROGRAMA EDUCACIÓN PARA TRANSFORMAR "EDUCACIÓN MEDIA TÉCNICA Y SUPERIOR"</t>
  </si>
  <si>
    <t>Índice de cumplimiento de los programas de la SED en el marco del Plan de desarrollo 2020 - 2023.</t>
  </si>
  <si>
    <t>Garantizar el índice de cumplimiento de los programas de la SED en el marco del Plan de desarrollo 2020 - 2023 en un 0.8</t>
  </si>
  <si>
    <t>%</t>
  </si>
  <si>
    <t>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</si>
  <si>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</si>
  <si>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</si>
  <si>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</si>
  <si>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Documentos de evaluación elaborados (459900100)
Planes estratégicos elaborados (459901901)
Sistema de Gestión implementado (459902300)</t>
  </si>
  <si>
    <t>4=Aceptable</t>
  </si>
  <si>
    <t xml:space="preserve">
ADMINISTRACIÓN DEL SISTEMA DE GESTIÓN DE CALIDAD - EDUCACIÓN</t>
  </si>
  <si>
    <t xml:space="preserve">Administrar el sistema de gestión de calidad en la secretaria de educación Distrital de Cartagena con base a normas técnicas y requisitos legales aplicables para el cumplimiento del 100% de los estándares mínimos, para así satisfacer los requerimientos y expectativas a través de la mejora continua de los procesos, de una manera ordenada y sistemática que permita fortalecer la gestión administrativa en el sector educativo permanentemente. </t>
  </si>
  <si>
    <t>Modernización y Fortalecimiento de la Gestión Educativa del Distrito de   Cartagena de Indias</t>
  </si>
  <si>
    <t>Optimizar la gestión integral de la SED, para mejorar e impactar en los resultados del sector educativo del Distrito de Cartagena</t>
  </si>
  <si>
    <t>Asistir tecnicamente procesos de la SED (Diseñar y ejecutar plan de intervención actividades)</t>
  </si>
  <si>
    <t>Informe de ejecución plan de intervención de actividades</t>
  </si>
  <si>
    <t>Gestión Organizacional</t>
  </si>
  <si>
    <t>Intervenir la transversalidad (Manejo y Organización de Archivos - Sistemas de información interactuando)</t>
  </si>
  <si>
    <t>Metros lineales de archivo en cumplimiento de normas</t>
  </si>
  <si>
    <t>Controlar interacción de actividades (Dotar de equipo y software)</t>
  </si>
  <si>
    <t xml:space="preserve">Compra de equipos </t>
  </si>
  <si>
    <t>Nueva arquitectura organizacional de la SED, UNALDES y Establecimientos Educativos consolidada.</t>
  </si>
  <si>
    <t>Consolidar una nueva estructura organizacional para la Secretaría de Educación, UNALDES y Establecimientos Educativos.</t>
  </si>
  <si>
    <t>Elaborar documento diagnóstico (Marco legal-Misión - Identificación de funciones -Análisis de capacidades y entornos)</t>
  </si>
  <si>
    <t>Elaborar estudio técnico (1.SED-UNALDES / 2. IEO)</t>
  </si>
  <si>
    <t>Estudio técnico IEO</t>
  </si>
  <si>
    <t xml:space="preserve">Aprobar e implementar  proyecto de estructura </t>
  </si>
  <si>
    <t>Acto Adtvo adopción  estructura SED</t>
  </si>
  <si>
    <t>No. de sistemas de gestión de calidad de la  Secretaría de Educación Distrital e Instituciones Educativas Oficiales implementados y sostenidos.</t>
  </si>
  <si>
    <t>Aumentar a 42 los INDICADORES DEL sistemas de gestión de la calidad de la Secretaría de Educación Distrital e Instituciones Educativas Oficiales.</t>
  </si>
  <si>
    <t xml:space="preserve">Formar y capacitar equipos de IEO y SED </t>
  </si>
  <si>
    <t>Listas de asistencia</t>
  </si>
  <si>
    <t>Acompañar IEO en la implementación de SGC</t>
  </si>
  <si>
    <t xml:space="preserve">Listas de asistencia por temas </t>
  </si>
  <si>
    <t>Acompañar los equipos de calidad de la IEO y de la SED para sostenimiento de SGC (Asistencia Técnica)</t>
  </si>
  <si>
    <t>Realizar auditorías externas (IEO-SED: ISO 900:2015 / SED: Procesos MEN</t>
  </si>
  <si>
    <t>Informe de auditoría ente certificador</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</si>
  <si>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</si>
  <si>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</si>
  <si>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Documentos operativos formulados (220100104)</t>
  </si>
  <si>
    <t xml:space="preserve">
TALENTO HUMANO - EDUCACIÓN</t>
  </si>
  <si>
    <t>Fortalecer el 100% del talento humano de la Secretaría de Educación Distrital de Cartagena de Indias, mediante la correcta ejecución de los procesos de administración de planta, vinculación, desarrollo de personal, administración carrera docente, fondo prestacional, nomina e historias laborales; con el propósito de contribuir al mejoramiento de sus competencias, capacidades, conocimientos, habilidades y calidad de vida, de manera permanente.</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</si>
  <si>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</si>
  <si>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</si>
  <si>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RECREATIVAS CULTURALES DEPORTIVAS Y EDUCATIVAS</t>
  </si>
  <si>
    <t>contrato/acta de inicio/informe</t>
  </si>
  <si>
    <t xml:space="preserve">Subdirección Técnica de Talento Humano </t>
  </si>
  <si>
    <t>ESTIMULOS E INCENTIVOS A EMPLEADOS DE LA SED Y SUS FAMILIAS</t>
  </si>
  <si>
    <t>acto administrativo</t>
  </si>
  <si>
    <t>GENERAR ESPACIOS DE PARTICIPACIÓN EN LA SED EN CUMPLIMIENTO DE LA NORMATIVA EXISTENTE DEL SG SST</t>
  </si>
  <si>
    <t>documento tecnico</t>
  </si>
  <si>
    <t>IMPLEMENTACIÓN DEL PROGRAMA DE SST PARA LA SED A PARTIR DE LA LINEA DIAGNÓSTICA EXISTENTE</t>
  </si>
  <si>
    <t>asistencia de actividades programadas</t>
  </si>
  <si>
    <t>IMPLEMENTAR ACTIVIDADES QUE PERMITA DAR CUMPLIMIENTO A LO PACTADO EN LOS ACUERDOS SINDICALES QUE IMPACTEN EL BIENESTAR DE LOS FUNCIONARIOS DE LA SED</t>
  </si>
  <si>
    <t>DISEÑAR E IMPLEMENTAR UN PLAN DE BIENESTAR SOCIAL Y DE PROTECCIÓN PARA LOS FUNCIONARIOS DE LA SECRETARIA DE EDUCACION DISTRITAL DE CARTAGENA</t>
  </si>
  <si>
    <t>actos administrativos/contrato para el cumplimiento de los acuerdos</t>
  </si>
  <si>
    <t>Diseñar la Política Pública Educativa para el Distrito de Cartagena.</t>
  </si>
  <si>
    <t>Numero de Personas</t>
  </si>
  <si>
    <t>Formular y presentar para adoptación por parte del Concejo Distrital, la Política Pública Educativa diseñada.</t>
  </si>
  <si>
    <t xml:space="preserve">
GESTIÓN ESTRATÉGICA - EDUCACIÓN</t>
  </si>
  <si>
    <t>Liderar la formulación, ejecución, seguimiento y monitoreo del plan sectorial de educación con base en las necesidades de la comunidad educativa, las directrices dadas por el Ministerio de Educación Nacional y las propuestas para el sector descrita en el plan de desarrollo distrital,  Así mismo la planificación del sistema de gestión para lograr la satisfacción de nuestros grupos de valor y  mejorar permanentemente la pertinencia, eficiencia, calidad y cobertura del sistema educativo.</t>
  </si>
  <si>
    <t>Modernización y Fortalecimiento de la Gestión Educativa del Distrito de   Cartagena de Indias
Formulación Política publica Distrital sector Educativo Cartagena de Indias</t>
  </si>
  <si>
    <t>Fortalecer los estamentos que conforman la comunidad educativa (estudiantes, padres, docentes, directivos docentes, comunidad) para la toma de decisiones en la gestión educativa.</t>
  </si>
  <si>
    <t>Fortalecer las capacidades institucionales para el Diseño e implementación de un plan de mejoramiento de la gestión educativa en la SED.</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</si>
  <si>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</si>
  <si>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</si>
  <si>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</si>
  <si>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</si>
  <si>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</si>
  <si>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Etapa de formulación - Hoja de vida productos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</si>
  <si>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</si>
  <si>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</si>
  <si>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Proyecto de adopción PPE presentado al Concejo Distrital de Cartagena</t>
  </si>
  <si>
    <t>AVANCE PROGRAMA MOVILIZACIÓN EDUCATIVA "POR UNA GESTIÓN EDUCATIVA TRANSPARENTE, PARTICIPATIVA Y EFICIENTE”</t>
  </si>
  <si>
    <t>AVANCE DE PROYECTOS, PROGRAMA MOVILIZACIÓN EDUCATIVA "POR UNA GESTIÓN EDUCATIVA TRANSPARENTE, PARTICIPATIVA Y EFICIENTE”</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</si>
  <si>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</si>
  <si>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</si>
  <si>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</si>
  <si>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</si>
  <si>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INCLUSIÓN EDUCATIVA PARA EL DESARROLLO PARA LA POBLACIÓN NEGRA, AFROCOLOMBIANA, RAIZAR Y PALENQUERA EN EL DISTRITO DE CARTAGENA.</t>
  </si>
  <si>
    <t>Número de becas para programas de pregrado  para grupos étnicos</t>
  </si>
  <si>
    <t>Becar a  24 miembro de grupos (Afro, negros, raizales y palenqueros) egresados de Instituciones Educativas Oficiales  en programas de pregrado</t>
  </si>
  <si>
    <t>COBERTURA EDUCATIVA</t>
  </si>
  <si>
    <t>Otorgar Becas  a 8 miembro de grupos (Afro, negros, raizales y palenqueros) para Educación Superior  egresados de Instituciones Oficiales del Distrito de Cartagena </t>
  </si>
  <si>
    <t>AVANCE PROGRAMA INCLUSIÓN EDUCATIVA PARA EL DESARROLLO PARA LA POBLACIÓN NEGRA, AFROCOLOMBIANA, RAIZAR Y PALENQUERA EN EL DISTRITO DE CARTAGENA.</t>
  </si>
  <si>
    <t>EDUCACION CON ENFOQUE DIFERENCIA INDIGENA "SISTEMA EDUCATIVO INDIGENA PROPIO - SEIP"</t>
  </si>
  <si>
    <t>Indígenas con becas para Educación Superior</t>
  </si>
  <si>
    <t>Becar a 36 indígenas egresados de Instituciones Educativas Oficiales en educación superior,  tecnóloga y técnica</t>
  </si>
  <si>
    <t>Otorgar Becas a 12 indígenas para Educación Superior a egresados de Instituciones Oficiales del Distrito de Cartagena </t>
  </si>
  <si>
    <t>Sistema Educativo Propio creado e implementado</t>
  </si>
  <si>
    <t>Crear e Implementar  1 sistema educativo propio</t>
  </si>
  <si>
    <t>Modelos educativos para grupos étnicos acompañados (220105601), Modelos educativos acompañados (220105600)</t>
  </si>
  <si>
    <t>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</si>
  <si>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Asistir tecnicamente el proceso de implementación del Sistema educativo indígena SEIP, a través de  talleres y encuentros para el fortalecimiento de su autonomía, de sus saberes, sus prácticas y conocimientos ancestrales</t>
  </si>
  <si>
    <t>* INFORMES DE ASISTENCIAS TÉCNICAS
* LISTADOS DE ASISTENCIA</t>
  </si>
  <si>
    <t>AVANCE PROGRAMA EDUCACION CON ENFOQUE DIFERENCIA INDIGENA "SISTEMA EDUCATIVO INDIGENA PROPIO - SEIP"</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</si>
  <si>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</si>
  <si>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</si>
  <si>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</si>
  <si>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</si>
  <si>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</si>
  <si>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</si>
  <si>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</si>
  <si>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</si>
  <si>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</si>
  <si>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</si>
  <si>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</si>
  <si>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</si>
  <si>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</si>
  <si>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</si>
  <si>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</si>
  <si>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</si>
  <si>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</si>
  <si>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PROGRAMACION META BIENESTAR 2024</t>
  </si>
  <si>
    <t>PROGRAMACIÓN META PRODUCTO A 2024</t>
  </si>
  <si>
    <t>ACUMULADO DE META PRODUCTO 2020- 2023</t>
  </si>
  <si>
    <t xml:space="preserve">PROGRAMACION NUMERICA DE LA ACTIVIDAD PROYECTO 2024
</t>
  </si>
  <si>
    <t xml:space="preserve">
2021130010277</t>
  </si>
  <si>
    <t>NA</t>
  </si>
  <si>
    <t>LILA MARIA SILVA GOMEZ</t>
  </si>
  <si>
    <t>ICLD- DIVIDENDOS DE SOCIEDAD PORTUARIA</t>
  </si>
  <si>
    <t>RF SGP EDUCACION</t>
  </si>
  <si>
    <t>SGP CALIDAD MATRICULA</t>
  </si>
  <si>
    <t>SGP CALIDAD GRATUIDAD</t>
  </si>
  <si>
    <t xml:space="preserve">1.2.1.0.00-001 - ICLD; 2.3.2201.0700.2020130010057-1.3.1.1.03-138 </t>
  </si>
  <si>
    <t>OPTIMIZACION DE LA OPERACION DE LAS INSTITUCIONES EDUCATIVAS OFICIALES DEL DISTRITO DE   CARTAGENA DE INDIAS</t>
  </si>
  <si>
    <t>2.3.2201.0700.2020130010057</t>
  </si>
  <si>
    <t>02-081-06-00-00-00-161-20200057</t>
  </si>
  <si>
    <t>02-171-06-00-00-00-161-20200057</t>
  </si>
  <si>
    <t>02-172-06-00-00-00-161-20200057</t>
  </si>
  <si>
    <t>Si</t>
  </si>
  <si>
    <t>PRESTACIÓN DEL SERVICIO DE VIGILANCIA Y SEGURIDAD PRIVADA EN LAS INSTALACIONES DE LAS SEDES EDUCATIVAS OFICIALES DEL DISTRITO Y AREAS ADMINISTRATIVAS DEL DISTRITO DE CARTAGENA</t>
  </si>
  <si>
    <t>CONTRATACION DIRECTA</t>
  </si>
  <si>
    <t>ICLD</t>
  </si>
  <si>
    <t>CONTRATAR LA PRESTACIÓN INTEGRAL DEL SERVICIO DE ASEO PARA LAS SEDES EDUCATIVAS DE LA ALCALDÍA DE CARTAGENA DE INDIAS</t>
  </si>
  <si>
    <t>No</t>
  </si>
  <si>
    <t>PRESTACIÓN DEL SERVICIO DE TRANSPORTE AUTOMOTOR TERRESTRE ESPECIAL CON CONDUCTOR PARA EL DESPLAZAMIENTO DE LOS FUNCIONARIOS Y CONTRATISTAS DE LAS DEPENDENCIAS DEL DISTRITO TURÍSTICO Y CULTURAL DE CARTAGENA DE INDIAS</t>
  </si>
  <si>
    <t>NO</t>
  </si>
  <si>
    <t>ARRENDAMIENTO DEL INMUEBLE UBICADO EN LA CIUDAD DE CARTAGENA DE INDIAS,</t>
  </si>
  <si>
    <t>SGP</t>
  </si>
  <si>
    <t>PRESTACIÓN DEL SERVICIO PÚBLICO EDUCATIVO EN EL ESTABLECIMIENTO EDUCATIVO NO OFICIAL</t>
  </si>
  <si>
    <t>Dickson Acosta</t>
  </si>
  <si>
    <t>1.2.1.0.00-001 - ICLD</t>
  </si>
  <si>
    <t>TRANSFORMACION DEL APRENDIZAJE, INSPIRANDO, CREANDO Y DISE?ANDO CON LAS TECNOLOGIAS DE LA INFORMACION Y LAS COMUNICACIOONES EN LAS IEO Y SED DEL DISTRITO DE CARTAGENA DE INDIAS</t>
  </si>
  <si>
    <t>2.3.2201.0700.2021130010226</t>
  </si>
  <si>
    <t>SGP PRESTACION EDUCATIVO</t>
  </si>
  <si>
    <t>1.2.4.1.01-071 - SGP PRESTACION EDUCATIVO</t>
  </si>
  <si>
    <t>SI</t>
  </si>
  <si>
    <t>COMPRA DE EQUIPOS TECNOLOGICOS PARA LA SED</t>
  </si>
  <si>
    <t>LICITACION</t>
  </si>
  <si>
    <t>PROPIOS</t>
  </si>
  <si>
    <t>COMPRA DE EQUIPOS TECNOLOGICOS PARA LAS ISNTITUCIONES EDUCATIVAS OFICIALES DEL DISTRITO DE CARTAGENA DE INDIAS</t>
  </si>
  <si>
    <t>Tienda Virtual del Estado Colombiano</t>
  </si>
  <si>
    <t>CONTRATAR SERVICIO DE CONECTIVIDAD PARA LAS ISNTITUCIONES EDUCATIVAS OFICIALES DEL DISTRITO DE CARTAGENA DE INDIAS</t>
  </si>
  <si>
    <t>PRESTACIÓN DE SERVICIOS PROFESIONALES PARA EL MANTENIMIENTO,  LA ADMINISTRACION Y FORMACION A LA COMUNIDAD EDUCATIVA  EN EL PUNTO VIVE DIGITAL PLUS</t>
  </si>
  <si>
    <t>DIRECTA</t>
  </si>
  <si>
    <t>PRESTACIÓN DE SERVICIOS PROFESIONALES PARA EL DISEÑO, DESARROLLO E IMPLEMENTACIÓN DE SISTEMAS DE INFORMACIÓN PARA LA OPTIMIZACIÓN DE LOS PROCESOS DE LA SECRETARIA DE EDUCACIÓN DISTRITAL Y DE LAS INSTITUCIONES EDUCATIVAS OFICIALES.</t>
  </si>
  <si>
    <t>Contratación del Servicio de Acompañamiento, Administración Especializada y Soporte del Sistema de Información "Colombia Evaluadora", para las Instituciones Educativas oficiales del Distrito de Cartagena.</t>
  </si>
  <si>
    <t>Desarrollar las acciones de la Etapa de Implementación de la Política Pública aprobada</t>
  </si>
  <si>
    <t xml:space="preserve">Listado de asistencia / Actas de reunión de eventos de divulgación / Sgto e informe de puesta en marcha plan de acción y coordinación intersectorial   </t>
  </si>
  <si>
    <t>1.2.1.0.00-001-ICLD</t>
  </si>
  <si>
    <t>FORMULACION POLITICA PUBLICA DISTRITAL SECTOR EDUCATIVO EG+  CARTAGENA DE INDIAS</t>
  </si>
  <si>
    <t>2.3.2201.0700.2021130010039</t>
  </si>
  <si>
    <t>Marlene Sierra</t>
  </si>
  <si>
    <t>2.3.2299.0700.2020130010139</t>
  </si>
  <si>
    <t>Sí</t>
  </si>
  <si>
    <t>Prestación de servicios
Contrato de arriendo</t>
  </si>
  <si>
    <t>Contratación directa</t>
  </si>
  <si>
    <t>Realizado a través del proyecto de Administración del TH</t>
  </si>
  <si>
    <t>Prestación de servicios</t>
  </si>
  <si>
    <t>Tranferencias / Contratación directa</t>
  </si>
  <si>
    <t xml:space="preserve">Agosto </t>
  </si>
  <si>
    <t>Diciembre</t>
  </si>
  <si>
    <t>Marzo</t>
  </si>
  <si>
    <t>Octubre</t>
  </si>
  <si>
    <t>Febrero</t>
  </si>
  <si>
    <t>Junio</t>
  </si>
  <si>
    <t>Mayo</t>
  </si>
  <si>
    <t xml:space="preserve">Diciembre </t>
  </si>
  <si>
    <t xml:space="preserve">Marzo </t>
  </si>
  <si>
    <t>14IEO</t>
  </si>
  <si>
    <t xml:space="preserve">Febrero </t>
  </si>
  <si>
    <t>12IEO</t>
  </si>
  <si>
    <t>Contrato Interadministrativo - adición</t>
  </si>
  <si>
    <t xml:space="preserve">Directa </t>
  </si>
  <si>
    <t>si</t>
  </si>
  <si>
    <t>Contrato de prestación de servicio</t>
  </si>
  <si>
    <t>RESOLUCIÓN</t>
  </si>
  <si>
    <t>2.3.2202.0700.2020130010268</t>
  </si>
  <si>
    <t>Fondo Educativo - Bicentenario de Cartagena - ICAT 3%</t>
  </si>
  <si>
    <t>02-001-06-00-00-00-163-20200309</t>
  </si>
  <si>
    <t>Mejoramiento del proceso formativo de la Educaion Media Tecnica oficial en las IEO-Desarrollo de potencialidades productivas de Cartagena de Indias</t>
  </si>
  <si>
    <t>2.3.2201.0700.2020130010082</t>
  </si>
  <si>
    <t xml:space="preserve">1.2.1.0.00-001 - ICLD
</t>
  </si>
  <si>
    <t>1.2.4.1.03-171 - SGP CALIDAD MATRICULA</t>
  </si>
  <si>
    <t>CONTRATACION PARA EL MANTENIMIENTO DE LAS INSTITUCIONES EDUCATIVAS</t>
  </si>
  <si>
    <t>LICITACION PUBLICA Y/O CONVENIO</t>
  </si>
  <si>
    <t>CONTRATAR LA DOTACIÓN DE MOBILIARIO ESCOLAR EN LAS INSTITUCIONES EDUCATIVAS</t>
  </si>
  <si>
    <t>PROCESO DE COMPRA</t>
  </si>
  <si>
    <t>CONTRATAR LA CONSTRUCCION DE LOS AMBIENTES BASICOS Y PEDAGOGICOS DE LAS INSTITUCIONES EDUCATIVAS</t>
  </si>
  <si>
    <t>Proceso de Comnpra</t>
  </si>
  <si>
    <t>17IEO</t>
  </si>
  <si>
    <t xml:space="preserve"> ICLD $ 800.000.000</t>
  </si>
  <si>
    <t>MEJORAMIENTO DE LA CALIDAD EDUCATIVA DE LAS INSTITUCIONES EDUCATIVAS DEL DISTRITO: FORMANDO CON AMOR  CARTAGENA DE INDIAS</t>
  </si>
  <si>
    <t>2.3.2201.0700.2020130010186</t>
  </si>
  <si>
    <t>TRANSFERENCIA DE RECURSOS A IEO</t>
  </si>
  <si>
    <t>FORTALECIMIENTO DEL SISTEMA EDUCATIVO DEL DISTRITO DE 
CARTAGENA</t>
  </si>
  <si>
    <t>CONTRATO</t>
  </si>
  <si>
    <t>SGP CALIDAD MATRICULA $ 406.963.835</t>
  </si>
  <si>
    <t>FOMENTAR UNA CULTURA DE CIENCIA, TECNOLOGÍA E INNOVACIÓN EN LAS INSTITUCIONES EDUCATIVAS OFICIALES FOCALIZADAS DEL DISTRITO DE CARTAGENA</t>
  </si>
  <si>
    <t xml:space="preserve">CONTRATO </t>
  </si>
  <si>
    <t>TRANSFERENCIA DE RECURSOS A IEO FOCALIZADAS</t>
  </si>
  <si>
    <t>FORTALECIMIENTO DE LAS PRÁCTICAS ETNOEDUCATIVAS EN INSTITUCIONES EDUCATIVAS OFICIALES  DEL DISTRITO   CARTAGENA DE INDIAS</t>
  </si>
  <si>
    <t>2.3.2201.0700.2020130010257</t>
  </si>
  <si>
    <t xml:space="preserve">Prestación de servicios profesionales para el apoyo en los procesos de la Dirección de calidad educativa del proyecto de inversión Fortalecimiento de las Practicas </t>
  </si>
  <si>
    <t>CONTRATO DE PRESTACION DE SERVICIOS</t>
  </si>
  <si>
    <t>2.3.2201.0700.2021130010227</t>
  </si>
  <si>
    <t>CONTRATO INTERADMINISTRATIVO</t>
  </si>
  <si>
    <t>Procesos de formación Docente en apropiación de ambientes de aprendizaje mediados por TIC.</t>
  </si>
  <si>
    <t>FORTALECIMIENTO DEL MULTILINGÜISMO EN INSTITUCIONES EDUCATIVAS OFICIALES DEL DISTRITO DE CARTAGENA</t>
  </si>
  <si>
    <t>CONVENIO DE ASOCIACION</t>
  </si>
  <si>
    <t>2.3.2201.0700.2020130010185</t>
  </si>
  <si>
    <t>CONTRATACIÓN Y Dotación de Material pedagógico para las IEO</t>
  </si>
  <si>
    <t>CONTRATACIÓN Y TRANSFERENCIAS</t>
  </si>
  <si>
    <t>ICLD $ 1.000.000.000</t>
  </si>
  <si>
    <t>FORTALECIMIENTO DE LA EDUCACIÓN INTEGRAL DESDE LA PARTICIPACIÓN, DEMOCRACIA Y AUTONOMÍA  EN LAS INSTITUCIONES EDUCATIVAS OFICIALES DEL DISTRITO DE CARTAGENA”</t>
  </si>
  <si>
    <t>2.3.2201.0700.2021130010224</t>
  </si>
  <si>
    <t xml:space="preserve">Prestación de servicios profesionales para el apoyo en los procesos de la Dirección de calidad educativa del proyecto de inversión Fortalecimiento de la educación integral en las Instituciones Educativas Oficiales del Distrito de Cartagena </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</si>
  <si>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</si>
  <si>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PARA LA ORGANIZACIÓN Y EJECUCIÓN DE LAS ACTIVIDADES ACADÉMICAS TENDIENTES AL DESARROLLO DEL FORO EDUCATIVO DEL DISTRITO DE CARTAGENA VIGENCIA 2022.</t>
  </si>
  <si>
    <t>ICLD $ 300.000.000</t>
  </si>
  <si>
    <t>FORMACIÓN DE LOS DERECHOS HUMANOS DE LAS MUJERES DIRIGIDO A NIÑAS NIÑOS Y JÓVENES DE LAS INSTITUCIONES EDUCATIVAS OFICIALES DEL DISTRITO: PARTICIPACIÓN DEMOCRACIA Y AUTONOMÍA  CARTAGENA DE INDIAS</t>
  </si>
  <si>
    <t>2.3.2201.0700.2020130010240</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</si>
  <si>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</si>
  <si>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Adquisicion de bonos o tarjetas canjeables como estimulo de permanencia laboral, dotacion, navideños y escolares para funcionarios de las SED &amp; DOTACIÓN DE VESTIDO Y CALZADO PARA DOCENTES, DIRECTIVOS DOCENTES Y PERSONAL ADMINISTRATIVO DE LA SECRETARIA DE EDUCACIÓN DISTRITAL</t>
  </si>
  <si>
    <t xml:space="preserve">CCE-06 -CCE-07 </t>
  </si>
  <si>
    <t>Contratacion de examenes de salud ocupacional para los funcionarios de la Secretaria de Educacion del Distrito de Cartagena</t>
  </si>
  <si>
    <t>CCE-10</t>
  </si>
  <si>
    <t>Adqusicion de Computadores de escritorio para la secretaria de educacion y UNALDES</t>
  </si>
  <si>
    <t>CCE-99</t>
  </si>
  <si>
    <t>ICLD - SGP</t>
  </si>
  <si>
    <t>Enero</t>
  </si>
  <si>
    <t xml:space="preserve">SGP
$ 476.696.063.125,00
</t>
  </si>
  <si>
    <t xml:space="preserve">ICLD
$ 5.604.171.890,00
</t>
  </si>
  <si>
    <t xml:space="preserve">2.3.2299.0700.2020130010052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</si>
  <si>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</si>
  <si>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CCE-06</t>
  </si>
  <si>
    <t>adquisicion de bonos o tarjetas canjeables como estimulo de permanencia laboral, dotacion, navideños y escolares para funcionarios de las SED</t>
  </si>
  <si>
    <t>enero</t>
  </si>
  <si>
    <t>2.3.2299.0700.2020130010165</t>
  </si>
  <si>
    <t xml:space="preserve">ACOGIDA - LLEGO Y ME QUEDO EN LA ESCUELA </t>
  </si>
  <si>
    <t>2.3.2201.0700.2020130010065</t>
  </si>
  <si>
    <t>ICLD
$ 2,000,000,000</t>
  </si>
  <si>
    <t>SGP
85.434.791.669</t>
  </si>
  <si>
    <t>ACOGIDA - ATENCION A POBLACION CON EXTRAEDAD</t>
  </si>
  <si>
    <t>2.3.2201.0700.2021130010277</t>
  </si>
  <si>
    <t>ACOGIDA - ATENCION A  JOVENES Y ADULTOS</t>
  </si>
  <si>
    <t>2.3.2201.0700.2020130010136</t>
  </si>
  <si>
    <t>ACOGIDA - ATENCION A POBLACION DIVERSA</t>
  </si>
  <si>
    <t>2.3.2201.0700.2020130010117</t>
  </si>
  <si>
    <t xml:space="preserve">ACOGIDA - PERMANECER - TRANSPORTE Y OTRAS ESTRATEGIAS DE PERMANENCIA </t>
  </si>
  <si>
    <t>1.2.3.3.03 - 028 -ASIGNACION ESPECIAL MEN</t>
  </si>
  <si>
    <t>1.2.3.2.22-053 - CONTRAPRESTACION PORTUARIA</t>
  </si>
  <si>
    <t>1.2.4.3.03-070 - SGP LIBRE INVERSION</t>
  </si>
  <si>
    <t>1.2.4.4.01-072 - SGP ALIMENTACION ESCOLAR</t>
  </si>
  <si>
    <t>1.3.2.2.08-075 - RF SGP PROPOSITO GENERAL</t>
  </si>
  <si>
    <t>1.3.2.2.09-078 - RF SGP ALIMENTACION ESCOLAR</t>
  </si>
  <si>
    <t>1.3.2.3.01-200 - RF ASIGNACION ESPECIAL MEN</t>
  </si>
  <si>
    <t>ACOGIDA-PERMANECER-ALIMENTACION ESCOLAR</t>
  </si>
  <si>
    <t>2.3.2201.0700.2020130010195</t>
  </si>
  <si>
    <t>SABIDURIA DE LA PRIMERA INFANCIA</t>
  </si>
  <si>
    <t>2.3.2201.0700.2020130010256</t>
  </si>
  <si>
    <t>2.3.2201.0700.2020130010270</t>
  </si>
  <si>
    <t>2.3.2201.0700.2021130010036</t>
  </si>
  <si>
    <t>marzo</t>
  </si>
  <si>
    <t>noviembre</t>
  </si>
  <si>
    <t>dciembre</t>
  </si>
  <si>
    <t>diciembre</t>
  </si>
  <si>
    <t>80 I.E.O</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</si>
  <si>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</si>
  <si>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Sendero de la creatividad: 'Tránsito armónico, de edu</t>
  </si>
  <si>
    <t xml:space="preserve">Entrega de mobilirio escolar o material pedagogico que permita el mejoramiento de los ambientes de aprendizajes </t>
  </si>
  <si>
    <t>Directa</t>
  </si>
  <si>
    <t>Proceso de Compra</t>
  </si>
  <si>
    <t xml:space="preserve">Prestación de servicios profesionales para el apoyo en los procesos de la Dirección de cobertura educativa de la Secretaría de educación dentro del proyecto de inversión implementación de la estrategia Sendero de la creatividad: </t>
  </si>
  <si>
    <t>Febrero 2024</t>
  </si>
  <si>
    <t>N/A</t>
  </si>
  <si>
    <t>Febrero de 2024</t>
  </si>
  <si>
    <t>Diciembre de 2024</t>
  </si>
  <si>
    <t>Julio de 2024</t>
  </si>
  <si>
    <t>Noviembre de 2024</t>
  </si>
  <si>
    <t>Abril de 2024</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</si>
  <si>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
NOTA: Adicionalmente desde esta actividad se contrata la conformación de la Planta temporal de docentes de apoyo para atención a población con discapacidad y capacidades excepcionales.</t>
  </si>
  <si>
    <t>ICLD
SGP - Prestación Educativo</t>
  </si>
  <si>
    <t xml:space="preserve">Dotación de con herramientas técnicas, tecnológicas y didácticas a los establecimientos educativos focalizados  dentro del proyecto de inversión  Implementación de la estrategia Únicos e Inagotables para la atención a población diversa: “una escuela de y para todas y todos” en Cartagena de Indias </t>
  </si>
  <si>
    <t>Selección Abreviada</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</si>
  <si>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</si>
  <si>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Junio de 2024</t>
  </si>
  <si>
    <t>Enero de 2024</t>
  </si>
  <si>
    <t>Agosto de 2024</t>
  </si>
  <si>
    <t>Marzo de 2024</t>
  </si>
  <si>
    <t>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t>
  </si>
  <si>
    <t>93131608;85151600;90101600;90101800;50193000
Contratar el programa de alimentación escolar para la vigencia 2024</t>
  </si>
  <si>
    <t>ICLD,  ASIGNACION ESPECIAL MEN, SGP LIBRE INVERSION,  SGP ALIMENTACION ESCOLAR, RF SGP PROPOSITO GENERAL, RF SGP ALIMENTACION ESCOLAR MEN</t>
  </si>
  <si>
    <t>No se cuenta con los recursos para su ejecución.</t>
  </si>
  <si>
    <t xml:space="preserve">Proceso 1: 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
</t>
  </si>
  <si>
    <t>Proceso 1: Directa
Proceso 2: Licitación pública</t>
  </si>
  <si>
    <t>Noviembre 2024</t>
  </si>
  <si>
    <t>Diciembre 2024</t>
  </si>
  <si>
    <t>78111800 - Prestación de servicio público de transporte escolar terrestre para el desplazamiento de los estudiantes de las instituciones educativas oficiales fozalizadas.</t>
  </si>
  <si>
    <t>80111620 - Prestación de servicios profesionales y de apoyo para el apoyo en los procesos de la Dirección de Cobertura educativa de la Secretaría de Educación dentro del proyecto de inversión Implementación de la estrategia Permanecer: "Mi escuela, mi lugar favorito" en el distrito de Cartagena de Indias.</t>
  </si>
  <si>
    <t>80111620 - Prestación de servicios profesionales y de apoyo a la gestión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</si>
  <si>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ICLD
SGP</t>
  </si>
  <si>
    <t>Mayo de 2024</t>
  </si>
  <si>
    <t>0</t>
  </si>
  <si>
    <t>86121500 - Contratación de prestación de servicio educativo a través de las diferentes modalidades establecidas en el Decreto 1075 de 2015 y el Decreto 1851 de 2015.</t>
  </si>
  <si>
    <t>ICLD
SGP - Prestación Educativa</t>
  </si>
  <si>
    <t>84131600 - Adquisición de pólizas de seguro de accidentes personales para los estudiantes que conforman la matrícula oficial 2022 a cargo del Distrito de Cartagena de Indias.</t>
  </si>
  <si>
    <t>Selección abreviada</t>
  </si>
  <si>
    <t>Proceso 1: 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</si>
  <si>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Abril de 2023</t>
  </si>
  <si>
    <t>Noviembre de 2023</t>
  </si>
  <si>
    <t xml:space="preserve"> Este proceso se hace mediante adopción de Planta Temporal de docentes</t>
  </si>
  <si>
    <t xml:space="preserve">80111620 - Prestación de servicios profesionales y de apoyo a la gestión para el apoyo en los procesos de la Dirección de cobertura educativa del proyecto de inversión Implementación de la estrateegia Únicos e Inagotables Acogida - Atención a Jóvenes y Adultos en el Distrito de Cartagena de Indias </t>
  </si>
  <si>
    <t>REPORTE META PRODUCTO
 Corte 31 Marzo 2024</t>
  </si>
  <si>
    <t>REPORTE DE LA ACTIVIDAD CORTE 31 MARZO 2024</t>
  </si>
  <si>
    <t>BENEFICIARIOS CUBIERTOS
Marzo 31 - 2024</t>
  </si>
  <si>
    <t>OBSERVACION O RELACIÓN DE EVIDENCIA 
Corte Marzo 31 de 2024</t>
  </si>
  <si>
    <t>EJECUCIÓN PRESUPUESTAL SEGÚN REGISTROS A CORTE 31 DE MARZO 2024</t>
  </si>
  <si>
    <t>Eduardo Sanjur</t>
  </si>
  <si>
    <t>Alex Montes</t>
  </si>
  <si>
    <t>Neil Fortichh</t>
  </si>
  <si>
    <t>Neil Fortich</t>
  </si>
  <si>
    <t>Luuis Carlos Jaraba</t>
  </si>
  <si>
    <t>Luis Carlos Jaraba</t>
  </si>
  <si>
    <t>Realizacion de Desayuno de Bienvenida  con ocasión del proceso de selección 2150 a 2237 de 2021, 2316 y 2406 de 2022, para docentes y directivos docentes.</t>
  </si>
  <si>
    <t xml:space="preserve">La solicitud de tramite de disponibilidad presupuestas se encuentra en tramite </t>
  </si>
  <si>
    <t>Jornadas, campañas y mesas de trabajo en el marco del plan de trabajo SGSST de Alcaldía (funcionarios administrativos) y magisterio (docentes y directivos docentes).</t>
  </si>
  <si>
    <t>Las actividades de implementación de SGSST realizadas:Entrega de señalizaciones de SST, Capacitaciones en SST, Socialización políticas SGSST, reuniones de seguimiento al COPASST, Inspecciones SST, reporte de accidentes de trabajo de personal docente y administrativo, investigaciones de accidentes de trabajo personal administrativo y autorizaciones para investigacion de accidentes de trabajo del personal docente, APT para calificación de origen de enfermedad, evaluaciones médico ocupacionales personal docente.</t>
  </si>
  <si>
    <t xml:space="preserve">En el periodo se realizó la entrega oportuna de la nómina, cancelándose los meses de enero a marzo de 2023  la suma de  $92,283,670,521,50. </t>
  </si>
  <si>
    <t>A la fecha se cuenta con el CD 26 - ENTREGA DE VIATICOS Y GASTOS DE VIAJES, pero a la fecha no contamos con solicitudes de viaticos de funcionarios</t>
  </si>
  <si>
    <t>Actualmente se encuentra en tramite la solicitud de Certificado de Disponibilidad Presupuestal para Contratar la Prestación de servicios de salud ocupacional para realizar los exámenes médicos ocupacionales de ingreso, periódicos y de egreso con énfasis osteomuscular al personal de planta administrativo del Sistema General de Participaciones SGP de las diferentes dependencias de la Secretaria de Educación Distrital de Cartagena de Indias</t>
  </si>
  <si>
    <t>np</t>
  </si>
  <si>
    <t>3 IEO</t>
  </si>
  <si>
    <t>2 IEO</t>
  </si>
  <si>
    <t xml:space="preserve">Se solicita CDP para el para la financiación del pago de inscripción de las pruebas saber a los estudiantes de las IEO que tienen fondos educativas a los cuales se les hara la trasferencia.
Serealiza reunión con aliados para el acompañamiento en el tema socioemocional y pruebas saber a los estudiantes de 11 que seran elegidos  como personeros .
</t>
  </si>
  <si>
    <t xml:space="preserve">PRESENTACIÓN DEL PROGRAMA  “JUNTOS APRENDEMOS” Y FOCALIZACIÓN DE SEDES EDUCATIVAS
1  ALBERTO ELIAS FERNANDEZ BAENA
2 FERNANDO DE LA VEGA
3  MANUELA BELTRAN
4  NUESTRA SEÑORA DEL CARMEN
5  FREDONIA
6  FOCO ROJO
7  FE Y ALEGRIA LAS AMÉRICAS
8  NUESTRA SEÑORA DEL PERPETUO SOCORRO
9  LUIS CARLOS GALAN SARMIENTO
10  14 DE FEBRERO
11  FRANCISCO DE PAULA SANTANDER
12  VALORES UNIDOS
13  FULGENCIO LEQUERICA VÉLEZ
14 CAMILO TORRES DEL POZÓN
15  ANTONIO NARIÑO
16  PLAYAS DE ACAPULCOS
17  EL SALVADOR
18 SALIM BECHARA
19  JOHN F KENNEDY
20 JOSE MANUEL RODRIGUEZ TORICES
21  REPUBLICA DE ARGENTINA
22MERCEDES ABREGO
23  MERCEDES ABREGO
24  MERCEDES ABREGO
25 ISAN LUCAS
26  ANTONIA SANTOS
</t>
  </si>
  <si>
    <t xml:space="preserve">1- ASISTENCIA TÉCNICA A INSTITUCIONES EDUCATIVAS ,FOCALIZADAS-ALIADO: Banco de la República CON EL OBJETIVO DE socializar avances del “MODELO INTEGRAL PROFUTURO EN Instituciones Educativas focalizadas.
Nuevo Bosque
Madre Laura
Manuela Beltrán
Escuela Normal Superior de Cartagena de Indias
Olga Gónzalez Arraut
CASD Manuela Beltrán
Gabriel García Márquez
Clemente Manuel Zabala
Villa Estrella
Omaira Sánchez Garzón
Fe y Alegría El Progreso
Juan José Nieto
Soledad Acosta de Samper
Nuestra Señora del Buen Aire
José María Córdoba de Pasacaballos
Arroyo de Piedra
La Boquilla
Bayunca
Tierra Bomba
San José Caño del Oro
Liceo de Bolívar
2-Taller de formación académica a estudiantes que hacen parte del Proyecto de la Radio Escolar de la Institución Educativa Gabriel García Márquez, Llas Gaviotas, Bertha Gedeon de baladi , Antonio nariño, Soledad acosta de samper, soledad roman de nuñez 
</t>
  </si>
  <si>
    <t>Alistamiento de los acompañamientos en el eje de Etnoeducación con las 3 IEO de Pasacaballos en el marco del plan de etnodesarrollo de dicha comunidad.
Se organiza contrato de profesional de poyo para el tema etnoeducativo.</t>
  </si>
  <si>
    <t>Se realiza evaluación del plan de accion 2023 para dar inicio a la construcción del nuevo plan 
Se hace seguimiento al desarrollo del proceso de formación avanzada en las diferentes universidades.</t>
  </si>
  <si>
    <t>3-Talleres de formación en Metodología e Instrumentos de Investigación, en el marco de la estrategia VibrasSTEM, a docentes de Instituciones Educativas FocalizadasTécnica de Pasacaballos
José María Córdoba de Pasacaballos
 Nuestra Señora del Buen Aire
San José Caño del Oro</t>
  </si>
  <si>
    <t>Definición de la guía de actualización del proyecto, de Gestión Escolar
- Emisión circular 01, cuyos objetos fueron el  de orientar el proceso de Autoevaluación Institucional, proyección de PMI y solicitud de PEI, Manuales de Conciencia Escolar,  Proyectos pedagógicos transversales y SIEE
- Focalización de las IEO a intervenir, y la proyección el PAM 2024-01. 
- Se remite al MEN el PAM 2020-2023
- Se publica en página web el cierre del MEN el PAM 2020-2023
- De igual modo,  se ha estado participando en las mesas de trabajo en equipo con talento humano y las Unaldes para revisar y aprobar las asignaciones académicas de las IEO del distrito. 
- Alistamiento de los acompañamientos en el eje de Etnoeducación con las 3 IEO de Pasacaballos en el marco del plan de etnodesarrollo de dicha comunidad 
- Planeación de la parrilla de acompañamientos de las IEO a través del programa GESTIONAR-TÉ 
- Se alista la focalización para referentes pedagógicos en el componente de primera Infancia 
- Se da inicio al proceso de acompañamiento en referentes pedagógicos de primera infancia con el aliado Pies descalzo mediante la estrategia Círculos de Cuidados  
- Se organiza el apoyo de los aliados en el tema de referentes pedagógicos de primera infancia: Comfenalco, AeioTu, Grupo Social y Pies descalzos
- Se alista la Focalización en el Componente de PEI y PEC
- Se organizan como repositorio las Herramientas de Gestión Escolar
- Se desarrollan acompañamiento en Currículos y modelos pedagógicos a la IEO San Felipe Neri
- Se desarrollan acompañamientos curriculares a docentes de básica primaria de las IEO República de Argentina, San Felipe Neri y Playas de Acapulco, con el aliado ESCUELAB en el tema de 
- Se participa en las mesas de construcción del Plan de Desarrollo 2024-2027</t>
  </si>
  <si>
    <t>Se expidio la circular que imparte las orientaciones para las instituciones educativas del Distrito en la conformación del gobierno escolar de acuerdo a los terminos de ley, teniendo las escuelas 60 días calendarios a partir del inicio de clases.
Se realizó acompañamiento a las instituciones que lo requirieron en su proceso de constitución de sus estamentos en José de la Vega y San Felipe Neri .</t>
  </si>
  <si>
    <t>Se realizó acompañamiento para el fortalecimiento de manuales de convivencia a la nueva institución del Distrito Villa de Aranjuez y en la utilizaión del Sistema de Convivencia Escolar SIUCE a las instituciones educativas de Ciudad de Tunja y Ciudadela 2000.
Se realizó la priorización de las IEO, de acuerdo a las problematicas que más marcaron en temas de convivencia, esto con el fin de generar las alianzas con las entidades que pueden acompañar a las escuelas en los diferentes temas, tales como PROTECT, Renacer entre otras.</t>
  </si>
  <si>
    <t>En el primer trimestre las Instituciones Educativas se encuentra en su proceso de conformación del Gobierno Escolar, por lo tanto las actividades que se desarrollan en las escuelas son para motivar a los miembros de la comunidad educativa a participar estamentos que integran el gobierno escolar.</t>
  </si>
  <si>
    <t>A través de alianz realizada con la organización Canadiense CIVIX, se formaron 37 docentes en temas de democracia en el programa denominado DOBLE CLICK, que busca fortalecer el ejercicio docente en el aula. 
Asistencia a 107 IEO en Planes Escolares de Gestión del Riesgo-articulación Secretaria de Educación-Oficina Asesora para la gestión del Riesgo de la Alcaldia Mayor de Cratagena, Entrega de 4 Kits Ambientales " Guardianes Ambientales" IEO Rafael Nuñez, IEO Foco Rojo, IEO Playas de Acapulco, IEO San Lucas, Desarrollo de la actividad de Conmemoración del dia del NIÑO- articulación el aliado Alianza Colombia: IEO INEM, IEO Ambientalista, IEO Jhon F. Kenedy, IEO Promoción Social, IEO Gabriel Garcia Marquez, IEO Clemente Manuel Zabala, IEO Camilo Torres, asistencia tecnica en energia limpias - Ecopetro y corpoeducaciónIEO tecnica de pasacaballo, IEO 20 de julio.
Se tramita CDP para trasferencia a los fondos educativas para el fortalecimiento de los proyectos de educación artistica y cultural</t>
  </si>
  <si>
    <t>Se construye el proyecto para dar forma el foro educativo distrital 2024.</t>
  </si>
  <si>
    <t>Se adelantaron las gestiones para la conformación del equipo de profesionales que realizarán los acompañamientos en las instituciones educativas para la formación en estudiantes, docente, padres y madres de familias en temas de prevención de violencias basadas en género.</t>
  </si>
  <si>
    <t xml:space="preserve">A corte de 31 de Marzo se cuenta con una Unidad movil especializada para la atención de la población sorda y población con discapacidad visual. Aún se encuentra en proceso de contratación de los profesionales que atenderan y acompañaran los establecimientos educativos mediante asistencia tecnica, transferencia y acciones.
Anexo: Soportes de RP - CDP   
</t>
  </si>
  <si>
    <t xml:space="preserve">La estrategia a corte de 31 de marzo no cuenta aún con recursos financieros para Dotación.  Se proyecta para segundo semestre teniendo en cuenta la viabilidad del recurso. </t>
  </si>
  <si>
    <t>Los ciclos de Asistencia Tecnica a EE focalizados inician a partir del mes de abril.  Durante el mes de marzo se avanzo en la planeación y organización de cronogramas. 
Anexo: Plan de Acción</t>
  </si>
  <si>
    <t xml:space="preserve">Los ciclos de transferencia inician en el mes de abril debido a que la contratación de unidades moviles aún se esta realizando. Sin embargo, se avanzo con el alistamiento. </t>
  </si>
  <si>
    <t>Los ciclos de acciones formativas  inician en el mes de abril debido a que la contratación de unidades moviles aún se esta realizando se avanzo con el alistamiento</t>
  </si>
  <si>
    <t>Cada institución educativa sigue avanzando en la implementación de la estrategia EMTIC.</t>
  </si>
  <si>
    <t>No se ha realizado movimiento en esta actividad</t>
  </si>
  <si>
    <t>Se realizó la entrega de 90 video beams beneficiancdo a 78 Instituciones educativas</t>
  </si>
  <si>
    <t>Se encuentra en el proceso de contratación por parte del área encargada, se cuenta con CDP 80</t>
  </si>
  <si>
    <t>Se cuenta con CDP 44, en espera de contratación por parte del área encargada</t>
  </si>
  <si>
    <t>En proceso de traslado de fondos para la adquisición de polizas de equipos</t>
  </si>
  <si>
    <t>Se realizó la solicitud de contratación del personal de apoyo para la gestión en espera de avances en el proceso.</t>
  </si>
  <si>
    <t>Se cuenta con CDP 103 En proceso de contratación con el área encargada</t>
  </si>
  <si>
    <t>Servicios profesionales y de Apoyo a la gestión</t>
  </si>
  <si>
    <t>El proceso de Gestión de la Cobertura está organizado por 6 Hitos de cumplimiento, así: 1. consolidación de matrícula, 2. resolución de cobertura, 3. protección de cupos, 4. estudio de insuficiencia, 5. banco de oferentes, 6. plan anual de contratación,
A la fecha se dio cumplimiento conforme lo planeado al Hito 1, que equivale al 16,67% del cumplimiento de la meta y 100% de lo planeado en evaluación de IQ.
Anexo: Soporte SIMAT corte 31 de marzo de 2024.</t>
  </si>
  <si>
    <t xml:space="preserve">El Banco de oferentes se encuentra actualizado a la fecha. Se espera realizar la actualización del mismo para el segundo sementre de acuerdo a lo establecido en la norma </t>
  </si>
  <si>
    <t>A la fecha se logró la suscripción 45.792 cupos, a traves de la suscripción de 51 contratos.  distribuidos de la siguiente manera:
Banco de oferentes: 21,041 estudiantes, a traves de 42 contratos, que representan 42 instituciones educativas y 63 sedes. 
Confesiones releigiosas: 24,751, estudiantes, a traves de 9  contratos, que representan 16  instituciones educativas y 26 sedes. 
Anexo: FUC aprobado por el MEN para la contratación de cupos educativos.</t>
  </si>
  <si>
    <t>La póliza de seguros estudiantil continúa vigente para la cobertura de 184.000 estudiantes del 14 de Febrero del 2024 hasta  el mes 14 de Febrero del 2024.
Es necesario adelantar las gestiones conducentes a la consecución de recursos del orden de xxx
Anexo: Póliza vigente.</t>
  </si>
  <si>
    <t>Al corte de 31 de marzo de 2024, se cuenta con 128632  estudiantes sin extraedad matriculados en el Sistema educativo financiado con recursos públicos.
Anexo: Soporte SIMAT corte 31 de marzo de 2024.</t>
  </si>
  <si>
    <t>Se diseñó el Plan de auditoría de matrícula contratada para la vigencia 2024, el cuál cuenta con tres ciclos de auditorias.  Se inició primera auditoría comprendida entre Febrero y Mayo del 2024.
 Asi mismo se realizo socialización de los contratos con todos los padres de familia para un total de 185 encuentros 
Anexo: Plan de auditoría de matrícula contratada
Se inició con primer ciclo de asistencias técnicas dirigidas a directivos, administrativos con base en etapa 1 de gestión de la cobertura relacionada con consolidación de matrícula a corte de 31 de marzo de 2024.
Anexo: Informe de asistencias realizadas.
Anexo: Cuadro con la relación de profesionales contratados.</t>
  </si>
  <si>
    <t>Se entregaron 5.106 kits escolares en las Instituciones educativas Oficiales con el apoyo de l aliado Ecopetrol y la oficina de gestión social.
Anexo. Listado de estudiantes beneficiados.Actas de entrega a colegios. Evidencias Fotograficas de las entregas</t>
  </si>
  <si>
    <t>Se emitió CDP N° 45 de Enero 29 de 2024 por valor de $424.125.000
RP N° 225 de Febrero 28 de 2024 por valor de $45.000.000 a nombre de NEREYDYS CERVERA MANJARRES</t>
  </si>
  <si>
    <t>Se estan atendiendo 1.820 estudiantes con la estrategia de transporte escolar y se han entregado 5.106 kits escolares a IE focalizadas para un total de 6.926 estudiantes con estrategias de permanencia</t>
  </si>
  <si>
    <t xml:space="preserve">Conforme a los estudiantes debidamente marcados en la plataforma SIMAT con la estrategia de alimentación escolar, se registran 97499 estudiantes. 
</t>
  </si>
  <si>
    <t xml:space="preserve">El equipo de focalización constantemente realiza caracterización de la población a ser atendida con el programa de alimentación.
</t>
  </si>
  <si>
    <t>En la vigencia 2023 se realizó actualización de inventario de cocinas y diagnostico situacional, que permitió conocer el estado de infraestructura, equipos y menaje. Esto con el fin de asignar la modalidad de atención en las diferentes sedes educativas priorizadas para el Programa. 
Para este año se proyecta en AGOSTO.</t>
  </si>
  <si>
    <t>Desde la coordinación del programa en lo que va de esta vigencia se han realizado una (1) asistencias técnicas, con el fin de seguir mejorando el ejercicio de la supervisión en campo.
Se adjuntas informe Enero, Febrero</t>
  </si>
  <si>
    <t xml:space="preserve">El protocolo se encuentra en construcción, se espera tener una mesa de trabajo con DADIS paras formalizar el mismo. </t>
  </si>
  <si>
    <t>40 I.E.O</t>
  </si>
  <si>
    <t>Se inicio con el seguimiento a matricula en las instituciones educativas, con el fin de ir indagando acerca de como se encuentran las tasas de cobertura.</t>
  </si>
  <si>
    <t>La contratación va en un 30%, se tienen dos profesionales contratados y el resto en tramite.</t>
  </si>
  <si>
    <t>Se ha iniciado con la construcción de la ruta operativa la cual permitira definir las tematicas de los ciclos de asistencia tecnica en las instituciones focalizadas.</t>
  </si>
  <si>
    <t>Esta actividad aún no se inicia</t>
  </si>
  <si>
    <t>Se inicio con la construción de los planes de trabajo, lo cual permitira realizar las transferencias a las instituciones educativas.</t>
  </si>
  <si>
    <t xml:space="preserve">En Tramite de solicitud  para la tranferencia de recursos a fondos de las IE Focalizadas para la dotación de materiales educativos                                                                                                                                   Anexo:                                                                                                                                                                                                                                                                                                            Formato de solicitud de tramite presupuestal                                                                                                                                                                                                             oficio para la  transferencias de recursos                                          </t>
  </si>
  <si>
    <t xml:space="preserve">En Tramite de solicitud  para la tranferencia de recursos a fondos de las IE Focalizadas para la dotación de materiales educativos                                                                                                                                           Anexo:       Formato de solicitud de tramite presupuestal                                                                                                                                                                                                             oficio para la  transferencias de recursos                                          </t>
  </si>
  <si>
    <t>Se realizó asistencia tecnica para la consolidación y cumplimiento de la matricula proyectada de las 42 IE con formación para adultos de CLEI 2-6    A</t>
  </si>
  <si>
    <t>No se cuenta con reporte de esta actividad a la fecha</t>
  </si>
  <si>
    <t>No se cuenta con reporte de esta actividad a la fecha, debido a la contratación tardía de profesinales.</t>
  </si>
  <si>
    <t>Se inicia convocatoria hacia finales del mes de abril de 2024</t>
  </si>
  <si>
    <t>En el marco del Convenio CERES se entregaron 314 becas a igual número de beneficiarios en primer trimestre de 2024.</t>
  </si>
  <si>
    <t>Estas becas se adjudican al finalizar el año escolar.</t>
  </si>
  <si>
    <t>Diagnóstico a la espera de actualización</t>
  </si>
  <si>
    <t>Convenio firmado en espera de renovación.</t>
  </si>
  <si>
    <t>Se iniciaron trámites ante ICETEX para dar continuidad al convenio para la atención educativa en la presente vigencia.</t>
  </si>
  <si>
    <t>En proceso de contratación del TTHH para el desarrollo de la actividad.</t>
  </si>
  <si>
    <t>Se adelantó la gestión para la incorporación de los recursos para el mejoramiento de ambientes de aprendizaje.</t>
  </si>
  <si>
    <t>Se adelantó proceso para la contratación del talento humano que desarrolla el acompañamiento técnico y operativo del proyecto. A marzo 31 se logró la contratación de uno de los profesionales. En la primera semana de abril se espera contratar al resto del equipo.</t>
  </si>
  <si>
    <t>se anexa  evidencias y informe en link: https://cutt.ly/bmupIlB</t>
  </si>
  <si>
    <t>se anexa drive de evidencias y informe en link: https://cutt.ly/bmupIlB</t>
  </si>
  <si>
    <t>Se realiza plan para revisión y aprobación de líderes</t>
  </si>
  <si>
    <t>Mientras se surtió el proceso de contratación, se realizaron apoyos (Clasificación, limpieza, foliación y organización- Cambios de unidad de conservación de archivos) puntuales en las áreas de: Inspección y Vigilancia, Gestión Organizacional, Despacho</t>
  </si>
  <si>
    <t>Se reciibó Asisencia Técnica por parte del Ministerio de Educación.
Acta de compromisos</t>
  </si>
  <si>
    <t>Una vez se aprube estudio técnico aplica esta actividad</t>
  </si>
  <si>
    <t>En proceso de contratación personal de apoyo - Revisión de plan de trabajo</t>
  </si>
  <si>
    <t>En proceso de contratación grupo de profesionales para las asistencias técnicas y programación de actividades - Revisión de plan de trabajo</t>
  </si>
  <si>
    <t xml:space="preserve">Acompañamiento a la IEO 20 de julio con profesional de SGC de la SED, para análisis situacional - Diagnóstico - y plan de trabajo.
Acompañamiento a los líderes de proceso de la SED, en los seguimientos de planes de mejoramiento y evidencias de riesgos  </t>
  </si>
  <si>
    <t>Informe de ejecucion adecuacion de sede educativa La Milagrosa
Registro Fotografico IE Pies Descalzos Villas de Aranjuez en funcionamiento</t>
  </si>
  <si>
    <t>En Etapa de Planeacion y Alistamiento</t>
  </si>
  <si>
    <t>13 IEO</t>
  </si>
  <si>
    <t>Transferencias a 13 Instituciones Educativas para Mantenimiento y adecuacion de Aulas en Riesgo : IE Mercedes Abrego, IE Fe y Alegria el Progreso (Sede el Reposo), IE Soledad Acosta, 20 de Julio, IE San Francisco de Asis (sede Membrillal), IE San Francisco de Asis (Sede Hijos del Agricultor), IE San Francisco de Asis (Sede Pedro Pascasio, IE Promocion Social, IE Promocion Social (Sede La Consolta), IE Jose Manuel Rodriguez Torices INEM, IE Jose Manuel Rodriguez Torices (Jardin Infantil Los Caracoles), IE Maria Cano y  IE Ternera.</t>
  </si>
  <si>
    <t>ACUMULADO META PRODUCTO AL CUATRIENIO</t>
  </si>
  <si>
    <t>AVANCE META PRODUCTO AL CUATRIENIO</t>
  </si>
  <si>
    <t>APROPIACION DEFINITIVA A MARZO 31 DE 2024</t>
  </si>
  <si>
    <t>100,00%
25 PROGRAMAS</t>
  </si>
  <si>
    <t xml:space="preserve">100,00%
</t>
  </si>
  <si>
    <t>3,53%
corresponde a la matricula de IEO sin banco de oferente a diciembre 2023</t>
  </si>
  <si>
    <t>N/P</t>
  </si>
  <si>
    <t>Contratar el personal necesario para el apoyo, seguimiento y control de los proyectos tecnológicos implementados en las IEO y en la Secretaria de Educación Distrital.</t>
  </si>
  <si>
    <t>EJECUCIÓN PRESUPUESTAL PROGRAMA MOVILIZACIÓN EDUCATIVA "POR UNA GESTIÓN EDUCATIVA TRANSPARENTE, PARTICIPATIVA Y EFICIENTE”</t>
  </si>
  <si>
    <t>1,3,3,6,03-95-171 RB SGP CALIDAD MATRICULA</t>
  </si>
  <si>
    <t>EJECUCIÓN PRESUPUESTAL PROGRAMA EDUCACIÓN PARA TRANSFORMAR "EDUCACIÓN MEDIA TÉCNICA Y SUPERIOR"</t>
  </si>
  <si>
    <t>EJECUCIÓN PRESUPUESTAL PROGRAMA EDUCACIÓN MEDIADA A TRAVÉS DE TECNOLOGÍAS DE LA INFORMACIÓN Y LAS COMUNICACIONES TIC´S</t>
  </si>
  <si>
    <t>EJECUCIÓN PRESUPUESTAL PROGRAMA PARTICIPACIÓN, DEMOCRACIA Y AUTONOMÍA</t>
  </si>
  <si>
    <t>EJECUCIÓN PRESUPUESTAL PROGRAMA DESARROLLO DE POTENCIALIDADES</t>
  </si>
  <si>
    <t>EJECUCIÓN PRESUPUESTAL PROGRAMA FORMANDO CON AMOR “GENIO SINGULAR”</t>
  </si>
  <si>
    <t>EJECUCIÓN PRESUPUESTAL PROGRAMA SABIDURÍA DE LA PRIMERA INFANCIA</t>
  </si>
  <si>
    <t>EJECUCIÓN PRESUPUESTAL PROGRAMA ACOGIDA "ATENCIÓN A POBLACIONES Y ESTRATEGIAS DE ACCESO Y PERMANENCIA”</t>
  </si>
  <si>
    <t>2020130010094 Fortalecimiento de los Ambientes de Aprendizaje de las Sedes de las Instituciones Educativas de  Cartagena de Indias</t>
  </si>
  <si>
    <t>1,2,4,1,03-171 - SGP CALIDAD MATRICULA</t>
  </si>
  <si>
    <t xml:space="preserve"> SGP CALIDAD MATRICULA</t>
  </si>
  <si>
    <t>2024130010003 Fortalecimiento de los Ambientes de Aprendizaje de las Sedes de las Instituciones Educativas de  Cartagena de Indias</t>
  </si>
  <si>
    <t xml:space="preserve">En Tramite de solicitud de contratación de la planta temporal  de 15 docentes                                                                                                          Anexo:                                                                                                                                                                                                                                                                                                           Formato de solicitud de tramite presupuestal                                                                                                                                                                                                             oficio para la adopción de la planta temporla                                                                                                                                                                                                                                                                                                                                                                                                                                                                                               formato CDP </t>
  </si>
  <si>
    <t>REPORTE META PRODUCTO
 Corte 31 Mayo 2024</t>
  </si>
  <si>
    <t>REPORTE DE LA ACTIVIDAD CORTE 31 MAYO 2024</t>
  </si>
  <si>
    <t>BENEFICIARIOS CUBIERTOS
MaYo 31 - 2024</t>
  </si>
  <si>
    <t>EJECUCIÓN PRESUPUESTAL SEGÚN REGISTROS A CORTE 31 DE MAYO 2024</t>
  </si>
  <si>
    <t>OBSERVACION O RELACIÓN DE EVIDENCIA 
Corte Mayo 31 de 2024</t>
  </si>
  <si>
    <t>41 I.E.O</t>
  </si>
  <si>
    <t xml:space="preserve">El proceso de Gestión de la Cobertura está organizado por 6 Hitos de cumplimiento, así: 1. consolidación de matrícula, 2. resolución de cobertura, 3. proyección de cupos, 4. estudio de insuficiencia, 5. banco de oferentes, 6. plan anual de contratación,
A la fecha se dio cumplimiento conforme lo planeado al Hito 1,2, y avances del 3, que equivale al 40% del cumplimiento de la meta y 100% de lo planeado en evaluación de IQ.
Anexo: Soporte SIMAT corte 31 de Mayo de 2024. </t>
  </si>
  <si>
    <t>El proceso de construcción del estudio de insuficiencia inicia en  el 3er trimestre de 2024.</t>
  </si>
  <si>
    <t>A la fecha se logró la suscripción 45.792 cupos, a traves de la suscripción de 51 contratos.  distribuidos de la siguiente manera:
Banco de oferentes: 21,041 estudiantes, a traves de 42 contratos, que representan 42 instituciones educativas y 63 sedes. 
Confesiones releigiosas: 24,751, estudiantes, a traves de 9  contratos, que representan 16  instituciones educativas y 26 sedes. 
Anexo: Evidencias reportadas en el mes anterior, FUC aprobado por el MEN para la contratación de cupos educativos.</t>
  </si>
  <si>
    <t>La póliza de seguros estudiantil continúa vigente para la cobertura de 184.000 estudiantes del 14 de Febrero del 2024 hasta  el mes 14 de Febrero del 2024.
Es necesario adelantar las gestiones conducentes a la consecución de recursos del orden de xxx
Anexo: se reporto en el mes anterior la Póliza vigente.</t>
  </si>
  <si>
    <t>Al corte de 31 de Mayo de 2024, se cuenta con 139,248 estudiantes sin extraedad matriculados en el Sistema educativo financiado con recursos públicos.
Anexo: Soporte SIMAT corte 31 de Mayo de 2024.</t>
  </si>
  <si>
    <t xml:space="preserve">Se diseñó el Plan de auditoría de matrícula contratada para la vigencia 2024, el cuál cuenta con tres ciclos de auditorias.  Se inició primera auditoría comprendida entre Febrero y Mayo del 2024.
Anexo: Plan de auditoría de matrícula contratada
</t>
  </si>
  <si>
    <t>* Focalización de niños, niñas y adolescentes por fuera del sistema educativo, tomado del link de solicitudes de cupos, para atenderlos en EE con MEF, con disponibilidad de cupos.
* Seguimiento a la matrícula, para saber el número de estudiantes atendidos conforme a la contratación de la planta temporal.
* Recepción de solicitudes y gestión de cupos de entidades, fundaciones y entes de control.
Anexo: Seguimiento a la matrícula 31 de mayo 2024.</t>
  </si>
  <si>
    <t>No se cuenta con avances de esta actividad para este periodo, debido a que no se cuenta con el número de unidades móviles que permitan realizar los ciclos de asistencias técnicas programados. Se gestiona cronograma para programación de fechas para ejecución y cumplimiento de esta actividad.</t>
  </si>
  <si>
    <t>* Reunniones de equipo que permitan identificar las estrategias a implementar que permitan tener cumplimiento de la meta programada. Se realizan avances en cronograma de desarrollo de actividades que minimicen el riesgo de abandono escolar.</t>
  </si>
  <si>
    <t>Logros:
En Tramite de contratación de la planta temporal de 15 docentes.
En trámite de firma del decreto. Anexo: Formato de solicitud de tramite presupuestal. Oficio para la adopción de la planta temporal. Formato CDP</t>
  </si>
  <si>
    <t>Logros:
En Tramite de transferencias de recursos a fondos de las IE Focalizadas para la dotación de materiales educativos
Ya se cuenta con el CDP Y la resolución de transferencias de recursos para las IE focalizadas                                                                                                        Anexo: Formato de solicitud de tramite presupuestal. Oficio para las transferencias de recursos.
CDP y RP
Resolución</t>
  </si>
  <si>
    <t>Logros:
Se realizó asistencia técnica para la consolidación y cumplimiento de la matricula proyectada de las 42 IE con formación para adultos de CLEI 2-6
Anexo:
Formato de acta de inicio de 26 EE</t>
  </si>
  <si>
    <t xml:space="preserve">A la Fecha se cuenta con 6 unidades Móviles para atención a la población diversa, acompañando a 45 Establecimientos Educativos Oficiales. 
Anexo. Listado de Establecimientos Educativos Acompañados </t>
  </si>
  <si>
    <t xml:space="preserve">Se Inicia primer ciclo de Asistencia Técnica en 45 Establecimientos Educativos y en 2 Aulas hospitalarias. 
Anexo. Informe Técnico - Actas de Asistencia y Acompañamiento </t>
  </si>
  <si>
    <t xml:space="preserve">Se da inicio al ciclo de transferencia a Docentes de Aula.
Anexo: Listado de Asistencia.  </t>
  </si>
  <si>
    <t xml:space="preserve">Se realizo programación para implementar la agenda acciones afirmativas al regreso de vacaciones escolare mitad de año, debido al calendario escolar no fue posible inciar en Abril.  </t>
  </si>
  <si>
    <t xml:space="preserve">TRANSPORTE TERRESTRE: Se emitió CDP N°19 de Enero 17 de 2024 por valor de $3.004.582.869, RP N°27 de Enero 27 de 2024 por valor de $1.890.000.000 para la contratación de transporte terrrestre, el cual fue adjudicado a través del contrato CD-UR-SED-003-2024a EMPRESA DE SERVICIO ESPECIAL DE TRANSPORTE MAMONAL S.A.S. TRANSMAMONAL.                                                                                                                
Se están atendiendo los estudiantes de la siguiente manera:                                            
 ZONA RURAL: 821                                                                                                              
ZONA URBANA INFRAESTRUCTURA: 420                                                                                 
 ZONA URBANA DISCAPACIDAD: 245
TRANSPORTE MARITIMO:
Se emitió CDP N°29 de Enero 18 de 2024 por valor de $570.803.403                                                                                                                     RP N° 251 de Marzo 4 de 2024 por valor de $155.423.289  IE DE LETICIA                                                                                                       RP N° 252 de Marzo 4 de 2024 por valor de $175.939.800 IETNOEDUCATIVA ARCHIPIELAGO DE SAN BERNARDO                                                                                               
RP N° 253 de MArzo 4 de 2024 por valor de $82.500.375 IE TIERRA BOMBA                                                                                                                 RP N° 254 DE Marzo 4 DE 2024 por valor de $95.291.160 IE ISLAS DEL ROSARIO                                                                                                                 RP N° 255 de Marzo 4 de 2024 por valor de $61.648.779 IE CAÑO DEL ORO                                                                                                                               Se estan atendiendo 334 estudiantes 
Se hizo modificatorio de redistribución de recursos para ampliar plazo de días de atención a la población beneficiaria.
Se hizo adición de 945.000.000 a través de modificatorio
Por acuerdo 138 de 08 de marzo se incorporaron recursos por valor de 664.440.528 con CDP No. 148. Fuente SGP
Se gestionaron los CDP 147 y 148 para el trámite de una nueva contratación de transporte que está en proceso por apoyo logistico con un alcance de 30 días para la IE San Felipe Neri y  15 días aproximadamente para las otras IE que vienen siendo atendidas.
Se hizo seguimiento a la implementación de la estrategia de transporte escolar en las Instituciones Educativas focalizadas.
Se avanzó en la marcación en el SIMAT de transporte maritimo
Se hizo la apertura de la estrategia de transporte terrestre en el SIMAT
Evidencias. Soporte de la gestión                                                                 </t>
  </si>
  <si>
    <t>Se entregaron 7.244 kits escolares en las Instituciones educativas Oficiales con el apoyo de Ecopetrol, oficina de gestión social y Fundación Pies Descalzos, Asi mismo se entregaron 1.660 uniformes en articulación con  la Fundación Pies Descalzos y se estan atendiendo 1.168 estudiantes por la caja de compensación familiar comfenalco con el programa Jornada Escolar Complementaria. para un total de 10.072 estudiantes atendidos con otras estrategias de permanencia.
Se avanzó en la marcación de las estrategias de kits y uniformes en el SIMAT 
Anexo. Listado de estudiantes beneficiados.Actas de entrega a Institución Educativa.  Evidencias Fotograficas.</t>
  </si>
  <si>
    <t>De acuerdo al CDP N° 45 de Enero 29 de 2024 por valor de $424.125.000, se realizo el proceso de contratación  de los profesionales de la unidad movil.
Soporte: Solicitud de contratación y RP de profesionales</t>
  </si>
  <si>
    <t>Se inició la primera fase de transferencias a los establecimientos educativos para la caracterización, implementación y evaluación de estrategias de permanencia escolar.
Evidencia: Soporte de la gestión</t>
  </si>
  <si>
    <t>Se estan atendiendo 1.820 estudiantes con la estrategia de transporte escolar y se atendieron 10.070 estudiantes con otras estrategias de permanencia, kits escolares, uniformes y JEC para un total de 11.892 atendidos.</t>
  </si>
  <si>
    <t xml:space="preserve">Conforme a los estudiantes debidamente marcados en la plataforma SIMAT con la estrategia de alimentación escolar, se registran 100.206 estudiantes. 
</t>
  </si>
  <si>
    <t>El equipo de focalización realiza mensualmente caracterización de la población a ser atendida con el programa de alimentación.</t>
  </si>
  <si>
    <t>El equipo de apoyo a la supervisión de PAE se encuentra actualizando el inventario de cocinas y diagnostico situacional de las sedes educativas con preparado en sitio ylos nuevos comedores que se estan aperturando.</t>
  </si>
  <si>
    <t xml:space="preserve">Todos los dias se realizan visitas de supervisión en las sedes educativas priorizadas y se realixan asistencias tecnicas minimo 1 vez al mes. </t>
  </si>
  <si>
    <t>El protocolo se encuentra en construcción.</t>
  </si>
  <si>
    <t>Con  el equipo se viene recolectando información que sirva de insumo para el capitulo del estudio de insuficiencia, esta actividad no esta prevista para este periodo.</t>
  </si>
  <si>
    <t>La contratación  se encuentra en un 100% de cumplimiento</t>
  </si>
  <si>
    <t>Se llevo a cabo el primer ciclo de asistencia  técnica, en las instituciones educativas focalizadas por el proyecto, donde se abordo el seguimiento  a matricula y revisión de dotación  realizada por parte del Ministerio de Educación.</t>
  </si>
  <si>
    <t>Se inician en el mes de julio</t>
  </si>
  <si>
    <t>Las transferencias metodológicas estan previstas para el mes de julio.</t>
  </si>
  <si>
    <t>Para el presente reporte no se han desarrollado agendas de impacto colectivo.</t>
  </si>
  <si>
    <t>Se tienne previstos para iniciar en el mes de julio</t>
  </si>
  <si>
    <t>se anexa matriz de riesgos en el link: https://community.secop.gov.co/Public/Tendering/OpportunityDetail/Index?noticeUID=CO1.NTC.4181383&amp;isFromPublicArea=True&amp;isModal=False</t>
  </si>
  <si>
    <t>se anexa matriz de riesgos en el link: https://community.secop.gov.co/Public/Tendering/OpportunityDetail/Index?noticeUID=CO1.NTC.5525467&amp;isFromPublicArea=True&amp;isModal=False;https://www.colombiacompra.gov.co/tienda-virtual-del-estado-colombiano/ordenes-compra/124980</t>
  </si>
  <si>
    <t>se anexa matriz de riesgos en el link: https://community.secop.gov.co/Public/Tendering/OpportunityDetail/Index?noticeUID=CO1.NTC.5525467&amp;isFromPublicArea=True&amp;isModal=False;https://www.colombiacompra.gov.co/tienda-virtual-del-estado-colombiano/ordenes-compra/124981</t>
  </si>
  <si>
    <t>se anexa matriz de riesgos en el link:https://community.secop.gov.co/Public/Tendering/OpportunityDetail/Index?noticeUID=CO1.NTC.5501881&amp;isFromPublicArea=True&amp;isModal=False</t>
  </si>
  <si>
    <t>se anexa matriz de riesgos en el link: https://cutt.ly/bmupIlB</t>
  </si>
  <si>
    <t>Seguimiento a las actividades establecidas de acuerdo a las fechas estipuladas, para primer informe seguimiento</t>
  </si>
  <si>
    <t>Metros lineales inventariados al corte 31/05/2024: 38.5 metros lineales de archivos. El consolidado general de avance es de 1432,95 ml de archivos inventariados que corresponden al 92.03% del total de metros lineales de archivos de la Secretaría de Educación.</t>
  </si>
  <si>
    <t>Mesa de trabajo con integrantes de procesos para definir plan de trabajo</t>
  </si>
  <si>
    <t>Quedó como indicador del producto en el nuevo plan de desarrollo 2024-2027, y se revisarán los documentos elaborados en el cuatrienio anterior para elaborar propuesta actualizada de acuerdo a las necesidades y esquema de la nueva administración.</t>
  </si>
  <si>
    <t>Eventos de capacitación realizados: Análisis del contexto / Gestión Procesos / Auditoría / Análisis de Indicadores / Gestión del Riesgo
IRO participantes: 15 - Funcionarios beneficiarios: 65
En la SED cacpaictación Gestión por procesos / Riesgos / - Participantes: 50 funcionarios SED</t>
  </si>
  <si>
    <t xml:space="preserve">Asistencias Técnicas realizadas a las IEO Manzanillo del Mar y República del Líbano (meta 2024), en los temas de: Análisis del Contexto y Planificación del Sistema /  Gestión por procesos / </t>
  </si>
  <si>
    <t>Asistencias Técnicas a las IEO certificadas: Técnica de Pasacaballos / Olga González Arraut / Madre Gabriela de San Martín, en los temas de:  Análisis del Contexto y Planificación del Sistema / Gestion por procesos /  Analisis de indicadores.
Asistencia Técnica a los procesos de la SED: Inspección y Vigilancia / Gestión Financiera - Temas: Gestion por procesos /  Indicadores.</t>
  </si>
  <si>
    <t xml:space="preserve">Se realizaron transferencias para la realización de las auditorías externas con el ente certificador a las IEO: Técnica de Pasacaballos / Olga González Arraút / Madre Gabriela de San Martín y San Francisco de Asís </t>
  </si>
  <si>
    <t xml:space="preserve">Durante el primer trimestre se trabajó en la creación de los programas para incluirlos en el Plan de Desarrollo Distrital.
La Política Pública Educativa se aprobó con el Documento Conpes No. 02 de 2023, por lo que en el cuatrienio 2024-2027, se revisará si hay necesidad de ajustar algunos productos y realizar las gestiones formales y legalespertinentes.
</t>
  </si>
  <si>
    <t xml:space="preserve">Se realizó presentación ante el Comité Directivo de la Secretaría de Educación Distrital de los componentes y productos de la Política Pública Educativa vr Plan de Desarrollo 2024-2027. Se realizó análisis de la información a partir de la metodología de semáforo.
Se concluyó y validó la armonización de PPE / Plan de Desarrollo 2024-2027, en un 95% de los 61 productos de la Política Publica Educativa (PPE). 
Mesa de trabajo en Concejo Distrital de Cartagena con los representantes del Sudeb, del cuál se recibieron observaciones y recomendaciones a las metas establecidas en los programas del PDD 2024-2027 y su articulación con la PPE.
</t>
  </si>
  <si>
    <t>En el periodo se realizó la entrega oportuna de la nómina, cancelándose los meses de abril a mayo de 2024  la suma de  $73.293.847.031,00. Para un total de $165.577.517.552,50 en los primeros 5 meses de la vigencia 2024.</t>
  </si>
  <si>
    <t>Se autorizaron viaticos a dos funcionarios para asistir a la mesa de trabajo presencial en la ciudad de Bogotá, orientada al liquidador del proceso de retroactivo y la administración del sistema de información. 
De igual forma se autorizaron viaticos para asistir a las Instituciones Educativas Santa Cruz del Islote e Isla Fuerte, con objeto de dar cumplimiento a las actividades de seguimiento y control al plan operativo anual de inspección y vigilancia.</t>
  </si>
  <si>
    <t>De la Subdirección Técnica de Gestión Administrativa solicitaron la actualización de las cotizaciones, lo cual se encuentra en tramite por la Subdirección Técnica de Talento Humano</t>
  </si>
  <si>
    <t>Se autorizaron viaticos a dos funcionarios para asistir a la mesa de trabajo presencial en la ciudad de Bogotá, orientada al liquidador del proceso de retroactivo y la administración del sistema de información. 
De igual forma se autorizaron viaticos para</t>
  </si>
  <si>
    <t>No se ha realizado movimiento en esta actividad en este periodo</t>
  </si>
  <si>
    <t>No encontramos en el proceso de contratación, se envío el pliego de contratación al MEN para obtener su aval</t>
  </si>
  <si>
    <t>Se realizó la contratación del personal de apoyo para la administración del punto vive digital RP 499</t>
  </si>
  <si>
    <t>Se realizó el traslado de fondos a la I.E para la adquisición de poliza en el politecnico del pozón RP 687</t>
  </si>
  <si>
    <t>Se realizó la contratación del personal de apoyo para el apoyo a la gestión RP 815</t>
  </si>
  <si>
    <t>Se realizó la contratación del servicio de acompañamiento, administración espacializada de Colombia Evaluadora RP 506</t>
  </si>
  <si>
    <t>na</t>
  </si>
  <si>
    <t xml:space="preserve">$ 1.083.407.000,00 
</t>
  </si>
  <si>
    <t xml:space="preserve">1. Se Realizó trasferencia las instituciones educativas oficiales del distrito para Pago de inscripción a  estudiantes de grado 11  a  la Prueba Saber 11. (ver resoluciones)
Se atendieron a 48 estudiantes de la IEO Fulgencio Lequerica de grado 11 en tema socioemocional y habilidades para la vida. </t>
  </si>
  <si>
    <t xml:space="preserve">Se realiza talleres con tutores del programa PTAFI3,0 y con los directivos de las IEO con el proposito de lograr mejoras en la evaluación por competencias y minimizar la reprobación en las IEO. Con 128 participantes </t>
  </si>
  <si>
    <t xml:space="preserve"> ASISTENCIA TÉCNICA: FORTALECIMIENTO DE LOS SERVICIOS DE LA BIBLIOTECA ESCOLAR
 INSTITUCIÓN EDUCATIVA SOLEDAD ACOSTA DE SAMPER.
Actividad Institucional: taller preparativo celebración del día del idioma
o OBJETIVO: preparar a los estudiantes para el concurso de poesía de estudiantes.
 ASISTENCIA TÉCNICA MEDIANTE MESA DE TRABAJO EQUIPO PLAN DISTRITAL DE LECTURA, ESCRITURA Y ORALIDAD  “ESPALEER”  (ESCUCHA, MARLAMENTA, LEE, REDACTA)
o Objetivo de la Asistencia Técnica: avanzar en la revisión del documento del Plan Distrital de Lectura, Escritura y Oralidad  “ESPALEER”, para la actualización de acuerdo a observaciones realizadas por la oficina de planeación de la Secretaría de Educación.
 ASISTENCIA TÉCNICA MEDIANTE MESA DE TRABAJO EQUIPO PLAN DISTRITAL DE LECTURA, ESCRITURA Y ORALIDAD  “ESPALEER”  (ESCUCHA, MARLAMENTA, LEE, REDACTA)
o Objetivo de la Asistencia Técnica: avanzar en la revisión del documento del Plan Distrital de Lectura, Escritura y Oralidad  “ESPALEER”, para la actualización de acuerdo a observaciones realizadas por la oficina de planeación de la Secretaría de Educación.
 ASISTENCIA TÉCNICA A BIBLIOTECARIOS ESCOLARES DE INSTITUCIÓN EDUCATIVA OFICIALES.
 ALIADO: FERIA DEL LIBRO DE CARTAGENA DE INDIAS
o OBJETIVO: socializar la oferta de servicios que ofrece la Biblioteca Bartolomé Calvo del  Banco la República a  Bibliotecarios Escolares y Docentes de Apoyo  a la Biblioteca de las Instituciones Educativas Oficiales.
 ASISTENCIA TÉCNICA CELEBRACIIÓN DEL DÍA DEL BIBLIOTECARIO EN CARTAGENA DE INDIAS 
 ALIADO: INSTITUTO DE PATRIMONIO Y CULTURA DE CARTAGENA–    IPCC-SINTRENAL BOLIVAR.
o OBJETIVO: Desarrollar jornada de articulación de las bibliotecas Escolares y Bibliotecas Públicas del Distrito de Cartagena de Indias.
o ASISTENTES: 57 personas; 1 Directivo Docente, 32 Bibliotecarios Escolares, 5 Docentes de apoyo a la Biblioteca Escolar, 15 Bibliotecarios de Bibliotecas públicas; 1 Directivo SINTRENAL Bolívar,  3 Funcionario SED.
o ASISTENTES: 23 personas; 1 Directivo Docente, 21 Bibliotecario Escolar, 1 Docentes de apoyo a la Biblioteca Escolar. 
 FORTALECER LAS PRÁCTICAS DE CIENCIA, INNOVACIÓN Y TECNOLOGÍA EN LAS INSTITUCIONES EDUCATIVAS OFICIALES
 ASISTENCIA TÉCNICA A DOCENTES LÍDERES DE LA RED DE LA RADIO ESCOLAR
o Objetivo de la Asistencia Técnica: establecer la agenda para el concurso de la mejor cuña Radial Escolar 2024.
 ASISTENCIA TÉCNICA A DOCENTES RADIALISTAS DE INSTITUCIONES EDUCATIVAS QUE HACEN PARTE DE LA RED DE RADIO ESCOLAR.
o Objetivo de la Asistencia Técnica: presentar el Plan de Acción 2024  de la Red de Radio Escolar a Docentes de las Instituciones Educativas de la Red de Radio Escolar.
ASISTENTES: 37 Instituciones Educativas y 66 personas. 
Directivos Docentes: 2; Docentes: 61; Funcionarios SED: 3
o 
</t>
  </si>
  <si>
    <t xml:space="preserve"> Se instala la mesa de expertos en Etnoeducación con la participación de rectores, docentes, oficina de asuntos étnicos de la alcaldía, aliados como Trazos, el MEN, a las Palabras  para concretar la ruta de implementación del tránsito de  PEI y PEC y la CEA.
 En proceso de contratación de los profesionales de apoyo para el fortalecimiento de las practicas etnoeducativas</t>
  </si>
  <si>
    <t xml:space="preserve"> Reunión Comité territorial de formación docente.
 Reunión semanal mesa técnica de foro educativo 2024.
 Estructuración del MGA de formación docente.
 Organizar proceso de convocatoria para universidades diplomado de pedagogía básica.
 Reunión MEN sobre experiencias significativas.
 Convocatoria a diplomado sobre gestión directiva de la ESAP
 Convocatoria Diplomado de formación docente con la Uninorte.
</t>
  </si>
  <si>
    <t xml:space="preserve"> ASISTENCIA TÉCNICA A DOCENTES RADIALISTAS DE INSTITUCIONES EDUCATIVAS QUE HACEN PARTE DE LA RED DE RADIO ESCOLAR.
o Objetivo de la Asistencia Técnica: presentar el Plan de Acción 2024  de la Red de Radio Escolar a Docentes de las Instituciones Educativas de la Red de Radio Escolar.
ASISTENTES: 37 Instituciones Educativas y 66 personas. 
Directivos Docentes: 2; Docentes: 61; Funcionarios SED: 3
o 
</t>
  </si>
  <si>
    <t> Se desarrollan acompañamiento en Currículos y modelos pedagógicos a la IEO San Felipe Neri
 Se desarrollan acompañamiento en Currículos y modelos pedagógicos a la IEO Villas de Aranjuez
 Se desarrollan acompañamiento en Currículos y modelos pedagógicos a la IEO Villas de Aranjuez en clave de PIAR y ajustes razonables
 Se apoya la orientación del modelo de atención del aula hospitalaria 
 Se desarrollan acompañamientos curriculares a docentes de básica primaria de las IEO República de Argentina, San Felipe Neri y Playas de Acapulco, con el aliado ESCUELAB en el tema de enseñanza de las ciencias de la experimentación
Se desarrollan acompañamiento en Currículos y modelos pedagógicos a la IEO NUEVO BOSQUE</t>
  </si>
  <si>
    <t xml:space="preserve">
Se realizaron acompañamiento a 5 nuevas instituciones educativas para el fortalecimiento del Gobierno Escolar de Francisco de Paula, Hijos de María, Clemente Manuel Zabala, Las Gaviotas, Fulgencio Lequerica, Jose de la va, san felipe neri y Maria reina.</t>
  </si>
  <si>
    <t>Se realizo acompañamiento a 14  instituciones educativas Fernando de la Vega, Clemente Manuel Zabala, Villa de Aranjuez, Politécnico del Pozón, Camilo Torres, Francisco de Paula, Gabriel Garcia, Playas de Acapulco, Antonio Nariño, Jorge Artel, Fulgencio Lequerica, Olga Gonzalez, , Nuestro Esfuerzo y Fe y Alegría las Amenricas, en temas de convivencia escolar y fortalecimiento de comité de convivencia.</t>
  </si>
  <si>
    <t xml:space="preserve">Se realiza posesión de los presoneros estudiantiles el 16 de mayo.
Asistencia tecnica en convivencia escolar en Unalde Virgen </t>
  </si>
  <si>
    <t> Acompañamiento técnico pedagógico a proyectos ambientales escolares de 5 IEO.
 Articulación con el DADIS, en las jornadas de prevención de vectores en IEO. Focalizadas 6 zonas de la ciudad.
 Asistencia técnica a 5 IEO en planes escolares de gestión de riesgos</t>
  </si>
  <si>
    <t> Reunión semanal mesa técnica de foro educativo 2024</t>
  </si>
  <si>
    <t>Se realizó convocatoria a los rectores de las 25 IEO focalizadas para realizar procesos de acompañamiento y formación a estudiantes, padres y madres de familia y Docentes
Visitas a instituciones educativas focalizadas para realizar diagnóstico de conducta de entrada a temas de género a
IE La Milagrosa
IE Manuela Vergara
IE Bertha Gedeon</t>
  </si>
  <si>
    <t>Se encuentra en proceso de elaboración de estudios previos para solicitud de trámite de cdp</t>
  </si>
  <si>
    <t>Se dio inicio al proceso para la convovatoria 2024 II</t>
  </si>
  <si>
    <t>En el mes de mayo de 2024 se realizò la entrega oficial de las 314 becas otorgadas por parte de la administraciòn Distrital y la Ministra de Educaciòn Nacional</t>
  </si>
  <si>
    <t>Estas becas se adjudican al finalizar el año escolar</t>
  </si>
  <si>
    <t>Se realizaron reuniones con la UMAYOR y la UNAD para avanzar en el desarrollo de convenios interinstitucionales para garantizar la atenciòn de la poblaciòn.</t>
  </si>
  <si>
    <t>Se realizó ejercicio con las instituciones de formación para el Trabajo certificadas por la SIET (Sistema de la educación  para el trabajo y el desarrollo humano)  para identificar las ofertas de formación con mayor demanda en la ciudad, evidenciadas en un informe adjunto a este documento</t>
  </si>
  <si>
    <t>Se realizó inventario de las ofertas de las carreras tecnico laborales ofertadas por cada institución y que conforman la convocatoria de becas 2024 de Formación para el Trabajo y desarrollo humano, evidenciadas en un informe adjunto a este documento.</t>
  </si>
  <si>
    <t>Convenio interadministrativo n°046 constituyente y no. 2023- 0674 ICETEX, celebrado entre el instituto colombiano de crédito educativo y estudios técnicos en el exterior, "Mariano Ospina Pérez" - ICETEX y el Distrito Turístico y Cultural De Cartagena De Indias con el objeto de constituir un fondo en administración para el ingreso y formación de jóvenes bachilleres en Instituciones de Formación para el Trabajo y Desarrollo Humano en el Distrito de Cartagena, se llevaron a cabo entre abril y mayo de la vigencia 2024 por parte de la oficina de educación superior de la secretaría de educación los acercamientos a las instituciones de Formación para el Trabajo localizadas en la ciudad de Cartagena</t>
  </si>
  <si>
    <t>En Junta Administrativa de formación para el trabajo, sus miembros aprobaron como instituciones aliadas al convenio a Escuelas Profesionales Salesianas, Carl Ros, Tecnica Seniors, Elyon Yireth y COLOMBO.</t>
  </si>
  <si>
    <t>Se inició proceso para realizar la entrega de becas de ETDH a los beneficiarios en 2024 II.</t>
  </si>
  <si>
    <t>Se contrató todo el talento humano necesario para el desarrollo del proyecto, quien desarrolla el proceso de acompañamiento a las instituciones educativas.</t>
  </si>
  <si>
    <t>Se adelantan trámites administrativos para realizar la adquisición de equipos para el mejoramiento de ambientes de aprendizaje.</t>
  </si>
  <si>
    <t xml:space="preserve">Se concertó con aliados para realizar el estudio de pertinencia de los programas de formación de media técnica, a fin de desarrollar una actualización de las mallas curriculares coherentes con las apuestas productivas de la ciudad y la región Caribe. </t>
  </si>
  <si>
    <t>$147,624,093,60</t>
  </si>
  <si>
    <t>Gestion de capacitaciones par funcioanrios administrativos  y espacios deportivos para la realizacion de los Juegos deportivos del magisterior y encuentro folclorico y cultural</t>
  </si>
  <si>
    <t>Reconocimiento y orden de pago   de 30 Auxilios Educativos  a funcioanrios administrativos en carrera</t>
  </si>
  <si>
    <t>Reconociemitno de  142 Bonos de Auxilio  Escolar para hijos de funcionarios administartivos  en edad escolar previo cumplimiento de los requisitos establecidos</t>
  </si>
  <si>
    <t>Certificado de Disponibilidda presupuestal emitido el 12 de Abril de 2024.</t>
  </si>
  <si>
    <t>15 IEO</t>
  </si>
  <si>
    <t>Transferencias a 15 Instituciones Educativas para Mantenimiento y adecuacion de Aulas en Riesgo : IE Mercedes Abrego, IE Fe y Alegria el Progreso (Sede el Reposo), IE Soledad Acosta, 20 de Julio, IE San Francisco de Asis (sede Membrillal), IE San Francisco de Asis (Sede Hijos del Agricultor), IE San Francisco de Asis (Sede Pedro Pascasio, IE Promocion Social, IE Promocion Social (Sede La Consolta), IE Jose Manuel Rodriguez Torices INEM, IE Jose Manuel Rodriguez Torices (Jardin Infantil Los Caracoles), IE Maria Cano y  IE Ternera.</t>
  </si>
  <si>
    <t xml:space="preserve">Adecuacion en la sede de arroyo de piedra sed epunta canoa , nueva esperanza sede arroyo grande </t>
  </si>
  <si>
    <r>
      <t>1.2.1.0.00-001 - ICLD</t>
    </r>
    <r>
      <rPr>
        <b/>
        <sz val="22"/>
        <rFont val="Arial"/>
        <family val="2"/>
      </rPr>
      <t xml:space="preserve">
$1.971.256.296</t>
    </r>
    <r>
      <rPr>
        <sz val="22"/>
        <rFont val="Arial"/>
        <family val="2"/>
      </rPr>
      <t xml:space="preserve">
1.2.4.1.01-071 - SGP PRESTACION EDUCATIVO
</t>
    </r>
    <r>
      <rPr>
        <b/>
        <sz val="22"/>
        <rFont val="Arial"/>
        <family val="2"/>
      </rPr>
      <t>$91.578.058.296</t>
    </r>
    <r>
      <rPr>
        <sz val="22"/>
        <rFont val="Arial"/>
        <family val="2"/>
      </rPr>
      <t xml:space="preserve">
Total: 
</t>
    </r>
    <r>
      <rPr>
        <b/>
        <sz val="22"/>
        <rFont val="Arial"/>
        <family val="2"/>
      </rPr>
      <t>$92.619.186.097</t>
    </r>
  </si>
  <si>
    <r>
      <t>1.2.1.0.00-001 - ICLD</t>
    </r>
    <r>
      <rPr>
        <b/>
        <sz val="22"/>
        <rFont val="Arial"/>
        <family val="2"/>
      </rPr>
      <t xml:space="preserve">
$1´477.826.296</t>
    </r>
    <r>
      <rPr>
        <sz val="22"/>
        <rFont val="Arial"/>
        <family val="2"/>
      </rPr>
      <t xml:space="preserve">
1.2.4.1.01-071 - SGP PRESTACION EDUCATIVO
</t>
    </r>
    <r>
      <rPr>
        <b/>
        <sz val="22"/>
        <rFont val="Arial"/>
        <family val="2"/>
      </rPr>
      <t>$91.453.103.801</t>
    </r>
    <r>
      <rPr>
        <sz val="22"/>
        <rFont val="Arial"/>
        <family val="2"/>
      </rPr>
      <t xml:space="preserve">
Total: 
</t>
    </r>
    <r>
      <rPr>
        <b/>
        <sz val="22"/>
        <rFont val="Arial"/>
        <family val="2"/>
      </rPr>
      <t>$92.930.930.097</t>
    </r>
  </si>
  <si>
    <r>
      <t xml:space="preserve">* Se gestionó proceso de contratación de 1 profesional psicosocial y 1 pedagoga, para la posterior conformación de Unidades Móviles.
* Focalización de población a atender, Establecimientos Educativos que adopatarán el modelo educativo flexible y docentes que realizarán la formación a los estudiantes.
</t>
    </r>
    <r>
      <rPr>
        <b/>
        <sz val="22"/>
        <rFont val="Arial"/>
        <family val="2"/>
      </rPr>
      <t xml:space="preserve">Anexo: </t>
    </r>
    <r>
      <rPr>
        <sz val="22"/>
        <rFont val="Arial"/>
        <family val="2"/>
      </rPr>
      <t>se evidencia actividad a través de contratos y RP de profesionales.</t>
    </r>
  </si>
  <si>
    <r>
      <t xml:space="preserve">* Revisión de alcance de oferta actual, para conocer la capacidad de atención en los EE que atienden con MEF y responder a las solicitudes de cupos pendientes.
* Solicitud de contratación de más docentes de planta temporal, que permita mayor cobertura a través de la ampliación de grupos ya creados en las IEO focalizadas.
* Solicitudes de creaciones de grupos, para ampliación de atención.
</t>
    </r>
    <r>
      <rPr>
        <b/>
        <sz val="22"/>
        <rFont val="Arial"/>
        <family val="2"/>
      </rPr>
      <t>Anexo</t>
    </r>
    <r>
      <rPr>
        <sz val="22"/>
        <rFont val="Arial"/>
        <family val="2"/>
      </rPr>
      <t xml:space="preserve">: Formatos de creación de grupos diligenciados y firmados por rectores.
</t>
    </r>
  </si>
  <si>
    <r>
      <t xml:space="preserve">* Relación que de cuenta de la dotación realizada por Juntos Aprendemos y Fundación ASPA, para conocer los EE a los que fueron suministradas herramientas didácticas para la formación de estudiantes.
* Revisión de estado de canastas educativas con las que fueron dotados las IEO entre 2021 y 2022 conforme al número de grupos asignados en dicho periodo, para contemplar la idea de ser compartidos con las instituciones que así lo requieran.
</t>
    </r>
    <r>
      <rPr>
        <b/>
        <sz val="22"/>
        <rFont val="Arial"/>
        <family val="2"/>
      </rPr>
      <t xml:space="preserve">Anexo: </t>
    </r>
    <r>
      <rPr>
        <sz val="22"/>
        <rFont val="Arial"/>
        <family val="2"/>
      </rPr>
      <t>Informe de EE dotados por ASPA.</t>
    </r>
  </si>
  <si>
    <r>
      <t xml:space="preserve">* Se gestionó proceso de contratación de 19 docentes de planta temporal para atender en Aula Hospitalaria y Modelos Educativos Flexibles a estudiantes con Extraedad en los EE y del SRPA.
</t>
    </r>
    <r>
      <rPr>
        <b/>
        <sz val="22"/>
        <rFont val="Arial"/>
        <family val="2"/>
      </rPr>
      <t xml:space="preserve">Anexo: </t>
    </r>
    <r>
      <rPr>
        <sz val="22"/>
        <rFont val="Arial"/>
        <family val="2"/>
      </rPr>
      <t>Decreto de nombramiento de docentes</t>
    </r>
  </si>
  <si>
    <r>
      <t xml:space="preserve">* Seguimiento a la matrícula a corte de 31 de mayo, para conocer el porcentaje de cumplimiento de estudiantes matriculados conforme a la proyección del número de docentes contratados.
* Gestión para la ampliación de planta temporal y poder llegar a 1.200 estudiantes atendidos en este periodo.
</t>
    </r>
    <r>
      <rPr>
        <b/>
        <sz val="22"/>
        <rFont val="Arial"/>
        <family val="2"/>
      </rPr>
      <t>Anexo:</t>
    </r>
    <r>
      <rPr>
        <sz val="22"/>
        <rFont val="Arial"/>
        <family val="2"/>
      </rPr>
      <t xml:space="preserve"> Seguimiento a la matrícula.</t>
    </r>
  </si>
  <si>
    <r>
      <t xml:space="preserve">    </t>
    </r>
    <r>
      <rPr>
        <b/>
        <sz val="22"/>
        <color theme="1"/>
        <rFont val="Arial"/>
        <family val="2"/>
      </rPr>
      <t>ND*</t>
    </r>
  </si>
  <si>
    <r>
      <rPr>
        <b/>
        <sz val="22"/>
        <rFont val="Arial"/>
        <family val="2"/>
      </rPr>
      <t>TRANSPORTE TERRESTRE:</t>
    </r>
    <r>
      <rPr>
        <sz val="22"/>
        <rFont val="Arial"/>
        <family val="2"/>
      </rPr>
      <t xml:space="preserve"> Se emitió CDP N°19 de Enero 17 de 2024 por valor de $3.004.582.869, RP N°27 de Enero 27 de 2024 por valor de $1.890.000.000 para la contratación de transporte terrrestre, el cual fue adjudicado a través del contrato CD-UR-SED-003-2024a EMPRESA DE SERVICIO ESPECIAL DE TRANSPORTE MAMONAL S.A.S. TRANSMAMONAL.                                                                                                                Se están atendiendo los estudiantes de la siguiente manera:                                             ZONA RURAL: 821                                                                                                              ZONA URBANA INFRAESTRUCTURA: 420                                                                                  ZONA URBANA DISCAPACIDAD: 245
                                                                                                                           </t>
    </r>
    <r>
      <rPr>
        <b/>
        <sz val="22"/>
        <rFont val="Arial"/>
        <family val="2"/>
      </rPr>
      <t>TRANSPORTE MARITIMO</t>
    </r>
    <r>
      <rPr>
        <sz val="22"/>
        <rFont val="Arial"/>
        <family val="2"/>
      </rPr>
      <t xml:space="preserve">: se emitió CDP N°29 de Enero 18 de 2024 por valor de $570.803.403                                                                                                                     RP N° 251 de Marzo 4 de 2024 por valor de $155.423.289  IE DE LETICIA                                                                                                       RP N° 252 de Marzo 4 de 2024 por valor de $175.939.800 IETNOEDUCATIVA ARCHIPIELAGO DE SAN BERNARDO                                                                                               RP N° 253 de MArzo 4 de 2024 por valor de $82.500.375 IE TIERRA BOMBA                                                                                                                 RP N° 254 DE Marzo 4 DE 2024 por valor de $95.291.160 IE ISLAS DEL ROSARIO                                                                                                                 RP N° 255 de Marzo 4 de 2024 por valor de $61.648.779 IE CAÑO DEL ORO                                                                                                                               Se estan atendiendo 334 estudiantes                                                                     </t>
    </r>
  </si>
  <si>
    <r>
      <t xml:space="preserve">No. de sedes </t>
    </r>
    <r>
      <rPr>
        <sz val="22"/>
        <color theme="1"/>
        <rFont val="Arial"/>
        <family val="2"/>
      </rPr>
      <t xml:space="preserve">nuevas </t>
    </r>
    <r>
      <rPr>
        <sz val="22"/>
        <color rgb="FF000000"/>
        <rFont val="Arial"/>
        <family val="2"/>
      </rPr>
      <t xml:space="preserve">de </t>
    </r>
    <r>
      <rPr>
        <sz val="22"/>
        <color theme="1"/>
        <rFont val="Arial"/>
        <family val="2"/>
      </rPr>
      <t>Instituciones Educativas Oficiales</t>
    </r>
    <r>
      <rPr>
        <sz val="22"/>
        <color rgb="FF000000"/>
        <rFont val="Arial"/>
        <family val="2"/>
      </rPr>
      <t xml:space="preserve"> construidas </t>
    </r>
  </si>
  <si>
    <r>
      <t>Construir 3 nuevas</t>
    </r>
    <r>
      <rPr>
        <sz val="22"/>
        <color theme="1"/>
        <rFont val="Arial"/>
        <family val="2"/>
      </rPr>
      <t xml:space="preserve"> sedes de</t>
    </r>
    <r>
      <rPr>
        <sz val="22"/>
        <color rgb="FF000000"/>
        <rFont val="Arial"/>
        <family val="2"/>
      </rPr>
      <t xml:space="preserve"> </t>
    </r>
    <r>
      <rPr>
        <sz val="22"/>
        <color theme="1"/>
        <rFont val="Arial"/>
        <family val="2"/>
      </rPr>
      <t>Instituciones Educativas Oficiales</t>
    </r>
  </si>
  <si>
    <r>
      <t>9</t>
    </r>
    <r>
      <rPr>
        <b/>
        <sz val="22"/>
        <color theme="1"/>
        <rFont val="Arial"/>
        <family val="2"/>
      </rPr>
      <t xml:space="preserve"> </t>
    </r>
    <r>
      <rPr>
        <sz val="22"/>
        <color theme="1"/>
        <rFont val="Arial"/>
        <family val="2"/>
      </rPr>
      <t>Instituciones Educativas Oficiales</t>
    </r>
  </si>
  <si>
    <r>
      <t xml:space="preserve">% de programas curriculares de Media Técnica de  </t>
    </r>
    <r>
      <rPr>
        <sz val="22"/>
        <color theme="1"/>
        <rFont val="Arial"/>
        <family val="2"/>
      </rPr>
      <t>Instituciones Educativas Oficiales</t>
    </r>
    <r>
      <rPr>
        <sz val="22"/>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</si>
  <si>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2"/>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</si>
  <si>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AVANCE PLAN DE DESARROLLO SECRETARIA DE EDUCACIÓN DISTRITAL A MAYO 31 DE 2024</t>
  </si>
  <si>
    <t>ACUMULADO META PRODUCTO A MAYO 31 DE 2024</t>
  </si>
  <si>
    <t>AVANCE META PRODUCTO A MAYO 31 DE 2024</t>
  </si>
  <si>
    <t>AVANCE DE LA ACTIVIDAD CORTE MAYO 31 DE 2024</t>
  </si>
  <si>
    <t>AVANCE DEL PROYECTO CORTE MAYO 31 DE 2024</t>
  </si>
  <si>
    <t>AVANCE PLAN DE ACCION SECRETARIA DE EDUCACIÓN DISTRITAL A MAYO 31 DE 2024</t>
  </si>
  <si>
    <t>EJECUCIÓN PRESUPUESTAL SECRETARIA DE EDUCACIÓN DISTRITAL A MAYO 31 DE 2024</t>
  </si>
  <si>
    <t>EJECUCIÓN PRESUPUESTAL SECRETARIA DE EDUCACIÓN DISTRITAL A MAYO 31 DE 2025 SEGÚN REGISTROS PRESUPUESTALES (COMPROMISOS)</t>
  </si>
  <si>
    <t>EJECUCIÓN PRESUPUESTAL SECRETARIA DE EDUCACIÓN DISTRITAL A MAYO 31 DE 2025 SEGÚN GIROS (OBLIGACIONES)</t>
  </si>
  <si>
    <t>EJECUCION PRESUPUESTAL SEGÚN REGISTROS PRESUPUESTALES A MAYO 31 DE 2024</t>
  </si>
  <si>
    <t>EJECUCION PRESUPUESTAL SEGÚN GIROS A MAYO 31 DE 2024</t>
  </si>
  <si>
    <t>AVANCE DE EJECUCION PRESUPUESTAL SEGÚN GIROS DEL RUBRO A MAYO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</si>
</sst>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 #,##0;[Red]\-&quot;$&quot;\ #,##0"/>
    <numFmt numFmtId="7" formatCode="&quot;$&quot;\ #,##0.00;\-&quot;$&quot;\ #,##0.0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0;\-&quot;$&quot;#,##0"/>
    <numFmt numFmtId="165" formatCode="&quot;$&quot;#,##0.00;[Red]\-&quot;$&quot;#,##0.00"/>
    <numFmt numFmtId="166" formatCode="_-&quot;$&quot;* #,##0_-;\-&quot;$&quot;* #,##0_-;_-&quot;$&quot;* &quot;-&quot;_-;_-@_-"/>
    <numFmt numFmtId="167" formatCode="_-&quot;$&quot;* #,##0.00_-;\-&quot;$&quot;* #,##0.00_-;_-&quot;$&quot;* &quot;-&quot;??_-;_-@_-"/>
    <numFmt numFmtId="168" formatCode="0;[Red]0"/>
    <numFmt numFmtId="169" formatCode="_-* #,##0_-;\-* #,##0_-;_-* &quot;-&quot;??_-;_-@_-"/>
    <numFmt numFmtId="170" formatCode="#,##0_ ;\-#,##0\ "/>
    <numFmt numFmtId="171" formatCode="_-&quot;$&quot;\ * #,##0_-;\-&quot;$&quot;\ * #,##0_-;_-&quot;$&quot;\ * &quot;-&quot;??_-;_-@_-"/>
    <numFmt numFmtId="172" formatCode="&quot;$&quot;\ #,##0.00"/>
    <numFmt numFmtId="173" formatCode="&quot;$&quot;#,##0.00"/>
    <numFmt numFmtId="174" formatCode="[$ $]#,##0"/>
    <numFmt numFmtId="175" formatCode="_(&quot;$&quot;* #,##0.00_);_(&quot;$&quot;* \(#,##0.00\);_(&quot;$&quot;* &quot;-&quot;??_);_(@_)"/>
    <numFmt numFmtId="176" formatCode="0.0%"/>
    <numFmt numFmtId="177" formatCode="_-&quot;$&quot;* #,##0.00_-;\-&quot;$&quot;* #,##0.00_-;_-&quot;$&quot;* &quot;-&quot;_-;_-@_-"/>
    <numFmt numFmtId="178" formatCode="_-[$$-240A]\ * #,##0.00_-;\-[$$-240A]\ * #,##0.00_-;_-[$$-240A]\ * &quot;-&quot;??_-;_-@_-"/>
  </numFmts>
  <fonts count="60"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20"/>
      <color indexed="81"/>
      <name val="Tahoma"/>
      <family val="2"/>
    </font>
    <font>
      <sz val="20"/>
      <color indexed="81"/>
      <name val="Tahoma"/>
      <family val="2"/>
    </font>
    <font>
      <sz val="26"/>
      <color indexed="81"/>
      <name val="Tahoma"/>
      <family val="2"/>
    </font>
    <font>
      <b/>
      <sz val="26"/>
      <color indexed="81"/>
      <name val="Tahoma"/>
      <family val="2"/>
    </font>
    <font>
      <b/>
      <sz val="36"/>
      <color indexed="81"/>
      <name val="Tahoma"/>
      <family val="2"/>
    </font>
    <font>
      <sz val="36"/>
      <color indexed="81"/>
      <name val="Tahoma"/>
      <family val="2"/>
    </font>
    <font>
      <sz val="48"/>
      <color indexed="81"/>
      <name val="Tahoma"/>
      <family val="2"/>
    </font>
    <font>
      <b/>
      <sz val="28"/>
      <color indexed="81"/>
      <name val="Tahoma"/>
      <family val="2"/>
    </font>
    <font>
      <sz val="28"/>
      <color indexed="81"/>
      <name val="Tahoma"/>
      <family val="2"/>
    </font>
    <font>
      <b/>
      <sz val="48"/>
      <color indexed="81"/>
      <name val="Tahoma"/>
      <family val="2"/>
    </font>
    <font>
      <sz val="24"/>
      <color indexed="81"/>
      <name val="Tahoma"/>
      <family val="2"/>
    </font>
    <font>
      <b/>
      <sz val="24"/>
      <color indexed="81"/>
      <name val="Tahoma"/>
      <family val="2"/>
    </font>
    <font>
      <sz val="8"/>
      <name val="Calibri"/>
      <family val="2"/>
      <scheme val="minor"/>
    </font>
    <font>
      <b/>
      <sz val="22"/>
      <color rgb="FFFF0000"/>
      <name val="Arial"/>
      <family val="2"/>
    </font>
    <font>
      <b/>
      <sz val="22"/>
      <color rgb="FFFF0000"/>
      <name val="Calibri"/>
      <family val="2"/>
      <scheme val="minor"/>
    </font>
    <font>
      <b/>
      <sz val="22"/>
      <color indexed="81"/>
      <name val="Tahoma"/>
      <family val="2"/>
    </font>
    <font>
      <sz val="22"/>
      <color indexed="81"/>
      <name val="Tahoma"/>
      <family val="2"/>
    </font>
    <font>
      <b/>
      <sz val="18"/>
      <color indexed="81"/>
      <name val="Tahoma"/>
      <family val="2"/>
    </font>
    <font>
      <sz val="18"/>
      <color indexed="81"/>
      <name val="Tahoma"/>
      <family val="2"/>
    </font>
    <font>
      <b/>
      <sz val="16"/>
      <color indexed="81"/>
      <name val="Tahoma"/>
      <family val="2"/>
    </font>
    <font>
      <sz val="16"/>
      <color indexed="81"/>
      <name val="Tahoma"/>
      <family val="2"/>
    </font>
    <font>
      <sz val="22"/>
      <color rgb="FFFF0000"/>
      <name val="Calibri"/>
      <family val="2"/>
      <scheme val="minor"/>
    </font>
    <font>
      <sz val="22"/>
      <name val="Arial"/>
      <family val="2"/>
    </font>
    <font>
      <sz val="22"/>
      <color theme="1"/>
      <name val="Calibri"/>
      <family val="2"/>
      <scheme val="minor"/>
    </font>
    <font>
      <b/>
      <sz val="22"/>
      <color theme="1"/>
      <name val="Calibri"/>
      <family val="2"/>
      <scheme val="minor"/>
    </font>
    <font>
      <b/>
      <sz val="22"/>
      <color theme="1"/>
      <name val="Arial"/>
      <family val="2"/>
    </font>
    <font>
      <b/>
      <sz val="22"/>
      <name val="Calibri"/>
      <family val="2"/>
      <scheme val="minor"/>
    </font>
    <font>
      <b/>
      <sz val="22"/>
      <color theme="1" tint="4.9989318521683403E-2"/>
      <name val="Arial"/>
      <family val="2"/>
    </font>
    <font>
      <b/>
      <sz val="22"/>
      <name val="Arial"/>
      <family val="2"/>
    </font>
    <font>
      <sz val="22"/>
      <color theme="1"/>
      <name val="Arial"/>
      <family val="2"/>
    </font>
    <font>
      <sz val="22"/>
      <color theme="1" tint="4.9989318521683403E-2"/>
      <name val="Calibri"/>
      <family val="2"/>
      <scheme val="minor"/>
    </font>
    <font>
      <sz val="22"/>
      <color theme="1" tint="4.9989318521683403E-2"/>
      <name val="Arial"/>
      <family val="2"/>
    </font>
    <font>
      <sz val="22"/>
      <name val="Calibri"/>
      <family val="2"/>
      <scheme val="minor"/>
    </font>
    <font>
      <sz val="22"/>
      <color rgb="FFFF0000"/>
      <name val="Arial"/>
      <family val="2"/>
    </font>
    <font>
      <sz val="22"/>
      <color theme="1"/>
      <name val="Verdana"/>
      <family val="2"/>
    </font>
    <font>
      <sz val="22"/>
      <color theme="1"/>
      <name val="Calibri Light"/>
      <family val="2"/>
      <scheme val="major"/>
    </font>
    <font>
      <sz val="22"/>
      <color rgb="FF000000"/>
      <name val="Arial"/>
      <family val="2"/>
    </font>
    <font>
      <b/>
      <sz val="22"/>
      <color theme="9" tint="-0.499984740745262"/>
      <name val="Arial"/>
      <family val="2"/>
    </font>
    <font>
      <b/>
      <sz val="22"/>
      <color rgb="FFFF0000"/>
      <name val="Arial Black"/>
      <family val="2"/>
    </font>
    <font>
      <b/>
      <sz val="28"/>
      <name val="Arial"/>
      <family val="2"/>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rgb="FF00FFFF"/>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rgb="FF000000"/>
      </bottom>
      <diagonal/>
    </border>
    <border>
      <left/>
      <right/>
      <top style="thin">
        <color rgb="FF000000"/>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rgb="FF000000"/>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thin">
        <color rgb="FF000000"/>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s>
  <cellStyleXfs count="11">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43"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9" fontId="19" fillId="0" borderId="0" applyFont="0" applyFill="0" applyBorder="0" applyAlignment="0" applyProtection="0"/>
    <xf numFmtId="0" fontId="10" fillId="0" borderId="0"/>
    <xf numFmtId="175" fontId="10" fillId="0" borderId="0" applyFont="0" applyFill="0" applyBorder="0" applyAlignment="0" applyProtection="0"/>
  </cellStyleXfs>
  <cellXfs count="1575">
    <xf numFmtId="0" fontId="0" fillId="0" borderId="0" xfId="0"/>
    <xf numFmtId="0" fontId="12" fillId="0" borderId="16" xfId="4" applyFont="1" applyBorder="1" applyAlignment="1">
      <alignment horizontal="center" vertical="center"/>
    </xf>
    <xf numFmtId="14" fontId="12" fillId="0" borderId="2" xfId="4" applyNumberFormat="1" applyFont="1" applyBorder="1"/>
    <xf numFmtId="0" fontId="12" fillId="0" borderId="21" xfId="4" applyFont="1" applyBorder="1" applyAlignment="1">
      <alignment horizontal="center" vertical="center"/>
    </xf>
    <xf numFmtId="14" fontId="12" fillId="0" borderId="22" xfId="4" applyNumberFormat="1" applyFont="1" applyBorder="1"/>
    <xf numFmtId="0" fontId="12" fillId="0" borderId="17" xfId="4" applyFont="1" applyBorder="1" applyAlignment="1">
      <alignment horizontal="center" vertical="center"/>
    </xf>
    <xf numFmtId="14" fontId="0" fillId="0" borderId="1" xfId="0" applyNumberFormat="1" applyBorder="1" applyAlignment="1">
      <alignment horizontal="center" vertical="center"/>
    </xf>
    <xf numFmtId="0" fontId="12" fillId="0" borderId="16" xfId="4" applyFont="1" applyBorder="1"/>
    <xf numFmtId="0" fontId="12" fillId="0" borderId="17" xfId="4" applyFont="1" applyBorder="1"/>
    <xf numFmtId="0" fontId="11" fillId="4" borderId="18" xfId="4" applyFont="1" applyFill="1" applyBorder="1" applyAlignment="1">
      <alignment horizontal="center" vertical="center"/>
    </xf>
    <xf numFmtId="0" fontId="11" fillId="4" borderId="15" xfId="4" applyFont="1" applyFill="1" applyBorder="1" applyAlignment="1">
      <alignment horizontal="center" vertical="center"/>
    </xf>
    <xf numFmtId="0" fontId="0" fillId="0" borderId="0" xfId="0" applyAlignment="1">
      <alignment vertical="center"/>
    </xf>
    <xf numFmtId="0" fontId="11" fillId="4" borderId="20" xfId="4" applyFont="1" applyFill="1" applyBorder="1" applyAlignment="1">
      <alignment vertical="center"/>
    </xf>
    <xf numFmtId="0" fontId="11" fillId="4" borderId="16"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4"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5" fillId="0" borderId="1" xfId="0" applyFont="1" applyBorder="1" applyAlignment="1">
      <alignment horizontal="left" vertical="center"/>
    </xf>
    <xf numFmtId="0" fontId="11" fillId="4" borderId="19" xfId="4" applyFont="1" applyFill="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4" borderId="22" xfId="4" applyFont="1" applyFill="1" applyBorder="1" applyAlignment="1">
      <alignment vertical="center"/>
    </xf>
    <xf numFmtId="0" fontId="11" fillId="4" borderId="20" xfId="4" applyFont="1" applyFill="1" applyBorder="1" applyAlignment="1">
      <alignment horizontal="center" vertical="center"/>
    </xf>
    <xf numFmtId="10" fontId="33" fillId="0" borderId="1" xfId="0" applyNumberFormat="1" applyFont="1" applyBorder="1" applyAlignment="1">
      <alignment horizontal="center" vertical="center" wrapText="1"/>
    </xf>
    <xf numFmtId="10" fontId="33" fillId="0" borderId="64" xfId="0" applyNumberFormat="1" applyFont="1" applyBorder="1" applyAlignment="1">
      <alignment horizontal="center" vertical="center" wrapText="1"/>
    </xf>
    <xf numFmtId="10" fontId="33" fillId="0" borderId="62" xfId="0" applyNumberFormat="1" applyFont="1" applyBorder="1" applyAlignment="1">
      <alignment horizontal="center" vertical="center" wrapText="1"/>
    </xf>
    <xf numFmtId="10" fontId="34" fillId="0" borderId="49" xfId="0" applyNumberFormat="1" applyFont="1" applyBorder="1" applyAlignment="1">
      <alignment horizontal="center" vertical="center"/>
    </xf>
    <xf numFmtId="10" fontId="34" fillId="0" borderId="62" xfId="0" applyNumberFormat="1" applyFont="1" applyBorder="1" applyAlignment="1">
      <alignment horizontal="center" vertical="center"/>
    </xf>
    <xf numFmtId="10" fontId="33" fillId="0" borderId="1" xfId="8" applyNumberFormat="1" applyFont="1" applyFill="1" applyBorder="1" applyAlignment="1">
      <alignment horizontal="center" vertical="center" wrapText="1"/>
    </xf>
    <xf numFmtId="176" fontId="33" fillId="6" borderId="62" xfId="0" applyNumberFormat="1" applyFont="1" applyFill="1" applyBorder="1" applyAlignment="1">
      <alignment horizontal="center" vertical="center" wrapText="1"/>
    </xf>
    <xf numFmtId="10" fontId="33" fillId="6" borderId="64" xfId="0" applyNumberFormat="1" applyFont="1" applyFill="1" applyBorder="1" applyAlignment="1">
      <alignment horizontal="center" vertical="center" wrapText="1"/>
    </xf>
    <xf numFmtId="10" fontId="33" fillId="6" borderId="63"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2" xfId="0" applyFont="1" applyBorder="1" applyAlignment="1">
      <alignment horizontal="center" vertical="center" wrapText="1"/>
    </xf>
    <xf numFmtId="0" fontId="43" fillId="0" borderId="0" xfId="0" applyFont="1"/>
    <xf numFmtId="0" fontId="49" fillId="0" borderId="0" xfId="0" applyFont="1"/>
    <xf numFmtId="10" fontId="33" fillId="0" borderId="3" xfId="8" applyNumberFormat="1" applyFont="1" applyFill="1" applyBorder="1" applyAlignment="1">
      <alignment horizontal="center" vertical="center" wrapText="1"/>
    </xf>
    <xf numFmtId="0" fontId="49" fillId="6" borderId="30" xfId="0" applyFont="1" applyFill="1" applyBorder="1" applyAlignment="1">
      <alignment horizontal="center" vertical="center" wrapText="1"/>
    </xf>
    <xf numFmtId="0" fontId="49" fillId="0" borderId="30" xfId="0" applyFont="1" applyBorder="1" applyAlignment="1">
      <alignment horizontal="center" vertical="center" wrapText="1"/>
    </xf>
    <xf numFmtId="0" fontId="42" fillId="0" borderId="30" xfId="0" applyFont="1" applyBorder="1" applyAlignment="1">
      <alignment horizontal="center" vertical="center" wrapText="1"/>
    </xf>
    <xf numFmtId="0" fontId="49" fillId="0" borderId="19" xfId="0" applyFont="1" applyBorder="1" applyAlignment="1">
      <alignment horizontal="left" vertical="center" wrapText="1"/>
    </xf>
    <xf numFmtId="3" fontId="49" fillId="6" borderId="19" xfId="0" applyNumberFormat="1" applyFont="1" applyFill="1" applyBorder="1" applyAlignment="1">
      <alignment horizontal="center" vertical="center" wrapText="1"/>
    </xf>
    <xf numFmtId="0" fontId="49" fillId="0" borderId="3" xfId="8" applyNumberFormat="1" applyFont="1" applyFill="1" applyBorder="1" applyAlignment="1">
      <alignment horizontal="center" vertical="center" wrapText="1"/>
    </xf>
    <xf numFmtId="9" fontId="49" fillId="6" borderId="3" xfId="8" applyFont="1" applyFill="1" applyBorder="1" applyAlignment="1">
      <alignment horizontal="center" vertical="center" wrapText="1"/>
    </xf>
    <xf numFmtId="176" fontId="49" fillId="6" borderId="3" xfId="8" applyNumberFormat="1" applyFont="1" applyFill="1" applyBorder="1" applyAlignment="1">
      <alignment horizontal="center" vertical="center" wrapText="1"/>
    </xf>
    <xf numFmtId="10" fontId="33" fillId="6" borderId="3" xfId="8" applyNumberFormat="1" applyFont="1" applyFill="1" applyBorder="1" applyAlignment="1">
      <alignment horizontal="center" vertical="center" wrapText="1"/>
    </xf>
    <xf numFmtId="9" fontId="49" fillId="0" borderId="3" xfId="8" applyFont="1" applyFill="1" applyBorder="1" applyAlignment="1">
      <alignment horizontal="center" vertical="center" wrapText="1"/>
    </xf>
    <xf numFmtId="176" fontId="49" fillId="6" borderId="5" xfId="8" applyNumberFormat="1" applyFont="1" applyFill="1" applyBorder="1" applyAlignment="1">
      <alignment horizontal="center" vertical="center" wrapText="1"/>
    </xf>
    <xf numFmtId="0" fontId="43" fillId="0" borderId="3" xfId="0" applyFont="1" applyBorder="1"/>
    <xf numFmtId="0" fontId="50" fillId="0" borderId="0" xfId="0" applyFont="1" applyAlignment="1">
      <alignment horizontal="center" vertical="center" textRotation="90" wrapText="1"/>
    </xf>
    <xf numFmtId="0" fontId="48" fillId="6" borderId="4" xfId="0" applyFont="1" applyFill="1" applyBorder="1" applyAlignment="1">
      <alignment horizontal="center" vertical="center" textRotation="90" wrapText="1"/>
    </xf>
    <xf numFmtId="0" fontId="49" fillId="6" borderId="4" xfId="0" applyFont="1" applyFill="1" applyBorder="1" applyAlignment="1">
      <alignment horizontal="center" vertical="center" wrapText="1"/>
    </xf>
    <xf numFmtId="0" fontId="43" fillId="0" borderId="4" xfId="0" applyFont="1" applyBorder="1" applyAlignment="1">
      <alignment horizontal="center"/>
    </xf>
    <xf numFmtId="0" fontId="48" fillId="0" borderId="4" xfId="0" applyFont="1" applyBorder="1" applyAlignment="1">
      <alignment horizontal="center" vertical="center" wrapText="1"/>
    </xf>
    <xf numFmtId="0" fontId="49" fillId="0" borderId="4" xfId="0" applyFont="1" applyBorder="1" applyAlignment="1">
      <alignment horizontal="center" vertical="center" wrapText="1"/>
    </xf>
    <xf numFmtId="0" fontId="42" fillId="0" borderId="4" xfId="0" applyFont="1" applyBorder="1" applyAlignment="1">
      <alignment horizontal="center" vertical="center" wrapText="1"/>
    </xf>
    <xf numFmtId="168" fontId="49" fillId="0" borderId="4" xfId="0" applyNumberFormat="1" applyFont="1" applyBorder="1" applyAlignment="1">
      <alignment horizontal="center" vertical="center" textRotation="90" wrapText="1"/>
    </xf>
    <xf numFmtId="0" fontId="52" fillId="0" borderId="42" xfId="0" applyFont="1" applyBorder="1" applyAlignment="1">
      <alignment horizontal="center" vertical="center" wrapText="1"/>
    </xf>
    <xf numFmtId="0" fontId="49" fillId="0" borderId="1" xfId="0" applyFont="1" applyBorder="1" applyAlignment="1">
      <alignment horizontal="left" vertical="center" wrapText="1"/>
    </xf>
    <xf numFmtId="3" fontId="49" fillId="6" borderId="1" xfId="0" applyNumberFormat="1" applyFont="1" applyFill="1" applyBorder="1" applyAlignment="1">
      <alignment horizontal="center" vertical="center" wrapText="1"/>
    </xf>
    <xf numFmtId="9" fontId="49" fillId="6" borderId="1" xfId="8" applyFont="1" applyFill="1" applyBorder="1" applyAlignment="1">
      <alignment horizontal="center" vertical="center" wrapText="1"/>
    </xf>
    <xf numFmtId="9" fontId="49" fillId="0" borderId="1" xfId="8" applyFont="1" applyFill="1" applyBorder="1" applyAlignment="1">
      <alignment horizontal="center" vertical="center" wrapText="1"/>
    </xf>
    <xf numFmtId="9" fontId="49" fillId="0" borderId="12" xfId="8" applyFont="1" applyFill="1" applyBorder="1" applyAlignment="1">
      <alignment horizontal="center" vertical="center" wrapText="1"/>
    </xf>
    <xf numFmtId="167" fontId="42" fillId="6" borderId="3" xfId="6" applyFont="1" applyFill="1" applyBorder="1" applyAlignment="1">
      <alignment horizontal="center" vertical="center" wrapText="1"/>
    </xf>
    <xf numFmtId="0" fontId="43" fillId="0" borderId="1" xfId="0" applyFont="1" applyBorder="1"/>
    <xf numFmtId="10" fontId="49" fillId="0" borderId="1" xfId="0" applyNumberFormat="1" applyFont="1" applyBorder="1" applyAlignment="1">
      <alignment horizontal="center" vertical="center" wrapText="1"/>
    </xf>
    <xf numFmtId="170" fontId="42" fillId="6" borderId="1" xfId="6" applyNumberFormat="1" applyFont="1" applyFill="1" applyBorder="1" applyAlignment="1">
      <alignment horizontal="center" vertical="center" wrapText="1"/>
    </xf>
    <xf numFmtId="3" fontId="42" fillId="6" borderId="1" xfId="6" applyNumberFormat="1" applyFont="1" applyFill="1" applyBorder="1" applyAlignment="1">
      <alignment horizontal="center" vertical="center" wrapText="1"/>
    </xf>
    <xf numFmtId="49" fontId="42" fillId="6" borderId="1" xfId="6" applyNumberFormat="1" applyFont="1" applyFill="1" applyBorder="1" applyAlignment="1">
      <alignment horizontal="center" vertical="center" wrapText="1"/>
    </xf>
    <xf numFmtId="0" fontId="49" fillId="6" borderId="12" xfId="8" applyNumberFormat="1" applyFont="1" applyFill="1" applyBorder="1" applyAlignment="1">
      <alignment horizontal="center" vertical="center" wrapText="1"/>
    </xf>
    <xf numFmtId="167" fontId="49" fillId="0" borderId="1" xfId="6" applyFont="1" applyFill="1" applyBorder="1" applyAlignment="1">
      <alignment horizontal="center" vertical="center" wrapText="1"/>
    </xf>
    <xf numFmtId="172" fontId="42" fillId="6" borderId="1" xfId="8" applyNumberFormat="1" applyFont="1" applyFill="1" applyBorder="1" applyAlignment="1">
      <alignment horizontal="center" vertical="center" wrapText="1"/>
    </xf>
    <xf numFmtId="167" fontId="49" fillId="0" borderId="1" xfId="6" applyFont="1" applyBorder="1" applyAlignment="1">
      <alignment horizontal="center" vertical="center" wrapText="1"/>
    </xf>
    <xf numFmtId="167" fontId="42" fillId="0" borderId="3" xfId="6" applyFont="1" applyFill="1" applyBorder="1" applyAlignment="1">
      <alignment horizontal="center" vertical="center" wrapText="1"/>
    </xf>
    <xf numFmtId="0" fontId="49" fillId="0" borderId="1" xfId="8" applyNumberFormat="1" applyFont="1" applyFill="1" applyBorder="1" applyAlignment="1">
      <alignment horizontal="center" vertical="center" wrapText="1"/>
    </xf>
    <xf numFmtId="1" fontId="49" fillId="6" borderId="1" xfId="8" applyNumberFormat="1" applyFont="1" applyFill="1" applyBorder="1" applyAlignment="1">
      <alignment horizontal="center" vertical="center" wrapText="1"/>
    </xf>
    <xf numFmtId="9" fontId="49" fillId="6" borderId="12" xfId="8" applyFont="1" applyFill="1" applyBorder="1" applyAlignment="1">
      <alignment horizontal="center" vertical="center" wrapText="1"/>
    </xf>
    <xf numFmtId="167" fontId="42" fillId="0" borderId="30" xfId="6" applyFont="1" applyFill="1" applyBorder="1" applyAlignment="1">
      <alignment horizontal="center" vertical="center" wrapText="1"/>
    </xf>
    <xf numFmtId="167" fontId="42" fillId="0" borderId="1" xfId="6" applyFont="1" applyFill="1" applyBorder="1" applyAlignment="1">
      <alignment horizontal="center" vertical="center" wrapText="1"/>
    </xf>
    <xf numFmtId="9" fontId="42" fillId="6" borderId="1" xfId="8" applyFont="1" applyFill="1" applyBorder="1" applyAlignment="1">
      <alignment horizontal="center" vertical="center" wrapText="1"/>
    </xf>
    <xf numFmtId="0" fontId="49" fillId="0" borderId="3" xfId="0" applyFont="1" applyBorder="1" applyAlignment="1">
      <alignment horizontal="center" vertical="center" wrapText="1"/>
    </xf>
    <xf numFmtId="0" fontId="49" fillId="0" borderId="23" xfId="0" applyFont="1" applyBorder="1" applyAlignment="1">
      <alignment horizontal="left" vertical="center" wrapText="1"/>
    </xf>
    <xf numFmtId="3" fontId="49" fillId="6" borderId="23" xfId="0" applyNumberFormat="1" applyFont="1" applyFill="1" applyBorder="1" applyAlignment="1">
      <alignment horizontal="center" vertical="center" wrapText="1"/>
    </xf>
    <xf numFmtId="9" fontId="42" fillId="6" borderId="23" xfId="8" applyFont="1" applyFill="1" applyBorder="1" applyAlignment="1">
      <alignment horizontal="center" vertical="center" wrapText="1"/>
    </xf>
    <xf numFmtId="9" fontId="33" fillId="6" borderId="23" xfId="8" applyFont="1" applyFill="1" applyBorder="1" applyAlignment="1">
      <alignment horizontal="center" vertical="center" wrapText="1"/>
    </xf>
    <xf numFmtId="9" fontId="49" fillId="0" borderId="23" xfId="8" applyFont="1" applyFill="1" applyBorder="1" applyAlignment="1">
      <alignment horizontal="center" vertical="center" wrapText="1"/>
    </xf>
    <xf numFmtId="9" fontId="42" fillId="6" borderId="25" xfId="8" applyFont="1" applyFill="1" applyBorder="1" applyAlignment="1">
      <alignment horizontal="center" vertical="center" wrapText="1"/>
    </xf>
    <xf numFmtId="167" fontId="42" fillId="0" borderId="23" xfId="6" applyFont="1" applyFill="1" applyBorder="1" applyAlignment="1">
      <alignment horizontal="center" vertical="center" wrapText="1"/>
    </xf>
    <xf numFmtId="167" fontId="42" fillId="6" borderId="23" xfId="6" applyFont="1" applyFill="1" applyBorder="1" applyAlignment="1">
      <alignment horizontal="center" vertical="center" wrapText="1"/>
    </xf>
    <xf numFmtId="9" fontId="42" fillId="6" borderId="19" xfId="8" applyFont="1" applyFill="1" applyBorder="1" applyAlignment="1">
      <alignment horizontal="center" vertical="center" wrapText="1"/>
    </xf>
    <xf numFmtId="0" fontId="42" fillId="6" borderId="40" xfId="8" applyNumberFormat="1" applyFont="1" applyFill="1" applyBorder="1" applyAlignment="1">
      <alignment horizontal="center" vertical="center" wrapText="1"/>
    </xf>
    <xf numFmtId="10" fontId="33" fillId="6" borderId="19" xfId="8" applyNumberFormat="1" applyFont="1" applyFill="1" applyBorder="1" applyAlignment="1">
      <alignment horizontal="center" vertical="center" wrapText="1"/>
    </xf>
    <xf numFmtId="2" fontId="42" fillId="6" borderId="3" xfId="6" applyNumberFormat="1" applyFont="1" applyFill="1" applyBorder="1" applyAlignment="1">
      <alignment horizontal="center" vertical="center" wrapText="1"/>
    </xf>
    <xf numFmtId="3" fontId="42" fillId="6" borderId="3" xfId="6" applyNumberFormat="1" applyFont="1" applyFill="1" applyBorder="1" applyAlignment="1">
      <alignment horizontal="center" vertical="center" wrapText="1"/>
    </xf>
    <xf numFmtId="1" fontId="42" fillId="6" borderId="3" xfId="6" applyNumberFormat="1" applyFont="1" applyFill="1" applyBorder="1" applyAlignment="1">
      <alignment horizontal="center" vertical="center" wrapText="1"/>
    </xf>
    <xf numFmtId="9" fontId="42" fillId="6" borderId="5" xfId="8" applyFont="1" applyFill="1" applyBorder="1" applyAlignment="1">
      <alignment horizontal="center" vertical="center" wrapText="1"/>
    </xf>
    <xf numFmtId="167" fontId="42" fillId="6" borderId="37" xfId="6" applyFont="1" applyFill="1" applyBorder="1" applyAlignment="1">
      <alignment horizontal="center" vertical="center" wrapText="1"/>
    </xf>
    <xf numFmtId="167" fontId="42" fillId="6" borderId="19" xfId="6" applyFont="1" applyFill="1" applyBorder="1" applyAlignment="1">
      <alignment horizontal="center" vertical="center" wrapText="1"/>
    </xf>
    <xf numFmtId="167" fontId="49" fillId="6" borderId="58" xfId="6" applyFont="1" applyFill="1" applyBorder="1" applyAlignment="1">
      <alignment horizontal="center" vertical="center" wrapText="1"/>
    </xf>
    <xf numFmtId="172" fontId="42" fillId="6" borderId="3" xfId="8" applyNumberFormat="1" applyFont="1" applyFill="1" applyBorder="1" applyAlignment="1">
      <alignment horizontal="center" vertical="center" wrapText="1"/>
    </xf>
    <xf numFmtId="167" fontId="49" fillId="6" borderId="3" xfId="6" applyFont="1" applyFill="1" applyBorder="1" applyAlignment="1">
      <alignment horizontal="center" vertical="center" wrapText="1"/>
    </xf>
    <xf numFmtId="1" fontId="42" fillId="6" borderId="5" xfId="6" applyNumberFormat="1" applyFont="1" applyFill="1" applyBorder="1" applyAlignment="1">
      <alignment horizontal="center" vertical="center" wrapText="1"/>
    </xf>
    <xf numFmtId="0" fontId="42" fillId="6" borderId="5" xfId="8" applyNumberFormat="1" applyFont="1" applyFill="1" applyBorder="1" applyAlignment="1">
      <alignment horizontal="center" vertical="center" wrapText="1"/>
    </xf>
    <xf numFmtId="2" fontId="42" fillId="6" borderId="1" xfId="6" applyNumberFormat="1" applyFont="1" applyFill="1" applyBorder="1" applyAlignment="1">
      <alignment horizontal="center" vertical="center" wrapText="1"/>
    </xf>
    <xf numFmtId="3" fontId="42" fillId="6" borderId="19" xfId="6" applyNumberFormat="1" applyFont="1" applyFill="1" applyBorder="1" applyAlignment="1">
      <alignment horizontal="center" vertical="center" wrapText="1"/>
    </xf>
    <xf numFmtId="1" fontId="42" fillId="6" borderId="1" xfId="6" applyNumberFormat="1" applyFont="1" applyFill="1" applyBorder="1" applyAlignment="1">
      <alignment horizontal="center" vertical="center" wrapText="1"/>
    </xf>
    <xf numFmtId="167" fontId="42" fillId="6" borderId="4" xfId="6" applyFont="1" applyFill="1" applyBorder="1" applyAlignment="1">
      <alignment horizontal="center" vertical="center" wrapText="1"/>
    </xf>
    <xf numFmtId="167" fontId="42" fillId="6" borderId="1" xfId="6" applyFont="1" applyFill="1" applyBorder="1" applyAlignment="1">
      <alignment horizontal="center" vertical="center" wrapText="1"/>
    </xf>
    <xf numFmtId="167" fontId="49" fillId="6" borderId="14" xfId="6" applyFont="1" applyFill="1" applyBorder="1" applyAlignment="1">
      <alignment horizontal="center" vertical="center" wrapText="1"/>
    </xf>
    <xf numFmtId="167" fontId="49" fillId="6" borderId="1" xfId="6" applyFont="1" applyFill="1" applyBorder="1" applyAlignment="1">
      <alignment horizontal="center" vertical="center" wrapText="1"/>
    </xf>
    <xf numFmtId="1" fontId="42" fillId="6" borderId="12" xfId="6" applyNumberFormat="1" applyFont="1" applyFill="1" applyBorder="1" applyAlignment="1">
      <alignment horizontal="center" vertical="center" wrapText="1"/>
    </xf>
    <xf numFmtId="0" fontId="42" fillId="6" borderId="12" xfId="8" applyNumberFormat="1" applyFont="1" applyFill="1" applyBorder="1" applyAlignment="1">
      <alignment horizontal="center" vertical="center" wrapText="1"/>
    </xf>
    <xf numFmtId="1" fontId="42" fillId="6" borderId="23" xfId="6" applyNumberFormat="1" applyFont="1" applyFill="1" applyBorder="1" applyAlignment="1">
      <alignment horizontal="center" vertical="center" wrapText="1"/>
    </xf>
    <xf numFmtId="9" fontId="42" fillId="6" borderId="12" xfId="8" applyFont="1" applyFill="1" applyBorder="1" applyAlignment="1">
      <alignment horizontal="center" vertical="center" wrapText="1"/>
    </xf>
    <xf numFmtId="3" fontId="42" fillId="6" borderId="32" xfId="6" applyNumberFormat="1" applyFont="1" applyFill="1" applyBorder="1" applyAlignment="1">
      <alignment horizontal="center" vertical="center" wrapText="1"/>
    </xf>
    <xf numFmtId="167" fontId="42" fillId="6" borderId="30" xfId="6" applyFont="1" applyFill="1" applyBorder="1" applyAlignment="1">
      <alignment horizontal="center" vertical="center" wrapText="1"/>
    </xf>
    <xf numFmtId="0" fontId="49" fillId="6" borderId="1" xfId="0" applyFont="1" applyFill="1" applyBorder="1" applyAlignment="1">
      <alignment horizontal="center" vertical="center" wrapText="1"/>
    </xf>
    <xf numFmtId="0" fontId="49" fillId="6" borderId="23" xfId="0" applyFont="1" applyFill="1" applyBorder="1" applyAlignment="1">
      <alignment horizontal="center" vertical="center" wrapText="1"/>
    </xf>
    <xf numFmtId="10" fontId="33" fillId="6" borderId="38" xfId="8" applyNumberFormat="1" applyFont="1" applyFill="1" applyBorder="1" applyAlignment="1">
      <alignment horizontal="center" vertical="center" wrapText="1"/>
    </xf>
    <xf numFmtId="3" fontId="49" fillId="6" borderId="30" xfId="0" applyNumberFormat="1" applyFont="1" applyFill="1" applyBorder="1" applyAlignment="1">
      <alignment horizontal="center" vertical="center" wrapText="1"/>
    </xf>
    <xf numFmtId="9" fontId="42" fillId="6" borderId="31" xfId="8" applyFont="1" applyFill="1" applyBorder="1" applyAlignment="1">
      <alignment horizontal="center" vertical="center" wrapText="1"/>
    </xf>
    <xf numFmtId="167" fontId="49" fillId="6" borderId="59" xfId="6" applyFont="1" applyFill="1" applyBorder="1" applyAlignment="1">
      <alignment horizontal="center" vertical="center" wrapText="1"/>
    </xf>
    <xf numFmtId="0" fontId="49" fillId="0" borderId="19" xfId="0" applyFont="1" applyBorder="1" applyAlignment="1">
      <alignment vertical="center" wrapText="1"/>
    </xf>
    <xf numFmtId="0" fontId="49" fillId="0" borderId="19" xfId="8" applyNumberFormat="1" applyFont="1" applyFill="1" applyBorder="1" applyAlignment="1">
      <alignment vertical="center" wrapText="1"/>
    </xf>
    <xf numFmtId="0" fontId="49" fillId="0" borderId="37" xfId="8" applyNumberFormat="1" applyFont="1" applyFill="1" applyBorder="1" applyAlignment="1">
      <alignment horizontal="center" vertical="center" wrapText="1"/>
    </xf>
    <xf numFmtId="9" fontId="42" fillId="0" borderId="37" xfId="8" applyFont="1" applyFill="1" applyBorder="1" applyAlignment="1">
      <alignment horizontal="center" vertical="center" wrapText="1"/>
    </xf>
    <xf numFmtId="9" fontId="42" fillId="0" borderId="19" xfId="8" applyFont="1" applyFill="1" applyBorder="1" applyAlignment="1">
      <alignment horizontal="center" vertical="center" wrapText="1"/>
    </xf>
    <xf numFmtId="14" fontId="49" fillId="0" borderId="40" xfId="8" applyNumberFormat="1" applyFont="1" applyFill="1" applyBorder="1" applyAlignment="1">
      <alignment horizontal="center" vertical="center" wrapText="1"/>
    </xf>
    <xf numFmtId="1" fontId="49" fillId="0" borderId="18" xfId="8" applyNumberFormat="1" applyFont="1" applyFill="1" applyBorder="1" applyAlignment="1">
      <alignment horizontal="center" vertical="center" wrapText="1"/>
    </xf>
    <xf numFmtId="167" fontId="42" fillId="0" borderId="40" xfId="6" applyFont="1" applyFill="1" applyBorder="1" applyAlignment="1">
      <alignment horizontal="center" vertical="center" wrapText="1"/>
    </xf>
    <xf numFmtId="167" fontId="42" fillId="0" borderId="19" xfId="6" applyFont="1" applyFill="1" applyBorder="1" applyAlignment="1">
      <alignment horizontal="center" vertical="center" wrapText="1"/>
    </xf>
    <xf numFmtId="0" fontId="43" fillId="0" borderId="65" xfId="0" applyFont="1" applyBorder="1" applyAlignment="1">
      <alignment horizontal="center" vertical="center"/>
    </xf>
    <xf numFmtId="0" fontId="43" fillId="0" borderId="19" xfId="0" applyFont="1" applyBorder="1" applyAlignment="1">
      <alignment vertical="center" wrapText="1"/>
    </xf>
    <xf numFmtId="0" fontId="43" fillId="0" borderId="19" xfId="0" applyFont="1" applyBorder="1" applyAlignment="1">
      <alignment horizontal="left" vertical="center"/>
    </xf>
    <xf numFmtId="0" fontId="43" fillId="0" borderId="19" xfId="0" applyFont="1" applyBorder="1" applyAlignment="1">
      <alignment horizontal="center" vertical="center"/>
    </xf>
    <xf numFmtId="14" fontId="43" fillId="0" borderId="19" xfId="0" applyNumberFormat="1" applyFont="1" applyBorder="1" applyAlignment="1">
      <alignment horizontal="center" vertical="center"/>
    </xf>
    <xf numFmtId="0" fontId="43" fillId="6" borderId="1" xfId="0" applyFont="1" applyFill="1" applyBorder="1" applyAlignment="1">
      <alignment wrapText="1"/>
    </xf>
    <xf numFmtId="0" fontId="49" fillId="0" borderId="1" xfId="0" applyFont="1" applyBorder="1" applyAlignment="1">
      <alignment vertical="center" wrapText="1"/>
    </xf>
    <xf numFmtId="0" fontId="49" fillId="0" borderId="1" xfId="8" applyNumberFormat="1" applyFont="1" applyFill="1" applyBorder="1" applyAlignment="1">
      <alignment vertical="center" wrapText="1"/>
    </xf>
    <xf numFmtId="9" fontId="42" fillId="0" borderId="1" xfId="8" applyFont="1" applyFill="1" applyBorder="1" applyAlignment="1">
      <alignment horizontal="center" vertical="center" wrapText="1"/>
    </xf>
    <xf numFmtId="14" fontId="49" fillId="0" borderId="12" xfId="8" applyNumberFormat="1" applyFont="1" applyFill="1" applyBorder="1" applyAlignment="1">
      <alignment horizontal="center" vertical="center" wrapText="1"/>
    </xf>
    <xf numFmtId="1" fontId="49" fillId="0" borderId="20" xfId="8" applyNumberFormat="1" applyFont="1" applyFill="1" applyBorder="1" applyAlignment="1">
      <alignment horizontal="center" vertical="center" wrapText="1"/>
    </xf>
    <xf numFmtId="1" fontId="49" fillId="0" borderId="1" xfId="8" applyNumberFormat="1" applyFont="1" applyFill="1" applyBorder="1" applyAlignment="1">
      <alignment horizontal="center" vertical="center" wrapText="1"/>
    </xf>
    <xf numFmtId="0" fontId="43" fillId="0" borderId="14" xfId="0" applyFont="1" applyBorder="1" applyAlignment="1">
      <alignment horizontal="center" vertical="center"/>
    </xf>
    <xf numFmtId="0" fontId="43" fillId="0" borderId="1" xfId="0" applyFont="1" applyBorder="1" applyAlignment="1">
      <alignment vertical="center" wrapText="1"/>
    </xf>
    <xf numFmtId="0" fontId="43" fillId="0" borderId="1" xfId="0" applyFont="1" applyBorder="1" applyAlignment="1">
      <alignment vertical="center"/>
    </xf>
    <xf numFmtId="0" fontId="43" fillId="0" borderId="1" xfId="0" applyFont="1" applyBorder="1" applyAlignment="1">
      <alignment horizontal="center" vertical="center"/>
    </xf>
    <xf numFmtId="14" fontId="43" fillId="0" borderId="1" xfId="0" applyNumberFormat="1" applyFont="1" applyBorder="1" applyAlignment="1">
      <alignment vertical="center"/>
    </xf>
    <xf numFmtId="0" fontId="49" fillId="0" borderId="1" xfId="0" applyFont="1" applyBorder="1" applyAlignment="1">
      <alignment horizontal="center" vertical="center" wrapText="1"/>
    </xf>
    <xf numFmtId="167" fontId="42" fillId="0" borderId="1" xfId="6" applyFont="1" applyFill="1" applyBorder="1" applyAlignment="1">
      <alignment horizontal="center" vertical="center"/>
    </xf>
    <xf numFmtId="17" fontId="42" fillId="0" borderId="1" xfId="8" applyNumberFormat="1" applyFont="1" applyFill="1" applyBorder="1" applyAlignment="1">
      <alignment horizontal="center" vertical="center" wrapText="1"/>
    </xf>
    <xf numFmtId="0" fontId="43" fillId="6" borderId="1" xfId="0" applyFont="1" applyFill="1" applyBorder="1"/>
    <xf numFmtId="9" fontId="42" fillId="0" borderId="30" xfId="8" applyFont="1" applyFill="1" applyBorder="1" applyAlignment="1">
      <alignment horizontal="center" vertical="center" wrapText="1"/>
    </xf>
    <xf numFmtId="9" fontId="33" fillId="0" borderId="1" xfId="8" applyFont="1" applyFill="1" applyBorder="1" applyAlignment="1">
      <alignment horizontal="center" vertical="center" wrapText="1"/>
    </xf>
    <xf numFmtId="0" fontId="43" fillId="0" borderId="14" xfId="0" applyFont="1" applyBorder="1" applyAlignment="1">
      <alignment horizontal="center"/>
    </xf>
    <xf numFmtId="0" fontId="43" fillId="0" borderId="1" xfId="0" applyFont="1" applyBorder="1" applyAlignment="1">
      <alignment horizontal="center" wrapText="1"/>
    </xf>
    <xf numFmtId="0" fontId="43" fillId="0" borderId="1" xfId="0" applyFont="1" applyBorder="1" applyAlignment="1">
      <alignment horizontal="center"/>
    </xf>
    <xf numFmtId="14" fontId="43" fillId="0" borderId="1" xfId="0" applyNumberFormat="1" applyFont="1" applyBorder="1" applyAlignment="1">
      <alignment horizontal="center"/>
    </xf>
    <xf numFmtId="0" fontId="49" fillId="0" borderId="23" xfId="0" applyFont="1" applyBorder="1" applyAlignment="1">
      <alignment vertical="center" wrapText="1"/>
    </xf>
    <xf numFmtId="0" fontId="49" fillId="0" borderId="23" xfId="0" applyFont="1" applyBorder="1" applyAlignment="1">
      <alignment horizontal="center" vertical="center" wrapText="1"/>
    </xf>
    <xf numFmtId="9" fontId="42" fillId="0" borderId="23" xfId="8" applyFont="1" applyFill="1" applyBorder="1" applyAlignment="1">
      <alignment horizontal="center" vertical="center" wrapText="1"/>
    </xf>
    <xf numFmtId="14" fontId="49" fillId="0" borderId="25" xfId="8" applyNumberFormat="1" applyFont="1" applyFill="1" applyBorder="1" applyAlignment="1">
      <alignment horizontal="center" vertical="center" wrapText="1"/>
    </xf>
    <xf numFmtId="1" fontId="49" fillId="0" borderId="22" xfId="8" applyNumberFormat="1" applyFont="1" applyFill="1" applyBorder="1" applyAlignment="1">
      <alignment horizontal="center" vertical="center" wrapText="1"/>
    </xf>
    <xf numFmtId="0" fontId="43" fillId="0" borderId="59" xfId="0" applyFont="1" applyBorder="1" applyAlignment="1">
      <alignment horizontal="center" vertical="center"/>
    </xf>
    <xf numFmtId="0" fontId="43" fillId="0" borderId="23" xfId="0" applyFont="1" applyBorder="1" applyAlignment="1">
      <alignment horizontal="center" wrapText="1"/>
    </xf>
    <xf numFmtId="0" fontId="43" fillId="0" borderId="23" xfId="0" applyFont="1" applyBorder="1" applyAlignment="1">
      <alignment horizontal="center"/>
    </xf>
    <xf numFmtId="14" fontId="43" fillId="0" borderId="23" xfId="0" applyNumberFormat="1" applyFont="1" applyBorder="1" applyAlignment="1">
      <alignment horizontal="center"/>
    </xf>
    <xf numFmtId="0" fontId="49" fillId="0" borderId="19" xfId="0" applyFont="1" applyBorder="1" applyAlignment="1">
      <alignment horizontal="center" vertical="center" wrapText="1"/>
    </xf>
    <xf numFmtId="1" fontId="49" fillId="6" borderId="40" xfId="0" applyNumberFormat="1" applyFont="1" applyFill="1" applyBorder="1" applyAlignment="1">
      <alignment horizontal="center" vertical="center" wrapText="1"/>
    </xf>
    <xf numFmtId="1" fontId="49" fillId="6" borderId="19" xfId="0" applyNumberFormat="1" applyFont="1" applyFill="1" applyBorder="1" applyAlignment="1">
      <alignment horizontal="center" vertical="center" wrapText="1"/>
    </xf>
    <xf numFmtId="9" fontId="49" fillId="6" borderId="19" xfId="8" applyFont="1" applyFill="1" applyBorder="1" applyAlignment="1">
      <alignment horizontal="center" vertical="center" wrapText="1"/>
    </xf>
    <xf numFmtId="0" fontId="49" fillId="6" borderId="19" xfId="8" applyNumberFormat="1" applyFont="1" applyFill="1" applyBorder="1" applyAlignment="1">
      <alignment horizontal="center" vertical="center" wrapText="1"/>
    </xf>
    <xf numFmtId="17" fontId="42" fillId="6" borderId="19" xfId="5" applyNumberFormat="1" applyFont="1" applyFill="1" applyBorder="1" applyAlignment="1">
      <alignment horizontal="center" vertical="center" wrapText="1"/>
    </xf>
    <xf numFmtId="1" fontId="42" fillId="0" borderId="3" xfId="5" applyNumberFormat="1" applyFont="1" applyFill="1" applyBorder="1" applyAlignment="1">
      <alignment horizontal="center" vertical="center" wrapText="1"/>
    </xf>
    <xf numFmtId="0" fontId="42" fillId="0" borderId="5" xfId="5" applyNumberFormat="1" applyFont="1" applyFill="1" applyBorder="1" applyAlignment="1">
      <alignment horizontal="center" vertical="center" wrapText="1"/>
    </xf>
    <xf numFmtId="0" fontId="42" fillId="6" borderId="69" xfId="5" applyNumberFormat="1" applyFont="1" applyFill="1" applyBorder="1" applyAlignment="1">
      <alignment horizontal="center" vertical="center" wrapText="1"/>
    </xf>
    <xf numFmtId="171" fontId="42" fillId="0" borderId="4" xfId="0" applyNumberFormat="1" applyFont="1" applyBorder="1" applyAlignment="1">
      <alignment vertical="center" wrapText="1"/>
    </xf>
    <xf numFmtId="165" fontId="49" fillId="6" borderId="19" xfId="5" applyNumberFormat="1" applyFont="1" applyFill="1" applyBorder="1" applyAlignment="1">
      <alignment horizontal="center" vertical="center" wrapText="1"/>
    </xf>
    <xf numFmtId="0" fontId="49" fillId="6" borderId="19" xfId="0" applyFont="1" applyFill="1" applyBorder="1" applyAlignment="1">
      <alignment horizontal="center" vertical="center" wrapText="1"/>
    </xf>
    <xf numFmtId="0" fontId="42" fillId="6" borderId="19" xfId="0" applyFont="1" applyFill="1" applyBorder="1" applyAlignment="1">
      <alignment horizontal="center" vertical="center" wrapText="1"/>
    </xf>
    <xf numFmtId="43" fontId="42" fillId="6" borderId="19" xfId="5" applyFont="1" applyFill="1" applyBorder="1" applyAlignment="1">
      <alignment horizontal="center" vertical="center" wrapText="1"/>
    </xf>
    <xf numFmtId="1" fontId="49" fillId="6" borderId="12" xfId="0" applyNumberFormat="1" applyFont="1" applyFill="1" applyBorder="1" applyAlignment="1">
      <alignment horizontal="center" vertical="center" wrapText="1"/>
    </xf>
    <xf numFmtId="1" fontId="49" fillId="6" borderId="1" xfId="0" applyNumberFormat="1" applyFont="1" applyFill="1" applyBorder="1" applyAlignment="1">
      <alignment horizontal="center" vertical="center" wrapText="1"/>
    </xf>
    <xf numFmtId="0" fontId="49" fillId="6" borderId="1" xfId="8" applyNumberFormat="1" applyFont="1" applyFill="1" applyBorder="1" applyAlignment="1">
      <alignment horizontal="center" vertical="center" wrapText="1"/>
    </xf>
    <xf numFmtId="17" fontId="42" fillId="6" borderId="1" xfId="5" applyNumberFormat="1" applyFont="1" applyFill="1" applyBorder="1" applyAlignment="1">
      <alignment horizontal="center" vertical="center" wrapText="1"/>
    </xf>
    <xf numFmtId="1" fontId="42" fillId="0" borderId="1" xfId="5" applyNumberFormat="1" applyFont="1" applyFill="1" applyBorder="1" applyAlignment="1">
      <alignment horizontal="center" vertical="center" wrapText="1"/>
    </xf>
    <xf numFmtId="0" fontId="42" fillId="0" borderId="12" xfId="0" applyFont="1" applyBorder="1" applyAlignment="1">
      <alignment horizontal="center" vertical="center" wrapText="1"/>
    </xf>
    <xf numFmtId="0" fontId="43" fillId="6" borderId="70" xfId="0" applyFont="1" applyFill="1" applyBorder="1" applyAlignment="1">
      <alignment horizontal="center" vertical="center"/>
    </xf>
    <xf numFmtId="49" fontId="54" fillId="0" borderId="1" xfId="2" applyFont="1" applyBorder="1" applyAlignment="1" applyProtection="1">
      <alignment horizontal="center" vertical="center" wrapText="1"/>
    </xf>
    <xf numFmtId="165" fontId="42" fillId="6" borderId="1" xfId="0" applyNumberFormat="1" applyFont="1" applyFill="1" applyBorder="1" applyAlignment="1">
      <alignment horizontal="center" vertical="center" wrapText="1"/>
    </xf>
    <xf numFmtId="17" fontId="42" fillId="6" borderId="1" xfId="8" applyNumberFormat="1" applyFont="1" applyFill="1" applyBorder="1" applyAlignment="1">
      <alignment horizontal="center" vertical="center" wrapText="1"/>
    </xf>
    <xf numFmtId="0" fontId="42" fillId="6" borderId="1" xfId="0" applyFont="1" applyFill="1" applyBorder="1" applyAlignment="1">
      <alignment horizontal="center" vertical="center" wrapText="1"/>
    </xf>
    <xf numFmtId="43" fontId="42" fillId="6" borderId="1" xfId="5" applyFont="1" applyFill="1" applyBorder="1" applyAlignment="1">
      <alignment horizontal="center" vertical="center" wrapText="1"/>
    </xf>
    <xf numFmtId="17" fontId="42" fillId="6" borderId="1" xfId="0" applyNumberFormat="1" applyFont="1" applyFill="1" applyBorder="1" applyAlignment="1">
      <alignment horizontal="center" vertical="center" wrapText="1"/>
    </xf>
    <xf numFmtId="0" fontId="49" fillId="6" borderId="3" xfId="0" applyFont="1" applyFill="1" applyBorder="1" applyAlignment="1">
      <alignment horizontal="center" vertical="center" wrapText="1"/>
    </xf>
    <xf numFmtId="1" fontId="49" fillId="6" borderId="25" xfId="0" applyNumberFormat="1" applyFont="1" applyFill="1" applyBorder="1" applyAlignment="1">
      <alignment horizontal="center" vertical="center" wrapText="1"/>
    </xf>
    <xf numFmtId="1" fontId="49" fillId="6" borderId="23" xfId="0" applyNumberFormat="1" applyFont="1" applyFill="1" applyBorder="1" applyAlignment="1">
      <alignment horizontal="center" vertical="center" wrapText="1"/>
    </xf>
    <xf numFmtId="9" fontId="49" fillId="6" borderId="23" xfId="8" applyFont="1" applyFill="1" applyBorder="1" applyAlignment="1">
      <alignment horizontal="center" vertical="center" wrapText="1"/>
    </xf>
    <xf numFmtId="0" fontId="49" fillId="6" borderId="23" xfId="8" applyNumberFormat="1" applyFont="1" applyFill="1" applyBorder="1" applyAlignment="1">
      <alignment horizontal="center" vertical="center" wrapText="1"/>
    </xf>
    <xf numFmtId="17" fontId="42" fillId="6" borderId="23" xfId="0" applyNumberFormat="1" applyFont="1" applyFill="1" applyBorder="1" applyAlignment="1">
      <alignment horizontal="center" vertical="center" wrapText="1"/>
    </xf>
    <xf numFmtId="1" fontId="42" fillId="0" borderId="23" xfId="5" applyNumberFormat="1" applyFont="1" applyFill="1" applyBorder="1" applyAlignment="1">
      <alignment horizontal="center" vertical="center" wrapText="1"/>
    </xf>
    <xf numFmtId="0" fontId="42" fillId="0" borderId="25" xfId="0" applyFont="1" applyBorder="1" applyAlignment="1">
      <alignment horizontal="center" vertical="center" wrapText="1"/>
    </xf>
    <xf numFmtId="0" fontId="43" fillId="6" borderId="71" xfId="0" applyFont="1" applyFill="1" applyBorder="1" applyAlignment="1">
      <alignment horizontal="center" vertical="center"/>
    </xf>
    <xf numFmtId="171" fontId="42" fillId="0" borderId="38" xfId="0" applyNumberFormat="1" applyFont="1" applyBorder="1" applyAlignment="1">
      <alignment vertical="center" wrapText="1"/>
    </xf>
    <xf numFmtId="0" fontId="42" fillId="6" borderId="23" xfId="0" applyFont="1" applyFill="1" applyBorder="1" applyAlignment="1">
      <alignment horizontal="center" vertical="center" wrapText="1"/>
    </xf>
    <xf numFmtId="17" fontId="42" fillId="6" borderId="23" xfId="8" applyNumberFormat="1" applyFont="1" applyFill="1" applyBorder="1" applyAlignment="1">
      <alignment horizontal="center" vertical="center" wrapText="1"/>
    </xf>
    <xf numFmtId="0" fontId="42" fillId="6" borderId="40" xfId="6" applyNumberFormat="1" applyFont="1" applyFill="1" applyBorder="1" applyAlignment="1">
      <alignment horizontal="center" vertical="center" wrapText="1"/>
    </xf>
    <xf numFmtId="1" fontId="42" fillId="6" borderId="19" xfId="6" applyNumberFormat="1" applyFont="1" applyFill="1" applyBorder="1" applyAlignment="1">
      <alignment horizontal="center" vertical="center" wrapText="1"/>
    </xf>
    <xf numFmtId="0" fontId="43" fillId="6" borderId="40" xfId="0" applyFont="1" applyFill="1" applyBorder="1" applyAlignment="1">
      <alignment horizontal="center" vertical="center"/>
    </xf>
    <xf numFmtId="167" fontId="49" fillId="6" borderId="19" xfId="6" applyFont="1" applyFill="1" applyBorder="1" applyAlignment="1">
      <alignment horizontal="center" vertical="center" wrapText="1"/>
    </xf>
    <xf numFmtId="0" fontId="43" fillId="6" borderId="12" xfId="0" applyFont="1" applyFill="1" applyBorder="1" applyAlignment="1">
      <alignment horizontal="center" vertical="center"/>
    </xf>
    <xf numFmtId="1" fontId="42" fillId="6" borderId="32" xfId="6" applyNumberFormat="1" applyFont="1" applyFill="1" applyBorder="1" applyAlignment="1">
      <alignment horizontal="center" vertical="center" wrapText="1"/>
    </xf>
    <xf numFmtId="1" fontId="42" fillId="6" borderId="4" xfId="6" applyNumberFormat="1" applyFont="1" applyFill="1" applyBorder="1" applyAlignment="1">
      <alignment horizontal="center" vertical="center" wrapText="1"/>
    </xf>
    <xf numFmtId="3" fontId="49" fillId="0" borderId="3" xfId="0" applyNumberFormat="1" applyFont="1" applyBorder="1" applyAlignment="1">
      <alignment horizontal="center" vertical="center" wrapText="1"/>
    </xf>
    <xf numFmtId="0" fontId="33" fillId="0" borderId="5" xfId="8" applyNumberFormat="1" applyFont="1" applyFill="1" applyBorder="1" applyAlignment="1">
      <alignment horizontal="center" vertical="center" wrapText="1"/>
    </xf>
    <xf numFmtId="1" fontId="42" fillId="6" borderId="39" xfId="8" applyNumberFormat="1" applyFont="1" applyFill="1" applyBorder="1" applyAlignment="1">
      <alignment horizontal="center" vertical="center" wrapText="1"/>
    </xf>
    <xf numFmtId="0" fontId="43" fillId="6" borderId="25" xfId="0" applyFont="1" applyFill="1" applyBorder="1" applyAlignment="1">
      <alignment horizontal="center" vertical="center"/>
    </xf>
    <xf numFmtId="167" fontId="49" fillId="6" borderId="23" xfId="6" applyFont="1" applyFill="1" applyBorder="1" applyAlignment="1">
      <alignment horizontal="center" vertical="center" wrapText="1"/>
    </xf>
    <xf numFmtId="172" fontId="42" fillId="6" borderId="23" xfId="8" applyNumberFormat="1" applyFont="1" applyFill="1" applyBorder="1" applyAlignment="1">
      <alignment horizontal="center" vertical="center" wrapText="1"/>
    </xf>
    <xf numFmtId="0" fontId="43" fillId="0" borderId="23" xfId="0" applyFont="1" applyBorder="1" applyAlignment="1">
      <alignment horizontal="center" vertical="center"/>
    </xf>
    <xf numFmtId="0" fontId="49" fillId="0" borderId="3" xfId="0" applyFont="1" applyBorder="1" applyAlignment="1">
      <alignment horizontal="left" vertical="center" wrapText="1"/>
    </xf>
    <xf numFmtId="3" fontId="49" fillId="6" borderId="3" xfId="0" applyNumberFormat="1" applyFont="1" applyFill="1" applyBorder="1" applyAlignment="1">
      <alignment horizontal="center" vertical="center" wrapText="1"/>
    </xf>
    <xf numFmtId="9" fontId="42" fillId="6" borderId="3" xfId="8" applyFont="1" applyFill="1" applyBorder="1" applyAlignment="1">
      <alignment horizontal="center" vertical="center" wrapText="1"/>
    </xf>
    <xf numFmtId="3" fontId="33" fillId="6" borderId="3" xfId="0" applyNumberFormat="1" applyFont="1" applyFill="1" applyBorder="1" applyAlignment="1">
      <alignment horizontal="center" vertical="center" wrapText="1"/>
    </xf>
    <xf numFmtId="3" fontId="49" fillId="6" borderId="12" xfId="0" applyNumberFormat="1" applyFont="1" applyFill="1" applyBorder="1" applyAlignment="1">
      <alignment horizontal="center" vertical="center" wrapText="1"/>
    </xf>
    <xf numFmtId="10" fontId="33" fillId="6" borderId="4" xfId="8" applyNumberFormat="1" applyFont="1" applyFill="1" applyBorder="1" applyAlignment="1">
      <alignment horizontal="center" vertical="center" wrapText="1"/>
    </xf>
    <xf numFmtId="0" fontId="42" fillId="6" borderId="12" xfId="6" applyNumberFormat="1" applyFont="1" applyFill="1" applyBorder="1" applyAlignment="1">
      <alignment horizontal="center" vertical="center" wrapText="1"/>
    </xf>
    <xf numFmtId="0" fontId="42" fillId="6" borderId="1" xfId="6" applyNumberFormat="1" applyFont="1" applyFill="1" applyBorder="1" applyAlignment="1">
      <alignment horizontal="center" vertical="center" wrapText="1"/>
    </xf>
    <xf numFmtId="0" fontId="49" fillId="0" borderId="1" xfId="0" applyFont="1" applyBorder="1" applyAlignment="1">
      <alignment horizontal="center" vertical="center"/>
    </xf>
    <xf numFmtId="0" fontId="43" fillId="0" borderId="12" xfId="0" applyFont="1" applyBorder="1" applyAlignment="1">
      <alignment horizontal="center" vertical="center"/>
    </xf>
    <xf numFmtId="167" fontId="42" fillId="6" borderId="32" xfId="6" applyFont="1" applyFill="1" applyBorder="1" applyAlignment="1">
      <alignment horizontal="center" vertical="center" wrapText="1"/>
    </xf>
    <xf numFmtId="7" fontId="49" fillId="6" borderId="1" xfId="6" applyNumberFormat="1" applyFont="1" applyFill="1" applyBorder="1" applyAlignment="1">
      <alignment horizontal="center" vertical="center" wrapText="1"/>
    </xf>
    <xf numFmtId="7" fontId="49" fillId="6" borderId="3" xfId="6" applyNumberFormat="1" applyFont="1" applyFill="1" applyBorder="1" applyAlignment="1">
      <alignment horizontal="center" vertical="center" wrapText="1"/>
    </xf>
    <xf numFmtId="0" fontId="42" fillId="0" borderId="1" xfId="0" applyFont="1" applyBorder="1" applyAlignment="1">
      <alignment horizontal="left" vertical="center" wrapText="1"/>
    </xf>
    <xf numFmtId="167" fontId="42" fillId="6" borderId="12" xfId="6" applyFont="1" applyFill="1" applyBorder="1" applyAlignment="1">
      <alignment horizontal="center" vertical="center" wrapText="1"/>
    </xf>
    <xf numFmtId="167" fontId="42" fillId="6" borderId="25" xfId="6" applyFont="1" applyFill="1" applyBorder="1" applyAlignment="1">
      <alignment horizontal="center" vertical="center" wrapText="1"/>
    </xf>
    <xf numFmtId="3" fontId="49" fillId="0" borderId="19" xfId="0" applyNumberFormat="1" applyFont="1" applyBorder="1" applyAlignment="1">
      <alignment horizontal="center" vertical="center" wrapText="1"/>
    </xf>
    <xf numFmtId="3" fontId="49" fillId="0" borderId="40" xfId="0" applyNumberFormat="1" applyFont="1" applyBorder="1" applyAlignment="1">
      <alignment horizontal="center" vertical="center" wrapText="1"/>
    </xf>
    <xf numFmtId="3" fontId="49" fillId="0" borderId="1" xfId="0" applyNumberFormat="1" applyFont="1" applyBorder="1" applyAlignment="1">
      <alignment horizontal="center" vertical="center" wrapText="1"/>
    </xf>
    <xf numFmtId="49" fontId="42" fillId="0" borderId="13" xfId="6" applyNumberFormat="1" applyFont="1" applyFill="1" applyBorder="1" applyAlignment="1">
      <alignment horizontal="center" vertical="center" wrapText="1"/>
    </xf>
    <xf numFmtId="49" fontId="42" fillId="0" borderId="1" xfId="6" applyNumberFormat="1" applyFont="1" applyFill="1" applyBorder="1" applyAlignment="1">
      <alignment horizontal="center" vertical="center" wrapText="1"/>
    </xf>
    <xf numFmtId="3" fontId="42" fillId="0" borderId="12" xfId="8" applyNumberFormat="1" applyFont="1" applyFill="1" applyBorder="1" applyAlignment="1">
      <alignment horizontal="center" vertical="center" wrapText="1"/>
    </xf>
    <xf numFmtId="7" fontId="49" fillId="0" borderId="1" xfId="6" applyNumberFormat="1" applyFont="1" applyFill="1" applyBorder="1" applyAlignment="1">
      <alignment horizontal="center" vertical="center" wrapText="1"/>
    </xf>
    <xf numFmtId="49" fontId="42" fillId="0" borderId="12" xfId="6" applyNumberFormat="1" applyFont="1" applyFill="1" applyBorder="1" applyAlignment="1">
      <alignment horizontal="center" vertical="center" wrapText="1"/>
    </xf>
    <xf numFmtId="167" fontId="42" fillId="0" borderId="12" xfId="6" applyFont="1" applyFill="1" applyBorder="1" applyAlignment="1">
      <alignment horizontal="center" vertical="center" wrapText="1"/>
    </xf>
    <xf numFmtId="3" fontId="49" fillId="0" borderId="12" xfId="0" applyNumberFormat="1" applyFont="1" applyBorder="1" applyAlignment="1">
      <alignment horizontal="center" vertical="center" wrapText="1"/>
    </xf>
    <xf numFmtId="3" fontId="49" fillId="0" borderId="23" xfId="0" applyNumberFormat="1" applyFont="1" applyBorder="1" applyAlignment="1">
      <alignment horizontal="center" vertical="center" wrapText="1"/>
    </xf>
    <xf numFmtId="3" fontId="49" fillId="0" borderId="25" xfId="0" applyNumberFormat="1" applyFont="1" applyBorder="1" applyAlignment="1">
      <alignment horizontal="center" vertical="center" wrapText="1"/>
    </xf>
    <xf numFmtId="9" fontId="42" fillId="0" borderId="40" xfId="8" applyFont="1" applyFill="1" applyBorder="1" applyAlignment="1">
      <alignment horizontal="center" vertical="center" wrapText="1"/>
    </xf>
    <xf numFmtId="0" fontId="42" fillId="0" borderId="57" xfId="6" applyNumberFormat="1" applyFont="1" applyFill="1" applyBorder="1" applyAlignment="1">
      <alignment horizontal="center" vertical="center" wrapText="1"/>
    </xf>
    <xf numFmtId="0" fontId="42" fillId="0" borderId="3" xfId="6" applyNumberFormat="1" applyFont="1" applyFill="1" applyBorder="1" applyAlignment="1">
      <alignment horizontal="center" vertical="center" wrapText="1"/>
    </xf>
    <xf numFmtId="3" fontId="42" fillId="0" borderId="19" xfId="6" applyNumberFormat="1" applyFont="1" applyFill="1" applyBorder="1" applyAlignment="1">
      <alignment horizontal="center" vertical="center" wrapText="1"/>
    </xf>
    <xf numFmtId="0" fontId="43" fillId="0" borderId="40" xfId="0" applyFont="1" applyBorder="1" applyAlignment="1">
      <alignment horizontal="center" vertical="center"/>
    </xf>
    <xf numFmtId="7" fontId="49" fillId="6" borderId="19" xfId="6" applyNumberFormat="1" applyFont="1" applyFill="1" applyBorder="1" applyAlignment="1">
      <alignment horizontal="center" vertical="center" wrapText="1"/>
    </xf>
    <xf numFmtId="0" fontId="42" fillId="6" borderId="19" xfId="8" applyNumberFormat="1" applyFont="1" applyFill="1" applyBorder="1" applyAlignment="1">
      <alignment horizontal="center" vertical="center" wrapText="1"/>
    </xf>
    <xf numFmtId="172" fontId="42" fillId="6" borderId="30" xfId="8" applyNumberFormat="1" applyFont="1" applyFill="1" applyBorder="1" applyAlignment="1">
      <alignment horizontal="center" vertical="center" wrapText="1"/>
    </xf>
    <xf numFmtId="17" fontId="42" fillId="0" borderId="13" xfId="6" applyNumberFormat="1" applyFont="1" applyFill="1" applyBorder="1" applyAlignment="1">
      <alignment horizontal="center" vertical="center" wrapText="1"/>
    </xf>
    <xf numFmtId="0" fontId="42" fillId="0" borderId="1" xfId="6" applyNumberFormat="1" applyFont="1" applyFill="1" applyBorder="1" applyAlignment="1">
      <alignment horizontal="center" vertical="center" wrapText="1"/>
    </xf>
    <xf numFmtId="3" fontId="42" fillId="0" borderId="1" xfId="6" applyNumberFormat="1" applyFont="1" applyFill="1" applyBorder="1" applyAlignment="1">
      <alignment horizontal="center" vertical="center" wrapText="1"/>
    </xf>
    <xf numFmtId="0" fontId="42" fillId="0" borderId="13" xfId="6" applyNumberFormat="1" applyFont="1" applyFill="1" applyBorder="1" applyAlignment="1">
      <alignment horizontal="center" vertical="center" wrapText="1"/>
    </xf>
    <xf numFmtId="9" fontId="42" fillId="0" borderId="12" xfId="8" applyFont="1" applyFill="1" applyBorder="1" applyAlignment="1">
      <alignment horizontal="center" vertical="center" wrapText="1"/>
    </xf>
    <xf numFmtId="9" fontId="33" fillId="0" borderId="12" xfId="8" applyFont="1" applyFill="1" applyBorder="1" applyAlignment="1">
      <alignment horizontal="center" vertical="center" wrapText="1"/>
    </xf>
    <xf numFmtId="0" fontId="42" fillId="0" borderId="12" xfId="8" applyNumberFormat="1" applyFont="1" applyFill="1" applyBorder="1" applyAlignment="1">
      <alignment horizontal="center" vertical="center" wrapText="1"/>
    </xf>
    <xf numFmtId="9" fontId="42" fillId="0" borderId="31" xfId="8" applyFont="1" applyFill="1" applyBorder="1" applyAlignment="1">
      <alignment horizontal="center" vertical="center" wrapText="1"/>
    </xf>
    <xf numFmtId="0" fontId="42" fillId="0" borderId="10" xfId="6" applyNumberFormat="1" applyFont="1" applyFill="1" applyBorder="1" applyAlignment="1">
      <alignment horizontal="center" vertical="center" wrapText="1"/>
    </xf>
    <xf numFmtId="0" fontId="42" fillId="0" borderId="25" xfId="8" applyNumberFormat="1" applyFont="1" applyFill="1" applyBorder="1" applyAlignment="1">
      <alignment horizontal="center" vertical="center" wrapText="1"/>
    </xf>
    <xf numFmtId="0" fontId="42" fillId="0" borderId="7" xfId="6" applyNumberFormat="1" applyFont="1" applyFill="1" applyBorder="1" applyAlignment="1">
      <alignment horizontal="center" vertical="center" wrapText="1"/>
    </xf>
    <xf numFmtId="0" fontId="42" fillId="0" borderId="23" xfId="6" applyNumberFormat="1" applyFont="1" applyFill="1" applyBorder="1" applyAlignment="1">
      <alignment horizontal="center" vertical="center" wrapText="1"/>
    </xf>
    <xf numFmtId="3" fontId="42" fillId="0" borderId="23" xfId="6" applyNumberFormat="1" applyFont="1" applyFill="1" applyBorder="1" applyAlignment="1">
      <alignment horizontal="center" vertical="center" wrapText="1"/>
    </xf>
    <xf numFmtId="0" fontId="43" fillId="0" borderId="25" xfId="0" applyFont="1" applyBorder="1" applyAlignment="1">
      <alignment horizontal="center" vertical="center"/>
    </xf>
    <xf numFmtId="167" fontId="42" fillId="6" borderId="23" xfId="6" applyFont="1" applyFill="1" applyBorder="1" applyAlignment="1">
      <alignment vertical="center" wrapText="1"/>
    </xf>
    <xf numFmtId="7" fontId="49" fillId="6" borderId="23" xfId="6" applyNumberFormat="1" applyFont="1" applyFill="1" applyBorder="1" applyAlignment="1">
      <alignment horizontal="center" vertical="center" wrapText="1"/>
    </xf>
    <xf numFmtId="0" fontId="42" fillId="6" borderId="3" xfId="8" applyNumberFormat="1" applyFont="1" applyFill="1" applyBorder="1" applyAlignment="1">
      <alignment horizontal="center" vertical="center" wrapText="1"/>
    </xf>
    <xf numFmtId="0" fontId="43" fillId="0" borderId="0" xfId="0" applyFont="1" applyAlignment="1">
      <alignment horizontal="center" vertical="center"/>
    </xf>
    <xf numFmtId="0" fontId="49" fillId="0" borderId="30" xfId="0" applyFont="1" applyBorder="1" applyAlignment="1">
      <alignment horizontal="center" vertical="center"/>
    </xf>
    <xf numFmtId="0" fontId="33" fillId="0" borderId="31" xfId="8" applyNumberFormat="1" applyFont="1" applyFill="1" applyBorder="1" applyAlignment="1">
      <alignment horizontal="center" vertical="center"/>
    </xf>
    <xf numFmtId="0" fontId="43" fillId="0" borderId="19" xfId="0" applyFont="1" applyBorder="1" applyAlignment="1">
      <alignment wrapText="1"/>
    </xf>
    <xf numFmtId="10" fontId="42" fillId="6" borderId="19" xfId="8" applyNumberFormat="1" applyFont="1" applyFill="1" applyBorder="1" applyAlignment="1">
      <alignment horizontal="center" vertical="center" wrapText="1"/>
    </xf>
    <xf numFmtId="14" fontId="42" fillId="0" borderId="45" xfId="7" applyNumberFormat="1" applyFont="1" applyFill="1" applyBorder="1" applyAlignment="1">
      <alignment horizontal="center" vertical="center" wrapText="1"/>
    </xf>
    <xf numFmtId="14" fontId="42" fillId="6" borderId="4" xfId="7" applyNumberFormat="1" applyFont="1" applyFill="1" applyBorder="1" applyAlignment="1">
      <alignment horizontal="center" vertical="center" wrapText="1"/>
    </xf>
    <xf numFmtId="170" fontId="42" fillId="0" borderId="37" xfId="7" applyNumberFormat="1" applyFont="1" applyFill="1" applyBorder="1" applyAlignment="1">
      <alignment horizontal="center" vertical="center" wrapText="1"/>
    </xf>
    <xf numFmtId="0" fontId="42" fillId="6" borderId="19" xfId="7" applyNumberFormat="1" applyFont="1" applyFill="1" applyBorder="1" applyAlignment="1">
      <alignment horizontal="center" vertical="center" wrapText="1"/>
    </xf>
    <xf numFmtId="166" fontId="42" fillId="6" borderId="37" xfId="7" applyFont="1" applyFill="1" applyBorder="1" applyAlignment="1">
      <alignment horizontal="center" vertical="center" wrapText="1"/>
    </xf>
    <xf numFmtId="14" fontId="42" fillId="6" borderId="19" xfId="8" applyNumberFormat="1" applyFont="1" applyFill="1" applyBorder="1" applyAlignment="1">
      <alignment horizontal="center" vertical="center" wrapText="1"/>
    </xf>
    <xf numFmtId="0" fontId="49" fillId="0" borderId="4" xfId="0" applyFont="1" applyBorder="1" applyAlignment="1">
      <alignment horizontal="center" vertical="center"/>
    </xf>
    <xf numFmtId="0" fontId="43" fillId="0" borderId="1" xfId="0" applyFont="1" applyBorder="1" applyAlignment="1">
      <alignment horizontal="left" vertical="center" wrapText="1"/>
    </xf>
    <xf numFmtId="10" fontId="42" fillId="6" borderId="1" xfId="8" applyNumberFormat="1" applyFont="1" applyFill="1" applyBorder="1" applyAlignment="1">
      <alignment horizontal="center" vertical="center" wrapText="1"/>
    </xf>
    <xf numFmtId="14" fontId="42" fillId="0" borderId="14" xfId="7" applyNumberFormat="1" applyFont="1" applyFill="1" applyBorder="1" applyAlignment="1">
      <alignment horizontal="center" vertical="center" wrapText="1"/>
    </xf>
    <xf numFmtId="14" fontId="42" fillId="6" borderId="1" xfId="7" applyNumberFormat="1" applyFont="1" applyFill="1" applyBorder="1" applyAlignment="1">
      <alignment horizontal="center" vertical="center" wrapText="1"/>
    </xf>
    <xf numFmtId="170" fontId="42" fillId="0" borderId="1" xfId="7" applyNumberFormat="1" applyFont="1" applyFill="1" applyBorder="1" applyAlignment="1">
      <alignment horizontal="center" vertical="center" wrapText="1"/>
    </xf>
    <xf numFmtId="0" fontId="42" fillId="6" borderId="1" xfId="7" applyNumberFormat="1" applyFont="1" applyFill="1" applyBorder="1" applyAlignment="1">
      <alignment horizontal="center" vertical="center" wrapText="1"/>
    </xf>
    <xf numFmtId="166" fontId="42" fillId="6" borderId="1" xfId="7" applyFont="1" applyFill="1" applyBorder="1" applyAlignment="1">
      <alignment horizontal="center" vertical="center" wrapText="1"/>
    </xf>
    <xf numFmtId="0" fontId="43" fillId="6" borderId="12" xfId="0" applyFont="1" applyFill="1" applyBorder="1" applyAlignment="1">
      <alignment horizontal="left" vertical="center" wrapText="1"/>
    </xf>
    <xf numFmtId="14" fontId="42" fillId="6" borderId="1" xfId="8" applyNumberFormat="1" applyFont="1" applyFill="1" applyBorder="1" applyAlignment="1">
      <alignment horizontal="center" vertical="center" wrapText="1"/>
    </xf>
    <xf numFmtId="0" fontId="49" fillId="0" borderId="3" xfId="0" applyFont="1" applyBorder="1" applyAlignment="1">
      <alignment horizontal="center" vertical="center"/>
    </xf>
    <xf numFmtId="0" fontId="42" fillId="6" borderId="1" xfId="8" applyNumberFormat="1" applyFont="1" applyFill="1" applyBorder="1" applyAlignment="1">
      <alignment horizontal="center" vertical="center" wrapText="1"/>
    </xf>
    <xf numFmtId="0" fontId="42" fillId="6" borderId="12" xfId="7" applyNumberFormat="1" applyFont="1" applyFill="1" applyBorder="1" applyAlignment="1">
      <alignment horizontal="center" vertical="center" wrapText="1"/>
    </xf>
    <xf numFmtId="14" fontId="42" fillId="6" borderId="30" xfId="8" applyNumberFormat="1" applyFont="1" applyFill="1" applyBorder="1" applyAlignment="1">
      <alignment horizontal="center" vertical="center" wrapText="1"/>
    </xf>
    <xf numFmtId="170" fontId="42" fillId="0" borderId="3" xfId="7" applyNumberFormat="1" applyFont="1" applyFill="1" applyBorder="1" applyAlignment="1">
      <alignment horizontal="center" vertical="center" wrapText="1"/>
    </xf>
    <xf numFmtId="0" fontId="43" fillId="6" borderId="1" xfId="0" applyFont="1" applyFill="1" applyBorder="1" applyAlignment="1">
      <alignment horizontal="left" vertical="center" wrapText="1"/>
    </xf>
    <xf numFmtId="10" fontId="33" fillId="6" borderId="1" xfId="8" applyNumberFormat="1" applyFont="1" applyFill="1" applyBorder="1" applyAlignment="1">
      <alignment horizontal="center" vertical="center" wrapText="1"/>
    </xf>
    <xf numFmtId="0" fontId="43" fillId="0" borderId="23" xfId="0" applyFont="1" applyBorder="1" applyAlignment="1">
      <alignment vertical="center" wrapText="1"/>
    </xf>
    <xf numFmtId="0" fontId="43" fillId="0" borderId="23" xfId="0" applyFont="1" applyBorder="1" applyAlignment="1">
      <alignment horizontal="left" vertical="center" wrapText="1"/>
    </xf>
    <xf numFmtId="10" fontId="42" fillId="6" borderId="23" xfId="8" applyNumberFormat="1" applyFont="1" applyFill="1" applyBorder="1" applyAlignment="1">
      <alignment horizontal="center" vertical="center" wrapText="1"/>
    </xf>
    <xf numFmtId="10" fontId="33" fillId="6" borderId="23" xfId="8" applyNumberFormat="1" applyFont="1" applyFill="1" applyBorder="1" applyAlignment="1">
      <alignment horizontal="center" vertical="center" wrapText="1"/>
    </xf>
    <xf numFmtId="14" fontId="42" fillId="6" borderId="23" xfId="7" applyNumberFormat="1" applyFont="1" applyFill="1" applyBorder="1" applyAlignment="1">
      <alignment horizontal="center" vertical="center" wrapText="1"/>
    </xf>
    <xf numFmtId="14" fontId="42" fillId="6" borderId="23" xfId="8" applyNumberFormat="1" applyFont="1" applyFill="1" applyBorder="1" applyAlignment="1">
      <alignment horizontal="center" vertical="center" wrapText="1"/>
    </xf>
    <xf numFmtId="0" fontId="42" fillId="6" borderId="23" xfId="7" applyNumberFormat="1" applyFont="1" applyFill="1" applyBorder="1" applyAlignment="1">
      <alignment horizontal="center" vertical="center" wrapText="1"/>
    </xf>
    <xf numFmtId="0" fontId="42" fillId="6" borderId="25" xfId="7" applyNumberFormat="1" applyFont="1" applyFill="1" applyBorder="1" applyAlignment="1">
      <alignment horizontal="center" vertical="center" wrapText="1"/>
    </xf>
    <xf numFmtId="0" fontId="52" fillId="0" borderId="9" xfId="0" applyFont="1" applyBorder="1" applyAlignment="1">
      <alignment horizontal="center" vertical="center" wrapText="1"/>
    </xf>
    <xf numFmtId="170" fontId="42" fillId="0" borderId="4" xfId="7" applyNumberFormat="1" applyFont="1" applyFill="1" applyBorder="1" applyAlignment="1">
      <alignment horizontal="center" vertical="center" wrapText="1"/>
    </xf>
    <xf numFmtId="0" fontId="42" fillId="6" borderId="4" xfId="7" applyNumberFormat="1" applyFont="1" applyFill="1" applyBorder="1" applyAlignment="1">
      <alignment horizontal="center" vertical="center" wrapText="1"/>
    </xf>
    <xf numFmtId="0" fontId="43" fillId="0" borderId="31" xfId="0" applyFont="1" applyBorder="1"/>
    <xf numFmtId="0" fontId="42" fillId="0" borderId="41" xfId="7" applyNumberFormat="1" applyFont="1" applyFill="1" applyBorder="1" applyAlignment="1">
      <alignment horizontal="center" vertical="center" wrapText="1"/>
    </xf>
    <xf numFmtId="0" fontId="42" fillId="0" borderId="38" xfId="7" applyNumberFormat="1" applyFont="1" applyFill="1" applyBorder="1" applyAlignment="1">
      <alignment horizontal="center" vertical="center" wrapText="1"/>
    </xf>
    <xf numFmtId="166" fontId="33" fillId="0" borderId="47" xfId="7" applyFont="1" applyFill="1" applyBorder="1" applyAlignment="1">
      <alignment horizontal="center" vertical="center" wrapText="1"/>
    </xf>
    <xf numFmtId="10" fontId="33" fillId="0" borderId="63" xfId="8" applyNumberFormat="1" applyFont="1" applyFill="1" applyBorder="1" applyAlignment="1">
      <alignment horizontal="center" vertical="center" wrapText="1"/>
    </xf>
    <xf numFmtId="0" fontId="42" fillId="6" borderId="4" xfId="0" applyFont="1" applyFill="1" applyBorder="1" applyAlignment="1">
      <alignment horizontal="center" vertical="center" wrapText="1"/>
    </xf>
    <xf numFmtId="14" fontId="42" fillId="6" borderId="4" xfId="8" applyNumberFormat="1" applyFont="1" applyFill="1" applyBorder="1" applyAlignment="1">
      <alignment horizontal="center" vertical="center" wrapText="1"/>
    </xf>
    <xf numFmtId="10" fontId="49" fillId="0" borderId="30" xfId="0" applyNumberFormat="1" applyFont="1" applyBorder="1" applyAlignment="1">
      <alignment horizontal="center" vertical="center" wrapText="1"/>
    </xf>
    <xf numFmtId="0" fontId="49" fillId="6" borderId="19" xfId="0" applyFont="1" applyFill="1" applyBorder="1" applyAlignment="1">
      <alignment horizontal="left" vertical="center" wrapText="1"/>
    </xf>
    <xf numFmtId="3" fontId="42" fillId="6" borderId="19" xfId="6" applyNumberFormat="1" applyFont="1" applyFill="1" applyBorder="1" applyAlignment="1">
      <alignment horizontal="center" vertical="center"/>
    </xf>
    <xf numFmtId="3" fontId="42" fillId="6" borderId="37" xfId="6" applyNumberFormat="1" applyFont="1" applyFill="1" applyBorder="1" applyAlignment="1">
      <alignment horizontal="center" vertical="center"/>
    </xf>
    <xf numFmtId="3" fontId="42" fillId="6" borderId="31" xfId="6" applyNumberFormat="1" applyFont="1" applyFill="1" applyBorder="1" applyAlignment="1">
      <alignment horizontal="center" vertical="center"/>
    </xf>
    <xf numFmtId="167" fontId="49" fillId="6" borderId="19" xfId="6" applyFont="1" applyFill="1" applyBorder="1" applyAlignment="1">
      <alignment horizontal="center" vertical="center"/>
    </xf>
    <xf numFmtId="49" fontId="42" fillId="6" borderId="19" xfId="8" applyNumberFormat="1" applyFont="1" applyFill="1" applyBorder="1" applyAlignment="1">
      <alignment horizontal="center" vertical="center" wrapText="1"/>
    </xf>
    <xf numFmtId="0" fontId="49" fillId="6" borderId="4" xfId="0" applyFont="1" applyFill="1" applyBorder="1" applyAlignment="1">
      <alignment vertical="center" wrapText="1"/>
    </xf>
    <xf numFmtId="0" fontId="49" fillId="6" borderId="1" xfId="0" applyFont="1" applyFill="1" applyBorder="1" applyAlignment="1">
      <alignment horizontal="left" vertical="center" wrapText="1"/>
    </xf>
    <xf numFmtId="9" fontId="33" fillId="6" borderId="1" xfId="8" applyFont="1" applyFill="1" applyBorder="1" applyAlignment="1">
      <alignment horizontal="center" vertical="center" wrapText="1"/>
    </xf>
    <xf numFmtId="167" fontId="49" fillId="6" borderId="1" xfId="6" applyFont="1" applyFill="1" applyBorder="1" applyAlignment="1">
      <alignment horizontal="center" vertical="center"/>
    </xf>
    <xf numFmtId="0" fontId="49" fillId="6" borderId="1" xfId="6" applyNumberFormat="1" applyFont="1" applyFill="1" applyBorder="1" applyAlignment="1">
      <alignment horizontal="center" vertical="center" wrapText="1"/>
    </xf>
    <xf numFmtId="3" fontId="42" fillId="6" borderId="1" xfId="6" applyNumberFormat="1" applyFont="1" applyFill="1" applyBorder="1" applyAlignment="1">
      <alignment horizontal="center" vertical="center"/>
    </xf>
    <xf numFmtId="49" fontId="42" fillId="6" borderId="1" xfId="8" applyNumberFormat="1" applyFont="1" applyFill="1" applyBorder="1" applyAlignment="1">
      <alignment horizontal="center" vertical="center" wrapText="1"/>
    </xf>
    <xf numFmtId="0" fontId="42" fillId="6" borderId="1" xfId="0" applyFont="1" applyFill="1" applyBorder="1" applyAlignment="1">
      <alignment horizontal="left" vertical="center" wrapText="1"/>
    </xf>
    <xf numFmtId="0" fontId="42" fillId="6" borderId="23" xfId="0" applyFont="1" applyFill="1" applyBorder="1" applyAlignment="1">
      <alignment horizontal="left" vertical="center" wrapText="1"/>
    </xf>
    <xf numFmtId="3" fontId="49" fillId="6" borderId="25" xfId="0" applyNumberFormat="1" applyFont="1" applyFill="1" applyBorder="1" applyAlignment="1">
      <alignment horizontal="center" vertical="center" wrapText="1"/>
    </xf>
    <xf numFmtId="167" fontId="49" fillId="6" borderId="23" xfId="6" applyFont="1" applyFill="1" applyBorder="1" applyAlignment="1">
      <alignment horizontal="center" vertical="center"/>
    </xf>
    <xf numFmtId="3" fontId="33" fillId="6" borderId="19" xfId="0" applyNumberFormat="1" applyFont="1" applyFill="1" applyBorder="1" applyAlignment="1">
      <alignment horizontal="center" vertical="center" wrapText="1"/>
    </xf>
    <xf numFmtId="167" fontId="49" fillId="6" borderId="3" xfId="6" applyFont="1" applyFill="1" applyBorder="1" applyAlignment="1">
      <alignment horizontal="center" vertical="center"/>
    </xf>
    <xf numFmtId="172" fontId="42" fillId="6" borderId="19" xfId="8" applyNumberFormat="1" applyFont="1" applyFill="1" applyBorder="1" applyAlignment="1">
      <alignment horizontal="center" vertical="center" wrapText="1"/>
    </xf>
    <xf numFmtId="0" fontId="42" fillId="0" borderId="4" xfId="8" applyNumberFormat="1" applyFont="1" applyFill="1" applyBorder="1" applyAlignment="1">
      <alignment horizontal="center" vertical="center" wrapText="1"/>
    </xf>
    <xf numFmtId="0" fontId="42" fillId="0" borderId="5" xfId="8" applyNumberFormat="1" applyFont="1" applyFill="1" applyBorder="1" applyAlignment="1">
      <alignment horizontal="center" vertical="center" wrapText="1"/>
    </xf>
    <xf numFmtId="1" fontId="49" fillId="6" borderId="1" xfId="6" applyNumberFormat="1" applyFont="1" applyFill="1" applyBorder="1" applyAlignment="1">
      <alignment horizontal="center" vertical="center" wrapText="1"/>
    </xf>
    <xf numFmtId="3" fontId="43" fillId="0" borderId="31" xfId="0" applyNumberFormat="1" applyFont="1" applyBorder="1" applyAlignment="1">
      <alignment horizontal="center" vertical="center"/>
    </xf>
    <xf numFmtId="3" fontId="33" fillId="6" borderId="1" xfId="0" applyNumberFormat="1" applyFont="1" applyFill="1" applyBorder="1" applyAlignment="1">
      <alignment horizontal="center" vertical="center" wrapText="1"/>
    </xf>
    <xf numFmtId="0" fontId="42" fillId="6" borderId="3" xfId="0" applyFont="1" applyFill="1" applyBorder="1" applyAlignment="1">
      <alignment horizontal="center" vertical="center" wrapText="1"/>
    </xf>
    <xf numFmtId="3" fontId="49" fillId="6" borderId="38" xfId="0" applyNumberFormat="1" applyFont="1" applyFill="1" applyBorder="1" applyAlignment="1">
      <alignment horizontal="center" vertical="center" wrapText="1"/>
    </xf>
    <xf numFmtId="3" fontId="42" fillId="6" borderId="23" xfId="6" applyNumberFormat="1" applyFont="1" applyFill="1" applyBorder="1" applyAlignment="1">
      <alignment horizontal="center" vertical="center"/>
    </xf>
    <xf numFmtId="49" fontId="42" fillId="6" borderId="23" xfId="8" applyNumberFormat="1" applyFont="1" applyFill="1" applyBorder="1" applyAlignment="1">
      <alignment horizontal="center" vertical="center" wrapText="1"/>
    </xf>
    <xf numFmtId="3" fontId="49" fillId="6" borderId="37" xfId="0" applyNumberFormat="1" applyFont="1" applyFill="1" applyBorder="1" applyAlignment="1">
      <alignment horizontal="center" vertical="center" wrapText="1"/>
    </xf>
    <xf numFmtId="9" fontId="42" fillId="6" borderId="37" xfId="8" applyFont="1" applyFill="1" applyBorder="1" applyAlignment="1">
      <alignment horizontal="center" vertical="center" wrapText="1"/>
    </xf>
    <xf numFmtId="9" fontId="33" fillId="6" borderId="19" xfId="8" applyFont="1" applyFill="1" applyBorder="1" applyAlignment="1">
      <alignment horizontal="center" vertical="center" wrapText="1"/>
    </xf>
    <xf numFmtId="3" fontId="49" fillId="6" borderId="68" xfId="0" applyNumberFormat="1" applyFont="1" applyFill="1" applyBorder="1" applyAlignment="1">
      <alignment horizontal="center" vertical="center" wrapText="1"/>
    </xf>
    <xf numFmtId="171" fontId="42" fillId="6" borderId="4" xfId="6" applyNumberFormat="1" applyFont="1" applyFill="1" applyBorder="1" applyAlignment="1">
      <alignment vertical="center" wrapText="1"/>
    </xf>
    <xf numFmtId="3" fontId="42" fillId="6" borderId="1" xfId="0" applyNumberFormat="1" applyFont="1" applyFill="1" applyBorder="1" applyAlignment="1">
      <alignment horizontal="center" vertical="center" wrapText="1"/>
    </xf>
    <xf numFmtId="9" fontId="42" fillId="6" borderId="30" xfId="8" applyFont="1" applyFill="1" applyBorder="1" applyAlignment="1">
      <alignment horizontal="center" vertical="center" wrapText="1"/>
    </xf>
    <xf numFmtId="3" fontId="49" fillId="6" borderId="31" xfId="0" applyNumberFormat="1" applyFont="1" applyFill="1" applyBorder="1" applyAlignment="1">
      <alignment horizontal="center" vertical="center" wrapText="1"/>
    </xf>
    <xf numFmtId="168" fontId="49" fillId="0" borderId="3" xfId="0" applyNumberFormat="1" applyFont="1" applyBorder="1" applyAlignment="1">
      <alignment horizontal="center" vertical="center" textRotation="90" wrapText="1"/>
    </xf>
    <xf numFmtId="0" fontId="49" fillId="6" borderId="23" xfId="0" applyFont="1" applyFill="1" applyBorder="1" applyAlignment="1">
      <alignment horizontal="left" vertical="center" wrapText="1"/>
    </xf>
    <xf numFmtId="3" fontId="42" fillId="6" borderId="23" xfId="0" applyNumberFormat="1" applyFont="1" applyFill="1" applyBorder="1" applyAlignment="1">
      <alignment horizontal="center" vertical="center" wrapText="1"/>
    </xf>
    <xf numFmtId="171" fontId="42" fillId="6" borderId="3" xfId="6" applyNumberFormat="1" applyFont="1" applyFill="1" applyBorder="1" applyAlignment="1">
      <alignment vertical="center" wrapText="1"/>
    </xf>
    <xf numFmtId="0" fontId="52" fillId="0" borderId="5" xfId="0" applyFont="1" applyBorder="1" applyAlignment="1">
      <alignment horizontal="center" vertical="center" wrapText="1"/>
    </xf>
    <xf numFmtId="3" fontId="42" fillId="6" borderId="4" xfId="0" applyNumberFormat="1" applyFont="1" applyFill="1" applyBorder="1" applyAlignment="1">
      <alignment horizontal="center" vertical="center" wrapText="1"/>
    </xf>
    <xf numFmtId="3" fontId="42" fillId="6" borderId="47" xfId="6" applyNumberFormat="1" applyFont="1" applyFill="1" applyBorder="1" applyAlignment="1">
      <alignment horizontal="center" vertical="center"/>
    </xf>
    <xf numFmtId="3" fontId="42" fillId="6" borderId="4" xfId="6" applyNumberFormat="1" applyFont="1" applyFill="1" applyBorder="1" applyAlignment="1">
      <alignment horizontal="center" vertical="center"/>
    </xf>
    <xf numFmtId="0" fontId="43" fillId="0" borderId="5" xfId="0" applyFont="1" applyBorder="1"/>
    <xf numFmtId="167" fontId="42" fillId="6" borderId="58" xfId="6" applyFont="1" applyFill="1" applyBorder="1" applyAlignment="1">
      <alignment horizontal="center" vertical="center" wrapText="1"/>
    </xf>
    <xf numFmtId="166" fontId="33" fillId="0" borderId="46" xfId="7" applyFont="1" applyFill="1" applyBorder="1" applyAlignment="1">
      <alignment horizontal="center" vertical="center" wrapText="1"/>
    </xf>
    <xf numFmtId="167" fontId="49" fillId="6" borderId="32" xfId="6" applyFont="1" applyFill="1" applyBorder="1" applyAlignment="1">
      <alignment horizontal="center" vertical="center"/>
    </xf>
    <xf numFmtId="7" fontId="49" fillId="6" borderId="4" xfId="6" applyNumberFormat="1" applyFont="1" applyFill="1" applyBorder="1" applyAlignment="1">
      <alignment horizontal="center" vertical="center" wrapText="1"/>
    </xf>
    <xf numFmtId="172" fontId="42" fillId="6" borderId="4" xfId="8" applyNumberFormat="1" applyFont="1" applyFill="1" applyBorder="1" applyAlignment="1">
      <alignment horizontal="center" vertical="center" wrapText="1"/>
    </xf>
    <xf numFmtId="0" fontId="49" fillId="6" borderId="19" xfId="0" applyFont="1" applyFill="1" applyBorder="1" applyAlignment="1">
      <alignment vertical="center" wrapText="1"/>
    </xf>
    <xf numFmtId="0" fontId="49" fillId="0" borderId="50" xfId="0" applyFont="1" applyBorder="1" applyAlignment="1">
      <alignment horizontal="center" vertical="center" wrapText="1"/>
    </xf>
    <xf numFmtId="14" fontId="42" fillId="6" borderId="37" xfId="6" applyNumberFormat="1" applyFont="1" applyFill="1" applyBorder="1" applyAlignment="1">
      <alignment horizontal="center" vertical="center" wrapText="1"/>
    </xf>
    <xf numFmtId="6" fontId="49" fillId="0" borderId="19" xfId="0" applyNumberFormat="1" applyFont="1" applyBorder="1" applyAlignment="1">
      <alignment horizontal="center" vertical="center" wrapText="1"/>
    </xf>
    <xf numFmtId="173" fontId="42" fillId="0" borderId="19" xfId="8" applyNumberFormat="1" applyFont="1" applyFill="1" applyBorder="1" applyAlignment="1">
      <alignment horizontal="center" vertical="center" wrapText="1"/>
    </xf>
    <xf numFmtId="0" fontId="49" fillId="6" borderId="3" xfId="0" applyFont="1" applyFill="1" applyBorder="1" applyAlignment="1">
      <alignment vertical="center" wrapText="1"/>
    </xf>
    <xf numFmtId="0" fontId="49" fillId="0" borderId="51" xfId="0" applyFont="1" applyBorder="1" applyAlignment="1">
      <alignment horizontal="center" vertical="center" wrapText="1"/>
    </xf>
    <xf numFmtId="14" fontId="42" fillId="6" borderId="1" xfId="6" applyNumberFormat="1" applyFont="1" applyFill="1" applyBorder="1" applyAlignment="1">
      <alignment horizontal="center" vertical="center" wrapText="1"/>
    </xf>
    <xf numFmtId="1" fontId="42" fillId="6" borderId="30" xfId="6" applyNumberFormat="1" applyFont="1" applyFill="1" applyBorder="1" applyAlignment="1">
      <alignment horizontal="center" vertical="center" wrapText="1"/>
    </xf>
    <xf numFmtId="171" fontId="42" fillId="0" borderId="4" xfId="6" applyNumberFormat="1" applyFont="1" applyFill="1" applyBorder="1" applyAlignment="1">
      <alignment vertical="center" wrapText="1"/>
    </xf>
    <xf numFmtId="0" fontId="42" fillId="0" borderId="1" xfId="0" applyFont="1" applyBorder="1" applyAlignment="1">
      <alignment horizontal="center" vertical="center" wrapText="1"/>
    </xf>
    <xf numFmtId="14" fontId="42" fillId="0" borderId="1" xfId="8" applyNumberFormat="1" applyFont="1" applyFill="1" applyBorder="1" applyAlignment="1">
      <alignment horizontal="center" vertical="center" wrapText="1"/>
    </xf>
    <xf numFmtId="0" fontId="49" fillId="6" borderId="1" xfId="0" applyFont="1" applyFill="1" applyBorder="1" applyAlignment="1">
      <alignment vertical="center" wrapText="1"/>
    </xf>
    <xf numFmtId="173" fontId="42" fillId="0" borderId="1" xfId="8" applyNumberFormat="1" applyFont="1" applyFill="1" applyBorder="1" applyAlignment="1">
      <alignment horizontal="center" vertical="center" wrapText="1"/>
    </xf>
    <xf numFmtId="0" fontId="42" fillId="0" borderId="55" xfId="0" applyFont="1" applyBorder="1" applyAlignment="1">
      <alignment horizontal="center" vertical="center" wrapText="1"/>
    </xf>
    <xf numFmtId="0" fontId="49" fillId="6" borderId="23" xfId="0" applyFont="1" applyFill="1" applyBorder="1" applyAlignment="1">
      <alignment vertical="center" wrapText="1"/>
    </xf>
    <xf numFmtId="0" fontId="42" fillId="0" borderId="67" xfId="0" applyFont="1" applyBorder="1" applyAlignment="1">
      <alignment horizontal="center" vertical="center" wrapText="1"/>
    </xf>
    <xf numFmtId="0" fontId="42" fillId="0" borderId="23" xfId="0" applyFont="1" applyBorder="1" applyAlignment="1">
      <alignment horizontal="center" vertical="center" wrapText="1"/>
    </xf>
    <xf numFmtId="14" fontId="42" fillId="6" borderId="4" xfId="6" applyNumberFormat="1" applyFont="1" applyFill="1" applyBorder="1" applyAlignment="1">
      <alignment horizontal="center" vertical="center" wrapText="1"/>
    </xf>
    <xf numFmtId="171" fontId="42" fillId="0" borderId="38" xfId="6" applyNumberFormat="1" applyFont="1" applyFill="1" applyBorder="1" applyAlignment="1">
      <alignment vertical="center" wrapText="1"/>
    </xf>
    <xf numFmtId="0" fontId="42" fillId="0" borderId="30" xfId="0" applyFont="1" applyBorder="1" applyAlignment="1">
      <alignment horizontal="center" vertical="center"/>
    </xf>
    <xf numFmtId="0" fontId="42" fillId="6" borderId="19" xfId="0" applyFont="1" applyFill="1" applyBorder="1" applyAlignment="1">
      <alignment horizontal="left" vertical="center" wrapText="1"/>
    </xf>
    <xf numFmtId="0" fontId="49" fillId="6" borderId="40" xfId="0" applyFont="1" applyFill="1" applyBorder="1" applyAlignment="1">
      <alignment vertical="center" wrapText="1"/>
    </xf>
    <xf numFmtId="0" fontId="56" fillId="6" borderId="19" xfId="0" applyFont="1" applyFill="1" applyBorder="1" applyAlignment="1">
      <alignment horizontal="center" vertical="center" wrapText="1"/>
    </xf>
    <xf numFmtId="14" fontId="42" fillId="6" borderId="19" xfId="6" applyNumberFormat="1" applyFont="1" applyFill="1" applyBorder="1" applyAlignment="1">
      <alignment horizontal="center" vertical="center" wrapText="1"/>
    </xf>
    <xf numFmtId="1" fontId="42" fillId="6" borderId="19" xfId="8" applyNumberFormat="1" applyFont="1" applyFill="1" applyBorder="1" applyAlignment="1">
      <alignment horizontal="center" vertical="center"/>
    </xf>
    <xf numFmtId="1" fontId="42" fillId="6" borderId="15" xfId="6" applyNumberFormat="1" applyFont="1" applyFill="1" applyBorder="1" applyAlignment="1">
      <alignment horizontal="center" vertical="center"/>
    </xf>
    <xf numFmtId="0" fontId="43" fillId="0" borderId="13" xfId="0" applyFont="1" applyBorder="1" applyAlignment="1">
      <alignment horizontal="center" vertical="center"/>
    </xf>
    <xf numFmtId="0" fontId="42" fillId="0" borderId="37" xfId="0" applyFont="1" applyBorder="1" applyAlignment="1">
      <alignment horizontal="center" vertical="center" wrapText="1"/>
    </xf>
    <xf numFmtId="0" fontId="49" fillId="6" borderId="5" xfId="0" applyFont="1" applyFill="1" applyBorder="1" applyAlignment="1">
      <alignment vertical="center" wrapText="1"/>
    </xf>
    <xf numFmtId="0" fontId="56" fillId="6" borderId="1" xfId="0" applyFont="1" applyFill="1" applyBorder="1" applyAlignment="1">
      <alignment horizontal="center" vertical="center" wrapText="1"/>
    </xf>
    <xf numFmtId="1" fontId="42" fillId="6" borderId="1" xfId="8" applyNumberFormat="1" applyFont="1" applyFill="1" applyBorder="1" applyAlignment="1">
      <alignment horizontal="center" vertical="center"/>
    </xf>
    <xf numFmtId="1" fontId="42" fillId="6" borderId="16" xfId="6" applyNumberFormat="1" applyFont="1" applyFill="1" applyBorder="1" applyAlignment="1">
      <alignment horizontal="center" vertical="center"/>
    </xf>
    <xf numFmtId="0" fontId="42" fillId="0" borderId="1" xfId="0" applyFont="1" applyBorder="1" applyAlignment="1">
      <alignment horizontal="center" vertical="center"/>
    </xf>
    <xf numFmtId="6" fontId="49" fillId="0" borderId="4" xfId="0" applyNumberFormat="1" applyFont="1" applyBorder="1" applyAlignment="1">
      <alignment horizontal="center" vertical="center" wrapText="1"/>
    </xf>
    <xf numFmtId="49" fontId="42" fillId="0" borderId="4" xfId="0" applyNumberFormat="1" applyFont="1" applyBorder="1" applyAlignment="1">
      <alignment horizontal="center" vertical="center" wrapText="1"/>
    </xf>
    <xf numFmtId="0" fontId="56" fillId="6" borderId="1" xfId="0" applyFont="1" applyFill="1" applyBorder="1" applyAlignment="1">
      <alignment horizontal="center" vertical="center"/>
    </xf>
    <xf numFmtId="14" fontId="42" fillId="6" borderId="23" xfId="6" applyNumberFormat="1" applyFont="1" applyFill="1" applyBorder="1" applyAlignment="1">
      <alignment horizontal="center" vertical="center" wrapText="1"/>
    </xf>
    <xf numFmtId="1" fontId="42" fillId="6" borderId="23" xfId="8" applyNumberFormat="1" applyFont="1" applyFill="1" applyBorder="1" applyAlignment="1">
      <alignment horizontal="center" vertical="center"/>
    </xf>
    <xf numFmtId="1" fontId="42" fillId="6" borderId="17" xfId="6" applyNumberFormat="1" applyFont="1" applyFill="1" applyBorder="1" applyAlignment="1">
      <alignment horizontal="center" vertical="center"/>
    </xf>
    <xf numFmtId="0" fontId="48" fillId="0" borderId="9" xfId="0" applyFont="1" applyBorder="1" applyAlignment="1">
      <alignment horizontal="center" vertical="center" wrapText="1"/>
    </xf>
    <xf numFmtId="0" fontId="52" fillId="0" borderId="1" xfId="0" applyFont="1" applyBorder="1" applyAlignment="1">
      <alignment horizontal="center" vertical="center" wrapText="1"/>
    </xf>
    <xf numFmtId="10" fontId="33" fillId="6" borderId="32" xfId="0" applyNumberFormat="1" applyFont="1" applyFill="1" applyBorder="1" applyAlignment="1">
      <alignment horizontal="center" vertical="center" wrapText="1"/>
    </xf>
    <xf numFmtId="14" fontId="42" fillId="6" borderId="4" xfId="6" applyNumberFormat="1" applyFont="1" applyFill="1" applyBorder="1" applyAlignment="1">
      <alignment horizontal="center" vertical="center"/>
    </xf>
    <xf numFmtId="1" fontId="42" fillId="6" borderId="4" xfId="8" applyNumberFormat="1" applyFont="1" applyFill="1" applyBorder="1" applyAlignment="1">
      <alignment horizontal="center" vertical="center"/>
    </xf>
    <xf numFmtId="1" fontId="42" fillId="6" borderId="4" xfId="6" applyNumberFormat="1" applyFont="1" applyFill="1" applyBorder="1" applyAlignment="1">
      <alignment horizontal="center" vertical="center"/>
    </xf>
    <xf numFmtId="0" fontId="43" fillId="0" borderId="12" xfId="0" applyFont="1" applyBorder="1"/>
    <xf numFmtId="0" fontId="42" fillId="0" borderId="11" xfId="0" applyFont="1" applyBorder="1" applyAlignment="1">
      <alignment horizontal="center" vertical="center"/>
    </xf>
    <xf numFmtId="10" fontId="33" fillId="0" borderId="5" xfId="8" applyNumberFormat="1" applyFont="1" applyFill="1" applyBorder="1" applyAlignment="1">
      <alignment horizontal="center" vertical="center" wrapText="1"/>
    </xf>
    <xf numFmtId="0" fontId="49" fillId="0" borderId="40" xfId="0" applyFont="1" applyBorder="1" applyAlignment="1">
      <alignment horizontal="center" vertical="center" wrapText="1"/>
    </xf>
    <xf numFmtId="1" fontId="42" fillId="6" borderId="19" xfId="0" applyNumberFormat="1" applyFont="1" applyFill="1" applyBorder="1" applyAlignment="1">
      <alignment horizontal="center" vertical="center" wrapText="1"/>
    </xf>
    <xf numFmtId="0" fontId="49" fillId="0" borderId="19" xfId="0" applyFont="1" applyBorder="1" applyAlignment="1">
      <alignment horizontal="center" vertical="center"/>
    </xf>
    <xf numFmtId="0" fontId="49" fillId="6" borderId="15" xfId="0" applyFont="1" applyFill="1" applyBorder="1" applyAlignment="1">
      <alignment horizontal="center" vertical="center" wrapText="1"/>
    </xf>
    <xf numFmtId="6" fontId="56" fillId="6" borderId="19" xfId="0" applyNumberFormat="1" applyFont="1" applyFill="1" applyBorder="1" applyAlignment="1">
      <alignment horizontal="center" vertical="center" wrapText="1"/>
    </xf>
    <xf numFmtId="14" fontId="42" fillId="6" borderId="15" xfId="8" applyNumberFormat="1" applyFont="1" applyFill="1" applyBorder="1" applyAlignment="1">
      <alignment horizontal="center" vertical="center" wrapText="1"/>
    </xf>
    <xf numFmtId="0" fontId="49" fillId="0" borderId="12" xfId="0" applyFont="1" applyBorder="1" applyAlignment="1">
      <alignment horizontal="center" vertical="center" wrapText="1"/>
    </xf>
    <xf numFmtId="1" fontId="42" fillId="6" borderId="1" xfId="0" applyNumberFormat="1" applyFont="1" applyFill="1" applyBorder="1" applyAlignment="1">
      <alignment horizontal="center" vertical="center" wrapText="1"/>
    </xf>
    <xf numFmtId="0" fontId="49" fillId="6" borderId="16" xfId="0" applyFont="1" applyFill="1" applyBorder="1" applyAlignment="1">
      <alignment horizontal="center" vertical="center" wrapText="1"/>
    </xf>
    <xf numFmtId="0" fontId="42" fillId="6" borderId="1" xfId="0" applyFont="1" applyFill="1" applyBorder="1" applyAlignment="1">
      <alignment horizontal="center" vertical="center"/>
    </xf>
    <xf numFmtId="49" fontId="42" fillId="6" borderId="1" xfId="0" applyNumberFormat="1" applyFont="1" applyFill="1" applyBorder="1" applyAlignment="1">
      <alignment horizontal="center" vertical="center" wrapText="1"/>
    </xf>
    <xf numFmtId="14" fontId="42" fillId="6" borderId="16" xfId="8" applyNumberFormat="1" applyFont="1" applyFill="1" applyBorder="1" applyAlignment="1">
      <alignment horizontal="center" vertical="center" wrapText="1"/>
    </xf>
    <xf numFmtId="14" fontId="42" fillId="6" borderId="1" xfId="0" applyNumberFormat="1" applyFont="1" applyFill="1" applyBorder="1" applyAlignment="1">
      <alignment horizontal="center" vertical="center" wrapText="1"/>
    </xf>
    <xf numFmtId="1" fontId="42" fillId="0" borderId="38" xfId="0" applyNumberFormat="1" applyFont="1" applyBorder="1" applyAlignment="1">
      <alignment horizontal="center" vertical="center" wrapText="1"/>
    </xf>
    <xf numFmtId="0" fontId="49" fillId="6" borderId="38" xfId="0" applyFont="1" applyFill="1" applyBorder="1" applyAlignment="1">
      <alignment horizontal="left" vertical="center" wrapText="1"/>
    </xf>
    <xf numFmtId="0" fontId="49" fillId="0" borderId="25" xfId="0" applyFont="1" applyBorder="1" applyAlignment="1">
      <alignment horizontal="center" vertical="center" wrapText="1"/>
    </xf>
    <xf numFmtId="0" fontId="49" fillId="0" borderId="23" xfId="0" applyFont="1" applyBorder="1" applyAlignment="1">
      <alignment horizontal="center" vertical="center"/>
    </xf>
    <xf numFmtId="0" fontId="49" fillId="6" borderId="17" xfId="0" applyFont="1" applyFill="1" applyBorder="1" applyAlignment="1">
      <alignment horizontal="center" vertical="center" wrapText="1"/>
    </xf>
    <xf numFmtId="0" fontId="42" fillId="6" borderId="23" xfId="0" applyFont="1" applyFill="1" applyBorder="1" applyAlignment="1">
      <alignment horizontal="center" vertical="center"/>
    </xf>
    <xf numFmtId="14" fontId="42" fillId="6" borderId="17" xfId="8" applyNumberFormat="1" applyFont="1" applyFill="1" applyBorder="1" applyAlignment="1">
      <alignment horizontal="center" vertical="center" wrapText="1"/>
    </xf>
    <xf numFmtId="0" fontId="49" fillId="6" borderId="40" xfId="0" applyFont="1" applyFill="1" applyBorder="1" applyAlignment="1">
      <alignment horizontal="center" vertical="center" wrapText="1"/>
    </xf>
    <xf numFmtId="171" fontId="42" fillId="0" borderId="37" xfId="6" applyNumberFormat="1" applyFont="1" applyFill="1" applyBorder="1" applyAlignment="1">
      <alignment vertical="center" wrapText="1"/>
    </xf>
    <xf numFmtId="0" fontId="43" fillId="0" borderId="14" xfId="0" applyFont="1" applyBorder="1"/>
    <xf numFmtId="0" fontId="49"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9" fillId="6" borderId="25"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43" fillId="0" borderId="0" xfId="0" applyFont="1" applyAlignment="1">
      <alignment horizontal="center"/>
    </xf>
    <xf numFmtId="0" fontId="43" fillId="0" borderId="32" xfId="0" applyFont="1" applyBorder="1"/>
    <xf numFmtId="0" fontId="43" fillId="0" borderId="4" xfId="0" applyFont="1" applyBorder="1"/>
    <xf numFmtId="166" fontId="33" fillId="0" borderId="63" xfId="7" applyFont="1" applyFill="1" applyBorder="1" applyAlignment="1">
      <alignment horizontal="center" vertical="center" wrapText="1"/>
    </xf>
    <xf numFmtId="0" fontId="49" fillId="0" borderId="40" xfId="0" applyFont="1" applyBorder="1" applyAlignment="1">
      <alignment horizontal="left" vertical="center" wrapText="1"/>
    </xf>
    <xf numFmtId="0" fontId="43" fillId="0" borderId="13" xfId="0" applyFont="1" applyBorder="1" applyAlignment="1">
      <alignment horizontal="center"/>
    </xf>
    <xf numFmtId="0" fontId="49" fillId="0" borderId="44" xfId="0" applyFont="1" applyBorder="1" applyAlignment="1">
      <alignment horizontal="left" vertical="center" wrapText="1"/>
    </xf>
    <xf numFmtId="0" fontId="49" fillId="6" borderId="5" xfId="0" applyFont="1" applyFill="1" applyBorder="1" applyAlignment="1">
      <alignment horizontal="center" vertical="center" wrapText="1"/>
    </xf>
    <xf numFmtId="0" fontId="42" fillId="6" borderId="16" xfId="8" applyNumberFormat="1" applyFont="1" applyFill="1" applyBorder="1" applyAlignment="1">
      <alignment horizontal="center" vertical="center" wrapText="1"/>
    </xf>
    <xf numFmtId="17" fontId="42" fillId="6" borderId="16" xfId="8" applyNumberFormat="1" applyFont="1" applyFill="1" applyBorder="1" applyAlignment="1">
      <alignment horizontal="center" vertical="center" wrapText="1"/>
    </xf>
    <xf numFmtId="0" fontId="49" fillId="0" borderId="5" xfId="0" applyFont="1" applyBorder="1" applyAlignment="1">
      <alignment horizontal="left" vertical="center" wrapText="1"/>
    </xf>
    <xf numFmtId="0" fontId="49" fillId="0" borderId="16" xfId="0" applyFont="1" applyBorder="1" applyAlignment="1">
      <alignment horizontal="center" vertical="center" wrapText="1"/>
    </xf>
    <xf numFmtId="0" fontId="49" fillId="0" borderId="25" xfId="0" applyFont="1" applyBorder="1" applyAlignment="1">
      <alignment horizontal="left" vertical="center" wrapText="1"/>
    </xf>
    <xf numFmtId="1" fontId="42" fillId="6" borderId="23" xfId="0" applyNumberFormat="1" applyFont="1" applyFill="1" applyBorder="1" applyAlignment="1">
      <alignment horizontal="center" vertical="center" wrapText="1"/>
    </xf>
    <xf numFmtId="0" fontId="49" fillId="0" borderId="17" xfId="0" applyFont="1" applyBorder="1" applyAlignment="1">
      <alignment horizontal="center" vertical="center" wrapText="1"/>
    </xf>
    <xf numFmtId="49" fontId="42" fillId="6" borderId="23" xfId="6" applyNumberFormat="1" applyFont="1" applyFill="1" applyBorder="1" applyAlignment="1">
      <alignment horizontal="center" vertical="center" wrapText="1"/>
    </xf>
    <xf numFmtId="0" fontId="56" fillId="6" borderId="12" xfId="0" applyFont="1" applyFill="1" applyBorder="1" applyAlignment="1">
      <alignment horizontal="center" vertical="center" wrapText="1"/>
    </xf>
    <xf numFmtId="0" fontId="42" fillId="6" borderId="4" xfId="6" applyNumberFormat="1" applyFont="1" applyFill="1" applyBorder="1" applyAlignment="1">
      <alignment horizontal="center" vertical="center" wrapText="1"/>
    </xf>
    <xf numFmtId="0" fontId="56" fillId="6" borderId="25" xfId="0" applyFont="1" applyFill="1" applyBorder="1" applyAlignment="1">
      <alignment horizontal="center" vertical="center" wrapText="1"/>
    </xf>
    <xf numFmtId="0" fontId="43" fillId="0" borderId="10" xfId="0" applyFont="1" applyBorder="1" applyAlignment="1">
      <alignment horizontal="center" vertical="center"/>
    </xf>
    <xf numFmtId="0" fontId="42" fillId="6" borderId="41" xfId="6" applyNumberFormat="1" applyFont="1" applyFill="1" applyBorder="1" applyAlignment="1">
      <alignment horizontal="center" vertical="center" wrapText="1"/>
    </xf>
    <xf numFmtId="0" fontId="56" fillId="6" borderId="23" xfId="0" applyFont="1" applyFill="1" applyBorder="1" applyAlignment="1">
      <alignment horizontal="center" vertical="center" wrapText="1"/>
    </xf>
    <xf numFmtId="10" fontId="33" fillId="0" borderId="49" xfId="0" applyNumberFormat="1" applyFont="1" applyBorder="1" applyAlignment="1">
      <alignment horizontal="center" vertical="center" wrapText="1"/>
    </xf>
    <xf numFmtId="168" fontId="49" fillId="0" borderId="30" xfId="0" applyNumberFormat="1" applyFont="1" applyBorder="1" applyAlignment="1">
      <alignment horizontal="center" vertical="center" textRotation="90"/>
    </xf>
    <xf numFmtId="0" fontId="52" fillId="0" borderId="30" xfId="0" applyFont="1" applyBorder="1" applyAlignment="1">
      <alignment horizontal="center" vertical="center" wrapText="1"/>
    </xf>
    <xf numFmtId="14" fontId="42" fillId="6" borderId="56" xfId="6" applyNumberFormat="1" applyFont="1" applyFill="1" applyBorder="1" applyAlignment="1">
      <alignment horizontal="center" vertical="center" wrapText="1"/>
    </xf>
    <xf numFmtId="1" fontId="42" fillId="6" borderId="56" xfId="6" applyNumberFormat="1" applyFont="1" applyFill="1" applyBorder="1" applyAlignment="1">
      <alignment horizontal="center" vertical="center" wrapText="1"/>
    </xf>
    <xf numFmtId="0" fontId="56" fillId="6" borderId="56" xfId="0" applyFont="1" applyFill="1" applyBorder="1" applyAlignment="1">
      <alignment horizontal="center" vertical="center" wrapText="1"/>
    </xf>
    <xf numFmtId="0" fontId="43" fillId="0" borderId="7" xfId="0" applyFont="1" applyBorder="1"/>
    <xf numFmtId="166" fontId="33" fillId="0" borderId="52" xfId="7" applyFont="1" applyFill="1" applyBorder="1" applyAlignment="1">
      <alignment horizontal="center" vertical="center" wrapText="1"/>
    </xf>
    <xf numFmtId="0" fontId="42" fillId="6" borderId="32" xfId="0" applyFont="1" applyFill="1" applyBorder="1" applyAlignment="1">
      <alignment horizontal="center" vertical="center"/>
    </xf>
    <xf numFmtId="0" fontId="56" fillId="6" borderId="4" xfId="0" applyFont="1" applyFill="1" applyBorder="1" applyAlignment="1">
      <alignment horizontal="center" vertical="center" wrapText="1"/>
    </xf>
    <xf numFmtId="9" fontId="42" fillId="0" borderId="19" xfId="0" applyNumberFormat="1" applyFont="1" applyBorder="1" applyAlignment="1">
      <alignment horizontal="center" vertical="center" wrapText="1"/>
    </xf>
    <xf numFmtId="1" fontId="42" fillId="0" borderId="19" xfId="0" applyNumberFormat="1" applyFont="1" applyBorder="1" applyAlignment="1">
      <alignment horizontal="center" vertical="center" wrapText="1"/>
    </xf>
    <xf numFmtId="14" fontId="42" fillId="0" borderId="58" xfId="6" applyNumberFormat="1" applyFont="1" applyFill="1" applyBorder="1" applyAlignment="1">
      <alignment horizontal="center" vertical="center"/>
    </xf>
    <xf numFmtId="14" fontId="42" fillId="0" borderId="3" xfId="6" applyNumberFormat="1" applyFont="1" applyFill="1" applyBorder="1" applyAlignment="1">
      <alignment horizontal="center" vertical="center"/>
    </xf>
    <xf numFmtId="168" fontId="49" fillId="0" borderId="9" xfId="0" applyNumberFormat="1" applyFont="1" applyBorder="1" applyAlignment="1">
      <alignment horizontal="center" vertical="center" wrapText="1"/>
    </xf>
    <xf numFmtId="9" fontId="42" fillId="0" borderId="1" xfId="0" applyNumberFormat="1" applyFont="1" applyBorder="1" applyAlignment="1">
      <alignment horizontal="center" vertical="center" wrapText="1"/>
    </xf>
    <xf numFmtId="1" fontId="42" fillId="0" borderId="3" xfId="0" applyNumberFormat="1" applyFont="1" applyBorder="1" applyAlignment="1">
      <alignment horizontal="center" vertical="center" wrapText="1"/>
    </xf>
    <xf numFmtId="14" fontId="49" fillId="0" borderId="1" xfId="0" applyNumberFormat="1" applyFont="1" applyBorder="1" applyAlignment="1">
      <alignment horizontal="center" vertical="center" wrapText="1"/>
    </xf>
    <xf numFmtId="9" fontId="42" fillId="0" borderId="23" xfId="0" applyNumberFormat="1" applyFont="1" applyBorder="1" applyAlignment="1">
      <alignment horizontal="center" vertical="center" wrapText="1"/>
    </xf>
    <xf numFmtId="14" fontId="42" fillId="0" borderId="41" xfId="6" applyNumberFormat="1" applyFont="1" applyFill="1" applyBorder="1" applyAlignment="1">
      <alignment horizontal="center" vertical="center"/>
    </xf>
    <xf numFmtId="14" fontId="42" fillId="0" borderId="38" xfId="6" applyNumberFormat="1" applyFont="1" applyFill="1" applyBorder="1" applyAlignment="1">
      <alignment horizontal="center" vertical="center"/>
    </xf>
    <xf numFmtId="0" fontId="49" fillId="0" borderId="38" xfId="0" applyFont="1" applyBorder="1" applyAlignment="1">
      <alignment horizontal="center" vertical="center"/>
    </xf>
    <xf numFmtId="14" fontId="42" fillId="0" borderId="32" xfId="6" applyNumberFormat="1" applyFont="1" applyFill="1" applyBorder="1" applyAlignment="1">
      <alignment horizontal="center" vertical="center"/>
    </xf>
    <xf numFmtId="14" fontId="42" fillId="0" borderId="4" xfId="6" applyNumberFormat="1" applyFont="1" applyFill="1" applyBorder="1" applyAlignment="1">
      <alignment horizontal="center" vertical="center"/>
    </xf>
    <xf numFmtId="0" fontId="43" fillId="0" borderId="32" xfId="0" applyFont="1" applyBorder="1" applyAlignment="1">
      <alignment horizontal="center" vertical="center" wrapText="1"/>
    </xf>
    <xf numFmtId="0" fontId="43" fillId="0" borderId="9" xfId="0" applyFont="1" applyBorder="1" applyAlignment="1">
      <alignment horizontal="center" vertical="center"/>
    </xf>
    <xf numFmtId="0" fontId="49" fillId="0" borderId="32" xfId="0" applyFont="1" applyBorder="1" applyAlignment="1">
      <alignment horizontal="center" vertical="center" wrapText="1"/>
    </xf>
    <xf numFmtId="9" fontId="49" fillId="0" borderId="37" xfId="0" applyNumberFormat="1" applyFont="1" applyBorder="1" applyAlignment="1">
      <alignment horizontal="center" vertical="center" wrapText="1"/>
    </xf>
    <xf numFmtId="9" fontId="33" fillId="0" borderId="37" xfId="0" applyNumberFormat="1" applyFont="1" applyBorder="1" applyAlignment="1">
      <alignment horizontal="center" vertical="center" wrapText="1"/>
    </xf>
    <xf numFmtId="14" fontId="49" fillId="6" borderId="37" xfId="0" applyNumberFormat="1" applyFont="1" applyFill="1" applyBorder="1" applyAlignment="1">
      <alignment horizontal="center" vertical="center" wrapText="1"/>
    </xf>
    <xf numFmtId="167" fontId="49" fillId="0" borderId="23" xfId="6" applyFont="1" applyFill="1" applyBorder="1" applyAlignment="1">
      <alignment horizontal="center" vertical="center" wrapText="1"/>
    </xf>
    <xf numFmtId="9" fontId="49" fillId="6" borderId="4" xfId="0" applyNumberFormat="1" applyFont="1" applyFill="1" applyBorder="1" applyAlignment="1">
      <alignment horizontal="center" vertical="center" wrapText="1"/>
    </xf>
    <xf numFmtId="168" fontId="49" fillId="0" borderId="4" xfId="0" applyNumberFormat="1" applyFont="1" applyBorder="1" applyAlignment="1">
      <alignment horizontal="center" vertical="center" wrapText="1"/>
    </xf>
    <xf numFmtId="9" fontId="49" fillId="0" borderId="30" xfId="0" applyNumberFormat="1" applyFont="1" applyBorder="1" applyAlignment="1">
      <alignment horizontal="center" vertical="center" wrapText="1"/>
    </xf>
    <xf numFmtId="14" fontId="49" fillId="6" borderId="30" xfId="0" applyNumberFormat="1" applyFont="1" applyFill="1" applyBorder="1" applyAlignment="1">
      <alignment horizontal="center" vertical="center" wrapText="1"/>
    </xf>
    <xf numFmtId="167" fontId="49" fillId="0" borderId="30" xfId="6" applyFont="1" applyFill="1" applyBorder="1" applyAlignment="1">
      <alignment horizontal="center" vertical="center" wrapText="1"/>
    </xf>
    <xf numFmtId="9" fontId="33" fillId="0" borderId="30" xfId="0" applyNumberFormat="1" applyFont="1" applyBorder="1" applyAlignment="1">
      <alignment horizontal="center" vertical="center" wrapText="1"/>
    </xf>
    <xf numFmtId="14" fontId="49" fillId="0" borderId="30" xfId="0" applyNumberFormat="1" applyFont="1" applyBorder="1" applyAlignment="1">
      <alignment horizontal="center" vertical="center" wrapText="1"/>
    </xf>
    <xf numFmtId="0" fontId="56" fillId="6" borderId="3" xfId="0" applyFont="1" applyFill="1" applyBorder="1" applyAlignment="1">
      <alignment horizontal="center" vertical="center" wrapText="1"/>
    </xf>
    <xf numFmtId="0" fontId="57" fillId="0" borderId="0" xfId="0" applyFont="1" applyAlignment="1">
      <alignment horizontal="center" vertical="center"/>
    </xf>
    <xf numFmtId="0" fontId="33" fillId="0" borderId="1" xfId="8" applyNumberFormat="1" applyFont="1" applyFill="1" applyBorder="1" applyAlignment="1">
      <alignment horizontal="center" vertical="center"/>
    </xf>
    <xf numFmtId="10" fontId="33" fillId="0" borderId="1" xfId="8" applyNumberFormat="1" applyFont="1" applyFill="1" applyBorder="1" applyAlignment="1">
      <alignment horizontal="center" vertical="center"/>
    </xf>
    <xf numFmtId="10" fontId="33" fillId="0" borderId="31" xfId="8" applyNumberFormat="1" applyFont="1" applyFill="1" applyBorder="1" applyAlignment="1">
      <alignment horizontal="center" vertical="center"/>
    </xf>
    <xf numFmtId="0" fontId="49" fillId="0" borderId="30" xfId="0" applyFont="1" applyBorder="1" applyAlignment="1">
      <alignment horizontal="left" vertical="center" wrapText="1"/>
    </xf>
    <xf numFmtId="0" fontId="42" fillId="0" borderId="19" xfId="0" applyFont="1" applyBorder="1" applyAlignment="1">
      <alignment horizontal="left" vertical="center" wrapText="1"/>
    </xf>
    <xf numFmtId="14" fontId="49" fillId="0" borderId="37" xfId="0" applyNumberFormat="1" applyFont="1" applyBorder="1" applyAlignment="1">
      <alignment horizontal="center" vertical="center" wrapText="1"/>
    </xf>
    <xf numFmtId="167" fontId="49" fillId="0" borderId="3" xfId="6" applyFont="1" applyFill="1" applyBorder="1" applyAlignment="1">
      <alignment horizontal="center" vertical="center" wrapText="1"/>
    </xf>
    <xf numFmtId="0" fontId="56" fillId="6" borderId="38" xfId="0" applyFont="1" applyFill="1" applyBorder="1" applyAlignment="1">
      <alignment horizontal="center" vertical="center" wrapText="1"/>
    </xf>
    <xf numFmtId="0" fontId="42" fillId="0" borderId="23" xfId="0" applyFont="1" applyBorder="1" applyAlignment="1">
      <alignment horizontal="left" vertical="center" wrapText="1"/>
    </xf>
    <xf numFmtId="14" fontId="49" fillId="0" borderId="23" xfId="0" applyNumberFormat="1" applyFont="1" applyBorder="1" applyAlignment="1">
      <alignment horizontal="center" vertical="center" wrapText="1"/>
    </xf>
    <xf numFmtId="9" fontId="49" fillId="0" borderId="3" xfId="0" applyNumberFormat="1" applyFont="1" applyBorder="1" applyAlignment="1">
      <alignment horizontal="center" vertical="center" wrapText="1"/>
    </xf>
    <xf numFmtId="9" fontId="49" fillId="0" borderId="40" xfId="0" applyNumberFormat="1" applyFont="1" applyBorder="1" applyAlignment="1">
      <alignment horizontal="center" vertical="center" wrapText="1"/>
    </xf>
    <xf numFmtId="167" fontId="42" fillId="0" borderId="47" xfId="6" applyFont="1" applyFill="1" applyBorder="1" applyAlignment="1">
      <alignment horizontal="center" vertical="center" wrapText="1"/>
    </xf>
    <xf numFmtId="9" fontId="42" fillId="0" borderId="1" xfId="0" applyNumberFormat="1" applyFont="1" applyBorder="1" applyAlignment="1">
      <alignment horizontal="center" vertical="center"/>
    </xf>
    <xf numFmtId="9" fontId="42" fillId="0" borderId="12" xfId="0" applyNumberFormat="1" applyFont="1" applyBorder="1" applyAlignment="1">
      <alignment horizontal="center" vertical="center"/>
    </xf>
    <xf numFmtId="0" fontId="49" fillId="0" borderId="12" xfId="0" applyFont="1" applyBorder="1" applyAlignment="1">
      <alignment horizontal="center" vertical="center"/>
    </xf>
    <xf numFmtId="0" fontId="49" fillId="0" borderId="9" xfId="0" applyFont="1" applyBorder="1" applyAlignment="1">
      <alignment horizontal="left" vertical="center" wrapText="1"/>
    </xf>
    <xf numFmtId="9" fontId="42" fillId="0" borderId="30" xfId="0" applyNumberFormat="1" applyFont="1" applyBorder="1" applyAlignment="1">
      <alignment horizontal="center" vertical="center"/>
    </xf>
    <xf numFmtId="14" fontId="49" fillId="6" borderId="23" xfId="0" applyNumberFormat="1" applyFont="1" applyFill="1" applyBorder="1" applyAlignment="1">
      <alignment horizontal="center" vertical="center" wrapText="1"/>
    </xf>
    <xf numFmtId="0" fontId="48" fillId="0" borderId="5" xfId="0" applyFont="1" applyBorder="1" applyAlignment="1">
      <alignment vertical="center" wrapText="1"/>
    </xf>
    <xf numFmtId="14" fontId="49" fillId="6" borderId="4" xfId="0" applyNumberFormat="1" applyFont="1" applyFill="1" applyBorder="1" applyAlignment="1">
      <alignment horizontal="center" vertical="center" wrapText="1"/>
    </xf>
    <xf numFmtId="166" fontId="33" fillId="0" borderId="9" xfId="7" applyFont="1" applyFill="1" applyBorder="1" applyAlignment="1">
      <alignment horizontal="center" vertical="center" wrapText="1"/>
    </xf>
    <xf numFmtId="10" fontId="33" fillId="0" borderId="9" xfId="8" applyNumberFormat="1" applyFont="1" applyFill="1" applyBorder="1" applyAlignment="1">
      <alignment horizontal="center" vertical="center" wrapText="1"/>
    </xf>
    <xf numFmtId="10" fontId="42" fillId="6" borderId="4" xfId="8" applyNumberFormat="1" applyFont="1" applyFill="1" applyBorder="1" applyAlignment="1">
      <alignment horizontal="center" vertical="center" wrapText="1"/>
    </xf>
    <xf numFmtId="2" fontId="42" fillId="6" borderId="19" xfId="0" applyNumberFormat="1" applyFont="1" applyFill="1" applyBorder="1" applyAlignment="1">
      <alignment horizontal="center" vertical="center" wrapText="1"/>
    </xf>
    <xf numFmtId="14" fontId="42" fillId="6" borderId="19" xfId="0" applyNumberFormat="1" applyFont="1" applyFill="1" applyBorder="1" applyAlignment="1">
      <alignment horizontal="center" vertical="center" wrapText="1"/>
    </xf>
    <xf numFmtId="0" fontId="43" fillId="0" borderId="40" xfId="0" applyFont="1" applyBorder="1"/>
    <xf numFmtId="173" fontId="42" fillId="6" borderId="15" xfId="8" applyNumberFormat="1" applyFont="1" applyFill="1" applyBorder="1" applyAlignment="1">
      <alignment horizontal="center" vertical="center" wrapText="1"/>
    </xf>
    <xf numFmtId="0" fontId="49" fillId="0" borderId="12" xfId="0" applyFont="1" applyBorder="1" applyAlignment="1">
      <alignment horizontal="left" vertical="center" wrapText="1"/>
    </xf>
    <xf numFmtId="167" fontId="42" fillId="6" borderId="1" xfId="6" applyFont="1" applyFill="1" applyBorder="1" applyAlignment="1">
      <alignment vertical="center" wrapText="1"/>
    </xf>
    <xf numFmtId="0" fontId="33" fillId="6" borderId="3" xfId="0" applyFont="1" applyFill="1" applyBorder="1" applyAlignment="1">
      <alignment horizontal="center" vertical="center" wrapText="1"/>
    </xf>
    <xf numFmtId="173" fontId="42" fillId="6" borderId="16" xfId="8" applyNumberFormat="1" applyFont="1" applyFill="1" applyBorder="1" applyAlignment="1">
      <alignment horizontal="center" vertical="center" wrapText="1"/>
    </xf>
    <xf numFmtId="2" fontId="42" fillId="6" borderId="1" xfId="0" applyNumberFormat="1" applyFont="1" applyFill="1" applyBorder="1" applyAlignment="1">
      <alignment horizontal="center" vertical="center" wrapText="1"/>
    </xf>
    <xf numFmtId="1" fontId="33" fillId="6" borderId="1" xfId="0" applyNumberFormat="1" applyFont="1" applyFill="1" applyBorder="1" applyAlignment="1">
      <alignment horizontal="center" vertical="center" wrapText="1"/>
    </xf>
    <xf numFmtId="14" fontId="42" fillId="6" borderId="23" xfId="0" applyNumberFormat="1" applyFont="1" applyFill="1" applyBorder="1" applyAlignment="1">
      <alignment horizontal="center" vertical="center" wrapText="1"/>
    </xf>
    <xf numFmtId="0" fontId="43" fillId="0" borderId="25" xfId="0" applyFont="1" applyBorder="1"/>
    <xf numFmtId="1" fontId="42" fillId="6" borderId="3" xfId="0" applyNumberFormat="1" applyFont="1" applyFill="1" applyBorder="1" applyAlignment="1">
      <alignment horizontal="center" vertical="center" wrapText="1"/>
    </xf>
    <xf numFmtId="0" fontId="42" fillId="6" borderId="3" xfId="5" applyNumberFormat="1" applyFont="1" applyFill="1" applyBorder="1" applyAlignment="1">
      <alignment horizontal="center" vertical="center" wrapText="1"/>
    </xf>
    <xf numFmtId="17" fontId="42" fillId="6" borderId="3" xfId="5" applyNumberFormat="1" applyFont="1" applyFill="1" applyBorder="1" applyAlignment="1">
      <alignment horizontal="center" vertical="center" wrapText="1"/>
    </xf>
    <xf numFmtId="0" fontId="43" fillId="0" borderId="5" xfId="0" applyFont="1" applyBorder="1" applyAlignment="1">
      <alignment horizontal="center" vertical="center"/>
    </xf>
    <xf numFmtId="165" fontId="49" fillId="6" borderId="3" xfId="0" applyNumberFormat="1" applyFont="1" applyFill="1" applyBorder="1" applyAlignment="1">
      <alignment horizontal="center" vertical="center" wrapText="1"/>
    </xf>
    <xf numFmtId="173" fontId="49" fillId="6" borderId="3" xfId="8" applyNumberFormat="1" applyFont="1" applyFill="1" applyBorder="1" applyAlignment="1">
      <alignment horizontal="center" vertical="center" wrapText="1"/>
    </xf>
    <xf numFmtId="173" fontId="49" fillId="0" borderId="40" xfId="8" applyNumberFormat="1" applyFont="1" applyFill="1" applyBorder="1" applyAlignment="1">
      <alignment horizontal="left" vertical="top" wrapText="1"/>
    </xf>
    <xf numFmtId="168" fontId="49" fillId="0" borderId="4" xfId="0" applyNumberFormat="1" applyFont="1" applyBorder="1" applyAlignment="1">
      <alignment horizontal="center" vertical="center"/>
    </xf>
    <xf numFmtId="0" fontId="42" fillId="6" borderId="1" xfId="5" applyNumberFormat="1" applyFont="1" applyFill="1" applyBorder="1" applyAlignment="1">
      <alignment horizontal="center" vertical="center" wrapText="1"/>
    </xf>
    <xf numFmtId="0" fontId="42" fillId="0" borderId="12" xfId="5" applyNumberFormat="1" applyFont="1" applyFill="1" applyBorder="1" applyAlignment="1">
      <alignment horizontal="center" vertical="center" wrapText="1"/>
    </xf>
    <xf numFmtId="165" fontId="49" fillId="6" borderId="1" xfId="0" applyNumberFormat="1" applyFont="1" applyFill="1" applyBorder="1" applyAlignment="1">
      <alignment horizontal="center" vertical="center" wrapText="1"/>
    </xf>
    <xf numFmtId="173" fontId="49" fillId="6" borderId="1" xfId="8" applyNumberFormat="1" applyFont="1" applyFill="1" applyBorder="1" applyAlignment="1">
      <alignment horizontal="center" vertical="center" wrapText="1"/>
    </xf>
    <xf numFmtId="173" fontId="49" fillId="0" borderId="12" xfId="8" applyNumberFormat="1" applyFont="1" applyFill="1" applyBorder="1" applyAlignment="1">
      <alignment horizontal="left" vertical="top" wrapText="1"/>
    </xf>
    <xf numFmtId="0" fontId="42" fillId="6" borderId="23" xfId="5" applyNumberFormat="1" applyFont="1" applyFill="1" applyBorder="1" applyAlignment="1">
      <alignment horizontal="center" vertical="center" wrapText="1"/>
    </xf>
    <xf numFmtId="0" fontId="42" fillId="0" borderId="31" xfId="5" applyNumberFormat="1" applyFont="1" applyFill="1" applyBorder="1" applyAlignment="1">
      <alignment horizontal="center" vertical="center" wrapText="1"/>
    </xf>
    <xf numFmtId="165" fontId="49" fillId="6" borderId="23" xfId="0" applyNumberFormat="1" applyFont="1" applyFill="1" applyBorder="1" applyAlignment="1">
      <alignment horizontal="center" vertical="center" wrapText="1"/>
    </xf>
    <xf numFmtId="173" fontId="49" fillId="6" borderId="23" xfId="8" applyNumberFormat="1" applyFont="1" applyFill="1" applyBorder="1" applyAlignment="1">
      <alignment vertical="center" wrapText="1"/>
    </xf>
    <xf numFmtId="1" fontId="42" fillId="0" borderId="1" xfId="0" applyNumberFormat="1" applyFont="1" applyBorder="1" applyAlignment="1">
      <alignment horizontal="center" vertical="center" wrapText="1"/>
    </xf>
    <xf numFmtId="0" fontId="33" fillId="0" borderId="19" xfId="0" applyFont="1" applyBorder="1" applyAlignment="1">
      <alignment horizontal="center" vertical="center" wrapText="1"/>
    </xf>
    <xf numFmtId="14" fontId="42" fillId="0" borderId="19" xfId="0" applyNumberFormat="1" applyFont="1" applyBorder="1" applyAlignment="1">
      <alignment horizontal="center" vertical="center" wrapText="1"/>
    </xf>
    <xf numFmtId="0" fontId="49" fillId="0" borderId="40" xfId="0" applyFont="1" applyBorder="1" applyAlignment="1">
      <alignment horizontal="center" vertical="center"/>
    </xf>
    <xf numFmtId="1" fontId="33" fillId="0" borderId="1" xfId="0" applyNumberFormat="1" applyFont="1" applyBorder="1" applyAlignment="1">
      <alignment horizontal="center" vertical="center" wrapText="1"/>
    </xf>
    <xf numFmtId="1" fontId="42" fillId="0" borderId="12" xfId="0" applyNumberFormat="1" applyFont="1" applyBorder="1" applyAlignment="1">
      <alignment horizontal="center" vertical="center" wrapText="1"/>
    </xf>
    <xf numFmtId="1" fontId="42" fillId="0" borderId="30" xfId="0" applyNumberFormat="1" applyFont="1" applyBorder="1" applyAlignment="1">
      <alignment horizontal="center" vertical="center" wrapText="1"/>
    </xf>
    <xf numFmtId="14" fontId="42" fillId="0" borderId="1" xfId="0" applyNumberFormat="1" applyFont="1" applyBorder="1" applyAlignment="1">
      <alignment horizontal="center" vertical="center" wrapText="1"/>
    </xf>
    <xf numFmtId="1" fontId="42" fillId="0" borderId="31" xfId="0" applyNumberFormat="1" applyFont="1" applyBorder="1" applyAlignment="1">
      <alignment horizontal="center" vertical="center" wrapText="1"/>
    </xf>
    <xf numFmtId="165" fontId="49" fillId="0" borderId="30" xfId="0" applyNumberFormat="1" applyFont="1" applyBorder="1" applyAlignment="1">
      <alignment horizontal="center" vertical="center" wrapText="1"/>
    </xf>
    <xf numFmtId="14" fontId="49" fillId="0" borderId="30" xfId="8" applyNumberFormat="1" applyFont="1" applyFill="1" applyBorder="1" applyAlignment="1">
      <alignment horizontal="center" vertical="center" wrapText="1"/>
    </xf>
    <xf numFmtId="14" fontId="49" fillId="0" borderId="38" xfId="6" applyNumberFormat="1" applyFont="1" applyFill="1" applyBorder="1" applyAlignment="1">
      <alignment horizontal="center" vertical="center" wrapText="1"/>
    </xf>
    <xf numFmtId="1" fontId="42" fillId="0" borderId="25" xfId="0" applyNumberFormat="1" applyFont="1" applyBorder="1" applyAlignment="1">
      <alignment horizontal="center" vertical="center" wrapText="1"/>
    </xf>
    <xf numFmtId="165" fontId="49" fillId="0" borderId="23" xfId="0" applyNumberFormat="1" applyFont="1" applyBorder="1" applyAlignment="1">
      <alignment horizontal="center" vertical="center" wrapText="1"/>
    </xf>
    <xf numFmtId="14" fontId="49" fillId="0" borderId="23" xfId="8" applyNumberFormat="1" applyFont="1" applyFill="1" applyBorder="1" applyAlignment="1">
      <alignment horizontal="center" vertical="center" wrapText="1"/>
    </xf>
    <xf numFmtId="10" fontId="33" fillId="0" borderId="62" xfId="8" applyNumberFormat="1" applyFont="1" applyFill="1" applyBorder="1" applyAlignment="1">
      <alignment horizontal="center" vertical="center" wrapText="1"/>
    </xf>
    <xf numFmtId="10" fontId="33" fillId="0" borderId="64" xfId="8" applyNumberFormat="1" applyFont="1" applyFill="1" applyBorder="1" applyAlignment="1">
      <alignment horizontal="center" vertical="center" wrapText="1"/>
    </xf>
    <xf numFmtId="14" fontId="49" fillId="0" borderId="1" xfId="6" applyNumberFormat="1" applyFont="1" applyFill="1" applyBorder="1" applyAlignment="1">
      <alignment horizontal="center" vertical="center" wrapText="1"/>
    </xf>
    <xf numFmtId="1" fontId="49" fillId="0" borderId="58" xfId="8" applyNumberFormat="1" applyFont="1" applyFill="1" applyBorder="1" applyAlignment="1">
      <alignment horizontal="center" vertical="center" wrapText="1"/>
    </xf>
    <xf numFmtId="166" fontId="33" fillId="0" borderId="31" xfId="7" applyFont="1" applyFill="1" applyBorder="1" applyAlignment="1">
      <alignment horizontal="center" vertical="center" wrapText="1"/>
    </xf>
    <xf numFmtId="10" fontId="33" fillId="0" borderId="31" xfId="8" applyNumberFormat="1" applyFont="1" applyFill="1" applyBorder="1" applyAlignment="1">
      <alignment horizontal="center" vertical="center" wrapText="1"/>
    </xf>
    <xf numFmtId="0" fontId="49" fillId="0" borderId="4" xfId="0" applyFont="1" applyBorder="1" applyAlignment="1">
      <alignment vertical="center" wrapText="1"/>
    </xf>
    <xf numFmtId="0" fontId="33" fillId="0" borderId="9" xfId="0" applyFont="1" applyBorder="1" applyAlignment="1">
      <alignment horizontal="center" vertical="center" wrapText="1"/>
    </xf>
    <xf numFmtId="167" fontId="41" fillId="0" borderId="1" xfId="6" applyFont="1" applyBorder="1" applyAlignment="1">
      <alignment horizontal="center" vertical="center"/>
    </xf>
    <xf numFmtId="0" fontId="49" fillId="6" borderId="3" xfId="0" applyFont="1" applyFill="1" applyBorder="1" applyAlignment="1">
      <alignment horizontal="center" vertical="center"/>
    </xf>
    <xf numFmtId="0" fontId="49" fillId="6" borderId="1" xfId="0" applyFont="1" applyFill="1" applyBorder="1" applyAlignment="1">
      <alignment horizontal="center" vertical="center"/>
    </xf>
    <xf numFmtId="0" fontId="49" fillId="0" borderId="30" xfId="0" applyFont="1" applyBorder="1" applyAlignment="1">
      <alignment vertical="center" wrapText="1"/>
    </xf>
    <xf numFmtId="0" fontId="56" fillId="6" borderId="39" xfId="0" applyFont="1" applyFill="1" applyBorder="1" applyAlignment="1">
      <alignment horizontal="left" vertical="center" wrapText="1"/>
    </xf>
    <xf numFmtId="167" fontId="41" fillId="0" borderId="30" xfId="6" applyFont="1" applyBorder="1" applyAlignment="1">
      <alignment horizontal="center" vertical="center"/>
    </xf>
    <xf numFmtId="0" fontId="43" fillId="0" borderId="30" xfId="0" applyFont="1" applyBorder="1" applyAlignment="1">
      <alignment horizontal="center" vertical="center"/>
    </xf>
    <xf numFmtId="168" fontId="49" fillId="0" borderId="1" xfId="0" applyNumberFormat="1" applyFont="1" applyBorder="1" applyAlignment="1">
      <alignment horizontal="center" vertical="center"/>
    </xf>
    <xf numFmtId="0" fontId="49" fillId="0" borderId="36" xfId="0" applyFont="1" applyBorder="1" applyAlignment="1">
      <alignment vertical="center" wrapText="1"/>
    </xf>
    <xf numFmtId="1" fontId="49" fillId="0" borderId="3" xfId="0" applyNumberFormat="1" applyFont="1" applyBorder="1" applyAlignment="1">
      <alignment horizontal="center" vertical="center"/>
    </xf>
    <xf numFmtId="9" fontId="42" fillId="6" borderId="3" xfId="0" applyNumberFormat="1" applyFont="1" applyFill="1" applyBorder="1" applyAlignment="1">
      <alignment horizontal="center" vertical="center"/>
    </xf>
    <xf numFmtId="167" fontId="41" fillId="0" borderId="1" xfId="6" applyFont="1" applyBorder="1" applyAlignment="1">
      <alignment vertical="center"/>
    </xf>
    <xf numFmtId="0" fontId="50" fillId="0" borderId="0" xfId="0" applyFont="1" applyAlignment="1">
      <alignment horizontal="center"/>
    </xf>
    <xf numFmtId="0" fontId="51" fillId="0" borderId="0" xfId="0" applyFont="1" applyAlignment="1">
      <alignment horizontal="center" vertical="center" wrapText="1"/>
    </xf>
    <xf numFmtId="168" fontId="49" fillId="0" borderId="0" xfId="0" applyNumberFormat="1" applyFont="1" applyAlignment="1">
      <alignment horizontal="center" vertical="center"/>
    </xf>
    <xf numFmtId="0" fontId="52" fillId="0" borderId="0" xfId="0" applyFont="1" applyAlignment="1">
      <alignment horizontal="center"/>
    </xf>
    <xf numFmtId="0" fontId="52" fillId="0" borderId="0" xfId="0" applyFont="1" applyAlignment="1">
      <alignment horizontal="center" vertical="center"/>
    </xf>
    <xf numFmtId="10" fontId="43" fillId="0" borderId="0" xfId="0" applyNumberFormat="1" applyFont="1"/>
    <xf numFmtId="1" fontId="43" fillId="0" borderId="0" xfId="0" applyNumberFormat="1" applyFont="1" applyAlignment="1">
      <alignment horizontal="center" vertical="center"/>
    </xf>
    <xf numFmtId="1" fontId="34" fillId="0" borderId="0" xfId="0" applyNumberFormat="1" applyFont="1" applyAlignment="1">
      <alignment horizontal="center" vertical="center"/>
    </xf>
    <xf numFmtId="10" fontId="58" fillId="0" borderId="62" xfId="8" applyNumberFormat="1" applyFont="1" applyFill="1" applyBorder="1" applyAlignment="1">
      <alignment horizontal="center" vertical="center"/>
    </xf>
    <xf numFmtId="166" fontId="33" fillId="0" borderId="1" xfId="0" applyNumberFormat="1" applyFont="1" applyBorder="1" applyAlignment="1">
      <alignment vertical="center"/>
    </xf>
    <xf numFmtId="0" fontId="43" fillId="0" borderId="0" xfId="0" applyFont="1" applyAlignment="1">
      <alignment horizontal="center" vertical="center" wrapText="1"/>
    </xf>
    <xf numFmtId="10" fontId="43" fillId="0" borderId="0" xfId="0" applyNumberFormat="1" applyFont="1" applyAlignment="1">
      <alignment horizontal="center" vertical="center" wrapText="1"/>
    </xf>
    <xf numFmtId="10" fontId="58" fillId="6" borderId="1" xfId="8" applyNumberFormat="1" applyFont="1" applyFill="1" applyBorder="1" applyAlignment="1">
      <alignment horizontal="center" vertical="center" wrapText="1"/>
    </xf>
    <xf numFmtId="0" fontId="58" fillId="6" borderId="0" xfId="0" applyFont="1" applyFill="1" applyAlignment="1">
      <alignment horizontal="center" vertical="center" wrapText="1"/>
    </xf>
    <xf numFmtId="0" fontId="58" fillId="0" borderId="0" xfId="0" applyFont="1" applyAlignment="1">
      <alignment horizontal="center" vertical="center" wrapText="1"/>
    </xf>
    <xf numFmtId="0" fontId="58" fillId="6" borderId="0" xfId="0" applyFont="1" applyFill="1" applyAlignment="1">
      <alignment vertical="center" wrapText="1"/>
    </xf>
    <xf numFmtId="0" fontId="43" fillId="0" borderId="0" xfId="0" applyFont="1" applyAlignment="1">
      <alignment vertical="center"/>
    </xf>
    <xf numFmtId="0" fontId="53" fillId="0" borderId="37" xfId="0" applyFont="1" applyBorder="1" applyAlignment="1">
      <alignment horizontal="center" vertical="center" wrapText="1"/>
    </xf>
    <xf numFmtId="1" fontId="53" fillId="0" borderId="30" xfId="0" applyNumberFormat="1" applyFont="1" applyBorder="1" applyAlignment="1">
      <alignment horizontal="center" vertical="center" wrapText="1"/>
    </xf>
    <xf numFmtId="9" fontId="53" fillId="0" borderId="30" xfId="0" applyNumberFormat="1" applyFont="1" applyBorder="1" applyAlignment="1">
      <alignment horizontal="center" vertical="center" wrapText="1"/>
    </xf>
    <xf numFmtId="10" fontId="58" fillId="0" borderId="0" xfId="8" applyNumberFormat="1" applyFont="1" applyAlignment="1">
      <alignment horizontal="center" vertical="center" wrapText="1"/>
    </xf>
    <xf numFmtId="167" fontId="41" fillId="0" borderId="1" xfId="6" applyFont="1" applyFill="1" applyBorder="1" applyAlignment="1">
      <alignment horizontal="center" vertical="center"/>
    </xf>
    <xf numFmtId="167" fontId="41" fillId="0" borderId="30" xfId="6" applyFont="1" applyFill="1" applyBorder="1" applyAlignment="1">
      <alignment horizontal="center" vertical="center"/>
    </xf>
    <xf numFmtId="167" fontId="53" fillId="0" borderId="1" xfId="6" applyFont="1" applyFill="1" applyBorder="1" applyAlignment="1">
      <alignment horizontal="center" vertical="center" wrapText="1"/>
    </xf>
    <xf numFmtId="171" fontId="53" fillId="0" borderId="4" xfId="6" applyNumberFormat="1" applyFont="1" applyFill="1" applyBorder="1" applyAlignment="1">
      <alignment horizontal="center" vertical="center" wrapText="1"/>
    </xf>
    <xf numFmtId="9" fontId="42" fillId="0" borderId="3" xfId="8" applyFont="1" applyFill="1" applyBorder="1" applyAlignment="1">
      <alignment horizontal="center" vertical="center" wrapText="1"/>
    </xf>
    <xf numFmtId="0" fontId="42" fillId="0" borderId="3" xfId="8" applyNumberFormat="1" applyFont="1" applyFill="1" applyBorder="1" applyAlignment="1">
      <alignment horizontal="center" vertical="center" wrapText="1"/>
    </xf>
    <xf numFmtId="1" fontId="49" fillId="0" borderId="3" xfId="8" applyNumberFormat="1" applyFont="1" applyFill="1" applyBorder="1" applyAlignment="1">
      <alignment horizontal="center" vertical="center" wrapText="1"/>
    </xf>
    <xf numFmtId="10" fontId="42" fillId="0" borderId="3" xfId="8" applyNumberFormat="1" applyFont="1" applyFill="1" applyBorder="1" applyAlignment="1">
      <alignment horizontal="center" vertical="center" wrapText="1"/>
    </xf>
    <xf numFmtId="0" fontId="42" fillId="0" borderId="1" xfId="7" applyNumberFormat="1" applyFont="1" applyFill="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8" fillId="0" borderId="1" xfId="0" applyFont="1" applyBorder="1" applyAlignment="1">
      <alignment horizontal="left" vertical="center" wrapText="1"/>
    </xf>
    <xf numFmtId="0" fontId="14"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14" xfId="0" applyFont="1" applyBorder="1" applyAlignment="1">
      <alignment horizontal="justify"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 fillId="3"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16" fillId="0" borderId="1" xfId="0" applyFont="1" applyBorder="1" applyAlignment="1">
      <alignment horizontal="center" vertical="center"/>
    </xf>
    <xf numFmtId="0" fontId="0" fillId="0" borderId="10" xfId="0" applyBorder="1" applyAlignment="1">
      <alignment horizontal="center"/>
    </xf>
    <xf numFmtId="0" fontId="14"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horizontal="center" vertical="center"/>
    </xf>
    <xf numFmtId="0" fontId="2" fillId="0" borderId="1" xfId="0" applyFont="1" applyBorder="1" applyAlignment="1">
      <alignment horizontal="left" vertical="center" wrapText="1"/>
    </xf>
    <xf numFmtId="0" fontId="42" fillId="0" borderId="37"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8" xfId="0" applyFont="1" applyBorder="1" applyAlignment="1">
      <alignment horizontal="center" vertical="center" wrapText="1"/>
    </xf>
    <xf numFmtId="166" fontId="42" fillId="0" borderId="37" xfId="7" applyFont="1" applyBorder="1" applyAlignment="1">
      <alignment horizontal="center" vertical="center" wrapText="1"/>
    </xf>
    <xf numFmtId="166" fontId="42" fillId="0" borderId="4" xfId="7" applyFont="1" applyBorder="1" applyAlignment="1">
      <alignment horizontal="center" vertical="center" wrapText="1"/>
    </xf>
    <xf numFmtId="166" fontId="42" fillId="0" borderId="38" xfId="7" applyFont="1" applyBorder="1" applyAlignment="1">
      <alignment horizontal="center" vertical="center" wrapText="1"/>
    </xf>
    <xf numFmtId="167" fontId="42" fillId="6" borderId="4" xfId="6" applyFont="1" applyFill="1" applyBorder="1" applyAlignment="1">
      <alignment horizontal="center" vertical="center" wrapText="1"/>
    </xf>
    <xf numFmtId="167" fontId="42" fillId="6" borderId="38" xfId="6" applyFont="1" applyFill="1" applyBorder="1" applyAlignment="1">
      <alignment horizontal="center" vertical="center" wrapText="1"/>
    </xf>
    <xf numFmtId="167" fontId="42" fillId="6" borderId="45" xfId="6" applyFont="1" applyFill="1" applyBorder="1" applyAlignment="1">
      <alignment horizontal="center" vertical="center" wrapText="1"/>
    </xf>
    <xf numFmtId="167" fontId="42" fillId="6" borderId="32" xfId="6" applyFont="1" applyFill="1" applyBorder="1" applyAlignment="1">
      <alignment horizontal="center" vertical="center" wrapText="1"/>
    </xf>
    <xf numFmtId="167" fontId="42" fillId="6" borderId="41" xfId="6" applyFont="1" applyFill="1" applyBorder="1" applyAlignment="1">
      <alignment horizontal="center" vertical="center" wrapText="1"/>
    </xf>
    <xf numFmtId="167" fontId="42" fillId="6" borderId="37" xfId="6" applyFont="1" applyFill="1" applyBorder="1" applyAlignment="1">
      <alignment horizontal="center" vertical="center" wrapText="1"/>
    </xf>
    <xf numFmtId="167" fontId="42" fillId="0" borderId="30" xfId="6" applyFont="1" applyFill="1" applyBorder="1" applyAlignment="1">
      <alignment horizontal="center" vertical="center" wrapText="1"/>
    </xf>
    <xf numFmtId="167" fontId="42" fillId="0" borderId="4" xfId="6" applyFont="1" applyFill="1" applyBorder="1" applyAlignment="1">
      <alignment horizontal="center" vertical="center" wrapText="1"/>
    </xf>
    <xf numFmtId="167" fontId="42" fillId="0" borderId="3" xfId="6" applyFont="1" applyFill="1" applyBorder="1" applyAlignment="1">
      <alignment horizontal="center" vertical="center" wrapText="1"/>
    </xf>
    <xf numFmtId="1" fontId="49" fillId="0" borderId="37" xfId="8" applyNumberFormat="1" applyFont="1" applyFill="1" applyBorder="1" applyAlignment="1">
      <alignment horizontal="center" vertical="center" wrapText="1"/>
    </xf>
    <xf numFmtId="1" fontId="49" fillId="0" borderId="4" xfId="8" applyNumberFormat="1" applyFont="1" applyFill="1" applyBorder="1" applyAlignment="1">
      <alignment horizontal="center" vertical="center" wrapText="1"/>
    </xf>
    <xf numFmtId="1" fontId="49" fillId="0" borderId="38" xfId="8" applyNumberFormat="1" applyFont="1" applyFill="1" applyBorder="1" applyAlignment="1">
      <alignment horizontal="center" vertical="center" wrapText="1"/>
    </xf>
    <xf numFmtId="0" fontId="42" fillId="0" borderId="4" xfId="5" applyNumberFormat="1" applyFont="1" applyFill="1" applyBorder="1" applyAlignment="1">
      <alignment horizontal="center" vertical="center" wrapText="1"/>
    </xf>
    <xf numFmtId="0" fontId="42" fillId="0" borderId="3" xfId="5" applyNumberFormat="1" applyFont="1" applyFill="1" applyBorder="1" applyAlignment="1">
      <alignment horizontal="center" vertical="center" wrapText="1"/>
    </xf>
    <xf numFmtId="0" fontId="49" fillId="0" borderId="33" xfId="0" applyFont="1" applyBorder="1" applyAlignment="1">
      <alignment horizontal="center" vertical="center" wrapText="1"/>
    </xf>
    <xf numFmtId="0" fontId="49" fillId="0" borderId="34" xfId="0" applyFont="1" applyBorder="1" applyAlignment="1">
      <alignment horizontal="center" vertical="center" wrapText="1"/>
    </xf>
    <xf numFmtId="0" fontId="49" fillId="0" borderId="35"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35" xfId="0" applyFont="1" applyBorder="1" applyAlignment="1">
      <alignment horizontal="center" vertical="center" wrapText="1"/>
    </xf>
    <xf numFmtId="0" fontId="42" fillId="6" borderId="45" xfId="0" applyFont="1" applyFill="1" applyBorder="1" applyAlignment="1">
      <alignment horizontal="center" vertical="center" wrapText="1"/>
    </xf>
    <xf numFmtId="0" fontId="42" fillId="6" borderId="32" xfId="0" applyFont="1" applyFill="1" applyBorder="1" applyAlignment="1">
      <alignment horizontal="center" vertical="center" wrapText="1"/>
    </xf>
    <xf numFmtId="0" fontId="42" fillId="6" borderId="41" xfId="0" applyFont="1" applyFill="1" applyBorder="1" applyAlignment="1">
      <alignment horizontal="center" vertical="center" wrapText="1"/>
    </xf>
    <xf numFmtId="0" fontId="49" fillId="6" borderId="37" xfId="0" applyFont="1" applyFill="1" applyBorder="1" applyAlignment="1">
      <alignment horizontal="center" vertical="center" wrapText="1"/>
    </xf>
    <xf numFmtId="0" fontId="49" fillId="6" borderId="4" xfId="0" applyFont="1" applyFill="1" applyBorder="1" applyAlignment="1">
      <alignment horizontal="center" vertical="center" wrapText="1"/>
    </xf>
    <xf numFmtId="0" fontId="49" fillId="6" borderId="38" xfId="0" applyFont="1" applyFill="1" applyBorder="1" applyAlignment="1">
      <alignment horizontal="center" vertical="center" wrapText="1"/>
    </xf>
    <xf numFmtId="1" fontId="49" fillId="0" borderId="37" xfId="0" applyNumberFormat="1" applyFont="1" applyBorder="1" applyAlignment="1">
      <alignment horizontal="center" vertical="center" wrapText="1"/>
    </xf>
    <xf numFmtId="1" fontId="49" fillId="0" borderId="4" xfId="0" applyNumberFormat="1" applyFont="1" applyBorder="1" applyAlignment="1">
      <alignment horizontal="center" vertical="center" wrapText="1"/>
    </xf>
    <xf numFmtId="1" fontId="49" fillId="0" borderId="38" xfId="0" applyNumberFormat="1" applyFont="1" applyBorder="1" applyAlignment="1">
      <alignment horizontal="center" vertical="center" wrapText="1"/>
    </xf>
    <xf numFmtId="167" fontId="42" fillId="0" borderId="38" xfId="6" applyFont="1" applyFill="1" applyBorder="1" applyAlignment="1">
      <alignment horizontal="center" vertical="center" wrapText="1"/>
    </xf>
    <xf numFmtId="167" fontId="42" fillId="0" borderId="1" xfId="6" applyFont="1" applyFill="1" applyBorder="1" applyAlignment="1">
      <alignment horizontal="center" vertical="center" wrapText="1"/>
    </xf>
    <xf numFmtId="167" fontId="42" fillId="0" borderId="23" xfId="6" applyFont="1" applyFill="1" applyBorder="1" applyAlignment="1">
      <alignment horizontal="center" vertical="center" wrapText="1"/>
    </xf>
    <xf numFmtId="0" fontId="42" fillId="0" borderId="30" xfId="5" applyNumberFormat="1" applyFont="1" applyFill="1" applyBorder="1" applyAlignment="1">
      <alignment horizontal="center" vertical="center" wrapText="1"/>
    </xf>
    <xf numFmtId="0" fontId="42" fillId="0" borderId="38" xfId="5" applyNumberFormat="1" applyFont="1" applyFill="1" applyBorder="1" applyAlignment="1">
      <alignment horizontal="center" vertical="center" wrapText="1"/>
    </xf>
    <xf numFmtId="0" fontId="43" fillId="0" borderId="12" xfId="0" applyFont="1" applyBorder="1" applyAlignment="1">
      <alignment horizontal="center" vertical="center"/>
    </xf>
    <xf numFmtId="0" fontId="43" fillId="0" borderId="58"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59" xfId="0" applyFont="1" applyBorder="1" applyAlignment="1">
      <alignment horizontal="center" vertical="center" wrapText="1"/>
    </xf>
    <xf numFmtId="0" fontId="49" fillId="6" borderId="45" xfId="0" applyFont="1" applyFill="1" applyBorder="1" applyAlignment="1">
      <alignment horizontal="center" vertical="center" wrapText="1"/>
    </xf>
    <xf numFmtId="0" fontId="49" fillId="6" borderId="32" xfId="0" applyFont="1" applyFill="1" applyBorder="1" applyAlignment="1">
      <alignment horizontal="center" vertical="center" wrapText="1"/>
    </xf>
    <xf numFmtId="0" fontId="49" fillId="6" borderId="41" xfId="0" applyFont="1" applyFill="1" applyBorder="1" applyAlignment="1">
      <alignment horizontal="center" vertical="center" wrapText="1"/>
    </xf>
    <xf numFmtId="167" fontId="42" fillId="6" borderId="30" xfId="6" applyFont="1" applyFill="1" applyBorder="1" applyAlignment="1">
      <alignment horizontal="center" vertical="center" wrapText="1"/>
    </xf>
    <xf numFmtId="0" fontId="49" fillId="0" borderId="37"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38" xfId="0" applyFont="1" applyBorder="1" applyAlignment="1">
      <alignment horizontal="center" vertical="center" wrapText="1"/>
    </xf>
    <xf numFmtId="49" fontId="49" fillId="0" borderId="37" xfId="0" applyNumberFormat="1" applyFont="1" applyBorder="1" applyAlignment="1">
      <alignment horizontal="center" vertical="center" wrapText="1"/>
    </xf>
    <xf numFmtId="49" fontId="49" fillId="0" borderId="4" xfId="0" applyNumberFormat="1" applyFont="1" applyBorder="1" applyAlignment="1">
      <alignment horizontal="center" vertical="center" wrapText="1"/>
    </xf>
    <xf numFmtId="49" fontId="49" fillId="0" borderId="38" xfId="0" applyNumberFormat="1" applyFont="1" applyBorder="1" applyAlignment="1">
      <alignment horizontal="center" vertical="center" wrapText="1"/>
    </xf>
    <xf numFmtId="1" fontId="49" fillId="0" borderId="68" xfId="8" applyNumberFormat="1" applyFont="1" applyFill="1" applyBorder="1" applyAlignment="1">
      <alignment horizontal="center" vertical="center" wrapText="1"/>
    </xf>
    <xf numFmtId="1" fontId="49" fillId="0" borderId="9" xfId="8" applyNumberFormat="1" applyFont="1" applyFill="1" applyBorder="1" applyAlignment="1">
      <alignment horizontal="center" vertical="center" wrapText="1"/>
    </xf>
    <xf numFmtId="1" fontId="49" fillId="0" borderId="39" xfId="8" applyNumberFormat="1" applyFont="1" applyFill="1" applyBorder="1" applyAlignment="1">
      <alignment horizontal="center" vertical="center" wrapText="1"/>
    </xf>
    <xf numFmtId="1" fontId="49" fillId="0" borderId="37" xfId="0" applyNumberFormat="1" applyFont="1" applyBorder="1" applyAlignment="1">
      <alignment horizontal="center" vertical="center"/>
    </xf>
    <xf numFmtId="1" fontId="49" fillId="0" borderId="4" xfId="0" applyNumberFormat="1" applyFont="1" applyBorder="1" applyAlignment="1">
      <alignment horizontal="center" vertical="center"/>
    </xf>
    <xf numFmtId="2" fontId="42" fillId="6" borderId="45" xfId="6" applyNumberFormat="1" applyFont="1" applyFill="1" applyBorder="1" applyAlignment="1">
      <alignment horizontal="center" vertical="center" wrapText="1"/>
    </xf>
    <xf numFmtId="2" fontId="42" fillId="6" borderId="32" xfId="6" applyNumberFormat="1" applyFont="1" applyFill="1" applyBorder="1" applyAlignment="1">
      <alignment horizontal="center" vertical="center" wrapText="1"/>
    </xf>
    <xf numFmtId="1" fontId="42" fillId="6" borderId="37" xfId="6" applyNumberFormat="1" applyFont="1" applyFill="1" applyBorder="1" applyAlignment="1">
      <alignment horizontal="center" vertical="center" wrapText="1"/>
    </xf>
    <xf numFmtId="1" fontId="42" fillId="6" borderId="4" xfId="6" applyNumberFormat="1" applyFont="1" applyFill="1" applyBorder="1" applyAlignment="1">
      <alignment horizontal="center" vertical="center" wrapText="1"/>
    </xf>
    <xf numFmtId="1" fontId="42" fillId="6" borderId="38" xfId="6" applyNumberFormat="1" applyFont="1" applyFill="1" applyBorder="1" applyAlignment="1">
      <alignment horizontal="center" vertical="center" wrapText="1"/>
    </xf>
    <xf numFmtId="167" fontId="42" fillId="6" borderId="65" xfId="6" applyFont="1" applyFill="1" applyBorder="1" applyAlignment="1">
      <alignment horizontal="center" vertical="center" wrapText="1"/>
    </xf>
    <xf numFmtId="167" fontId="42" fillId="6" borderId="14" xfId="6" applyFont="1" applyFill="1" applyBorder="1" applyAlignment="1">
      <alignment horizontal="center" vertical="center" wrapText="1"/>
    </xf>
    <xf numFmtId="167" fontId="42" fillId="6" borderId="59" xfId="6" applyFont="1" applyFill="1" applyBorder="1" applyAlignment="1">
      <alignment horizontal="center" vertical="center" wrapText="1"/>
    </xf>
    <xf numFmtId="0" fontId="42" fillId="0" borderId="30" xfId="0" applyFont="1" applyBorder="1" applyAlignment="1">
      <alignment horizontal="center" vertical="center" wrapText="1"/>
    </xf>
    <xf numFmtId="0" fontId="42" fillId="0" borderId="30" xfId="0" applyFont="1" applyBorder="1" applyAlignment="1">
      <alignment horizontal="center" vertical="center"/>
    </xf>
    <xf numFmtId="0" fontId="42" fillId="0" borderId="3" xfId="0" applyFont="1" applyBorder="1" applyAlignment="1">
      <alignment horizontal="center" vertical="center"/>
    </xf>
    <xf numFmtId="0" fontId="49" fillId="6" borderId="30" xfId="0" applyFont="1" applyFill="1" applyBorder="1" applyAlignment="1">
      <alignment horizontal="center" vertical="center" wrapText="1"/>
    </xf>
    <xf numFmtId="0" fontId="49" fillId="6" borderId="3" xfId="0" applyFont="1" applyFill="1" applyBorder="1" applyAlignment="1">
      <alignment horizontal="center" vertical="center" wrapText="1"/>
    </xf>
    <xf numFmtId="0" fontId="52" fillId="0" borderId="21" xfId="0" applyFont="1" applyBorder="1" applyAlignment="1">
      <alignment horizontal="center" vertical="center" wrapText="1"/>
    </xf>
    <xf numFmtId="0" fontId="52" fillId="0" borderId="42" xfId="0" applyFont="1" applyBorder="1" applyAlignment="1">
      <alignment horizontal="center" vertical="center" wrapText="1"/>
    </xf>
    <xf numFmtId="0" fontId="52" fillId="0" borderId="43" xfId="0" applyFont="1" applyBorder="1" applyAlignment="1">
      <alignment horizontal="center" vertical="center" wrapText="1"/>
    </xf>
    <xf numFmtId="168" fontId="49" fillId="6" borderId="30" xfId="0" applyNumberFormat="1" applyFont="1" applyFill="1" applyBorder="1" applyAlignment="1">
      <alignment horizontal="center" vertical="center" wrapText="1"/>
    </xf>
    <xf numFmtId="168" fontId="49" fillId="6" borderId="4" xfId="0" applyNumberFormat="1" applyFont="1" applyFill="1" applyBorder="1" applyAlignment="1">
      <alignment horizontal="center" vertical="center"/>
    </xf>
    <xf numFmtId="168" fontId="49" fillId="6" borderId="3" xfId="0" applyNumberFormat="1" applyFont="1" applyFill="1" applyBorder="1" applyAlignment="1">
      <alignment horizontal="center" vertical="center"/>
    </xf>
    <xf numFmtId="0" fontId="49" fillId="0" borderId="30" xfId="0" applyFont="1" applyBorder="1" applyAlignment="1">
      <alignment horizontal="center" vertical="center" wrapText="1"/>
    </xf>
    <xf numFmtId="0" fontId="49" fillId="0" borderId="3" xfId="0" applyFont="1" applyBorder="1" applyAlignment="1">
      <alignment horizontal="center" vertical="center" wrapText="1"/>
    </xf>
    <xf numFmtId="0" fontId="42" fillId="0" borderId="31" xfId="8" applyNumberFormat="1" applyFont="1" applyFill="1" applyBorder="1" applyAlignment="1">
      <alignment horizontal="center" vertical="center" wrapText="1"/>
    </xf>
    <xf numFmtId="0" fontId="42" fillId="0" borderId="5" xfId="8" applyNumberFormat="1" applyFont="1" applyFill="1" applyBorder="1" applyAlignment="1">
      <alignment horizontal="center" vertical="center" wrapText="1"/>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5" xfId="0" applyFont="1" applyBorder="1" applyAlignment="1">
      <alignment horizontal="center" vertical="center" wrapText="1"/>
    </xf>
    <xf numFmtId="0" fontId="49" fillId="0" borderId="1" xfId="0" applyFont="1" applyBorder="1" applyAlignment="1">
      <alignment horizontal="center" vertical="center"/>
    </xf>
    <xf numFmtId="0" fontId="49" fillId="0" borderId="23" xfId="0" applyFont="1" applyBorder="1" applyAlignment="1">
      <alignment horizontal="center" vertical="center"/>
    </xf>
    <xf numFmtId="0" fontId="42" fillId="6" borderId="37"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2" fillId="6" borderId="38" xfId="0" applyFont="1" applyFill="1" applyBorder="1" applyAlignment="1">
      <alignment horizontal="center" vertical="center" wrapText="1"/>
    </xf>
    <xf numFmtId="0" fontId="48" fillId="0" borderId="1" xfId="0" applyFont="1" applyBorder="1" applyAlignment="1">
      <alignment horizontal="center" vertical="center" wrapText="1"/>
    </xf>
    <xf numFmtId="0" fontId="52" fillId="0" borderId="9" xfId="0" applyFont="1" applyBorder="1" applyAlignment="1">
      <alignment horizontal="center" vertical="center" wrapText="1"/>
    </xf>
    <xf numFmtId="10" fontId="49" fillId="0" borderId="31" xfId="8" applyNumberFormat="1" applyFont="1" applyFill="1" applyBorder="1" applyAlignment="1">
      <alignment horizontal="center" vertical="center" wrapText="1"/>
    </xf>
    <xf numFmtId="10" fontId="49" fillId="0" borderId="9" xfId="8" applyNumberFormat="1" applyFont="1" applyFill="1" applyBorder="1" applyAlignment="1">
      <alignment horizontal="center" vertical="center" wrapText="1"/>
    </xf>
    <xf numFmtId="10" fontId="49" fillId="0" borderId="5" xfId="8" applyNumberFormat="1" applyFont="1" applyFill="1" applyBorder="1" applyAlignment="1">
      <alignment horizontal="center" vertical="center" wrapText="1"/>
    </xf>
    <xf numFmtId="0" fontId="42" fillId="0" borderId="31" xfId="8" applyNumberFormat="1" applyFont="1" applyFill="1" applyBorder="1" applyAlignment="1">
      <alignment horizontal="center" vertical="center"/>
    </xf>
    <xf numFmtId="0" fontId="42" fillId="0" borderId="5" xfId="8" applyNumberFormat="1" applyFont="1" applyFill="1" applyBorder="1" applyAlignment="1">
      <alignment horizontal="center" vertical="center"/>
    </xf>
    <xf numFmtId="0" fontId="49" fillId="6" borderId="4" xfId="0" applyFont="1" applyFill="1" applyBorder="1" applyAlignment="1">
      <alignment horizontal="center" vertical="center"/>
    </xf>
    <xf numFmtId="0" fontId="49" fillId="6" borderId="3" xfId="0" applyFont="1" applyFill="1" applyBorder="1" applyAlignment="1">
      <alignment horizontal="center" vertical="center"/>
    </xf>
    <xf numFmtId="168" fontId="49" fillId="0" borderId="30" xfId="0" applyNumberFormat="1" applyFont="1" applyBorder="1" applyAlignment="1">
      <alignment horizontal="center" vertical="center" wrapText="1"/>
    </xf>
    <xf numFmtId="168" fontId="49" fillId="0" borderId="4" xfId="0" applyNumberFormat="1" applyFont="1" applyBorder="1" applyAlignment="1">
      <alignment horizontal="center" vertical="center" wrapText="1"/>
    </xf>
    <xf numFmtId="168" fontId="49" fillId="0" borderId="3" xfId="0" applyNumberFormat="1" applyFont="1" applyBorder="1" applyAlignment="1">
      <alignment horizontal="center" vertical="center" wrapText="1"/>
    </xf>
    <xf numFmtId="0" fontId="49" fillId="0" borderId="9" xfId="0" applyFont="1" applyBorder="1" applyAlignment="1">
      <alignment horizontal="center" vertical="center" wrapText="1"/>
    </xf>
    <xf numFmtId="0" fontId="49" fillId="0" borderId="5" xfId="0" applyFont="1" applyBorder="1" applyAlignment="1">
      <alignment horizontal="center" vertical="center" wrapText="1"/>
    </xf>
    <xf numFmtId="0" fontId="42" fillId="0" borderId="4" xfId="0" applyFont="1" applyBorder="1" applyAlignment="1">
      <alignment horizontal="center" vertical="center"/>
    </xf>
    <xf numFmtId="0" fontId="49" fillId="0" borderId="31" xfId="0" applyFont="1" applyBorder="1" applyAlignment="1">
      <alignment horizontal="center" vertical="center" wrapText="1"/>
    </xf>
    <xf numFmtId="168" fontId="49" fillId="0" borderId="30" xfId="0" applyNumberFormat="1" applyFont="1" applyBorder="1" applyAlignment="1">
      <alignment horizontal="center" vertical="center" textRotation="90" wrapText="1"/>
    </xf>
    <xf numFmtId="168" fontId="49" fillId="0" borderId="4" xfId="0" applyNumberFormat="1" applyFont="1" applyBorder="1" applyAlignment="1">
      <alignment horizontal="center" vertical="center" textRotation="90" wrapText="1"/>
    </xf>
    <xf numFmtId="168" fontId="49" fillId="0" borderId="3" xfId="0" applyNumberFormat="1" applyFont="1" applyBorder="1" applyAlignment="1">
      <alignment horizontal="center" vertical="center" textRotation="90" wrapText="1"/>
    </xf>
    <xf numFmtId="168" fontId="49" fillId="0" borderId="31" xfId="0" applyNumberFormat="1" applyFont="1" applyBorder="1" applyAlignment="1">
      <alignment horizontal="center" vertical="center" wrapText="1"/>
    </xf>
    <xf numFmtId="168" fontId="49" fillId="0" borderId="9" xfId="0" applyNumberFormat="1" applyFont="1" applyBorder="1" applyAlignment="1">
      <alignment horizontal="center" vertical="center" wrapText="1"/>
    </xf>
    <xf numFmtId="168" fontId="49" fillId="0" borderId="5" xfId="0" applyNumberFormat="1" applyFont="1" applyBorder="1" applyAlignment="1">
      <alignment horizontal="center" vertical="center" wrapText="1"/>
    </xf>
    <xf numFmtId="10" fontId="49" fillId="0" borderId="30" xfId="0" applyNumberFormat="1" applyFont="1" applyBorder="1" applyAlignment="1">
      <alignment horizontal="center" vertical="center" wrapText="1"/>
    </xf>
    <xf numFmtId="10" fontId="49" fillId="0" borderId="4" xfId="0" applyNumberFormat="1" applyFont="1" applyBorder="1" applyAlignment="1">
      <alignment horizontal="center" vertical="center" wrapText="1"/>
    </xf>
    <xf numFmtId="10" fontId="49" fillId="0" borderId="3" xfId="0" applyNumberFormat="1" applyFont="1" applyBorder="1" applyAlignment="1">
      <alignment horizontal="center" vertical="center" wrapText="1"/>
    </xf>
    <xf numFmtId="9" fontId="49" fillId="0" borderId="31" xfId="0" applyNumberFormat="1" applyFont="1" applyBorder="1" applyAlignment="1">
      <alignment horizontal="center" vertical="center" wrapText="1"/>
    </xf>
    <xf numFmtId="0" fontId="34" fillId="0" borderId="49" xfId="0" applyFont="1" applyBorder="1" applyAlignment="1">
      <alignment horizontal="center" vertical="center"/>
    </xf>
    <xf numFmtId="0" fontId="34" fillId="0" borderId="48" xfId="0" applyFont="1" applyBorder="1" applyAlignment="1">
      <alignment horizontal="center" vertical="center"/>
    </xf>
    <xf numFmtId="0" fontId="33" fillId="0" borderId="37" xfId="8" applyNumberFormat="1" applyFont="1" applyFill="1" applyBorder="1" applyAlignment="1">
      <alignment horizontal="center" vertical="center"/>
    </xf>
    <xf numFmtId="0" fontId="33" fillId="0" borderId="4" xfId="8" applyNumberFormat="1" applyFont="1" applyFill="1" applyBorder="1" applyAlignment="1">
      <alignment horizontal="center" vertical="center"/>
    </xf>
    <xf numFmtId="0" fontId="33" fillId="0" borderId="3" xfId="8" applyNumberFormat="1" applyFont="1" applyFill="1" applyBorder="1" applyAlignment="1">
      <alignment horizontal="center" vertical="center"/>
    </xf>
    <xf numFmtId="10" fontId="33" fillId="0" borderId="37" xfId="8" applyNumberFormat="1" applyFont="1" applyFill="1" applyBorder="1" applyAlignment="1">
      <alignment horizontal="center" vertical="center"/>
    </xf>
    <xf numFmtId="10" fontId="33" fillId="0" borderId="4" xfId="8" applyNumberFormat="1" applyFont="1" applyFill="1" applyBorder="1" applyAlignment="1">
      <alignment horizontal="center" vertical="center"/>
    </xf>
    <xf numFmtId="10" fontId="33" fillId="0" borderId="3" xfId="8" applyNumberFormat="1" applyFont="1" applyFill="1" applyBorder="1" applyAlignment="1">
      <alignment horizontal="center" vertical="center"/>
    </xf>
    <xf numFmtId="0" fontId="42" fillId="6" borderId="3" xfId="6" applyNumberFormat="1" applyFont="1" applyFill="1" applyBorder="1" applyAlignment="1">
      <alignment horizontal="center" vertical="center" wrapText="1"/>
    </xf>
    <xf numFmtId="0" fontId="42" fillId="6" borderId="1" xfId="6" applyNumberFormat="1" applyFont="1" applyFill="1" applyBorder="1" applyAlignment="1">
      <alignment horizontal="center" vertical="center" wrapText="1"/>
    </xf>
    <xf numFmtId="0" fontId="42" fillId="6" borderId="30" xfId="6" applyNumberFormat="1" applyFont="1" applyFill="1" applyBorder="1" applyAlignment="1">
      <alignment horizontal="center" vertical="center" wrapText="1"/>
    </xf>
    <xf numFmtId="1" fontId="49" fillId="0" borderId="38" xfId="0" applyNumberFormat="1" applyFont="1" applyBorder="1" applyAlignment="1">
      <alignment horizontal="center" vertical="center"/>
    </xf>
    <xf numFmtId="167" fontId="41" fillId="0" borderId="4" xfId="6" applyFont="1" applyBorder="1" applyAlignment="1">
      <alignment horizontal="center" vertical="center"/>
    </xf>
    <xf numFmtId="167" fontId="41" fillId="0" borderId="3" xfId="6" applyFont="1" applyBorder="1" applyAlignment="1">
      <alignment horizontal="center" vertical="center"/>
    </xf>
    <xf numFmtId="167" fontId="41" fillId="0" borderId="1" xfId="6" applyFont="1" applyBorder="1" applyAlignment="1">
      <alignment horizontal="center" vertical="center"/>
    </xf>
    <xf numFmtId="167" fontId="41" fillId="0" borderId="30" xfId="6" applyFont="1" applyBorder="1" applyAlignment="1">
      <alignment horizontal="center" vertical="center"/>
    </xf>
    <xf numFmtId="1" fontId="42" fillId="0" borderId="3" xfId="0" applyNumberFormat="1" applyFont="1" applyBorder="1" applyAlignment="1">
      <alignment horizontal="center" vertical="center" wrapText="1"/>
    </xf>
    <xf numFmtId="1" fontId="42" fillId="0" borderId="4" xfId="0" applyNumberFormat="1" applyFont="1" applyBorder="1" applyAlignment="1">
      <alignment horizontal="center" vertical="center" wrapText="1"/>
    </xf>
    <xf numFmtId="1" fontId="42" fillId="0" borderId="23" xfId="0" applyNumberFormat="1" applyFont="1" applyBorder="1" applyAlignment="1">
      <alignment horizontal="center" vertical="center" wrapText="1"/>
    </xf>
    <xf numFmtId="0" fontId="42" fillId="6" borderId="58" xfId="6" applyNumberFormat="1" applyFont="1" applyFill="1" applyBorder="1" applyAlignment="1">
      <alignment horizontal="center" vertical="center" wrapText="1"/>
    </xf>
    <xf numFmtId="0" fontId="42" fillId="6" borderId="14" xfId="6" applyNumberFormat="1" applyFont="1" applyFill="1" applyBorder="1" applyAlignment="1">
      <alignment horizontal="center" vertical="center" wrapText="1"/>
    </xf>
    <xf numFmtId="0" fontId="52" fillId="6" borderId="4" xfId="6" applyNumberFormat="1" applyFont="1" applyFill="1" applyBorder="1" applyAlignment="1">
      <alignment horizontal="center" vertical="center" wrapText="1"/>
    </xf>
    <xf numFmtId="0" fontId="52" fillId="6" borderId="38" xfId="6" applyNumberFormat="1" applyFont="1" applyFill="1" applyBorder="1" applyAlignment="1">
      <alignment horizontal="center" vertical="center" wrapText="1"/>
    </xf>
    <xf numFmtId="1" fontId="49" fillId="0" borderId="11" xfId="8" applyNumberFormat="1" applyFont="1" applyFill="1" applyBorder="1" applyAlignment="1">
      <alignment horizontal="center" vertical="center" wrapText="1"/>
    </xf>
    <xf numFmtId="1" fontId="49" fillId="0" borderId="32" xfId="8" applyNumberFormat="1" applyFont="1" applyFill="1" applyBorder="1" applyAlignment="1">
      <alignment horizontal="center" vertical="center" wrapText="1"/>
    </xf>
    <xf numFmtId="1" fontId="49" fillId="0" borderId="41" xfId="8" applyNumberFormat="1" applyFont="1" applyFill="1" applyBorder="1" applyAlignment="1">
      <alignment horizontal="center" vertical="center" wrapText="1"/>
    </xf>
    <xf numFmtId="0" fontId="52" fillId="6" borderId="32" xfId="6" applyNumberFormat="1" applyFont="1" applyFill="1" applyBorder="1" applyAlignment="1">
      <alignment horizontal="center" vertical="center" wrapText="1"/>
    </xf>
    <xf numFmtId="0" fontId="33" fillId="6" borderId="49" xfId="0" applyFont="1" applyFill="1" applyBorder="1" applyAlignment="1">
      <alignment horizontal="center" vertical="center" wrapText="1"/>
    </xf>
    <xf numFmtId="0" fontId="33" fillId="6" borderId="48" xfId="0" applyFont="1" applyFill="1" applyBorder="1" applyAlignment="1">
      <alignment horizontal="center" vertical="center" wrapText="1"/>
    </xf>
    <xf numFmtId="0" fontId="33" fillId="6" borderId="66" xfId="0" applyFont="1" applyFill="1" applyBorder="1" applyAlignment="1">
      <alignment horizontal="center" vertical="center" wrapText="1"/>
    </xf>
    <xf numFmtId="0" fontId="42" fillId="6" borderId="3" xfId="8" applyNumberFormat="1" applyFont="1" applyFill="1" applyBorder="1" applyAlignment="1">
      <alignment horizontal="center" vertical="center" wrapText="1"/>
    </xf>
    <xf numFmtId="0" fontId="42" fillId="6" borderId="1" xfId="8" applyNumberFormat="1" applyFont="1" applyFill="1" applyBorder="1" applyAlignment="1">
      <alignment horizontal="center" vertical="center" wrapText="1"/>
    </xf>
    <xf numFmtId="9" fontId="42" fillId="6" borderId="37" xfId="8" applyFont="1" applyFill="1" applyBorder="1" applyAlignment="1">
      <alignment horizontal="center" vertical="center" wrapText="1"/>
    </xf>
    <xf numFmtId="9" fontId="42" fillId="6" borderId="4" xfId="8" applyFont="1" applyFill="1" applyBorder="1" applyAlignment="1">
      <alignment horizontal="center" vertical="center" wrapText="1"/>
    </xf>
    <xf numFmtId="9" fontId="42" fillId="6" borderId="3" xfId="8" applyFont="1" applyFill="1" applyBorder="1" applyAlignment="1">
      <alignment horizontal="center" vertical="center" wrapText="1"/>
    </xf>
    <xf numFmtId="0" fontId="42" fillId="0" borderId="19" xfId="7" applyNumberFormat="1" applyFont="1" applyFill="1" applyBorder="1" applyAlignment="1">
      <alignment horizontal="center" vertical="center" wrapText="1"/>
    </xf>
    <xf numFmtId="0" fontId="42" fillId="0" borderId="1" xfId="7" applyNumberFormat="1" applyFont="1" applyFill="1" applyBorder="1" applyAlignment="1">
      <alignment horizontal="center" vertical="center" wrapText="1"/>
    </xf>
    <xf numFmtId="0" fontId="42" fillId="0" borderId="23" xfId="7" applyNumberFormat="1" applyFont="1" applyFill="1" applyBorder="1" applyAlignment="1">
      <alignment horizontal="center" vertical="center" wrapText="1"/>
    </xf>
    <xf numFmtId="1" fontId="42" fillId="6" borderId="45" xfId="6" applyNumberFormat="1" applyFont="1" applyFill="1" applyBorder="1" applyAlignment="1">
      <alignment horizontal="center" vertical="center" wrapText="1"/>
    </xf>
    <xf numFmtId="1" fontId="42" fillId="6" borderId="32" xfId="6" applyNumberFormat="1" applyFont="1" applyFill="1" applyBorder="1" applyAlignment="1">
      <alignment horizontal="center" vertical="center" wrapText="1"/>
    </xf>
    <xf numFmtId="1" fontId="42" fillId="6" borderId="41" xfId="6" applyNumberFormat="1" applyFont="1" applyFill="1" applyBorder="1" applyAlignment="1">
      <alignment horizontal="center" vertical="center" wrapText="1"/>
    </xf>
    <xf numFmtId="0" fontId="42" fillId="0" borderId="65" xfId="7" applyNumberFormat="1" applyFont="1" applyFill="1" applyBorder="1" applyAlignment="1">
      <alignment horizontal="center" vertical="center" wrapText="1"/>
    </xf>
    <xf numFmtId="0" fontId="42" fillId="0" borderId="14" xfId="7" applyNumberFormat="1" applyFont="1" applyFill="1" applyBorder="1" applyAlignment="1">
      <alignment horizontal="center" vertical="center" wrapText="1"/>
    </xf>
    <xf numFmtId="0" fontId="42" fillId="0" borderId="59" xfId="7" applyNumberFormat="1" applyFont="1" applyFill="1" applyBorder="1" applyAlignment="1">
      <alignment horizontal="center" vertical="center" wrapText="1"/>
    </xf>
    <xf numFmtId="167" fontId="42" fillId="6" borderId="19" xfId="6" applyFont="1" applyFill="1" applyBorder="1" applyAlignment="1">
      <alignment horizontal="center" vertical="center" wrapText="1"/>
    </xf>
    <xf numFmtId="167" fontId="42" fillId="6" borderId="1" xfId="6" applyFont="1" applyFill="1" applyBorder="1" applyAlignment="1">
      <alignment horizontal="center" vertical="center" wrapText="1"/>
    </xf>
    <xf numFmtId="167" fontId="42" fillId="6" borderId="23" xfId="6" applyFont="1" applyFill="1" applyBorder="1" applyAlignment="1">
      <alignment horizontal="center" vertical="center" wrapText="1"/>
    </xf>
    <xf numFmtId="166" fontId="42" fillId="0" borderId="1" xfId="7" applyFont="1" applyFill="1" applyBorder="1" applyAlignment="1">
      <alignment horizontal="center" vertical="center" wrapText="1"/>
    </xf>
    <xf numFmtId="171" fontId="42" fillId="6" borderId="37" xfId="6" applyNumberFormat="1" applyFont="1" applyFill="1" applyBorder="1" applyAlignment="1">
      <alignment horizontal="center" vertical="center" wrapText="1"/>
    </xf>
    <xf numFmtId="171" fontId="42" fillId="6" borderId="4" xfId="6" applyNumberFormat="1" applyFont="1" applyFill="1" applyBorder="1" applyAlignment="1">
      <alignment horizontal="center" vertical="center" wrapText="1"/>
    </xf>
    <xf numFmtId="171" fontId="42" fillId="6" borderId="38" xfId="6" applyNumberFormat="1" applyFont="1" applyFill="1" applyBorder="1" applyAlignment="1">
      <alignment horizontal="center" vertical="center" wrapText="1"/>
    </xf>
    <xf numFmtId="10" fontId="42" fillId="0" borderId="30" xfId="8" applyNumberFormat="1" applyFont="1" applyFill="1" applyBorder="1" applyAlignment="1">
      <alignment horizontal="center" vertical="center" wrapText="1"/>
    </xf>
    <xf numFmtId="10" fontId="42" fillId="0" borderId="4" xfId="8" applyNumberFormat="1" applyFont="1" applyFill="1" applyBorder="1" applyAlignment="1">
      <alignment horizontal="center" vertical="center" wrapText="1"/>
    </xf>
    <xf numFmtId="10" fontId="42" fillId="0" borderId="3" xfId="8" applyNumberFormat="1" applyFont="1" applyFill="1" applyBorder="1" applyAlignment="1">
      <alignment horizontal="center" vertical="center" wrapText="1"/>
    </xf>
    <xf numFmtId="0" fontId="42" fillId="0" borderId="30" xfId="8" applyNumberFormat="1" applyFont="1" applyFill="1" applyBorder="1" applyAlignment="1">
      <alignment horizontal="center" vertical="center" wrapText="1"/>
    </xf>
    <xf numFmtId="0" fontId="42" fillId="0" borderId="4" xfId="8" applyNumberFormat="1" applyFont="1" applyFill="1" applyBorder="1" applyAlignment="1">
      <alignment horizontal="center" vertical="center" wrapText="1"/>
    </xf>
    <xf numFmtId="0" fontId="42" fillId="0" borderId="3" xfId="8" applyNumberFormat="1" applyFont="1" applyFill="1" applyBorder="1" applyAlignment="1">
      <alignment horizontal="center" vertical="center" wrapText="1"/>
    </xf>
    <xf numFmtId="0" fontId="33" fillId="0" borderId="30" xfId="8" applyNumberFormat="1" applyFont="1" applyFill="1" applyBorder="1" applyAlignment="1">
      <alignment horizontal="center" vertical="center" wrapText="1"/>
    </xf>
    <xf numFmtId="0" fontId="33" fillId="0" borderId="4" xfId="8" applyNumberFormat="1" applyFont="1" applyFill="1" applyBorder="1" applyAlignment="1">
      <alignment horizontal="center" vertical="center" wrapText="1"/>
    </xf>
    <xf numFmtId="0" fontId="33" fillId="0" borderId="3" xfId="8" applyNumberFormat="1" applyFont="1" applyFill="1" applyBorder="1" applyAlignment="1">
      <alignment horizontal="center" vertical="center" wrapText="1"/>
    </xf>
    <xf numFmtId="10" fontId="33" fillId="0" borderId="30" xfId="8" applyNumberFormat="1" applyFont="1" applyFill="1" applyBorder="1" applyAlignment="1">
      <alignment horizontal="center" vertical="center" wrapText="1"/>
    </xf>
    <xf numFmtId="10" fontId="33" fillId="0" borderId="4" xfId="8" applyNumberFormat="1" applyFont="1" applyFill="1" applyBorder="1" applyAlignment="1">
      <alignment horizontal="center" vertical="center" wrapText="1"/>
    </xf>
    <xf numFmtId="10" fontId="33" fillId="0" borderId="3" xfId="8" applyNumberFormat="1" applyFont="1" applyFill="1" applyBorder="1" applyAlignment="1">
      <alignment horizontal="center" vertical="center" wrapText="1"/>
    </xf>
    <xf numFmtId="0" fontId="33" fillId="0" borderId="9" xfId="8" applyNumberFormat="1" applyFont="1" applyFill="1" applyBorder="1" applyAlignment="1">
      <alignment horizontal="center" vertical="center" wrapText="1"/>
    </xf>
    <xf numFmtId="0" fontId="33" fillId="0" borderId="5" xfId="8" applyNumberFormat="1" applyFont="1" applyFill="1" applyBorder="1" applyAlignment="1">
      <alignment horizontal="center" vertical="center" wrapText="1"/>
    </xf>
    <xf numFmtId="0" fontId="33" fillId="0" borderId="49" xfId="0" applyFont="1" applyBorder="1" applyAlignment="1">
      <alignment horizontal="center" vertical="center" wrapText="1"/>
    </xf>
    <xf numFmtId="0" fontId="33" fillId="0" borderId="48" xfId="0" applyFont="1" applyBorder="1" applyAlignment="1">
      <alignment horizontal="center" vertical="center" wrapText="1"/>
    </xf>
    <xf numFmtId="0" fontId="42" fillId="0" borderId="30" xfId="8" applyNumberFormat="1" applyFont="1" applyFill="1" applyBorder="1" applyAlignment="1">
      <alignment horizontal="center" vertical="center"/>
    </xf>
    <xf numFmtId="0" fontId="42" fillId="0" borderId="3" xfId="8" applyNumberFormat="1" applyFont="1" applyFill="1" applyBorder="1" applyAlignment="1">
      <alignment horizontal="center" vertical="center"/>
    </xf>
    <xf numFmtId="1" fontId="49" fillId="0" borderId="31" xfId="8" applyNumberFormat="1" applyFont="1" applyFill="1" applyBorder="1" applyAlignment="1">
      <alignment horizontal="center" vertical="center" wrapText="1"/>
    </xf>
    <xf numFmtId="0" fontId="56" fillId="0" borderId="4" xfId="0" applyFont="1" applyBorder="1" applyAlignment="1">
      <alignment horizontal="center" vertical="center" wrapText="1"/>
    </xf>
    <xf numFmtId="0" fontId="56" fillId="0" borderId="3" xfId="0" applyFont="1" applyBorder="1" applyAlignment="1">
      <alignment horizontal="center" vertical="center" wrapText="1"/>
    </xf>
    <xf numFmtId="0" fontId="33" fillId="0" borderId="31" xfId="8" applyNumberFormat="1" applyFont="1" applyFill="1" applyBorder="1" applyAlignment="1">
      <alignment horizontal="center" vertical="center" wrapText="1"/>
    </xf>
    <xf numFmtId="169" fontId="49" fillId="0" borderId="30" xfId="5" applyNumberFormat="1" applyFont="1" applyFill="1" applyBorder="1" applyAlignment="1">
      <alignment horizontal="center" vertical="center" wrapText="1"/>
    </xf>
    <xf numFmtId="169" fontId="49" fillId="0" borderId="4" xfId="5" applyNumberFormat="1" applyFont="1" applyFill="1" applyBorder="1" applyAlignment="1">
      <alignment horizontal="center" vertical="center" wrapText="1"/>
    </xf>
    <xf numFmtId="169" fontId="49" fillId="0" borderId="3" xfId="5" applyNumberFormat="1" applyFont="1" applyFill="1" applyBorder="1" applyAlignment="1">
      <alignment horizontal="center" vertical="center" wrapText="1"/>
    </xf>
    <xf numFmtId="0" fontId="49" fillId="0" borderId="4" xfId="0" applyFont="1" applyBorder="1" applyAlignment="1">
      <alignment horizontal="center" vertical="center"/>
    </xf>
    <xf numFmtId="0" fontId="49" fillId="0" borderId="3" xfId="0" applyFont="1" applyBorder="1" applyAlignment="1">
      <alignment horizontal="center" vertical="center"/>
    </xf>
    <xf numFmtId="9" fontId="33" fillId="0" borderId="31" xfId="8" applyFont="1" applyFill="1" applyBorder="1" applyAlignment="1">
      <alignment horizontal="center" vertical="center" wrapText="1"/>
    </xf>
    <xf numFmtId="9" fontId="33" fillId="0" borderId="9" xfId="8" applyFont="1" applyFill="1" applyBorder="1" applyAlignment="1">
      <alignment horizontal="center" vertical="center" wrapText="1"/>
    </xf>
    <xf numFmtId="9" fontId="33" fillId="0" borderId="5" xfId="8" applyFont="1" applyFill="1" applyBorder="1" applyAlignment="1">
      <alignment horizontal="center" vertical="center" wrapText="1"/>
    </xf>
    <xf numFmtId="0" fontId="42" fillId="0" borderId="9" xfId="8" applyNumberFormat="1" applyFont="1" applyFill="1" applyBorder="1" applyAlignment="1">
      <alignment horizontal="center" vertical="center"/>
    </xf>
    <xf numFmtId="0" fontId="33" fillId="0" borderId="31" xfId="8" applyNumberFormat="1" applyFont="1" applyFill="1" applyBorder="1" applyAlignment="1">
      <alignment horizontal="center" vertical="center"/>
    </xf>
    <xf numFmtId="0" fontId="33" fillId="0" borderId="9" xfId="8" applyNumberFormat="1" applyFont="1" applyFill="1" applyBorder="1" applyAlignment="1">
      <alignment horizontal="center" vertical="center"/>
    </xf>
    <xf numFmtId="0" fontId="33" fillId="0" borderId="5" xfId="8" applyNumberFormat="1" applyFont="1" applyFill="1" applyBorder="1" applyAlignment="1">
      <alignment horizontal="center" vertical="center"/>
    </xf>
    <xf numFmtId="0" fontId="56" fillId="0" borderId="30" xfId="0" applyFont="1" applyBorder="1" applyAlignment="1">
      <alignment horizontal="center" vertical="center" wrapText="1"/>
    </xf>
    <xf numFmtId="0" fontId="42" fillId="6" borderId="30"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0" borderId="3" xfId="0" applyFont="1" applyBorder="1" applyAlignment="1">
      <alignment horizontal="center" vertical="center" wrapText="1"/>
    </xf>
    <xf numFmtId="0" fontId="49" fillId="0" borderId="30" xfId="0" applyFont="1" applyBorder="1" applyAlignment="1">
      <alignment horizontal="center" vertical="center"/>
    </xf>
    <xf numFmtId="0" fontId="49" fillId="0" borderId="1" xfId="0" applyFont="1" applyBorder="1" applyAlignment="1">
      <alignment horizontal="center" vertical="center" wrapText="1"/>
    </xf>
    <xf numFmtId="9" fontId="42" fillId="0" borderId="30" xfId="0" applyNumberFormat="1" applyFont="1" applyBorder="1" applyAlignment="1">
      <alignment horizontal="center" vertical="center" wrapText="1"/>
    </xf>
    <xf numFmtId="9" fontId="42" fillId="0" borderId="4" xfId="0" applyNumberFormat="1" applyFont="1" applyBorder="1" applyAlignment="1">
      <alignment horizontal="center" vertical="center" wrapText="1"/>
    </xf>
    <xf numFmtId="9" fontId="42" fillId="0" borderId="3" xfId="0" applyNumberFormat="1" applyFont="1" applyBorder="1" applyAlignment="1">
      <alignment horizontal="center" vertical="center" wrapText="1"/>
    </xf>
    <xf numFmtId="0" fontId="33" fillId="0" borderId="30" xfId="8" applyNumberFormat="1" applyFont="1" applyFill="1" applyBorder="1" applyAlignment="1">
      <alignment horizontal="center" vertical="center"/>
    </xf>
    <xf numFmtId="10" fontId="33" fillId="0" borderId="30" xfId="0" applyNumberFormat="1" applyFont="1" applyBorder="1" applyAlignment="1">
      <alignment horizontal="center" vertical="center" wrapText="1"/>
    </xf>
    <xf numFmtId="10" fontId="33" fillId="0" borderId="4" xfId="0" applyNumberFormat="1" applyFont="1" applyBorder="1" applyAlignment="1">
      <alignment horizontal="center" vertical="center" wrapText="1"/>
    </xf>
    <xf numFmtId="10" fontId="33" fillId="0" borderId="3" xfId="0" applyNumberFormat="1" applyFont="1" applyBorder="1" applyAlignment="1">
      <alignment horizontal="center" vertical="center" wrapText="1"/>
    </xf>
    <xf numFmtId="0" fontId="33" fillId="0" borderId="3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56" fillId="0" borderId="31" xfId="0" applyFont="1" applyBorder="1" applyAlignment="1">
      <alignment horizontal="center" vertical="center"/>
    </xf>
    <xf numFmtId="0" fontId="56" fillId="0" borderId="9" xfId="0" applyFont="1" applyBorder="1" applyAlignment="1">
      <alignment horizontal="center" vertical="center"/>
    </xf>
    <xf numFmtId="0" fontId="33" fillId="0" borderId="64" xfId="0" applyFont="1" applyBorder="1" applyAlignment="1">
      <alignment horizontal="center" vertical="center" wrapText="1"/>
    </xf>
    <xf numFmtId="0" fontId="33" fillId="0" borderId="37" xfId="0" applyFont="1" applyBorder="1" applyAlignment="1">
      <alignment horizontal="center" vertical="center" wrapText="1"/>
    </xf>
    <xf numFmtId="1" fontId="33" fillId="0" borderId="30" xfId="0" applyNumberFormat="1" applyFont="1" applyBorder="1" applyAlignment="1">
      <alignment horizontal="center" vertical="center" wrapText="1"/>
    </xf>
    <xf numFmtId="10" fontId="33" fillId="0" borderId="30" xfId="8" applyNumberFormat="1" applyFont="1" applyFill="1" applyBorder="1" applyAlignment="1">
      <alignment horizontal="center" vertical="center"/>
    </xf>
    <xf numFmtId="3" fontId="49" fillId="0" borderId="30" xfId="0" applyNumberFormat="1" applyFont="1" applyBorder="1" applyAlignment="1">
      <alignment horizontal="center" vertical="center" wrapText="1"/>
    </xf>
    <xf numFmtId="3" fontId="49" fillId="0" borderId="4" xfId="0" applyNumberFormat="1" applyFont="1" applyBorder="1" applyAlignment="1">
      <alignment horizontal="center" vertical="center" wrapText="1"/>
    </xf>
    <xf numFmtId="3" fontId="49" fillId="0" borderId="3" xfId="0" applyNumberFormat="1" applyFont="1" applyBorder="1" applyAlignment="1">
      <alignment horizontal="center" vertical="center" wrapText="1"/>
    </xf>
    <xf numFmtId="0" fontId="48" fillId="0" borderId="30"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56" fillId="6" borderId="4"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49" fillId="7" borderId="30" xfId="0" applyFont="1" applyFill="1" applyBorder="1" applyAlignment="1">
      <alignment horizontal="center" vertical="center" wrapText="1"/>
    </xf>
    <xf numFmtId="0" fontId="49" fillId="7" borderId="3" xfId="0" applyFont="1" applyFill="1" applyBorder="1" applyAlignment="1">
      <alignment horizontal="center" vertical="center" wrapText="1"/>
    </xf>
    <xf numFmtId="9" fontId="56" fillId="6" borderId="30" xfId="0" applyNumberFormat="1" applyFont="1" applyFill="1" applyBorder="1" applyAlignment="1">
      <alignment horizontal="center" vertical="center" wrapText="1"/>
    </xf>
    <xf numFmtId="9" fontId="56" fillId="6" borderId="4" xfId="0" applyNumberFormat="1" applyFont="1" applyFill="1" applyBorder="1" applyAlignment="1">
      <alignment horizontal="center" vertical="center" wrapText="1"/>
    </xf>
    <xf numFmtId="0" fontId="45" fillId="6" borderId="3" xfId="0" applyFont="1" applyFill="1" applyBorder="1" applyAlignment="1">
      <alignment horizontal="center" vertical="center" wrapText="1"/>
    </xf>
    <xf numFmtId="0" fontId="45" fillId="8" borderId="1" xfId="0" applyFont="1" applyFill="1" applyBorder="1" applyAlignment="1">
      <alignment horizontal="center" wrapText="1"/>
    </xf>
    <xf numFmtId="0" fontId="49" fillId="8" borderId="1" xfId="0" applyFont="1" applyFill="1" applyBorder="1" applyAlignment="1">
      <alignment horizontal="center" vertical="center" wrapText="1"/>
    </xf>
    <xf numFmtId="0" fontId="49" fillId="8" borderId="23" xfId="0" applyFont="1" applyFill="1" applyBorder="1" applyAlignment="1">
      <alignment horizontal="center" vertical="center" wrapText="1"/>
    </xf>
    <xf numFmtId="167" fontId="42" fillId="6" borderId="3" xfId="6" applyFont="1" applyFill="1" applyBorder="1" applyAlignment="1">
      <alignment horizontal="center" vertical="center" wrapText="1"/>
    </xf>
    <xf numFmtId="170" fontId="42" fillId="0" borderId="45" xfId="6" applyNumberFormat="1" applyFont="1" applyFill="1" applyBorder="1" applyAlignment="1">
      <alignment horizontal="center" vertical="center" wrapText="1"/>
    </xf>
    <xf numFmtId="170" fontId="42" fillId="0" borderId="32" xfId="6" applyNumberFormat="1" applyFont="1" applyFill="1" applyBorder="1" applyAlignment="1">
      <alignment horizontal="center" vertical="center" wrapText="1"/>
    </xf>
    <xf numFmtId="170" fontId="42" fillId="0" borderId="41" xfId="6" applyNumberFormat="1" applyFont="1" applyFill="1" applyBorder="1" applyAlignment="1">
      <alignment horizontal="center" vertical="center" wrapText="1"/>
    </xf>
    <xf numFmtId="2" fontId="42" fillId="6" borderId="37" xfId="6" applyNumberFormat="1" applyFont="1" applyFill="1" applyBorder="1" applyAlignment="1">
      <alignment horizontal="center" vertical="center" wrapText="1"/>
    </xf>
    <xf numFmtId="2" fontId="42" fillId="6" borderId="4" xfId="6" applyNumberFormat="1" applyFont="1" applyFill="1" applyBorder="1" applyAlignment="1">
      <alignment horizontal="center" vertical="center" wrapText="1"/>
    </xf>
    <xf numFmtId="1" fontId="49" fillId="0" borderId="65" xfId="8" applyNumberFormat="1" applyFont="1" applyFill="1" applyBorder="1" applyAlignment="1">
      <alignment horizontal="center" vertical="center" wrapText="1"/>
    </xf>
    <xf numFmtId="1" fontId="49" fillId="0" borderId="14" xfId="8" applyNumberFormat="1" applyFont="1" applyFill="1" applyBorder="1" applyAlignment="1">
      <alignment horizontal="center" vertical="center" wrapText="1"/>
    </xf>
    <xf numFmtId="1" fontId="49" fillId="0" borderId="59" xfId="8" applyNumberFormat="1" applyFont="1" applyFill="1" applyBorder="1" applyAlignment="1">
      <alignment horizontal="center" vertical="center" wrapText="1"/>
    </xf>
    <xf numFmtId="0" fontId="42" fillId="0" borderId="32" xfId="5" applyNumberFormat="1" applyFont="1" applyFill="1" applyBorder="1" applyAlignment="1">
      <alignment horizontal="center" vertical="center" wrapText="1"/>
    </xf>
    <xf numFmtId="0" fontId="42" fillId="0" borderId="41" xfId="5" applyNumberFormat="1" applyFont="1" applyFill="1" applyBorder="1" applyAlignment="1">
      <alignment horizontal="center" vertical="center" wrapText="1"/>
    </xf>
    <xf numFmtId="0" fontId="42" fillId="0" borderId="9" xfId="8" applyNumberFormat="1" applyFont="1" applyFill="1" applyBorder="1" applyAlignment="1">
      <alignment horizontal="center" vertical="center" wrapText="1"/>
    </xf>
    <xf numFmtId="10" fontId="49" fillId="0" borderId="30" xfId="8" applyNumberFormat="1" applyFont="1" applyFill="1" applyBorder="1" applyAlignment="1">
      <alignment horizontal="center" vertical="center"/>
    </xf>
    <xf numFmtId="10" fontId="49" fillId="0" borderId="4" xfId="8" applyNumberFormat="1" applyFont="1" applyFill="1" applyBorder="1" applyAlignment="1">
      <alignment horizontal="center" vertical="center"/>
    </xf>
    <xf numFmtId="10" fontId="49" fillId="0" borderId="3" xfId="8" applyNumberFormat="1" applyFont="1" applyFill="1" applyBorder="1" applyAlignment="1">
      <alignment horizontal="center" vertical="center"/>
    </xf>
    <xf numFmtId="10" fontId="49" fillId="0" borderId="30" xfId="8" applyNumberFormat="1" applyFont="1" applyFill="1" applyBorder="1" applyAlignment="1">
      <alignment horizontal="center" vertical="center" wrapText="1"/>
    </xf>
    <xf numFmtId="10" fontId="49" fillId="0" borderId="4" xfId="8" applyNumberFormat="1" applyFont="1" applyFill="1" applyBorder="1" applyAlignment="1">
      <alignment horizontal="center" vertical="center" wrapText="1"/>
    </xf>
    <xf numFmtId="10" fontId="49" fillId="0" borderId="3" xfId="8" applyNumberFormat="1" applyFont="1" applyFill="1" applyBorder="1" applyAlignment="1">
      <alignment horizontal="center" vertical="center" wrapText="1"/>
    </xf>
    <xf numFmtId="1" fontId="49" fillId="0" borderId="30" xfId="0" applyNumberFormat="1" applyFont="1" applyBorder="1" applyAlignment="1">
      <alignment horizontal="center" vertical="center" wrapText="1"/>
    </xf>
    <xf numFmtId="1" fontId="49" fillId="0" borderId="3" xfId="0" applyNumberFormat="1" applyFont="1" applyBorder="1" applyAlignment="1">
      <alignment horizontal="center" vertical="center" wrapText="1"/>
    </xf>
    <xf numFmtId="0" fontId="51" fillId="0" borderId="1" xfId="0" applyFont="1" applyBorder="1" applyAlignment="1">
      <alignment horizontal="center" vertical="center" textRotation="90" wrapText="1"/>
    </xf>
    <xf numFmtId="9" fontId="42" fillId="0" borderId="30" xfId="8" applyFont="1" applyFill="1" applyBorder="1" applyAlignment="1">
      <alignment horizontal="center" vertical="center"/>
    </xf>
    <xf numFmtId="9" fontId="42" fillId="0" borderId="4" xfId="8" applyFont="1" applyFill="1" applyBorder="1" applyAlignment="1">
      <alignment horizontal="center" vertical="center"/>
    </xf>
    <xf numFmtId="10" fontId="42" fillId="0" borderId="31" xfId="8" applyNumberFormat="1" applyFont="1" applyFill="1" applyBorder="1" applyAlignment="1">
      <alignment horizontal="center" vertical="center" wrapText="1"/>
    </xf>
    <xf numFmtId="10" fontId="42" fillId="0" borderId="9" xfId="8" applyNumberFormat="1" applyFont="1" applyFill="1" applyBorder="1" applyAlignment="1">
      <alignment horizontal="center" vertical="center" wrapText="1"/>
    </xf>
    <xf numFmtId="167" fontId="42" fillId="0" borderId="37" xfId="6"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50" fillId="0" borderId="1" xfId="0" applyFont="1" applyBorder="1" applyAlignment="1">
      <alignment horizontal="center" vertical="center" textRotation="90" wrapText="1"/>
    </xf>
    <xf numFmtId="0" fontId="50" fillId="0" borderId="14" xfId="0" applyFont="1" applyBorder="1" applyAlignment="1">
      <alignment horizontal="center" vertical="center" textRotation="90" wrapText="1"/>
    </xf>
    <xf numFmtId="166" fontId="42" fillId="6" borderId="37" xfId="7" applyFont="1" applyFill="1" applyBorder="1" applyAlignment="1">
      <alignment horizontal="center" vertical="center" wrapText="1"/>
    </xf>
    <xf numFmtId="166" fontId="42" fillId="6" borderId="4" xfId="7" applyFont="1" applyFill="1" applyBorder="1" applyAlignment="1">
      <alignment horizontal="center" vertical="center" wrapText="1"/>
    </xf>
    <xf numFmtId="166" fontId="42" fillId="6" borderId="38" xfId="7" applyFont="1" applyFill="1" applyBorder="1" applyAlignment="1">
      <alignment horizontal="center" vertical="center" wrapText="1"/>
    </xf>
    <xf numFmtId="0" fontId="43" fillId="0" borderId="1" xfId="0" applyFont="1" applyBorder="1" applyAlignment="1">
      <alignment horizontal="center"/>
    </xf>
    <xf numFmtId="0" fontId="48" fillId="6" borderId="30" xfId="0" applyFont="1" applyFill="1" applyBorder="1" applyAlignment="1">
      <alignment horizontal="center" vertical="center" textRotation="90" wrapText="1"/>
    </xf>
    <xf numFmtId="0" fontId="48" fillId="6" borderId="4" xfId="0" applyFont="1" applyFill="1" applyBorder="1" applyAlignment="1">
      <alignment horizontal="center" vertical="center" textRotation="90" wrapText="1"/>
    </xf>
    <xf numFmtId="0" fontId="43" fillId="0" borderId="30" xfId="0" applyFont="1" applyBorder="1" applyAlignment="1">
      <alignment horizontal="center"/>
    </xf>
    <xf numFmtId="0" fontId="43" fillId="0" borderId="4" xfId="0" applyFont="1" applyBorder="1" applyAlignment="1">
      <alignment horizontal="center"/>
    </xf>
    <xf numFmtId="0" fontId="43" fillId="0" borderId="3" xfId="0" applyFont="1" applyBorder="1" applyAlignment="1">
      <alignment horizontal="center"/>
    </xf>
    <xf numFmtId="9" fontId="49" fillId="6" borderId="30" xfId="0" applyNumberFormat="1" applyFont="1" applyFill="1" applyBorder="1" applyAlignment="1">
      <alignment horizontal="center" vertical="center" wrapText="1"/>
    </xf>
    <xf numFmtId="9" fontId="49" fillId="6" borderId="4" xfId="0" applyNumberFormat="1" applyFont="1" applyFill="1" applyBorder="1" applyAlignment="1">
      <alignment horizontal="center" vertical="center" wrapText="1"/>
    </xf>
    <xf numFmtId="9" fontId="49" fillId="6" borderId="3" xfId="0" applyNumberFormat="1" applyFont="1" applyFill="1" applyBorder="1" applyAlignment="1">
      <alignment horizontal="center" vertical="center" wrapText="1"/>
    </xf>
    <xf numFmtId="0" fontId="50" fillId="0" borderId="10" xfId="0" applyFont="1" applyBorder="1" applyAlignment="1">
      <alignment horizontal="center" vertical="center" textRotation="90" wrapText="1"/>
    </xf>
    <xf numFmtId="0" fontId="50" fillId="0" borderId="0" xfId="0" applyFont="1" applyAlignment="1">
      <alignment horizontal="center" vertical="center" textRotation="90" wrapText="1"/>
    </xf>
    <xf numFmtId="0" fontId="56" fillId="6" borderId="30" xfId="0" applyFont="1" applyFill="1" applyBorder="1" applyAlignment="1">
      <alignment horizontal="center" vertical="center" wrapText="1"/>
    </xf>
    <xf numFmtId="0" fontId="48" fillId="0" borderId="3" xfId="0" applyFont="1" applyBorder="1" applyAlignment="1">
      <alignment horizontal="center" vertical="center" wrapText="1"/>
    </xf>
    <xf numFmtId="0" fontId="56" fillId="6" borderId="1" xfId="0" applyFont="1" applyFill="1" applyBorder="1" applyAlignment="1">
      <alignment horizontal="center" vertical="center" wrapText="1"/>
    </xf>
    <xf numFmtId="0" fontId="49" fillId="6" borderId="1" xfId="0" applyFont="1" applyFill="1" applyBorder="1" applyAlignment="1">
      <alignment horizontal="center" vertical="center" wrapText="1"/>
    </xf>
    <xf numFmtId="0" fontId="56" fillId="6" borderId="37" xfId="0" applyFont="1" applyFill="1" applyBorder="1" applyAlignment="1">
      <alignment horizontal="center" vertical="center" wrapText="1"/>
    </xf>
    <xf numFmtId="1" fontId="42" fillId="0" borderId="37" xfId="0" applyNumberFormat="1" applyFont="1" applyBorder="1" applyAlignment="1">
      <alignment horizontal="center" vertical="center"/>
    </xf>
    <xf numFmtId="1" fontId="42" fillId="0" borderId="4" xfId="0" applyNumberFormat="1" applyFont="1" applyBorder="1" applyAlignment="1">
      <alignment horizontal="center" vertical="center"/>
    </xf>
    <xf numFmtId="1" fontId="42" fillId="0" borderId="38" xfId="0" applyNumberFormat="1" applyFont="1" applyBorder="1" applyAlignment="1">
      <alignment horizontal="center" vertical="center"/>
    </xf>
    <xf numFmtId="0" fontId="56" fillId="6" borderId="38" xfId="0" applyFont="1" applyFill="1" applyBorder="1" applyAlignment="1">
      <alignment horizontal="center" vertical="center" wrapText="1"/>
    </xf>
    <xf numFmtId="1" fontId="42" fillId="0" borderId="37" xfId="0" applyNumberFormat="1" applyFont="1" applyBorder="1" applyAlignment="1">
      <alignment horizontal="center" vertical="center" wrapText="1"/>
    </xf>
    <xf numFmtId="1" fontId="42" fillId="0" borderId="38" xfId="0" applyNumberFormat="1" applyFont="1" applyBorder="1" applyAlignment="1">
      <alignment horizontal="center" vertical="center" wrapText="1"/>
    </xf>
    <xf numFmtId="0" fontId="42" fillId="6" borderId="45" xfId="6" applyNumberFormat="1" applyFont="1" applyFill="1" applyBorder="1" applyAlignment="1">
      <alignment horizontal="center" vertical="center" wrapText="1"/>
    </xf>
    <xf numFmtId="0" fontId="42" fillId="6" borderId="32" xfId="6" applyNumberFormat="1" applyFont="1" applyFill="1" applyBorder="1" applyAlignment="1">
      <alignment horizontal="center" vertical="center" wrapText="1"/>
    </xf>
    <xf numFmtId="0" fontId="42" fillId="6" borderId="41" xfId="6" applyNumberFormat="1" applyFont="1" applyFill="1" applyBorder="1" applyAlignment="1">
      <alignment horizontal="center" vertical="center" wrapText="1"/>
    </xf>
    <xf numFmtId="0" fontId="42" fillId="6" borderId="37" xfId="6" applyNumberFormat="1" applyFont="1" applyFill="1" applyBorder="1" applyAlignment="1">
      <alignment horizontal="center" vertical="center" wrapText="1"/>
    </xf>
    <xf numFmtId="0" fontId="42" fillId="6" borderId="4" xfId="6" applyNumberFormat="1" applyFont="1" applyFill="1" applyBorder="1" applyAlignment="1">
      <alignment horizontal="center" vertical="center" wrapText="1"/>
    </xf>
    <xf numFmtId="0" fontId="42" fillId="6" borderId="38" xfId="6" applyNumberFormat="1" applyFont="1" applyFill="1" applyBorder="1" applyAlignment="1">
      <alignment horizontal="center" vertical="center" wrapText="1"/>
    </xf>
    <xf numFmtId="171" fontId="42" fillId="6" borderId="3" xfId="6" applyNumberFormat="1" applyFont="1" applyFill="1" applyBorder="1" applyAlignment="1">
      <alignment horizontal="center" vertical="center" wrapText="1"/>
    </xf>
    <xf numFmtId="1" fontId="42" fillId="6" borderId="45" xfId="0" applyNumberFormat="1" applyFont="1" applyFill="1" applyBorder="1" applyAlignment="1">
      <alignment horizontal="center" vertical="center" wrapText="1"/>
    </xf>
    <xf numFmtId="1" fontId="42" fillId="6" borderId="32" xfId="0" applyNumberFormat="1" applyFont="1" applyFill="1" applyBorder="1" applyAlignment="1">
      <alignment horizontal="center" vertical="center" wrapText="1"/>
    </xf>
    <xf numFmtId="1" fontId="42" fillId="6" borderId="41" xfId="0" applyNumberFormat="1" applyFont="1" applyFill="1" applyBorder="1" applyAlignment="1">
      <alignment horizontal="center" vertical="center" wrapText="1"/>
    </xf>
    <xf numFmtId="1" fontId="42" fillId="6" borderId="37" xfId="0" applyNumberFormat="1" applyFont="1" applyFill="1" applyBorder="1" applyAlignment="1">
      <alignment horizontal="center" vertical="center" wrapText="1"/>
    </xf>
    <xf numFmtId="1" fontId="42" fillId="6" borderId="4" xfId="0" applyNumberFormat="1" applyFont="1" applyFill="1" applyBorder="1" applyAlignment="1">
      <alignment horizontal="center" vertical="center" wrapText="1"/>
    </xf>
    <xf numFmtId="1" fontId="42" fillId="6" borderId="38" xfId="0" applyNumberFormat="1" applyFont="1" applyFill="1" applyBorder="1" applyAlignment="1">
      <alignment horizontal="center" vertical="center" wrapText="1"/>
    </xf>
    <xf numFmtId="169" fontId="33" fillId="0" borderId="31" xfId="5" applyNumberFormat="1" applyFont="1" applyFill="1" applyBorder="1" applyAlignment="1">
      <alignment horizontal="center" vertical="center" wrapText="1"/>
    </xf>
    <xf numFmtId="169" fontId="33" fillId="0" borderId="9" xfId="5" applyNumberFormat="1" applyFont="1" applyFill="1" applyBorder="1" applyAlignment="1">
      <alignment horizontal="center" vertical="center" wrapText="1"/>
    </xf>
    <xf numFmtId="169" fontId="33" fillId="0" borderId="5" xfId="5" applyNumberFormat="1" applyFont="1" applyFill="1" applyBorder="1" applyAlignment="1">
      <alignment horizontal="center" vertical="center" wrapText="1"/>
    </xf>
    <xf numFmtId="10" fontId="42" fillId="0" borderId="5" xfId="8" applyNumberFormat="1" applyFont="1" applyFill="1" applyBorder="1" applyAlignment="1">
      <alignment horizontal="center" vertical="center" wrapText="1"/>
    </xf>
    <xf numFmtId="168" fontId="49" fillId="0" borderId="1" xfId="0" applyNumberFormat="1" applyFont="1" applyBorder="1" applyAlignment="1">
      <alignment horizontal="center" vertical="center" textRotation="90"/>
    </xf>
    <xf numFmtId="0" fontId="52" fillId="0" borderId="12" xfId="0" applyFont="1" applyBorder="1" applyAlignment="1">
      <alignment horizontal="center" vertical="center" wrapText="1"/>
    </xf>
    <xf numFmtId="0" fontId="5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43" fillId="0" borderId="23" xfId="0" applyFont="1" applyBorder="1" applyAlignment="1">
      <alignment horizontal="center" vertical="center"/>
    </xf>
    <xf numFmtId="0" fontId="33" fillId="0" borderId="40"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65" xfId="0" applyFont="1" applyBorder="1" applyAlignment="1">
      <alignment horizontal="center" vertical="center" wrapText="1"/>
    </xf>
    <xf numFmtId="10" fontId="33" fillId="6" borderId="53" xfId="8" applyNumberFormat="1" applyFont="1" applyFill="1" applyBorder="1" applyAlignment="1">
      <alignment horizontal="center" vertical="center" wrapText="1"/>
    </xf>
    <xf numFmtId="10" fontId="33" fillId="6" borderId="42" xfId="8" applyNumberFormat="1" applyFont="1" applyFill="1" applyBorder="1" applyAlignment="1">
      <alignment horizontal="center" vertical="center" wrapText="1"/>
    </xf>
    <xf numFmtId="10" fontId="33" fillId="6" borderId="54" xfId="8" applyNumberFormat="1" applyFont="1" applyFill="1" applyBorder="1" applyAlignment="1">
      <alignment horizontal="center" vertical="center" wrapText="1"/>
    </xf>
    <xf numFmtId="0" fontId="42" fillId="0" borderId="1" xfId="8" applyNumberFormat="1" applyFont="1" applyFill="1" applyBorder="1" applyAlignment="1">
      <alignment horizontal="center" vertical="center"/>
    </xf>
    <xf numFmtId="1" fontId="49" fillId="0" borderId="19" xfId="8" applyNumberFormat="1" applyFont="1" applyFill="1" applyBorder="1" applyAlignment="1">
      <alignment horizontal="center" vertical="center" wrapText="1"/>
    </xf>
    <xf numFmtId="1" fontId="49" fillId="0" borderId="1" xfId="8" applyNumberFormat="1" applyFont="1" applyFill="1" applyBorder="1" applyAlignment="1">
      <alignment horizontal="center" vertical="center" wrapText="1"/>
    </xf>
    <xf numFmtId="1" fontId="49" fillId="0" borderId="23" xfId="8" applyNumberFormat="1" applyFont="1" applyFill="1" applyBorder="1" applyAlignment="1">
      <alignment horizontal="center" vertical="center" wrapText="1"/>
    </xf>
    <xf numFmtId="164" fontId="42" fillId="6" borderId="37" xfId="6" applyNumberFormat="1" applyFont="1" applyFill="1" applyBorder="1" applyAlignment="1">
      <alignment horizontal="center" vertical="center" wrapText="1"/>
    </xf>
    <xf numFmtId="164" fontId="42" fillId="6" borderId="4" xfId="6" applyNumberFormat="1" applyFont="1" applyFill="1" applyBorder="1" applyAlignment="1">
      <alignment horizontal="center" vertical="center" wrapText="1"/>
    </xf>
    <xf numFmtId="164" fontId="42" fillId="6" borderId="38" xfId="6" applyNumberFormat="1" applyFont="1" applyFill="1" applyBorder="1" applyAlignment="1">
      <alignment horizontal="center" vertical="center" wrapText="1"/>
    </xf>
    <xf numFmtId="167" fontId="53" fillId="6" borderId="19" xfId="6" applyFont="1" applyFill="1" applyBorder="1" applyAlignment="1">
      <alignment horizontal="center" vertical="center"/>
    </xf>
    <xf numFmtId="167" fontId="53" fillId="6" borderId="1" xfId="6" applyFont="1" applyFill="1" applyBorder="1" applyAlignment="1">
      <alignment horizontal="center" vertical="center"/>
    </xf>
    <xf numFmtId="167" fontId="53" fillId="6" borderId="30" xfId="6" applyFont="1" applyFill="1" applyBorder="1" applyAlignment="1">
      <alignment horizontal="center" vertical="center"/>
    </xf>
    <xf numFmtId="166" fontId="41" fillId="0" borderId="30" xfId="7" applyFont="1" applyBorder="1" applyAlignment="1">
      <alignment horizontal="center" vertical="center" wrapText="1"/>
    </xf>
    <xf numFmtId="166" fontId="41" fillId="0" borderId="4" xfId="7" applyFont="1" applyBorder="1" applyAlignment="1">
      <alignment horizontal="center" vertical="center" wrapText="1"/>
    </xf>
    <xf numFmtId="166" fontId="41" fillId="0" borderId="38" xfId="7" applyFont="1" applyBorder="1" applyAlignment="1">
      <alignment horizontal="center" vertical="center" wrapText="1"/>
    </xf>
    <xf numFmtId="166" fontId="42" fillId="0" borderId="30" xfId="7" applyFont="1" applyFill="1" applyBorder="1" applyAlignment="1">
      <alignment horizontal="center" vertical="center" wrapText="1"/>
    </xf>
    <xf numFmtId="166" fontId="42" fillId="0" borderId="4" xfId="7" applyFont="1" applyFill="1" applyBorder="1" applyAlignment="1">
      <alignment horizontal="center" vertical="center" wrapText="1"/>
    </xf>
    <xf numFmtId="166" fontId="42" fillId="0" borderId="38" xfId="7" applyFont="1" applyFill="1" applyBorder="1" applyAlignment="1">
      <alignment horizontal="center" vertical="center" wrapText="1"/>
    </xf>
    <xf numFmtId="171" fontId="42" fillId="6" borderId="30" xfId="6" applyNumberFormat="1" applyFont="1" applyFill="1" applyBorder="1" applyAlignment="1">
      <alignment horizontal="center" vertical="center" wrapText="1"/>
    </xf>
    <xf numFmtId="14" fontId="42" fillId="0" borderId="37" xfId="8" applyNumberFormat="1" applyFont="1" applyFill="1" applyBorder="1" applyAlignment="1">
      <alignment horizontal="center" vertical="center" wrapText="1"/>
    </xf>
    <xf numFmtId="14" fontId="42" fillId="0" borderId="4" xfId="8" applyNumberFormat="1" applyFont="1" applyFill="1" applyBorder="1" applyAlignment="1">
      <alignment horizontal="center" vertical="center" wrapText="1"/>
    </xf>
    <xf numFmtId="14" fontId="42" fillId="0" borderId="38" xfId="8" applyNumberFormat="1" applyFont="1" applyFill="1" applyBorder="1" applyAlignment="1">
      <alignment horizontal="center" vertical="center" wrapText="1"/>
    </xf>
    <xf numFmtId="14" fontId="42" fillId="6" borderId="53" xfId="8" applyNumberFormat="1" applyFont="1" applyFill="1" applyBorder="1" applyAlignment="1">
      <alignment horizontal="center" vertical="center" wrapText="1"/>
    </xf>
    <xf numFmtId="14" fontId="42" fillId="6" borderId="43" xfId="8" applyNumberFormat="1" applyFont="1" applyFill="1" applyBorder="1" applyAlignment="1">
      <alignment horizontal="center" vertical="center" wrapText="1"/>
    </xf>
    <xf numFmtId="0" fontId="56" fillId="6" borderId="19" xfId="0" applyFont="1" applyFill="1" applyBorder="1" applyAlignment="1">
      <alignment horizontal="center" vertical="center"/>
    </xf>
    <xf numFmtId="0" fontId="42" fillId="6" borderId="1" xfId="0" applyFont="1" applyFill="1" applyBorder="1" applyAlignment="1">
      <alignment horizontal="center" vertical="center"/>
    </xf>
    <xf numFmtId="0" fontId="42" fillId="6" borderId="23" xfId="0" applyFont="1" applyFill="1" applyBorder="1" applyAlignment="1">
      <alignment horizontal="center" vertical="center"/>
    </xf>
    <xf numFmtId="14" fontId="42" fillId="6" borderId="15" xfId="8" applyNumberFormat="1" applyFont="1" applyFill="1" applyBorder="1" applyAlignment="1">
      <alignment horizontal="center" vertical="center" wrapText="1"/>
    </xf>
    <xf numFmtId="14" fontId="42" fillId="6" borderId="16" xfId="8" applyNumberFormat="1" applyFont="1" applyFill="1" applyBorder="1" applyAlignment="1">
      <alignment horizontal="center" vertical="center" wrapText="1"/>
    </xf>
    <xf numFmtId="14" fontId="42" fillId="6" borderId="17" xfId="8" applyNumberFormat="1" applyFont="1" applyFill="1" applyBorder="1" applyAlignment="1">
      <alignment horizontal="center" vertical="center" wrapText="1"/>
    </xf>
    <xf numFmtId="0" fontId="56" fillId="6" borderId="19" xfId="0" applyFont="1" applyFill="1" applyBorder="1" applyAlignment="1">
      <alignment horizontal="center" vertical="center" wrapText="1"/>
    </xf>
    <xf numFmtId="0" fontId="56" fillId="6" borderId="23" xfId="0" applyFont="1" applyFill="1" applyBorder="1" applyAlignment="1">
      <alignment horizontal="center" vertical="center" wrapText="1"/>
    </xf>
    <xf numFmtId="6" fontId="42" fillId="6" borderId="19" xfId="0" applyNumberFormat="1" applyFont="1" applyFill="1" applyBorder="1" applyAlignment="1">
      <alignment horizontal="center" vertical="center" wrapText="1"/>
    </xf>
    <xf numFmtId="6" fontId="42" fillId="6" borderId="1" xfId="0" applyNumberFormat="1" applyFont="1" applyFill="1" applyBorder="1" applyAlignment="1">
      <alignment horizontal="center" vertical="center" wrapText="1"/>
    </xf>
    <xf numFmtId="49" fontId="42" fillId="0" borderId="37" xfId="0" applyNumberFormat="1" applyFont="1" applyBorder="1" applyAlignment="1">
      <alignment horizontal="center" vertical="center" wrapText="1"/>
    </xf>
    <xf numFmtId="49" fontId="42" fillId="0" borderId="4" xfId="0" applyNumberFormat="1" applyFont="1" applyBorder="1" applyAlignment="1">
      <alignment horizontal="center" vertical="center" wrapText="1"/>
    </xf>
    <xf numFmtId="49" fontId="42" fillId="0" borderId="38" xfId="0" applyNumberFormat="1" applyFont="1" applyBorder="1" applyAlignment="1">
      <alignment horizontal="center" vertical="center" wrapText="1"/>
    </xf>
    <xf numFmtId="6" fontId="49" fillId="0" borderId="19" xfId="0" applyNumberFormat="1" applyFont="1" applyBorder="1" applyAlignment="1">
      <alignment horizontal="center" vertical="center"/>
    </xf>
    <xf numFmtId="0" fontId="42" fillId="0" borderId="1" xfId="0" applyFont="1" applyBorder="1" applyAlignment="1">
      <alignment horizontal="center" vertical="center"/>
    </xf>
    <xf numFmtId="0" fontId="42" fillId="0" borderId="23" xfId="0" applyFont="1" applyBorder="1" applyAlignment="1">
      <alignment horizontal="center" vertical="center"/>
    </xf>
    <xf numFmtId="167" fontId="49" fillId="6" borderId="30" xfId="6" applyFont="1" applyFill="1" applyBorder="1" applyAlignment="1">
      <alignment horizontal="center" vertical="center" wrapText="1"/>
    </xf>
    <xf numFmtId="167" fontId="49" fillId="6" borderId="21" xfId="6" applyFont="1" applyFill="1" applyBorder="1" applyAlignment="1">
      <alignment horizontal="center" vertical="center" wrapText="1"/>
    </xf>
    <xf numFmtId="177" fontId="42" fillId="6" borderId="37" xfId="7" applyNumberFormat="1" applyFont="1" applyFill="1" applyBorder="1" applyAlignment="1">
      <alignment horizontal="center" vertical="center" wrapText="1"/>
    </xf>
    <xf numFmtId="177" fontId="42" fillId="6" borderId="4" xfId="7" applyNumberFormat="1" applyFont="1" applyFill="1" applyBorder="1" applyAlignment="1">
      <alignment horizontal="center" vertical="center" wrapText="1"/>
    </xf>
    <xf numFmtId="177" fontId="42" fillId="6" borderId="38" xfId="7" applyNumberFormat="1" applyFont="1" applyFill="1" applyBorder="1" applyAlignment="1">
      <alignment horizontal="center" vertical="center" wrapText="1"/>
    </xf>
    <xf numFmtId="167" fontId="42" fillId="0" borderId="19" xfId="6" applyFont="1" applyFill="1" applyBorder="1" applyAlignment="1">
      <alignment horizontal="center" vertical="center" wrapText="1"/>
    </xf>
    <xf numFmtId="6" fontId="56" fillId="6" borderId="37" xfId="0" applyNumberFormat="1" applyFont="1" applyFill="1" applyBorder="1" applyAlignment="1">
      <alignment horizontal="center" vertical="center" wrapText="1"/>
    </xf>
    <xf numFmtId="6" fontId="56" fillId="6" borderId="4" xfId="0" applyNumberFormat="1" applyFont="1" applyFill="1" applyBorder="1" applyAlignment="1">
      <alignment horizontal="center" vertical="center" wrapText="1"/>
    </xf>
    <xf numFmtId="6" fontId="56" fillId="6" borderId="38" xfId="0" applyNumberFormat="1" applyFont="1" applyFill="1" applyBorder="1" applyAlignment="1">
      <alignment horizontal="center" vertical="center" wrapText="1"/>
    </xf>
    <xf numFmtId="6" fontId="56" fillId="6" borderId="53" xfId="0" applyNumberFormat="1" applyFont="1" applyFill="1" applyBorder="1" applyAlignment="1">
      <alignment horizontal="center" vertical="center" wrapText="1"/>
    </xf>
    <xf numFmtId="6" fontId="56" fillId="6" borderId="42" xfId="0" applyNumberFormat="1" applyFont="1" applyFill="1" applyBorder="1" applyAlignment="1">
      <alignment horizontal="center" vertical="center" wrapText="1"/>
    </xf>
    <xf numFmtId="6" fontId="56" fillId="6" borderId="54" xfId="0" applyNumberFormat="1" applyFont="1" applyFill="1" applyBorder="1" applyAlignment="1">
      <alignment horizontal="center" vertical="center" wrapText="1"/>
    </xf>
    <xf numFmtId="17" fontId="42" fillId="0" borderId="37" xfId="8" applyNumberFormat="1" applyFont="1" applyFill="1" applyBorder="1" applyAlignment="1">
      <alignment horizontal="center" vertical="center" wrapText="1"/>
    </xf>
    <xf numFmtId="0" fontId="42" fillId="0" borderId="38" xfId="8" applyNumberFormat="1" applyFont="1" applyFill="1" applyBorder="1" applyAlignment="1">
      <alignment horizontal="center" vertical="center" wrapText="1"/>
    </xf>
    <xf numFmtId="6" fontId="42" fillId="6" borderId="19" xfId="0" applyNumberFormat="1" applyFont="1" applyFill="1" applyBorder="1" applyAlignment="1">
      <alignment horizontal="left" vertical="center" wrapText="1"/>
    </xf>
    <xf numFmtId="6" fontId="42" fillId="6" borderId="1" xfId="0" applyNumberFormat="1" applyFont="1" applyFill="1" applyBorder="1" applyAlignment="1">
      <alignment horizontal="left" vertical="center" wrapText="1"/>
    </xf>
    <xf numFmtId="9" fontId="42" fillId="0" borderId="30" xfId="8" applyFont="1" applyFill="1" applyBorder="1" applyAlignment="1">
      <alignment horizontal="center" vertical="center" wrapText="1"/>
    </xf>
    <xf numFmtId="9" fontId="42" fillId="0" borderId="4" xfId="8" applyFont="1" applyFill="1" applyBorder="1" applyAlignment="1">
      <alignment horizontal="center" vertical="center" wrapText="1"/>
    </xf>
    <xf numFmtId="9" fontId="42" fillId="0" borderId="3" xfId="8" applyFont="1" applyFill="1" applyBorder="1" applyAlignment="1">
      <alignment horizontal="center" vertical="center" wrapText="1"/>
    </xf>
    <xf numFmtId="0" fontId="42" fillId="0" borderId="4" xfId="8" applyNumberFormat="1" applyFont="1" applyFill="1" applyBorder="1" applyAlignment="1">
      <alignment horizontal="center" vertical="center"/>
    </xf>
    <xf numFmtId="1" fontId="49" fillId="0" borderId="30" xfId="8" applyNumberFormat="1" applyFont="1" applyFill="1" applyBorder="1" applyAlignment="1">
      <alignment horizontal="center" vertical="center" wrapText="1"/>
    </xf>
    <xf numFmtId="1" fontId="49" fillId="0" borderId="3" xfId="8" applyNumberFormat="1" applyFont="1" applyFill="1" applyBorder="1" applyAlignment="1">
      <alignment horizontal="center" vertical="center" wrapText="1"/>
    </xf>
    <xf numFmtId="0" fontId="49" fillId="0" borderId="32" xfId="0" applyFont="1" applyBorder="1" applyAlignment="1">
      <alignment horizontal="center" vertical="center" wrapText="1"/>
    </xf>
    <xf numFmtId="0" fontId="49" fillId="0" borderId="41" xfId="0" applyFont="1" applyBorder="1" applyAlignment="1">
      <alignment horizontal="center" vertical="center" wrapText="1"/>
    </xf>
    <xf numFmtId="10" fontId="33" fillId="6" borderId="53" xfId="0" applyNumberFormat="1" applyFont="1" applyFill="1" applyBorder="1" applyAlignment="1">
      <alignment horizontal="center" vertical="center" wrapText="1"/>
    </xf>
    <xf numFmtId="10" fontId="33" fillId="6" borderId="42" xfId="0" applyNumberFormat="1" applyFont="1" applyFill="1" applyBorder="1" applyAlignment="1">
      <alignment horizontal="center" vertical="center" wrapText="1"/>
    </xf>
    <xf numFmtId="10" fontId="33" fillId="6" borderId="54" xfId="0" applyNumberFormat="1" applyFont="1" applyFill="1" applyBorder="1" applyAlignment="1">
      <alignment horizontal="center" vertical="center" wrapText="1"/>
    </xf>
    <xf numFmtId="171" fontId="42" fillId="0" borderId="37" xfId="6" applyNumberFormat="1" applyFont="1" applyFill="1" applyBorder="1" applyAlignment="1">
      <alignment horizontal="center" vertical="center" wrapText="1"/>
    </xf>
    <xf numFmtId="171" fontId="42" fillId="0" borderId="4" xfId="6" applyNumberFormat="1" applyFont="1" applyFill="1" applyBorder="1" applyAlignment="1">
      <alignment horizontal="center" vertical="center" wrapText="1"/>
    </xf>
    <xf numFmtId="171" fontId="42" fillId="0" borderId="38" xfId="6" applyNumberFormat="1" applyFont="1" applyFill="1" applyBorder="1" applyAlignment="1">
      <alignment horizontal="center" vertical="center" wrapText="1"/>
    </xf>
    <xf numFmtId="6" fontId="49" fillId="0" borderId="37" xfId="0" applyNumberFormat="1" applyFont="1" applyBorder="1" applyAlignment="1">
      <alignment horizontal="center" vertical="center" wrapText="1"/>
    </xf>
    <xf numFmtId="6" fontId="49" fillId="0" borderId="4" xfId="0" applyNumberFormat="1" applyFont="1" applyBorder="1" applyAlignment="1">
      <alignment horizontal="center" vertical="center" wrapText="1"/>
    </xf>
    <xf numFmtId="6" fontId="49" fillId="0" borderId="38" xfId="0" applyNumberFormat="1" applyFont="1" applyBorder="1" applyAlignment="1">
      <alignment horizontal="center" vertical="center" wrapText="1"/>
    </xf>
    <xf numFmtId="169" fontId="33" fillId="0" borderId="30" xfId="5" applyNumberFormat="1" applyFont="1" applyFill="1" applyBorder="1" applyAlignment="1">
      <alignment horizontal="center" vertical="center" wrapText="1"/>
    </xf>
    <xf numFmtId="169" fontId="33" fillId="0" borderId="4" xfId="5" applyNumberFormat="1" applyFont="1" applyFill="1" applyBorder="1" applyAlignment="1">
      <alignment horizontal="center" vertical="center" wrapText="1"/>
    </xf>
    <xf numFmtId="169" fontId="33" fillId="0" borderId="3" xfId="5" applyNumberFormat="1" applyFont="1" applyFill="1" applyBorder="1" applyAlignment="1">
      <alignment horizontal="center" vertical="center" wrapText="1"/>
    </xf>
    <xf numFmtId="10" fontId="33" fillId="0" borderId="38" xfId="8" applyNumberFormat="1" applyFont="1" applyFill="1" applyBorder="1" applyAlignment="1">
      <alignment horizontal="center" vertical="center" wrapText="1"/>
    </xf>
    <xf numFmtId="10" fontId="33" fillId="6" borderId="53" xfId="6" applyNumberFormat="1" applyFont="1" applyFill="1" applyBorder="1" applyAlignment="1">
      <alignment horizontal="center" vertical="center" wrapText="1"/>
    </xf>
    <xf numFmtId="10" fontId="33" fillId="6" borderId="42" xfId="6" applyNumberFormat="1" applyFont="1" applyFill="1" applyBorder="1" applyAlignment="1">
      <alignment horizontal="center" vertical="center" wrapText="1"/>
    </xf>
    <xf numFmtId="10" fontId="33" fillId="6" borderId="54" xfId="6" applyNumberFormat="1" applyFont="1" applyFill="1" applyBorder="1" applyAlignment="1">
      <alignment horizontal="center" vertical="center" wrapText="1"/>
    </xf>
    <xf numFmtId="10" fontId="33" fillId="6" borderId="37" xfId="8" applyNumberFormat="1" applyFont="1" applyFill="1" applyBorder="1" applyAlignment="1">
      <alignment horizontal="center" vertical="center" wrapText="1"/>
    </xf>
    <xf numFmtId="10" fontId="33" fillId="6" borderId="4" xfId="8" applyNumberFormat="1" applyFont="1" applyFill="1" applyBorder="1" applyAlignment="1">
      <alignment horizontal="center" vertical="center" wrapText="1"/>
    </xf>
    <xf numFmtId="10" fontId="33" fillId="6" borderId="38" xfId="8" applyNumberFormat="1" applyFont="1" applyFill="1" applyBorder="1" applyAlignment="1">
      <alignment horizontal="center" vertical="center" wrapText="1"/>
    </xf>
    <xf numFmtId="10" fontId="33" fillId="0" borderId="53" xfId="8" applyNumberFormat="1" applyFont="1" applyBorder="1" applyAlignment="1">
      <alignment horizontal="center" vertical="center" wrapText="1"/>
    </xf>
    <xf numFmtId="10" fontId="33" fillId="0" borderId="42" xfId="8" applyNumberFormat="1" applyFont="1" applyBorder="1" applyAlignment="1">
      <alignment horizontal="center" vertical="center" wrapText="1"/>
    </xf>
    <xf numFmtId="10" fontId="33" fillId="0" borderId="54" xfId="8" applyNumberFormat="1" applyFont="1" applyBorder="1" applyAlignment="1">
      <alignment horizontal="center" vertical="center" wrapText="1"/>
    </xf>
    <xf numFmtId="10" fontId="33" fillId="0" borderId="53" xfId="8" applyNumberFormat="1" applyFont="1" applyFill="1" applyBorder="1" applyAlignment="1">
      <alignment horizontal="center" vertical="center" wrapText="1"/>
    </xf>
    <xf numFmtId="10" fontId="33" fillId="0" borderId="42" xfId="8" applyNumberFormat="1" applyFont="1" applyFill="1" applyBorder="1" applyAlignment="1">
      <alignment horizontal="center" vertical="center" wrapText="1"/>
    </xf>
    <xf numFmtId="10" fontId="33" fillId="0" borderId="54" xfId="8" applyNumberFormat="1" applyFont="1" applyFill="1" applyBorder="1" applyAlignment="1">
      <alignment horizontal="center" vertical="center" wrapText="1"/>
    </xf>
    <xf numFmtId="0" fontId="33" fillId="6" borderId="64" xfId="0" applyFont="1" applyFill="1" applyBorder="1" applyAlignment="1">
      <alignment horizontal="center" vertical="center" wrapText="1"/>
    </xf>
    <xf numFmtId="0" fontId="33" fillId="6" borderId="45" xfId="0" applyFont="1" applyFill="1" applyBorder="1" applyAlignment="1">
      <alignment horizontal="center" vertical="center" wrapText="1"/>
    </xf>
    <xf numFmtId="10" fontId="33" fillId="0" borderId="53" xfId="0" applyNumberFormat="1" applyFont="1" applyBorder="1" applyAlignment="1">
      <alignment horizontal="center" vertical="center" wrapText="1"/>
    </xf>
    <xf numFmtId="10" fontId="33" fillId="0" borderId="42" xfId="0" applyNumberFormat="1" applyFont="1" applyBorder="1" applyAlignment="1">
      <alignment horizontal="center" vertical="center" wrapText="1"/>
    </xf>
    <xf numFmtId="10" fontId="33" fillId="0" borderId="54" xfId="0" applyNumberFormat="1" applyFont="1" applyBorder="1" applyAlignment="1">
      <alignment horizontal="center" vertical="center" wrapText="1"/>
    </xf>
    <xf numFmtId="167" fontId="42" fillId="6" borderId="3" xfId="6" applyFont="1" applyFill="1" applyBorder="1" applyAlignment="1">
      <alignment horizontal="center" vertical="center"/>
    </xf>
    <xf numFmtId="167" fontId="42" fillId="6" borderId="1" xfId="6" applyFont="1" applyFill="1" applyBorder="1" applyAlignment="1">
      <alignment horizontal="center" vertical="center"/>
    </xf>
    <xf numFmtId="167" fontId="42" fillId="6" borderId="23" xfId="6" applyFont="1" applyFill="1" applyBorder="1" applyAlignment="1">
      <alignment horizontal="center" vertical="center"/>
    </xf>
    <xf numFmtId="171" fontId="53" fillId="0" borderId="37" xfId="6" applyNumberFormat="1" applyFont="1" applyFill="1" applyBorder="1" applyAlignment="1">
      <alignment horizontal="center" vertical="center" wrapText="1"/>
    </xf>
    <xf numFmtId="171" fontId="53" fillId="0" borderId="4" xfId="6" applyNumberFormat="1" applyFont="1" applyFill="1" applyBorder="1" applyAlignment="1">
      <alignment horizontal="center" vertical="center" wrapText="1"/>
    </xf>
    <xf numFmtId="171" fontId="42" fillId="0" borderId="30" xfId="6" applyNumberFormat="1" applyFont="1" applyFill="1" applyBorder="1" applyAlignment="1">
      <alignment vertical="center" wrapText="1"/>
    </xf>
    <xf numFmtId="171" fontId="42" fillId="0" borderId="4" xfId="6" applyNumberFormat="1" applyFont="1" applyFill="1" applyBorder="1" applyAlignment="1">
      <alignment vertical="center" wrapText="1"/>
    </xf>
    <xf numFmtId="171" fontId="42" fillId="0" borderId="38" xfId="6" applyNumberFormat="1" applyFont="1" applyFill="1" applyBorder="1" applyAlignment="1">
      <alignment vertical="center" wrapText="1"/>
    </xf>
    <xf numFmtId="9" fontId="33" fillId="0" borderId="30" xfId="8" applyFont="1" applyFill="1" applyBorder="1" applyAlignment="1">
      <alignment horizontal="center" vertical="center" wrapText="1"/>
    </xf>
    <xf numFmtId="9" fontId="33" fillId="0" borderId="4" xfId="8" applyFont="1" applyFill="1" applyBorder="1" applyAlignment="1">
      <alignment horizontal="center" vertical="center" wrapText="1"/>
    </xf>
    <xf numFmtId="9" fontId="33" fillId="0" borderId="3" xfId="8" applyFont="1" applyFill="1" applyBorder="1" applyAlignment="1">
      <alignment horizontal="center" vertical="center" wrapText="1"/>
    </xf>
    <xf numFmtId="167" fontId="53" fillId="0" borderId="4" xfId="6" applyFont="1" applyFill="1" applyBorder="1" applyAlignment="1">
      <alignment horizontal="center" vertical="center" wrapText="1"/>
    </xf>
    <xf numFmtId="167" fontId="53" fillId="0" borderId="3" xfId="6" applyFont="1" applyFill="1" applyBorder="1" applyAlignment="1">
      <alignment horizontal="center" vertical="center" wrapText="1"/>
    </xf>
    <xf numFmtId="10" fontId="53" fillId="0" borderId="4" xfId="8" applyNumberFormat="1" applyFont="1" applyFill="1" applyBorder="1" applyAlignment="1">
      <alignment horizontal="center" vertical="center" wrapText="1"/>
    </xf>
    <xf numFmtId="10" fontId="53" fillId="0" borderId="3" xfId="8" applyNumberFormat="1" applyFont="1" applyFill="1" applyBorder="1" applyAlignment="1">
      <alignment horizontal="center" vertical="center" wrapText="1"/>
    </xf>
    <xf numFmtId="8" fontId="53" fillId="0" borderId="30" xfId="5" applyNumberFormat="1" applyFont="1" applyFill="1" applyBorder="1" applyAlignment="1">
      <alignment horizontal="center" vertical="center" wrapText="1"/>
    </xf>
    <xf numFmtId="0" fontId="53" fillId="0" borderId="4" xfId="5" applyNumberFormat="1" applyFont="1" applyFill="1" applyBorder="1" applyAlignment="1">
      <alignment horizontal="center" vertical="center" wrapText="1"/>
    </xf>
    <xf numFmtId="0" fontId="53" fillId="0" borderId="38" xfId="5" applyNumberFormat="1" applyFont="1" applyFill="1" applyBorder="1" applyAlignment="1">
      <alignment horizontal="center" vertical="center" wrapText="1"/>
    </xf>
    <xf numFmtId="167" fontId="53" fillId="0" borderId="30" xfId="6" applyFont="1" applyFill="1" applyBorder="1" applyAlignment="1">
      <alignment horizontal="center" vertical="center" wrapText="1"/>
    </xf>
    <xf numFmtId="167" fontId="53" fillId="0" borderId="38" xfId="6" applyFont="1" applyFill="1" applyBorder="1" applyAlignment="1">
      <alignment horizontal="center" vertical="center" wrapText="1"/>
    </xf>
    <xf numFmtId="10" fontId="53" fillId="0" borderId="30" xfId="8" applyNumberFormat="1" applyFont="1" applyFill="1" applyBorder="1" applyAlignment="1">
      <alignment horizontal="center" vertical="center" wrapText="1"/>
    </xf>
    <xf numFmtId="10" fontId="53" fillId="0" borderId="38" xfId="8" applyNumberFormat="1" applyFont="1" applyFill="1" applyBorder="1" applyAlignment="1">
      <alignment horizontal="center" vertical="center" wrapText="1"/>
    </xf>
    <xf numFmtId="167" fontId="53" fillId="0" borderId="19" xfId="6" applyFont="1" applyBorder="1" applyAlignment="1">
      <alignment horizontal="center" vertical="center" wrapText="1"/>
    </xf>
    <xf numFmtId="167" fontId="53" fillId="0" borderId="1" xfId="6" applyFont="1" applyBorder="1" applyAlignment="1">
      <alignment horizontal="center" vertical="center" wrapText="1"/>
    </xf>
    <xf numFmtId="176" fontId="33" fillId="6" borderId="37" xfId="8" applyNumberFormat="1" applyFont="1" applyFill="1" applyBorder="1" applyAlignment="1">
      <alignment horizontal="center" vertical="center" wrapText="1"/>
    </xf>
    <xf numFmtId="176" fontId="33" fillId="6" borderId="4" xfId="8" applyNumberFormat="1" applyFont="1" applyFill="1" applyBorder="1" applyAlignment="1">
      <alignment horizontal="center" vertical="center" wrapText="1"/>
    </xf>
    <xf numFmtId="176" fontId="33" fillId="6" borderId="38" xfId="8" applyNumberFormat="1" applyFont="1" applyFill="1" applyBorder="1" applyAlignment="1">
      <alignment horizontal="center" vertical="center" wrapText="1"/>
    </xf>
    <xf numFmtId="172" fontId="49" fillId="0" borderId="30" xfId="0" applyNumberFormat="1" applyFont="1" applyBorder="1" applyAlignment="1">
      <alignment horizontal="center" vertical="center" wrapText="1"/>
    </xf>
    <xf numFmtId="172" fontId="49" fillId="0" borderId="4" xfId="0" applyNumberFormat="1" applyFont="1" applyBorder="1" applyAlignment="1">
      <alignment horizontal="center" vertical="center" wrapText="1"/>
    </xf>
    <xf numFmtId="172" fontId="49" fillId="0" borderId="38" xfId="0" applyNumberFormat="1" applyFont="1" applyBorder="1" applyAlignment="1">
      <alignment horizontal="center" vertical="center" wrapText="1"/>
    </xf>
    <xf numFmtId="172" fontId="49" fillId="0" borderId="37" xfId="0" applyNumberFormat="1" applyFont="1" applyBorder="1" applyAlignment="1">
      <alignment horizontal="center" vertical="center" wrapText="1"/>
    </xf>
    <xf numFmtId="172" fontId="49" fillId="0" borderId="3" xfId="0" applyNumberFormat="1" applyFont="1" applyBorder="1" applyAlignment="1">
      <alignment horizontal="center" vertical="center" wrapText="1"/>
    </xf>
    <xf numFmtId="167" fontId="53" fillId="6" borderId="37" xfId="6" applyFont="1" applyFill="1" applyBorder="1" applyAlignment="1">
      <alignment horizontal="center" vertical="center" wrapText="1"/>
    </xf>
    <xf numFmtId="167" fontId="53" fillId="6" borderId="4" xfId="6" applyFont="1" applyFill="1" applyBorder="1" applyAlignment="1">
      <alignment horizontal="center" vertical="center" wrapText="1"/>
    </xf>
    <xf numFmtId="167" fontId="53" fillId="6" borderId="3" xfId="6" applyFont="1" applyFill="1" applyBorder="1" applyAlignment="1">
      <alignment horizontal="center" vertical="center" wrapText="1"/>
    </xf>
    <xf numFmtId="167" fontId="53" fillId="6" borderId="30" xfId="6" applyFont="1" applyFill="1" applyBorder="1" applyAlignment="1">
      <alignment horizontal="center" vertical="center" wrapText="1"/>
    </xf>
    <xf numFmtId="10" fontId="33" fillId="0" borderId="37" xfId="8" applyNumberFormat="1" applyFont="1" applyFill="1" applyBorder="1" applyAlignment="1">
      <alignment horizontal="center" vertical="center" wrapText="1"/>
    </xf>
    <xf numFmtId="1" fontId="49" fillId="0" borderId="5" xfId="8" applyNumberFormat="1" applyFont="1" applyFill="1" applyBorder="1" applyAlignment="1">
      <alignment horizontal="center" vertical="center" wrapText="1"/>
    </xf>
    <xf numFmtId="9" fontId="33" fillId="0" borderId="37" xfId="0" applyNumberFormat="1" applyFont="1" applyBorder="1" applyAlignment="1">
      <alignment horizontal="center" vertical="center" wrapText="1"/>
    </xf>
    <xf numFmtId="0" fontId="45" fillId="6" borderId="30" xfId="0" applyFont="1" applyFill="1" applyBorder="1" applyAlignment="1">
      <alignment horizontal="center" vertical="center" wrapText="1"/>
    </xf>
    <xf numFmtId="0" fontId="45" fillId="6" borderId="4" xfId="0" applyFont="1" applyFill="1" applyBorder="1" applyAlignment="1">
      <alignment horizontal="center" vertical="center" wrapText="1"/>
    </xf>
    <xf numFmtId="10" fontId="42" fillId="0" borderId="31" xfId="8" applyNumberFormat="1" applyFont="1" applyFill="1" applyBorder="1" applyAlignment="1">
      <alignment horizontal="center" vertical="center"/>
    </xf>
    <xf numFmtId="10" fontId="42" fillId="0" borderId="9" xfId="8" applyNumberFormat="1" applyFont="1" applyFill="1" applyBorder="1" applyAlignment="1">
      <alignment horizontal="center" vertical="center"/>
    </xf>
    <xf numFmtId="0" fontId="58" fillId="6" borderId="49" xfId="0" applyFont="1" applyFill="1" applyBorder="1" applyAlignment="1">
      <alignment horizontal="center" vertical="center" wrapText="1"/>
    </xf>
    <xf numFmtId="0" fontId="58" fillId="6" borderId="48" xfId="0" applyFont="1" applyFill="1" applyBorder="1" applyAlignment="1">
      <alignment horizontal="center" vertical="center" wrapText="1"/>
    </xf>
    <xf numFmtId="0" fontId="33" fillId="6" borderId="72" xfId="0" applyFont="1" applyFill="1" applyBorder="1" applyAlignment="1">
      <alignment horizontal="center" vertical="center" wrapText="1"/>
    </xf>
    <xf numFmtId="10" fontId="33" fillId="0" borderId="15" xfId="0" applyNumberFormat="1" applyFont="1" applyBorder="1" applyAlignment="1">
      <alignment horizontal="center" vertical="center" wrapText="1"/>
    </xf>
    <xf numFmtId="10" fontId="33" fillId="0" borderId="16" xfId="0" applyNumberFormat="1" applyFont="1" applyBorder="1" applyAlignment="1">
      <alignment horizontal="center" vertical="center" wrapText="1"/>
    </xf>
    <xf numFmtId="10" fontId="33" fillId="0" borderId="17" xfId="0" applyNumberFormat="1" applyFont="1" applyBorder="1" applyAlignment="1">
      <alignment horizontal="center" vertical="center" wrapText="1"/>
    </xf>
    <xf numFmtId="10" fontId="33" fillId="0" borderId="37" xfId="0" applyNumberFormat="1" applyFont="1" applyBorder="1" applyAlignment="1">
      <alignment horizontal="center" vertical="center" wrapText="1"/>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1" xfId="0" applyFont="1" applyFill="1" applyBorder="1" applyAlignment="1">
      <alignment horizontal="center" vertical="center" wrapText="1"/>
    </xf>
    <xf numFmtId="166" fontId="53" fillId="0" borderId="37" xfId="7" applyFont="1" applyFill="1" applyBorder="1" applyAlignment="1">
      <alignment horizontal="center" vertical="center" wrapText="1"/>
    </xf>
    <xf numFmtId="166" fontId="53" fillId="0" borderId="4" xfId="7" applyFont="1" applyFill="1" applyBorder="1" applyAlignment="1">
      <alignment horizontal="center" vertical="center" wrapText="1"/>
    </xf>
    <xf numFmtId="166" fontId="53" fillId="0" borderId="38" xfId="7" applyFont="1" applyFill="1" applyBorder="1" applyAlignment="1">
      <alignment horizontal="center" vertical="center" wrapText="1"/>
    </xf>
    <xf numFmtId="10" fontId="53" fillId="0" borderId="37" xfId="8" applyNumberFormat="1" applyFont="1" applyFill="1" applyBorder="1" applyAlignment="1">
      <alignment horizontal="center" vertical="center" wrapText="1"/>
    </xf>
    <xf numFmtId="166" fontId="53" fillId="6" borderId="4" xfId="7" applyFont="1" applyFill="1" applyBorder="1" applyAlignment="1">
      <alignment horizontal="center" vertical="center" wrapText="1"/>
    </xf>
    <xf numFmtId="166" fontId="53" fillId="6" borderId="38" xfId="7" applyFont="1" applyFill="1" applyBorder="1" applyAlignment="1">
      <alignment horizontal="center" vertical="center" wrapText="1"/>
    </xf>
    <xf numFmtId="10" fontId="53" fillId="6" borderId="4" xfId="8" applyNumberFormat="1" applyFont="1" applyFill="1" applyBorder="1" applyAlignment="1">
      <alignment horizontal="center" vertical="center" wrapText="1"/>
    </xf>
    <xf numFmtId="10" fontId="53" fillId="6" borderId="38" xfId="8" applyNumberFormat="1" applyFont="1" applyFill="1" applyBorder="1" applyAlignment="1">
      <alignment horizontal="center" vertical="center" wrapText="1"/>
    </xf>
    <xf numFmtId="166" fontId="53" fillId="6" borderId="37" xfId="7" applyFont="1" applyFill="1" applyBorder="1" applyAlignment="1">
      <alignment horizontal="center" vertical="center" wrapText="1"/>
    </xf>
    <xf numFmtId="10" fontId="53" fillId="6" borderId="37" xfId="8" applyNumberFormat="1" applyFont="1" applyFill="1" applyBorder="1" applyAlignment="1">
      <alignment horizontal="center" vertical="center" wrapText="1"/>
    </xf>
    <xf numFmtId="10" fontId="33" fillId="0" borderId="37" xfId="8" applyNumberFormat="1" applyFont="1" applyBorder="1" applyAlignment="1">
      <alignment horizontal="center" vertical="center" wrapText="1"/>
    </xf>
    <xf numFmtId="10" fontId="33" fillId="0" borderId="4" xfId="8" applyNumberFormat="1" applyFont="1" applyBorder="1" applyAlignment="1">
      <alignment horizontal="center" vertical="center" wrapText="1"/>
    </xf>
    <xf numFmtId="168" fontId="49" fillId="6" borderId="4" xfId="0" applyNumberFormat="1" applyFont="1" applyFill="1" applyBorder="1" applyAlignment="1">
      <alignment horizontal="center" vertical="center" wrapText="1"/>
    </xf>
    <xf numFmtId="168" fontId="49" fillId="6" borderId="3" xfId="0" applyNumberFormat="1" applyFont="1" applyFill="1" applyBorder="1" applyAlignment="1">
      <alignment horizontal="center" vertical="center" wrapText="1"/>
    </xf>
    <xf numFmtId="168" fontId="49" fillId="0" borderId="4" xfId="0" applyNumberFormat="1" applyFont="1" applyBorder="1" applyAlignment="1">
      <alignment horizontal="center" vertical="center"/>
    </xf>
    <xf numFmtId="168" fontId="49" fillId="0" borderId="3" xfId="0" applyNumberFormat="1" applyFont="1" applyBorder="1" applyAlignment="1">
      <alignment horizontal="center" vertical="center"/>
    </xf>
    <xf numFmtId="166" fontId="42" fillId="0" borderId="37" xfId="7" applyFont="1" applyFill="1" applyBorder="1" applyAlignment="1">
      <alignment horizontal="center" vertical="center" wrapText="1"/>
    </xf>
    <xf numFmtId="9" fontId="42" fillId="6" borderId="1" xfId="8" applyFont="1" applyFill="1" applyBorder="1" applyAlignment="1">
      <alignment horizontal="center" vertical="center" wrapText="1"/>
    </xf>
    <xf numFmtId="1" fontId="42" fillId="0" borderId="36" xfId="0" applyNumberFormat="1" applyFont="1" applyBorder="1" applyAlignment="1">
      <alignment horizontal="center" vertical="center" wrapText="1"/>
    </xf>
    <xf numFmtId="1" fontId="42" fillId="0" borderId="34" xfId="0" applyNumberFormat="1" applyFont="1" applyBorder="1" applyAlignment="1">
      <alignment horizontal="center" vertical="center" wrapText="1"/>
    </xf>
    <xf numFmtId="1" fontId="42" fillId="0" borderId="22" xfId="0" applyNumberFormat="1" applyFont="1" applyBorder="1" applyAlignment="1">
      <alignment horizontal="center" vertical="center" wrapText="1"/>
    </xf>
    <xf numFmtId="0" fontId="42" fillId="6" borderId="23" xfId="0" applyFont="1" applyFill="1" applyBorder="1" applyAlignment="1">
      <alignment horizontal="center" vertical="center" wrapText="1"/>
    </xf>
    <xf numFmtId="0" fontId="43" fillId="0" borderId="31" xfId="0" applyFont="1" applyBorder="1" applyAlignment="1">
      <alignment horizontal="center"/>
    </xf>
    <xf numFmtId="0" fontId="43" fillId="0" borderId="9" xfId="0" applyFont="1" applyBorder="1" applyAlignment="1">
      <alignment horizontal="center"/>
    </xf>
    <xf numFmtId="0" fontId="43" fillId="0" borderId="5" xfId="0" applyFont="1" applyBorder="1" applyAlignment="1">
      <alignment horizontal="center"/>
    </xf>
    <xf numFmtId="14" fontId="49" fillId="6" borderId="30" xfId="0" applyNumberFormat="1" applyFont="1" applyFill="1" applyBorder="1" applyAlignment="1">
      <alignment horizontal="center" vertical="center" wrapText="1"/>
    </xf>
    <xf numFmtId="14" fontId="49" fillId="6" borderId="4" xfId="0" applyNumberFormat="1" applyFont="1" applyFill="1" applyBorder="1" applyAlignment="1">
      <alignment horizontal="center" vertical="center" wrapText="1"/>
    </xf>
    <xf numFmtId="14" fontId="49" fillId="6" borderId="3" xfId="0" applyNumberFormat="1" applyFont="1" applyFill="1" applyBorder="1" applyAlignment="1">
      <alignment horizontal="center" vertical="center" wrapText="1"/>
    </xf>
    <xf numFmtId="171" fontId="53" fillId="6" borderId="37" xfId="6" applyNumberFormat="1" applyFont="1" applyFill="1" applyBorder="1" applyAlignment="1">
      <alignment horizontal="center" vertical="center" wrapText="1"/>
    </xf>
    <xf numFmtId="171" fontId="53" fillId="6" borderId="4" xfId="6" applyNumberFormat="1" applyFont="1" applyFill="1" applyBorder="1" applyAlignment="1">
      <alignment horizontal="center" vertical="center" wrapText="1"/>
    </xf>
    <xf numFmtId="171" fontId="53" fillId="6" borderId="38" xfId="6" applyNumberFormat="1" applyFont="1" applyFill="1" applyBorder="1" applyAlignment="1">
      <alignment horizontal="center" vertical="center" wrapText="1"/>
    </xf>
    <xf numFmtId="167" fontId="42" fillId="6" borderId="42" xfId="6" applyFont="1" applyFill="1" applyBorder="1" applyAlignment="1">
      <alignment horizontal="center" vertical="center" wrapText="1"/>
    </xf>
    <xf numFmtId="167" fontId="42" fillId="6" borderId="54" xfId="6" applyFont="1" applyFill="1" applyBorder="1" applyAlignment="1">
      <alignment horizontal="center" vertical="center" wrapText="1"/>
    </xf>
    <xf numFmtId="167" fontId="42" fillId="6" borderId="53" xfId="6" applyFont="1" applyFill="1" applyBorder="1" applyAlignment="1">
      <alignment horizontal="center" vertical="center" wrapText="1"/>
    </xf>
    <xf numFmtId="0" fontId="33" fillId="0" borderId="66" xfId="0" applyFont="1" applyBorder="1" applyAlignment="1">
      <alignment horizontal="center" vertical="center" wrapText="1"/>
    </xf>
    <xf numFmtId="10" fontId="53" fillId="6" borderId="3" xfId="8" applyNumberFormat="1" applyFont="1" applyFill="1" applyBorder="1" applyAlignment="1">
      <alignment horizontal="center" vertical="center" wrapText="1"/>
    </xf>
    <xf numFmtId="10" fontId="53" fillId="6" borderId="30" xfId="8" applyNumberFormat="1" applyFont="1" applyFill="1" applyBorder="1" applyAlignment="1">
      <alignment horizontal="center" vertical="center" wrapText="1"/>
    </xf>
    <xf numFmtId="167" fontId="43" fillId="0" borderId="37" xfId="6" applyFont="1" applyFill="1" applyBorder="1" applyAlignment="1">
      <alignment horizontal="center" vertical="center"/>
    </xf>
    <xf numFmtId="167" fontId="43" fillId="0" borderId="4" xfId="6" applyFont="1" applyFill="1" applyBorder="1" applyAlignment="1">
      <alignment horizontal="center" vertical="center"/>
    </xf>
    <xf numFmtId="167" fontId="43" fillId="0" borderId="38" xfId="6" applyFont="1" applyFill="1" applyBorder="1" applyAlignment="1">
      <alignment horizontal="center" vertical="center"/>
    </xf>
    <xf numFmtId="10" fontId="53" fillId="6" borderId="19" xfId="8" applyNumberFormat="1" applyFont="1" applyFill="1" applyBorder="1" applyAlignment="1">
      <alignment horizontal="center" vertical="center"/>
    </xf>
    <xf numFmtId="10" fontId="53" fillId="6" borderId="1" xfId="8" applyNumberFormat="1" applyFont="1" applyFill="1" applyBorder="1" applyAlignment="1">
      <alignment horizontal="center" vertical="center"/>
    </xf>
    <xf numFmtId="10" fontId="53" fillId="6" borderId="30" xfId="8" applyNumberFormat="1" applyFont="1" applyFill="1" applyBorder="1" applyAlignment="1">
      <alignment horizontal="center" vertical="center"/>
    </xf>
    <xf numFmtId="171" fontId="53" fillId="0" borderId="3" xfId="6" applyNumberFormat="1" applyFont="1" applyFill="1" applyBorder="1" applyAlignment="1">
      <alignment horizontal="center" vertical="center" wrapText="1"/>
    </xf>
    <xf numFmtId="171" fontId="53" fillId="0" borderId="1" xfId="6" applyNumberFormat="1" applyFont="1" applyFill="1" applyBorder="1" applyAlignment="1">
      <alignment horizontal="center" vertical="center" wrapText="1"/>
    </xf>
    <xf numFmtId="171" fontId="53" fillId="0" borderId="30" xfId="6" applyNumberFormat="1" applyFont="1" applyFill="1" applyBorder="1" applyAlignment="1">
      <alignment horizontal="center" vertical="center" wrapText="1"/>
    </xf>
    <xf numFmtId="10" fontId="53" fillId="0" borderId="1" xfId="8" applyNumberFormat="1" applyFont="1" applyFill="1" applyBorder="1" applyAlignment="1">
      <alignment horizontal="center" vertical="center" wrapText="1"/>
    </xf>
    <xf numFmtId="167" fontId="53" fillId="0" borderId="1" xfId="6" applyFont="1" applyFill="1" applyBorder="1" applyAlignment="1">
      <alignment horizontal="center" vertical="center" wrapText="1"/>
    </xf>
    <xf numFmtId="167" fontId="42" fillId="6" borderId="19" xfId="6" applyFont="1" applyFill="1" applyBorder="1" applyAlignment="1">
      <alignment horizontal="center" vertical="center"/>
    </xf>
    <xf numFmtId="10" fontId="41" fillId="0" borderId="30" xfId="8" applyNumberFormat="1" applyFont="1" applyBorder="1" applyAlignment="1">
      <alignment horizontal="center" vertical="center" wrapText="1"/>
    </xf>
    <xf numFmtId="10" fontId="41" fillId="0" borderId="4" xfId="8" applyNumberFormat="1" applyFont="1" applyBorder="1" applyAlignment="1">
      <alignment horizontal="center" vertical="center" wrapText="1"/>
    </xf>
    <xf numFmtId="10" fontId="41" fillId="0" borderId="38" xfId="8" applyNumberFormat="1" applyFont="1" applyBorder="1" applyAlignment="1">
      <alignment horizontal="center" vertical="center" wrapText="1"/>
    </xf>
    <xf numFmtId="167" fontId="41" fillId="0" borderId="30" xfId="6" applyFont="1" applyFill="1" applyBorder="1" applyAlignment="1">
      <alignment horizontal="center" vertical="center"/>
    </xf>
    <xf numFmtId="167" fontId="41" fillId="0" borderId="4" xfId="6" applyFont="1" applyFill="1" applyBorder="1" applyAlignment="1">
      <alignment horizontal="center" vertical="center"/>
    </xf>
    <xf numFmtId="167" fontId="41" fillId="0" borderId="3" xfId="6" applyFont="1" applyFill="1" applyBorder="1" applyAlignment="1">
      <alignment horizontal="center" vertical="center"/>
    </xf>
    <xf numFmtId="10" fontId="41" fillId="0" borderId="30" xfId="8" applyNumberFormat="1" applyFont="1" applyFill="1" applyBorder="1" applyAlignment="1">
      <alignment horizontal="center" vertical="center"/>
    </xf>
    <xf numFmtId="10" fontId="41" fillId="0" borderId="4" xfId="8" applyNumberFormat="1" applyFont="1" applyFill="1" applyBorder="1" applyAlignment="1">
      <alignment horizontal="center" vertical="center"/>
    </xf>
    <xf numFmtId="10" fontId="41" fillId="0" borderId="3" xfId="8" applyNumberFormat="1" applyFont="1" applyFill="1" applyBorder="1" applyAlignment="1">
      <alignment horizontal="center" vertical="center"/>
    </xf>
    <xf numFmtId="167" fontId="53" fillId="6" borderId="38" xfId="6" applyFont="1" applyFill="1" applyBorder="1" applyAlignment="1">
      <alignment horizontal="center" vertical="center" wrapText="1"/>
    </xf>
    <xf numFmtId="0" fontId="33" fillId="0" borderId="1" xfId="0" applyFont="1" applyBorder="1" applyAlignment="1">
      <alignment horizontal="center" vertical="center" wrapText="1"/>
    </xf>
    <xf numFmtId="10" fontId="53" fillId="0" borderId="40" xfId="8" applyNumberFormat="1" applyFont="1" applyBorder="1" applyAlignment="1">
      <alignment horizontal="center" vertical="center" wrapText="1"/>
    </xf>
    <xf numFmtId="10" fontId="53" fillId="0" borderId="12" xfId="8" applyNumberFormat="1" applyFont="1" applyBorder="1" applyAlignment="1">
      <alignment horizontal="center" vertical="center" wrapText="1"/>
    </xf>
    <xf numFmtId="171" fontId="53" fillId="6" borderId="19" xfId="6" applyNumberFormat="1" applyFont="1" applyFill="1" applyBorder="1" applyAlignment="1">
      <alignment horizontal="center" vertical="center" wrapText="1"/>
    </xf>
    <xf numFmtId="171" fontId="53" fillId="6" borderId="1" xfId="6" applyNumberFormat="1" applyFont="1" applyFill="1" applyBorder="1" applyAlignment="1">
      <alignment horizontal="center" vertical="center" wrapText="1"/>
    </xf>
    <xf numFmtId="171" fontId="53" fillId="6" borderId="23" xfId="6" applyNumberFormat="1" applyFont="1" applyFill="1" applyBorder="1" applyAlignment="1">
      <alignment horizontal="center" vertical="center" wrapText="1"/>
    </xf>
    <xf numFmtId="167" fontId="53" fillId="0" borderId="37" xfId="6" applyFont="1" applyFill="1" applyBorder="1" applyAlignment="1">
      <alignment horizontal="center" vertical="center" wrapText="1"/>
    </xf>
    <xf numFmtId="167" fontId="41" fillId="0" borderId="1" xfId="6" applyFont="1" applyFill="1" applyBorder="1" applyAlignment="1">
      <alignment horizontal="center" vertical="center"/>
    </xf>
    <xf numFmtId="10" fontId="41" fillId="0" borderId="1" xfId="8" applyNumberFormat="1" applyFont="1" applyFill="1" applyBorder="1" applyAlignment="1">
      <alignment horizontal="center" vertical="center"/>
    </xf>
    <xf numFmtId="172" fontId="53" fillId="0" borderId="30" xfId="0" applyNumberFormat="1" applyFont="1" applyBorder="1" applyAlignment="1">
      <alignment horizontal="center" vertical="center" wrapText="1"/>
    </xf>
    <xf numFmtId="172" fontId="53" fillId="0" borderId="4" xfId="0" applyNumberFormat="1" applyFont="1" applyBorder="1" applyAlignment="1">
      <alignment horizontal="center" vertical="center" wrapText="1"/>
    </xf>
    <xf numFmtId="172" fontId="53" fillId="0" borderId="38" xfId="0" applyNumberFormat="1" applyFont="1" applyBorder="1" applyAlignment="1">
      <alignment horizontal="center" vertical="center" wrapText="1"/>
    </xf>
    <xf numFmtId="10" fontId="53" fillId="0" borderId="31" xfId="8" applyNumberFormat="1" applyFont="1" applyBorder="1" applyAlignment="1">
      <alignment horizontal="center" vertical="center" wrapText="1"/>
    </xf>
    <xf numFmtId="10" fontId="53" fillId="0" borderId="9" xfId="8" applyNumberFormat="1" applyFont="1" applyBorder="1" applyAlignment="1">
      <alignment horizontal="center" vertical="center" wrapText="1"/>
    </xf>
    <xf numFmtId="10" fontId="53" fillId="0" borderId="39" xfId="8" applyNumberFormat="1" applyFont="1" applyBorder="1" applyAlignment="1">
      <alignment horizontal="center" vertical="center" wrapText="1"/>
    </xf>
    <xf numFmtId="10" fontId="53" fillId="6" borderId="19" xfId="8" applyNumberFormat="1" applyFont="1" applyFill="1" applyBorder="1" applyAlignment="1">
      <alignment horizontal="center" vertical="center" wrapText="1"/>
    </xf>
    <xf numFmtId="10" fontId="53" fillId="6" borderId="1" xfId="8" applyNumberFormat="1" applyFont="1" applyFill="1" applyBorder="1" applyAlignment="1">
      <alignment horizontal="center" vertical="center" wrapText="1"/>
    </xf>
    <xf numFmtId="10" fontId="53" fillId="6" borderId="23" xfId="8" applyNumberFormat="1" applyFont="1" applyFill="1" applyBorder="1" applyAlignment="1">
      <alignment horizontal="center" vertical="center" wrapText="1"/>
    </xf>
    <xf numFmtId="167" fontId="53" fillId="6" borderId="19" xfId="6" applyFont="1" applyFill="1" applyBorder="1" applyAlignment="1">
      <alignment horizontal="center" vertical="center" wrapText="1"/>
    </xf>
    <xf numFmtId="167" fontId="53" fillId="6" borderId="1" xfId="6" applyFont="1" applyFill="1" applyBorder="1" applyAlignment="1">
      <alignment horizontal="center" vertical="center" wrapText="1"/>
    </xf>
    <xf numFmtId="0" fontId="13" fillId="4" borderId="18" xfId="4" applyFont="1" applyFill="1" applyBorder="1" applyAlignment="1">
      <alignment horizontal="center" vertical="center"/>
    </xf>
    <xf numFmtId="0" fontId="13" fillId="4" borderId="19" xfId="4" applyFont="1" applyFill="1" applyBorder="1" applyAlignment="1">
      <alignment horizontal="center" vertical="center"/>
    </xf>
    <xf numFmtId="0" fontId="13" fillId="4" borderId="15" xfId="4" applyFont="1" applyFill="1" applyBorder="1" applyAlignment="1">
      <alignment horizontal="center" vertical="center"/>
    </xf>
    <xf numFmtId="0" fontId="11" fillId="4" borderId="1" xfId="4" applyFont="1" applyFill="1" applyBorder="1" applyAlignment="1">
      <alignment horizontal="center" vertical="center"/>
    </xf>
    <xf numFmtId="0" fontId="12" fillId="0" borderId="12" xfId="4" applyFont="1" applyBorder="1" applyAlignment="1">
      <alignment horizontal="center" vertical="center" wrapText="1"/>
    </xf>
    <xf numFmtId="0" fontId="12" fillId="0" borderId="13" xfId="4" applyFont="1" applyBorder="1" applyAlignment="1">
      <alignment horizontal="center" vertical="center" wrapText="1"/>
    </xf>
    <xf numFmtId="0" fontId="12" fillId="0" borderId="14" xfId="4" applyFont="1" applyBorder="1" applyAlignment="1">
      <alignment horizontal="center" vertical="center" wrapText="1"/>
    </xf>
    <xf numFmtId="0" fontId="12" fillId="0" borderId="12" xfId="4" applyFont="1" applyBorder="1" applyAlignment="1">
      <alignment horizontal="center"/>
    </xf>
    <xf numFmtId="0" fontId="12" fillId="0" borderId="13" xfId="4" applyFont="1" applyBorder="1" applyAlignment="1">
      <alignment horizontal="center"/>
    </xf>
    <xf numFmtId="0" fontId="12" fillId="0" borderId="14" xfId="4" applyFont="1" applyBorder="1" applyAlignment="1">
      <alignment horizontal="center"/>
    </xf>
    <xf numFmtId="0" fontId="12" fillId="0" borderId="1" xfId="4" applyFont="1" applyBorder="1" applyAlignment="1">
      <alignment horizontal="center" vertical="center"/>
    </xf>
    <xf numFmtId="0" fontId="12" fillId="0" borderId="23" xfId="4" applyFont="1" applyBorder="1" applyAlignment="1">
      <alignment horizontal="center"/>
    </xf>
    <xf numFmtId="0" fontId="12" fillId="0" borderId="0" xfId="4" applyFont="1" applyAlignment="1">
      <alignment horizontal="center"/>
    </xf>
    <xf numFmtId="0" fontId="11" fillId="4" borderId="19" xfId="4" applyFont="1" applyFill="1" applyBorder="1" applyAlignment="1">
      <alignment horizontal="center" vertical="center"/>
    </xf>
    <xf numFmtId="0" fontId="12" fillId="0" borderId="1" xfId="4" applyFont="1" applyBorder="1" applyAlignment="1">
      <alignment horizontal="center" vertical="center" wrapText="1"/>
    </xf>
    <xf numFmtId="0" fontId="48" fillId="0" borderId="1" xfId="8" applyNumberFormat="1" applyFont="1" applyFill="1" applyBorder="1" applyAlignment="1">
      <alignment horizontal="center" vertical="center"/>
    </xf>
    <xf numFmtId="0" fontId="44" fillId="0" borderId="13" xfId="0" applyFont="1" applyFill="1" applyBorder="1" applyAlignment="1">
      <alignment horizontal="center" vertical="center" wrapText="1"/>
    </xf>
    <xf numFmtId="0" fontId="44" fillId="0" borderId="12" xfId="0" applyFont="1" applyFill="1" applyBorder="1" applyAlignment="1">
      <alignment horizontal="center" vertical="center"/>
    </xf>
    <xf numFmtId="0" fontId="45" fillId="0" borderId="30"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8" fillId="0" borderId="30" xfId="8" applyNumberFormat="1" applyFont="1" applyFill="1" applyBorder="1" applyAlignment="1">
      <alignment horizontal="center" vertical="center" wrapText="1"/>
    </xf>
    <xf numFmtId="0" fontId="48" fillId="0" borderId="4" xfId="8" applyNumberFormat="1" applyFont="1" applyFill="1" applyBorder="1" applyAlignment="1">
      <alignment horizontal="center" vertical="center" wrapText="1"/>
    </xf>
    <xf numFmtId="0" fontId="48" fillId="0" borderId="3" xfId="8" applyNumberFormat="1" applyFont="1" applyFill="1" applyBorder="1" applyAlignment="1">
      <alignment horizontal="center" vertical="center" wrapText="1"/>
    </xf>
    <xf numFmtId="169" fontId="48" fillId="0" borderId="30" xfId="5" applyNumberFormat="1" applyFont="1" applyFill="1" applyBorder="1" applyAlignment="1">
      <alignment horizontal="center" vertical="center" wrapText="1"/>
    </xf>
    <xf numFmtId="169" fontId="48" fillId="0" borderId="4" xfId="5" applyNumberFormat="1" applyFont="1" applyFill="1" applyBorder="1" applyAlignment="1">
      <alignment horizontal="center" vertical="center" wrapText="1"/>
    </xf>
    <xf numFmtId="169" fontId="48" fillId="0" borderId="3" xfId="5" applyNumberFormat="1" applyFont="1" applyFill="1" applyBorder="1" applyAlignment="1">
      <alignment horizontal="center" vertical="center" wrapText="1"/>
    </xf>
    <xf numFmtId="0" fontId="42" fillId="0" borderId="38" xfId="8" applyNumberFormat="1" applyFont="1" applyFill="1" applyBorder="1" applyAlignment="1">
      <alignment horizontal="center" vertical="center"/>
    </xf>
    <xf numFmtId="0" fontId="42" fillId="0" borderId="37" xfId="8" applyNumberFormat="1" applyFont="1" applyFill="1" applyBorder="1" applyAlignment="1">
      <alignment horizontal="center" vertical="center"/>
    </xf>
    <xf numFmtId="0" fontId="49" fillId="0" borderId="37"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30" xfId="0" applyFont="1" applyFill="1" applyBorder="1" applyAlignment="1">
      <alignment horizontal="center" vertical="center" wrapText="1"/>
    </xf>
    <xf numFmtId="10" fontId="49" fillId="0" borderId="30" xfId="0" applyNumberFormat="1" applyFont="1" applyFill="1" applyBorder="1" applyAlignment="1">
      <alignment horizontal="center" vertical="center" wrapText="1"/>
    </xf>
    <xf numFmtId="10" fontId="49" fillId="0" borderId="4" xfId="0" applyNumberFormat="1" applyFont="1" applyFill="1" applyBorder="1" applyAlignment="1">
      <alignment horizontal="center" vertical="center" wrapText="1"/>
    </xf>
    <xf numFmtId="10" fontId="49" fillId="0" borderId="3" xfId="0" applyNumberFormat="1" applyFont="1" applyFill="1" applyBorder="1" applyAlignment="1">
      <alignment horizontal="center" vertical="center" wrapText="1"/>
    </xf>
    <xf numFmtId="10" fontId="42" fillId="0" borderId="30" xfId="8" applyNumberFormat="1" applyFont="1" applyFill="1" applyBorder="1" applyAlignment="1">
      <alignment horizontal="center" vertical="center"/>
    </xf>
    <xf numFmtId="10" fontId="42" fillId="0" borderId="4" xfId="8" applyNumberFormat="1" applyFont="1" applyFill="1" applyBorder="1" applyAlignment="1">
      <alignment horizontal="center" vertical="center"/>
    </xf>
    <xf numFmtId="10" fontId="42" fillId="0" borderId="38" xfId="8" applyNumberFormat="1" applyFont="1" applyFill="1" applyBorder="1" applyAlignment="1">
      <alignment horizontal="center" vertical="center"/>
    </xf>
    <xf numFmtId="0" fontId="33" fillId="0" borderId="9" xfId="0" applyFont="1" applyFill="1" applyBorder="1" applyAlignment="1">
      <alignment horizontal="center" vertical="center" wrapText="1"/>
    </xf>
    <xf numFmtId="0" fontId="33" fillId="0" borderId="12" xfId="0" applyFont="1" applyFill="1" applyBorder="1" applyAlignment="1">
      <alignment horizontal="center" vertical="center" wrapText="1"/>
    </xf>
    <xf numFmtId="1" fontId="43" fillId="0" borderId="0" xfId="0" applyNumberFormat="1" applyFont="1" applyFill="1" applyAlignment="1">
      <alignment horizontal="center" vertical="center"/>
    </xf>
    <xf numFmtId="0" fontId="58" fillId="0" borderId="0" xfId="0" applyFont="1" applyFill="1" applyAlignment="1">
      <alignment horizontal="center" vertical="center" wrapText="1"/>
    </xf>
    <xf numFmtId="0" fontId="42" fillId="0" borderId="30"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59" fillId="0" borderId="30" xfId="8" applyNumberFormat="1" applyFont="1" applyFill="1" applyBorder="1" applyAlignment="1">
      <alignment horizontal="center" vertical="center" wrapText="1"/>
    </xf>
    <xf numFmtId="0" fontId="59" fillId="0" borderId="3" xfId="8" applyNumberFormat="1" applyFont="1" applyFill="1" applyBorder="1" applyAlignment="1">
      <alignment horizontal="center" vertical="center" wrapText="1"/>
    </xf>
    <xf numFmtId="0" fontId="42" fillId="0" borderId="30" xfId="0" applyFont="1" applyFill="1" applyBorder="1" applyAlignment="1">
      <alignment horizontal="center" vertical="center"/>
    </xf>
    <xf numFmtId="0" fontId="42" fillId="0" borderId="4"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9" xfId="0" applyFont="1" applyFill="1" applyBorder="1" applyAlignment="1">
      <alignment horizontal="left" vertical="center" wrapText="1"/>
    </xf>
    <xf numFmtId="0" fontId="49" fillId="0" borderId="19" xfId="0" applyFont="1" applyFill="1" applyBorder="1" applyAlignment="1">
      <alignment horizontal="center" vertical="center" wrapText="1"/>
    </xf>
    <xf numFmtId="0" fontId="53" fillId="0" borderId="19" xfId="0" applyFont="1" applyFill="1" applyBorder="1" applyAlignment="1">
      <alignment horizontal="center" vertical="center" wrapText="1"/>
    </xf>
    <xf numFmtId="9" fontId="53" fillId="0" borderId="37" xfId="0" applyNumberFormat="1" applyFont="1" applyFill="1" applyBorder="1" applyAlignment="1">
      <alignment horizontal="center" vertical="center" wrapText="1"/>
    </xf>
    <xf numFmtId="9" fontId="53" fillId="0" borderId="19" xfId="0" applyNumberFormat="1" applyFont="1" applyFill="1" applyBorder="1" applyAlignment="1">
      <alignment horizontal="center" vertical="center" wrapText="1"/>
    </xf>
    <xf numFmtId="9" fontId="33" fillId="0" borderId="19" xfId="0" applyNumberFormat="1" applyFont="1" applyFill="1" applyBorder="1" applyAlignment="1">
      <alignment horizontal="center" vertical="center" wrapText="1"/>
    </xf>
    <xf numFmtId="0" fontId="42" fillId="0" borderId="1" xfId="0" applyFont="1" applyFill="1" applyBorder="1" applyAlignment="1">
      <alignment horizontal="left" vertical="center" wrapText="1"/>
    </xf>
    <xf numFmtId="0" fontId="49"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9" fontId="53" fillId="0" borderId="30" xfId="0" applyNumberFormat="1" applyFont="1" applyFill="1" applyBorder="1" applyAlignment="1">
      <alignment horizontal="center" vertical="center" wrapText="1"/>
    </xf>
    <xf numFmtId="9" fontId="53" fillId="0" borderId="1" xfId="0" applyNumberFormat="1"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1" fontId="53" fillId="0" borderId="1" xfId="0" applyNumberFormat="1" applyFont="1" applyFill="1" applyBorder="1" applyAlignment="1">
      <alignment horizontal="center" vertical="center" wrapText="1"/>
    </xf>
    <xf numFmtId="0" fontId="42" fillId="0" borderId="23" xfId="0" applyFont="1" applyFill="1" applyBorder="1" applyAlignment="1">
      <alignment horizontal="left" vertical="center" wrapText="1"/>
    </xf>
    <xf numFmtId="0" fontId="49" fillId="0" borderId="23" xfId="0" applyFont="1" applyFill="1" applyBorder="1" applyAlignment="1">
      <alignment horizontal="center" vertical="center" wrapText="1"/>
    </xf>
    <xf numFmtId="1" fontId="53" fillId="0" borderId="23" xfId="0" applyNumberFormat="1" applyFont="1" applyFill="1" applyBorder="1" applyAlignment="1">
      <alignment horizontal="center" vertical="center" wrapText="1"/>
    </xf>
    <xf numFmtId="9" fontId="53" fillId="0" borderId="23" xfId="0" applyNumberFormat="1" applyFont="1" applyFill="1" applyBorder="1" applyAlignment="1">
      <alignment horizontal="center" vertical="center" wrapText="1"/>
    </xf>
    <xf numFmtId="10" fontId="33" fillId="0" borderId="23" xfId="8" applyNumberFormat="1" applyFont="1" applyFill="1" applyBorder="1" applyAlignment="1">
      <alignment horizontal="center" vertical="center" wrapText="1"/>
    </xf>
    <xf numFmtId="0" fontId="47" fillId="0" borderId="30" xfId="0" applyFont="1" applyFill="1" applyBorder="1" applyAlignment="1">
      <alignment horizontal="center" vertical="center" wrapText="1"/>
    </xf>
    <xf numFmtId="0" fontId="47" fillId="0" borderId="38" xfId="0" applyFont="1" applyFill="1" applyBorder="1" applyAlignment="1">
      <alignment horizontal="center" vertical="center" wrapText="1"/>
    </xf>
    <xf numFmtId="176" fontId="49" fillId="0" borderId="3" xfId="8" applyNumberFormat="1" applyFont="1" applyFill="1" applyBorder="1" applyAlignment="1">
      <alignment horizontal="center" vertical="center" wrapText="1"/>
    </xf>
    <xf numFmtId="3" fontId="49" fillId="0" borderId="3" xfId="0" applyNumberFormat="1" applyFont="1" applyFill="1" applyBorder="1" applyAlignment="1">
      <alignment horizontal="center" vertical="center" wrapText="1"/>
    </xf>
    <xf numFmtId="9" fontId="49" fillId="0" borderId="4" xfId="8" applyFont="1" applyFill="1" applyBorder="1" applyAlignment="1">
      <alignment horizontal="center" vertical="center" wrapText="1"/>
    </xf>
    <xf numFmtId="0" fontId="42" fillId="0" borderId="1" xfId="8" applyNumberFormat="1" applyFont="1" applyFill="1" applyBorder="1" applyAlignment="1">
      <alignment horizontal="center" vertical="center" wrapText="1"/>
    </xf>
    <xf numFmtId="9" fontId="49" fillId="0" borderId="3" xfId="0" applyNumberFormat="1" applyFont="1" applyFill="1" applyBorder="1" applyAlignment="1">
      <alignment horizontal="center" vertical="center" wrapText="1"/>
    </xf>
    <xf numFmtId="9" fontId="42" fillId="0" borderId="38" xfId="8" applyFont="1" applyFill="1" applyBorder="1" applyAlignment="1">
      <alignment horizontal="center" vertical="center" wrapText="1"/>
    </xf>
    <xf numFmtId="0" fontId="49" fillId="0" borderId="19" xfId="8" applyNumberFormat="1" applyFont="1" applyFill="1" applyBorder="1" applyAlignment="1">
      <alignment horizontal="center" vertical="center" wrapText="1"/>
    </xf>
    <xf numFmtId="0" fontId="49" fillId="0" borderId="38" xfId="8" applyNumberFormat="1" applyFont="1" applyFill="1" applyBorder="1" applyAlignment="1">
      <alignment horizontal="center" vertical="center" wrapText="1"/>
    </xf>
    <xf numFmtId="0" fontId="42" fillId="0" borderId="19" xfId="6" applyNumberFormat="1" applyFont="1" applyFill="1" applyBorder="1" applyAlignment="1">
      <alignment horizontal="center" vertical="center" wrapText="1"/>
    </xf>
    <xf numFmtId="0" fontId="53" fillId="0" borderId="1" xfId="8" applyNumberFormat="1" applyFont="1" applyFill="1" applyBorder="1" applyAlignment="1">
      <alignment horizontal="center" vertical="center" wrapText="1"/>
    </xf>
    <xf numFmtId="1" fontId="42" fillId="0" borderId="30" xfId="8" applyNumberFormat="1" applyFont="1" applyFill="1" applyBorder="1" applyAlignment="1">
      <alignment horizontal="center" vertical="center" wrapText="1"/>
    </xf>
    <xf numFmtId="3" fontId="49" fillId="0" borderId="19" xfId="0" applyNumberFormat="1" applyFont="1" applyFill="1" applyBorder="1" applyAlignment="1">
      <alignment horizontal="center" vertical="center" wrapText="1"/>
    </xf>
    <xf numFmtId="3" fontId="49" fillId="0" borderId="30" xfId="0" applyNumberFormat="1" applyFont="1" applyFill="1" applyBorder="1" applyAlignment="1">
      <alignment horizontal="center" vertical="center" wrapText="1"/>
    </xf>
    <xf numFmtId="3" fontId="42" fillId="0" borderId="1" xfId="8" applyNumberFormat="1" applyFont="1" applyFill="1" applyBorder="1" applyAlignment="1">
      <alignment horizontal="center" vertical="center" wrapText="1"/>
    </xf>
    <xf numFmtId="3" fontId="49" fillId="0" borderId="1" xfId="0" applyNumberFormat="1" applyFont="1" applyFill="1" applyBorder="1" applyAlignment="1">
      <alignment horizontal="center" vertical="center" wrapText="1"/>
    </xf>
    <xf numFmtId="3" fontId="49" fillId="0" borderId="23" xfId="0" applyNumberFormat="1" applyFont="1" applyFill="1" applyBorder="1" applyAlignment="1">
      <alignment horizontal="center" vertical="center" wrapText="1"/>
    </xf>
    <xf numFmtId="3" fontId="43" fillId="0" borderId="1" xfId="0" applyNumberFormat="1" applyFont="1" applyFill="1" applyBorder="1" applyAlignment="1">
      <alignment horizontal="center" vertical="center"/>
    </xf>
    <xf numFmtId="0" fontId="42" fillId="0" borderId="23" xfId="8" applyNumberFormat="1" applyFont="1" applyFill="1" applyBorder="1" applyAlignment="1">
      <alignment horizontal="center" vertical="center" wrapText="1"/>
    </xf>
    <xf numFmtId="0" fontId="42" fillId="0" borderId="19" xfId="8" applyNumberFormat="1" applyFont="1" applyFill="1" applyBorder="1" applyAlignment="1">
      <alignment horizontal="center" vertical="center" wrapText="1"/>
    </xf>
    <xf numFmtId="10" fontId="42" fillId="0" borderId="1" xfId="8" applyNumberFormat="1" applyFont="1" applyFill="1" applyBorder="1" applyAlignment="1">
      <alignment horizontal="center" vertical="center" wrapText="1"/>
    </xf>
    <xf numFmtId="10" fontId="42" fillId="0" borderId="23" xfId="8" applyNumberFormat="1" applyFont="1" applyFill="1" applyBorder="1" applyAlignment="1">
      <alignment horizontal="center" vertical="center" wrapText="1"/>
    </xf>
    <xf numFmtId="3" fontId="49" fillId="0" borderId="38" xfId="0" applyNumberFormat="1" applyFont="1" applyFill="1" applyBorder="1" applyAlignment="1">
      <alignment horizontal="center" vertical="center" wrapText="1"/>
    </xf>
    <xf numFmtId="0" fontId="49" fillId="0" borderId="3"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38" xfId="0" applyFont="1" applyFill="1" applyBorder="1" applyAlignment="1">
      <alignment horizontal="center" vertical="center" wrapText="1"/>
    </xf>
    <xf numFmtId="0" fontId="56" fillId="0" borderId="19"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3" xfId="0" applyFont="1" applyFill="1" applyBorder="1" applyAlignment="1">
      <alignment horizontal="center" vertical="center"/>
    </xf>
    <xf numFmtId="1" fontId="42" fillId="0" borderId="19" xfId="0" applyNumberFormat="1" applyFont="1" applyFill="1" applyBorder="1" applyAlignment="1">
      <alignment horizontal="center" vertical="center" wrapText="1"/>
    </xf>
    <xf numFmtId="1" fontId="42" fillId="0" borderId="3" xfId="0" applyNumberFormat="1" applyFont="1" applyFill="1" applyBorder="1" applyAlignment="1">
      <alignment horizontal="center" vertical="center" wrapText="1"/>
    </xf>
    <xf numFmtId="0" fontId="49" fillId="0" borderId="38" xfId="0" applyFont="1" applyFill="1" applyBorder="1" applyAlignment="1">
      <alignment horizontal="center" vertical="center" wrapText="1"/>
    </xf>
    <xf numFmtId="1" fontId="42" fillId="0" borderId="38" xfId="0" applyNumberFormat="1" applyFont="1" applyFill="1" applyBorder="1" applyAlignment="1">
      <alignment horizontal="center" vertical="center" wrapText="1"/>
    </xf>
    <xf numFmtId="0" fontId="42" fillId="0" borderId="3" xfId="0" applyFont="1" applyFill="1" applyBorder="1" applyAlignment="1">
      <alignment horizontal="center" vertical="center"/>
    </xf>
    <xf numFmtId="9" fontId="42" fillId="0" borderId="4" xfId="0" applyNumberFormat="1" applyFont="1" applyFill="1" applyBorder="1" applyAlignment="1">
      <alignment horizontal="center" vertical="center"/>
    </xf>
    <xf numFmtId="2" fontId="42" fillId="0" borderId="19" xfId="0" applyNumberFormat="1" applyFont="1" applyFill="1" applyBorder="1" applyAlignment="1">
      <alignment horizontal="center" vertical="center" wrapText="1"/>
    </xf>
    <xf numFmtId="2" fontId="42" fillId="0" borderId="3" xfId="0" applyNumberFormat="1" applyFont="1" applyFill="1" applyBorder="1" applyAlignment="1">
      <alignment horizontal="center" vertical="center" wrapText="1"/>
    </xf>
    <xf numFmtId="1" fontId="42" fillId="0" borderId="1" xfId="0" applyNumberFormat="1" applyFont="1" applyFill="1" applyBorder="1" applyAlignment="1">
      <alignment horizontal="center" vertical="center" wrapText="1"/>
    </xf>
    <xf numFmtId="0" fontId="42" fillId="0" borderId="9" xfId="5" applyNumberFormat="1" applyFont="1" applyFill="1" applyBorder="1" applyAlignment="1">
      <alignment horizontal="center" vertical="center" wrapText="1"/>
    </xf>
    <xf numFmtId="2" fontId="42" fillId="0" borderId="4" xfId="0" applyNumberFormat="1" applyFont="1" applyFill="1" applyBorder="1" applyAlignment="1">
      <alignment horizontal="center" vertical="center" wrapText="1"/>
    </xf>
    <xf numFmtId="0" fontId="42" fillId="0" borderId="1" xfId="8" applyNumberFormat="1" applyFont="1" applyFill="1" applyBorder="1" applyAlignment="1">
      <alignment horizontal="center" vertical="center" wrapText="1"/>
    </xf>
    <xf numFmtId="0" fontId="43" fillId="0" borderId="0" xfId="0" applyFont="1" applyFill="1"/>
    <xf numFmtId="0" fontId="43" fillId="0" borderId="0" xfId="0" applyFont="1" applyFill="1" applyAlignment="1">
      <alignment horizontal="center" vertical="center" wrapText="1"/>
    </xf>
    <xf numFmtId="0" fontId="44" fillId="0" borderId="1"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5" fillId="0" borderId="1" xfId="4" applyFont="1" applyFill="1" applyBorder="1" applyAlignment="1">
      <alignment horizontal="left" vertical="center"/>
    </xf>
    <xf numFmtId="0" fontId="44" fillId="0" borderId="12" xfId="0" applyFont="1" applyFill="1" applyBorder="1" applyAlignment="1">
      <alignment horizontal="center" vertical="center" wrapText="1"/>
    </xf>
    <xf numFmtId="0" fontId="34" fillId="0" borderId="13" xfId="0" applyFont="1" applyFill="1" applyBorder="1" applyAlignment="1">
      <alignment horizontal="center" vertical="center" wrapText="1"/>
    </xf>
    <xf numFmtId="10" fontId="44" fillId="0" borderId="13"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6" fillId="0" borderId="12"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3" xfId="0" applyFont="1" applyFill="1" applyBorder="1" applyAlignment="1">
      <alignment vertical="center" wrapText="1"/>
    </xf>
    <xf numFmtId="0" fontId="44" fillId="0" borderId="1" xfId="0" applyFont="1" applyFill="1" applyBorder="1" applyAlignment="1">
      <alignment horizontal="center" vertical="center"/>
    </xf>
    <xf numFmtId="0" fontId="44" fillId="0" borderId="1" xfId="0" applyFont="1" applyFill="1" applyBorder="1" applyAlignment="1">
      <alignment horizontal="center" vertical="center"/>
    </xf>
    <xf numFmtId="0" fontId="34" fillId="0" borderId="12" xfId="0" applyFont="1" applyFill="1" applyBorder="1" applyAlignment="1">
      <alignment horizontal="center" vertical="center"/>
    </xf>
    <xf numFmtId="0" fontId="44" fillId="0" borderId="31" xfId="0" applyFont="1" applyFill="1" applyBorder="1" applyAlignment="1">
      <alignment horizontal="center" vertical="center"/>
    </xf>
    <xf numFmtId="0" fontId="45" fillId="0" borderId="12"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29"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7" fillId="0" borderId="4" xfId="0" applyFont="1" applyFill="1" applyBorder="1" applyAlignment="1">
      <alignment horizontal="center" vertical="center" wrapText="1"/>
    </xf>
    <xf numFmtId="0" fontId="48" fillId="0" borderId="30" xfId="0" applyFont="1" applyFill="1" applyBorder="1" applyAlignment="1">
      <alignment horizontal="center" vertical="center" wrapText="1"/>
    </xf>
    <xf numFmtId="0" fontId="48" fillId="0" borderId="3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32"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60"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58"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61"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45" fillId="0" borderId="59"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6" xfId="0" applyFont="1" applyFill="1" applyBorder="1" applyAlignment="1">
      <alignment horizontal="center" vertical="center" wrapText="1"/>
    </xf>
    <xf numFmtId="3" fontId="42" fillId="6" borderId="19" xfId="0" applyNumberFormat="1" applyFont="1" applyFill="1" applyBorder="1" applyAlignment="1">
      <alignment horizontal="center" vertical="center" wrapText="1"/>
    </xf>
    <xf numFmtId="3" fontId="42" fillId="6" borderId="3" xfId="0" applyNumberFormat="1" applyFont="1" applyFill="1" applyBorder="1" applyAlignment="1">
      <alignment horizontal="center" vertical="center" wrapText="1"/>
    </xf>
    <xf numFmtId="3" fontId="42" fillId="0" borderId="19" xfId="0" applyNumberFormat="1" applyFont="1" applyFill="1" applyBorder="1" applyAlignment="1">
      <alignment horizontal="center" vertical="center" wrapText="1"/>
    </xf>
    <xf numFmtId="3" fontId="42" fillId="0" borderId="3" xfId="0" applyNumberFormat="1" applyFont="1" applyFill="1" applyBorder="1" applyAlignment="1">
      <alignment horizontal="center" vertical="center" wrapText="1"/>
    </xf>
    <xf numFmtId="0" fontId="42" fillId="6" borderId="30" xfId="0" applyFont="1" applyFill="1" applyBorder="1" applyAlignment="1">
      <alignment horizontal="left" vertical="center" wrapText="1"/>
    </xf>
    <xf numFmtId="0" fontId="49" fillId="6" borderId="9" xfId="0" applyFont="1" applyFill="1" applyBorder="1" applyAlignment="1">
      <alignment vertical="center" wrapText="1"/>
    </xf>
    <xf numFmtId="0" fontId="56" fillId="6" borderId="30" xfId="0" applyFont="1" applyFill="1" applyBorder="1" applyAlignment="1">
      <alignment horizontal="center" vertical="center"/>
    </xf>
    <xf numFmtId="0" fontId="56" fillId="0" borderId="4" xfId="0" applyFont="1" applyFill="1" applyBorder="1" applyAlignment="1">
      <alignment horizontal="center" vertical="center"/>
    </xf>
    <xf numFmtId="10" fontId="33" fillId="6" borderId="30" xfId="8" applyNumberFormat="1" applyFont="1" applyFill="1" applyBorder="1" applyAlignment="1">
      <alignment horizontal="center" vertical="center" wrapText="1"/>
    </xf>
    <xf numFmtId="0" fontId="42" fillId="0" borderId="1" xfId="0" applyFont="1" applyFill="1" applyBorder="1" applyAlignment="1">
      <alignment horizontal="center" vertical="center"/>
    </xf>
    <xf numFmtId="14" fontId="49" fillId="0" borderId="30" xfId="0" applyNumberFormat="1" applyFont="1" applyFill="1" applyBorder="1" applyAlignment="1">
      <alignment horizontal="center" vertical="center" wrapText="1"/>
    </xf>
    <xf numFmtId="14" fontId="49" fillId="0" borderId="4" xfId="0" applyNumberFormat="1" applyFont="1" applyFill="1" applyBorder="1" applyAlignment="1">
      <alignment horizontal="center" vertical="center" wrapText="1"/>
    </xf>
    <xf numFmtId="14" fontId="49" fillId="0" borderId="3" xfId="0" applyNumberFormat="1" applyFont="1" applyFill="1" applyBorder="1" applyAlignment="1">
      <alignment horizontal="center" vertical="center" wrapText="1"/>
    </xf>
    <xf numFmtId="0" fontId="42" fillId="0" borderId="1" xfId="5" applyNumberFormat="1"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19"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23" xfId="0" applyFont="1" applyFill="1" applyBorder="1" applyAlignment="1">
      <alignment horizontal="center" vertical="center"/>
    </xf>
    <xf numFmtId="0" fontId="43" fillId="0" borderId="1" xfId="0" applyFont="1" applyFill="1" applyBorder="1"/>
    <xf numFmtId="3" fontId="42" fillId="0" borderId="19" xfId="6" applyNumberFormat="1" applyFont="1" applyFill="1" applyBorder="1" applyAlignment="1">
      <alignment horizontal="center" vertical="center"/>
    </xf>
    <xf numFmtId="3" fontId="43" fillId="0" borderId="30" xfId="0" applyNumberFormat="1" applyFont="1" applyFill="1" applyBorder="1" applyAlignment="1">
      <alignment horizontal="center" vertical="center"/>
    </xf>
    <xf numFmtId="0" fontId="43" fillId="0" borderId="1" xfId="0" applyFont="1" applyFill="1" applyBorder="1" applyAlignment="1">
      <alignment horizontal="center"/>
    </xf>
    <xf numFmtId="0" fontId="43" fillId="0" borderId="30" xfId="0" applyFont="1" applyFill="1" applyBorder="1"/>
    <xf numFmtId="1" fontId="49" fillId="0" borderId="1" xfId="0" applyNumberFormat="1" applyFont="1" applyFill="1" applyBorder="1" applyAlignment="1">
      <alignment horizontal="center" vertical="center" wrapText="1"/>
    </xf>
    <xf numFmtId="9" fontId="49" fillId="0" borderId="1" xfId="0" applyNumberFormat="1" applyFont="1" applyFill="1" applyBorder="1" applyAlignment="1">
      <alignment horizontal="center" vertical="center" wrapText="1"/>
    </xf>
    <xf numFmtId="9" fontId="42" fillId="0" borderId="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49" fillId="0" borderId="3" xfId="0" applyFont="1" applyFill="1" applyBorder="1" applyAlignment="1">
      <alignment horizontal="center" vertical="center"/>
    </xf>
    <xf numFmtId="14" fontId="42" fillId="0" borderId="14" xfId="0" applyNumberFormat="1" applyFont="1" applyFill="1" applyBorder="1" applyAlignment="1">
      <alignment horizontal="center" vertical="center" wrapText="1"/>
    </xf>
    <xf numFmtId="10" fontId="49" fillId="0" borderId="1" xfId="0" applyNumberFormat="1" applyFont="1" applyFill="1" applyBorder="1" applyAlignment="1">
      <alignment horizontal="center" vertical="center" wrapText="1"/>
    </xf>
    <xf numFmtId="1" fontId="42" fillId="0" borderId="27" xfId="6" applyNumberFormat="1" applyFont="1" applyFill="1" applyBorder="1" applyAlignment="1">
      <alignment horizontal="center" vertical="center" wrapText="1"/>
    </xf>
    <xf numFmtId="1" fontId="42" fillId="0" borderId="13" xfId="6" applyNumberFormat="1" applyFont="1" applyFill="1" applyBorder="1" applyAlignment="1">
      <alignment horizontal="center" vertical="center" wrapText="1"/>
    </xf>
    <xf numFmtId="3" fontId="49" fillId="0" borderId="14" xfId="0" applyNumberFormat="1" applyFont="1" applyFill="1" applyBorder="1" applyAlignment="1">
      <alignment horizontal="center" vertical="center" wrapText="1"/>
    </xf>
    <xf numFmtId="14" fontId="43" fillId="0" borderId="65" xfId="0" applyNumberFormat="1" applyFont="1" applyFill="1" applyBorder="1" applyAlignment="1">
      <alignment horizontal="center" vertical="center"/>
    </xf>
    <xf numFmtId="14" fontId="43" fillId="0" borderId="14" xfId="0" applyNumberFormat="1" applyFont="1" applyFill="1" applyBorder="1" applyAlignment="1">
      <alignment horizontal="center" vertical="center"/>
    </xf>
    <xf numFmtId="14" fontId="43" fillId="0" borderId="59" xfId="0" applyNumberFormat="1" applyFont="1" applyFill="1" applyBorder="1" applyAlignment="1">
      <alignment horizontal="center" vertical="center"/>
    </xf>
    <xf numFmtId="17" fontId="42" fillId="0" borderId="65" xfId="5" applyNumberFormat="1" applyFont="1" applyFill="1" applyBorder="1" applyAlignment="1">
      <alignment horizontal="center" vertical="center" wrapText="1"/>
    </xf>
    <xf numFmtId="17" fontId="42" fillId="0" borderId="14" xfId="5" applyNumberFormat="1" applyFont="1" applyFill="1" applyBorder="1" applyAlignment="1">
      <alignment horizontal="center" vertical="center" wrapText="1"/>
    </xf>
    <xf numFmtId="17" fontId="42" fillId="0" borderId="14" xfId="0" applyNumberFormat="1" applyFont="1" applyFill="1" applyBorder="1" applyAlignment="1">
      <alignment horizontal="center" vertical="center" wrapText="1"/>
    </xf>
    <xf numFmtId="17" fontId="42" fillId="0" borderId="59" xfId="0" applyNumberFormat="1" applyFont="1" applyFill="1" applyBorder="1" applyAlignment="1">
      <alignment horizontal="center" vertical="center" wrapText="1"/>
    </xf>
    <xf numFmtId="1" fontId="42" fillId="0" borderId="57" xfId="6" applyNumberFormat="1" applyFont="1" applyFill="1" applyBorder="1" applyAlignment="1">
      <alignment horizontal="center" vertical="center" wrapText="1"/>
    </xf>
    <xf numFmtId="0" fontId="42" fillId="0" borderId="12" xfId="6" applyNumberFormat="1" applyFont="1" applyFill="1" applyBorder="1" applyAlignment="1">
      <alignment horizontal="center" vertical="center" wrapText="1"/>
    </xf>
    <xf numFmtId="3" fontId="49" fillId="0" borderId="58" xfId="0" applyNumberFormat="1" applyFont="1" applyFill="1" applyBorder="1" applyAlignment="1">
      <alignment horizontal="center" vertical="center" wrapText="1"/>
    </xf>
    <xf numFmtId="14" fontId="42" fillId="0" borderId="14" xfId="8" applyNumberFormat="1" applyFont="1" applyFill="1" applyBorder="1" applyAlignment="1">
      <alignment horizontal="center" vertical="center" wrapText="1"/>
    </xf>
    <xf numFmtId="14" fontId="42" fillId="0" borderId="59" xfId="8" applyNumberFormat="1" applyFont="1" applyFill="1" applyBorder="1" applyAlignment="1">
      <alignment horizontal="center" vertical="center" wrapText="1"/>
    </xf>
    <xf numFmtId="14" fontId="42" fillId="0" borderId="0" xfId="8" applyNumberFormat="1" applyFont="1" applyFill="1" applyBorder="1" applyAlignment="1">
      <alignment horizontal="center" vertical="center" wrapText="1"/>
    </xf>
    <xf numFmtId="167" fontId="49" fillId="0" borderId="57" xfId="6" applyFont="1" applyFill="1" applyBorder="1" applyAlignment="1">
      <alignment horizontal="center" vertical="center" wrapText="1"/>
    </xf>
    <xf numFmtId="0" fontId="49" fillId="0" borderId="13" xfId="6" applyNumberFormat="1" applyFont="1" applyFill="1" applyBorder="1" applyAlignment="1">
      <alignment horizontal="center" vertical="center" wrapText="1"/>
    </xf>
    <xf numFmtId="3" fontId="49" fillId="0" borderId="59" xfId="0" applyNumberFormat="1" applyFont="1" applyFill="1" applyBorder="1" applyAlignment="1">
      <alignment horizontal="center" vertical="center" wrapText="1"/>
    </xf>
    <xf numFmtId="1" fontId="49" fillId="0" borderId="13" xfId="6" applyNumberFormat="1" applyFont="1" applyFill="1" applyBorder="1" applyAlignment="1">
      <alignment horizontal="center" vertical="center" wrapText="1"/>
    </xf>
    <xf numFmtId="167" fontId="49" fillId="0" borderId="13" xfId="6" applyFont="1" applyFill="1" applyBorder="1" applyAlignment="1">
      <alignment horizontal="center" vertical="center" wrapText="1"/>
    </xf>
    <xf numFmtId="167" fontId="49" fillId="0" borderId="7" xfId="6" applyFont="1" applyFill="1" applyBorder="1" applyAlignment="1">
      <alignment horizontal="center" vertical="center" wrapText="1"/>
    </xf>
    <xf numFmtId="3" fontId="49" fillId="0" borderId="11" xfId="0" applyNumberFormat="1" applyFont="1" applyFill="1" applyBorder="1" applyAlignment="1">
      <alignment horizontal="center" vertical="center" wrapText="1"/>
    </xf>
    <xf numFmtId="3" fontId="42" fillId="0" borderId="14" xfId="0" applyNumberFormat="1" applyFont="1" applyFill="1" applyBorder="1" applyAlignment="1">
      <alignment horizontal="center" vertical="center" wrapText="1"/>
    </xf>
    <xf numFmtId="3" fontId="42" fillId="0" borderId="13" xfId="0" applyNumberFormat="1" applyFont="1" applyFill="1" applyBorder="1" applyAlignment="1">
      <alignment horizontal="center" vertical="center" wrapText="1"/>
    </xf>
    <xf numFmtId="3" fontId="42" fillId="0" borderId="7" xfId="0" applyNumberFormat="1" applyFont="1" applyFill="1" applyBorder="1" applyAlignment="1">
      <alignment horizontal="center" vertical="center" wrapText="1"/>
    </xf>
    <xf numFmtId="3" fontId="42" fillId="0" borderId="0" xfId="0" applyNumberFormat="1" applyFont="1" applyFill="1" applyAlignment="1">
      <alignment horizontal="center" vertical="center" wrapText="1"/>
    </xf>
    <xf numFmtId="14" fontId="42" fillId="0" borderId="65" xfId="6" applyNumberFormat="1" applyFont="1" applyFill="1" applyBorder="1" applyAlignment="1">
      <alignment horizontal="center" vertical="center" wrapText="1"/>
    </xf>
    <xf numFmtId="14" fontId="42" fillId="0" borderId="11" xfId="6" applyNumberFormat="1" applyFont="1" applyFill="1" applyBorder="1" applyAlignment="1">
      <alignment horizontal="center" vertical="center" wrapText="1"/>
    </xf>
    <xf numFmtId="0" fontId="49" fillId="0" borderId="14" xfId="0" applyFont="1" applyFill="1" applyBorder="1" applyAlignment="1">
      <alignment horizontal="center" vertical="center" wrapText="1"/>
    </xf>
    <xf numFmtId="14" fontId="42" fillId="0" borderId="58" xfId="6" applyNumberFormat="1" applyFont="1" applyFill="1" applyBorder="1" applyAlignment="1">
      <alignment horizontal="center" vertical="center" wrapText="1"/>
    </xf>
    <xf numFmtId="14" fontId="42" fillId="0" borderId="14" xfId="6" applyNumberFormat="1" applyFont="1" applyFill="1" applyBorder="1" applyAlignment="1">
      <alignment horizontal="center" vertical="center" wrapText="1"/>
    </xf>
    <xf numFmtId="14" fontId="42" fillId="0" borderId="59" xfId="6" applyNumberFormat="1" applyFont="1" applyFill="1" applyBorder="1" applyAlignment="1">
      <alignment horizontal="center" vertical="center" wrapText="1"/>
    </xf>
    <xf numFmtId="42" fontId="43" fillId="0" borderId="0" xfId="0" applyNumberFormat="1" applyFont="1" applyFill="1" applyAlignment="1">
      <alignment horizontal="center" vertical="center" wrapText="1"/>
    </xf>
    <xf numFmtId="14" fontId="42" fillId="0" borderId="56" xfId="6" applyNumberFormat="1" applyFont="1" applyFill="1" applyBorder="1" applyAlignment="1">
      <alignment horizontal="center" vertical="center" wrapText="1"/>
    </xf>
    <xf numFmtId="14" fontId="49" fillId="0" borderId="45" xfId="0" applyNumberFormat="1" applyFont="1" applyFill="1" applyBorder="1" applyAlignment="1">
      <alignment horizontal="center" vertical="center" wrapText="1"/>
    </xf>
    <xf numFmtId="14" fontId="49" fillId="0" borderId="11" xfId="0" applyNumberFormat="1" applyFont="1" applyFill="1" applyBorder="1" applyAlignment="1">
      <alignment horizontal="center" vertical="center" wrapText="1"/>
    </xf>
    <xf numFmtId="14" fontId="49" fillId="0" borderId="59" xfId="0" applyNumberFormat="1" applyFont="1" applyFill="1" applyBorder="1" applyAlignment="1">
      <alignment horizontal="center" vertical="center" wrapText="1"/>
    </xf>
    <xf numFmtId="14" fontId="42" fillId="0" borderId="19" xfId="0" applyNumberFormat="1" applyFont="1" applyFill="1" applyBorder="1" applyAlignment="1">
      <alignment horizontal="center" vertical="center"/>
    </xf>
    <xf numFmtId="14" fontId="42" fillId="0" borderId="1" xfId="0" applyNumberFormat="1" applyFont="1" applyFill="1" applyBorder="1" applyAlignment="1">
      <alignment horizontal="center" vertical="center"/>
    </xf>
    <xf numFmtId="14" fontId="42" fillId="0" borderId="23" xfId="0" applyNumberFormat="1" applyFont="1" applyFill="1" applyBorder="1" applyAlignment="1">
      <alignment horizontal="center" vertical="center"/>
    </xf>
    <xf numFmtId="14" fontId="42" fillId="0" borderId="32" xfId="0" applyNumberFormat="1" applyFont="1" applyFill="1" applyBorder="1" applyAlignment="1">
      <alignment horizontal="center" vertical="center"/>
    </xf>
    <xf numFmtId="14" fontId="42" fillId="0" borderId="65" xfId="0" applyNumberFormat="1" applyFont="1" applyFill="1" applyBorder="1" applyAlignment="1">
      <alignment horizontal="center" vertical="center" wrapText="1"/>
    </xf>
    <xf numFmtId="0" fontId="49" fillId="0" borderId="58" xfId="0" applyFont="1" applyFill="1" applyBorder="1" applyAlignment="1">
      <alignment horizontal="center" vertical="center" wrapText="1"/>
    </xf>
    <xf numFmtId="14" fontId="42" fillId="0" borderId="59" xfId="0" applyNumberFormat="1" applyFont="1" applyFill="1" applyBorder="1" applyAlignment="1">
      <alignment horizontal="center" vertical="center" wrapText="1"/>
    </xf>
    <xf numFmtId="17" fontId="42" fillId="0" borderId="5" xfId="5" applyNumberFormat="1" applyFont="1" applyFill="1" applyBorder="1" applyAlignment="1">
      <alignment horizontal="center" vertical="center" wrapText="1"/>
    </xf>
    <xf numFmtId="17" fontId="42" fillId="0" borderId="12" xfId="5" applyNumberFormat="1" applyFont="1" applyFill="1" applyBorder="1" applyAlignment="1">
      <alignment horizontal="center" vertical="center" wrapText="1"/>
    </xf>
    <xf numFmtId="14" fontId="42" fillId="0" borderId="19" xfId="0" applyNumberFormat="1" applyFont="1" applyFill="1" applyBorder="1" applyAlignment="1">
      <alignment horizontal="center" vertical="center" wrapText="1"/>
    </xf>
    <xf numFmtId="14" fontId="42" fillId="0" borderId="30" xfId="0" applyNumberFormat="1" applyFont="1" applyFill="1" applyBorder="1" applyAlignment="1">
      <alignment horizontal="center" vertical="center" wrapText="1"/>
    </xf>
    <xf numFmtId="14" fontId="42" fillId="0" borderId="23" xfId="0" applyNumberFormat="1" applyFont="1" applyFill="1" applyBorder="1" applyAlignment="1">
      <alignment horizontal="center" vertical="center" wrapText="1"/>
    </xf>
    <xf numFmtId="0" fontId="45" fillId="0" borderId="1" xfId="0" applyFont="1" applyFill="1" applyBorder="1" applyAlignment="1">
      <alignment vertical="center" wrapText="1"/>
    </xf>
    <xf numFmtId="172" fontId="42" fillId="0" borderId="5" xfId="8" applyNumberFormat="1" applyFont="1" applyFill="1" applyBorder="1" applyAlignment="1">
      <alignment horizontal="center" vertical="center" wrapText="1"/>
    </xf>
    <xf numFmtId="172" fontId="42" fillId="0" borderId="12" xfId="8" applyNumberFormat="1" applyFont="1" applyFill="1" applyBorder="1" applyAlignment="1">
      <alignment horizontal="center" vertical="center" wrapText="1"/>
    </xf>
    <xf numFmtId="172" fontId="42" fillId="0" borderId="12" xfId="8" applyNumberFormat="1" applyFont="1" applyFill="1" applyBorder="1" applyAlignment="1">
      <alignment horizontal="left" vertical="center" wrapText="1"/>
    </xf>
    <xf numFmtId="0" fontId="43" fillId="0" borderId="12" xfId="0" applyFont="1" applyFill="1" applyBorder="1" applyAlignment="1">
      <alignment horizontal="justify" wrapText="1"/>
    </xf>
    <xf numFmtId="0" fontId="43" fillId="0" borderId="12" xfId="0" applyFont="1" applyFill="1" applyBorder="1" applyAlignment="1">
      <alignment wrapText="1"/>
    </xf>
    <xf numFmtId="172" fontId="42" fillId="0" borderId="40" xfId="8" applyNumberFormat="1" applyFont="1" applyFill="1" applyBorder="1" applyAlignment="1">
      <alignment horizontal="center" vertical="center" wrapText="1"/>
    </xf>
    <xf numFmtId="172" fontId="42" fillId="0" borderId="25" xfId="8" applyNumberFormat="1" applyFont="1" applyFill="1" applyBorder="1" applyAlignment="1">
      <alignment horizontal="center" vertical="center" wrapText="1"/>
    </xf>
    <xf numFmtId="172" fontId="42" fillId="0" borderId="23" xfId="8" applyNumberFormat="1" applyFont="1" applyFill="1" applyBorder="1" applyAlignment="1">
      <alignment horizontal="center" vertical="center" wrapText="1"/>
    </xf>
    <xf numFmtId="172" fontId="42" fillId="0" borderId="30" xfId="8" applyNumberFormat="1" applyFont="1" applyFill="1" applyBorder="1" applyAlignment="1">
      <alignment horizontal="center" vertical="center" wrapText="1"/>
    </xf>
    <xf numFmtId="0" fontId="55" fillId="0" borderId="1" xfId="0" applyFont="1" applyFill="1" applyBorder="1" applyAlignment="1">
      <alignment vertical="center" wrapText="1"/>
    </xf>
    <xf numFmtId="0" fontId="55" fillId="0" borderId="1" xfId="0" applyFont="1" applyFill="1" applyBorder="1" applyAlignment="1">
      <alignment horizontal="center" vertical="center" wrapText="1"/>
    </xf>
    <xf numFmtId="172" fontId="42" fillId="0" borderId="1" xfId="8" applyNumberFormat="1" applyFont="1" applyFill="1" applyBorder="1" applyAlignment="1">
      <alignment horizontal="center" vertical="center" wrapText="1"/>
    </xf>
    <xf numFmtId="0" fontId="43" fillId="0" borderId="0" xfId="0" applyFont="1" applyFill="1" applyAlignment="1">
      <alignment horizontal="center" vertical="center"/>
    </xf>
    <xf numFmtId="0" fontId="43" fillId="0" borderId="30" xfId="0" applyFont="1" applyFill="1" applyBorder="1" applyAlignment="1">
      <alignment wrapText="1"/>
    </xf>
    <xf numFmtId="173" fontId="42" fillId="0" borderId="1" xfId="8" applyNumberFormat="1" applyFont="1" applyFill="1" applyBorder="1" applyAlignment="1">
      <alignment horizontal="justify" vertical="top" wrapText="1"/>
    </xf>
    <xf numFmtId="173" fontId="42" fillId="0" borderId="9" xfId="8" applyNumberFormat="1" applyFont="1" applyFill="1" applyBorder="1" applyAlignment="1">
      <alignment horizontal="justify" vertical="center" wrapText="1"/>
    </xf>
    <xf numFmtId="173" fontId="42" fillId="0" borderId="12" xfId="8" applyNumberFormat="1" applyFont="1" applyFill="1" applyBorder="1" applyAlignment="1">
      <alignment horizontal="justify" vertical="center" wrapText="1"/>
    </xf>
    <xf numFmtId="173" fontId="42" fillId="0" borderId="1" xfId="8" applyNumberFormat="1" applyFont="1" applyFill="1" applyBorder="1" applyAlignment="1">
      <alignment horizontal="justify" vertical="center" wrapText="1"/>
    </xf>
    <xf numFmtId="172" fontId="42" fillId="0" borderId="3" xfId="8" applyNumberFormat="1" applyFont="1" applyFill="1" applyBorder="1" applyAlignment="1">
      <alignment horizontal="center" vertical="center" wrapText="1"/>
    </xf>
    <xf numFmtId="172" fontId="42" fillId="0" borderId="19" xfId="8" applyNumberFormat="1" applyFont="1" applyFill="1" applyBorder="1" applyAlignment="1">
      <alignment horizontal="center" vertical="center" wrapText="1"/>
    </xf>
    <xf numFmtId="49" fontId="42" fillId="0" borderId="23" xfId="8" applyNumberFormat="1" applyFont="1" applyFill="1" applyBorder="1" applyAlignment="1">
      <alignment horizontal="center" vertical="center" wrapText="1"/>
    </xf>
    <xf numFmtId="172" fontId="42" fillId="0" borderId="5" xfId="8" applyNumberFormat="1" applyFont="1" applyFill="1" applyBorder="1" applyAlignment="1">
      <alignment horizontal="left" vertical="center" wrapText="1"/>
    </xf>
    <xf numFmtId="0" fontId="56" fillId="0" borderId="40" xfId="0" applyFont="1" applyFill="1" applyBorder="1" applyAlignment="1">
      <alignment wrapText="1"/>
    </xf>
    <xf numFmtId="0" fontId="42" fillId="0" borderId="12" xfId="0" applyFont="1" applyFill="1" applyBorder="1" applyAlignment="1">
      <alignment vertical="center" wrapText="1"/>
    </xf>
    <xf numFmtId="0" fontId="42" fillId="0" borderId="12" xfId="0" applyFont="1" applyFill="1" applyBorder="1" applyAlignment="1">
      <alignment horizontal="left" vertical="top" wrapText="1"/>
    </xf>
    <xf numFmtId="0" fontId="42" fillId="0" borderId="30" xfId="0" applyFont="1" applyFill="1" applyBorder="1" applyAlignment="1">
      <alignment horizontal="left" wrapText="1"/>
    </xf>
    <xf numFmtId="0" fontId="42" fillId="0" borderId="38" xfId="0" applyFont="1" applyFill="1" applyBorder="1" applyAlignment="1">
      <alignment horizontal="left" wrapText="1"/>
    </xf>
    <xf numFmtId="174" fontId="49" fillId="0" borderId="37" xfId="0" applyNumberFormat="1" applyFont="1" applyFill="1" applyBorder="1" applyAlignment="1">
      <alignment horizontal="left" vertical="center" wrapText="1"/>
    </xf>
    <xf numFmtId="174" fontId="49" fillId="0" borderId="4" xfId="0" applyNumberFormat="1" applyFont="1" applyFill="1" applyBorder="1" applyAlignment="1">
      <alignment horizontal="left" vertical="center" wrapText="1"/>
    </xf>
    <xf numFmtId="174" fontId="49" fillId="0" borderId="38" xfId="0" applyNumberFormat="1" applyFont="1" applyFill="1" applyBorder="1" applyAlignment="1">
      <alignment horizontal="left" vertical="center" wrapText="1"/>
    </xf>
    <xf numFmtId="0" fontId="49" fillId="0" borderId="31" xfId="0" applyFont="1" applyFill="1" applyBorder="1" applyAlignment="1">
      <alignment horizontal="left" vertical="center" wrapText="1"/>
    </xf>
    <xf numFmtId="0" fontId="42" fillId="0" borderId="2" xfId="0" applyFont="1" applyFill="1" applyBorder="1" applyAlignment="1">
      <alignment vertical="center" wrapText="1"/>
    </xf>
    <xf numFmtId="0" fontId="42" fillId="0" borderId="36" xfId="0" applyFont="1" applyFill="1" applyBorder="1" applyAlignment="1">
      <alignment vertical="center" wrapText="1"/>
    </xf>
    <xf numFmtId="174" fontId="49" fillId="0" borderId="13" xfId="0" applyNumberFormat="1" applyFont="1" applyFill="1" applyBorder="1" applyAlignment="1">
      <alignment vertical="center" wrapText="1"/>
    </xf>
    <xf numFmtId="0" fontId="42" fillId="0" borderId="10" xfId="0" applyFont="1" applyFill="1" applyBorder="1" applyAlignment="1">
      <alignment vertical="center" wrapText="1"/>
    </xf>
    <xf numFmtId="174" fontId="56" fillId="0" borderId="1" xfId="0" applyNumberFormat="1" applyFont="1" applyFill="1" applyBorder="1" applyAlignment="1">
      <alignment horizontal="left" vertical="center" wrapText="1"/>
    </xf>
    <xf numFmtId="0" fontId="42" fillId="0" borderId="57" xfId="0" applyFont="1" applyFill="1" applyBorder="1" applyAlignment="1">
      <alignment vertical="center" wrapText="1"/>
    </xf>
    <xf numFmtId="0" fontId="42" fillId="0" borderId="13" xfId="0" applyFont="1" applyFill="1" applyBorder="1" applyAlignment="1">
      <alignment wrapText="1"/>
    </xf>
    <xf numFmtId="0" fontId="42" fillId="0" borderId="13" xfId="0" applyFont="1" applyFill="1" applyBorder="1" applyAlignment="1">
      <alignment vertical="center" wrapText="1"/>
    </xf>
    <xf numFmtId="0" fontId="42" fillId="0" borderId="11" xfId="0" applyFont="1" applyFill="1" applyBorder="1" applyAlignment="1">
      <alignment horizontal="left" vertical="center" wrapText="1"/>
    </xf>
    <xf numFmtId="0" fontId="42" fillId="0" borderId="58" xfId="0" applyFont="1" applyFill="1" applyBorder="1" applyAlignment="1">
      <alignment horizontal="left" vertical="center" wrapText="1"/>
    </xf>
    <xf numFmtId="0" fontId="42" fillId="0" borderId="1" xfId="0" applyFont="1" applyFill="1" applyBorder="1" applyAlignment="1">
      <alignment horizontal="center" vertical="center" wrapText="1"/>
    </xf>
    <xf numFmtId="174" fontId="49" fillId="0" borderId="32" xfId="0" applyNumberFormat="1" applyFont="1" applyFill="1" applyBorder="1" applyAlignment="1">
      <alignment horizontal="left" vertical="center" wrapText="1"/>
    </xf>
    <xf numFmtId="174" fontId="49" fillId="0" borderId="23" xfId="0" applyNumberFormat="1" applyFont="1" applyFill="1" applyBorder="1" applyAlignment="1">
      <alignment horizontal="left" vertical="top" wrapText="1"/>
    </xf>
    <xf numFmtId="0" fontId="49" fillId="0" borderId="3"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0" borderId="5" xfId="0" applyFont="1" applyFill="1" applyBorder="1" applyAlignment="1">
      <alignment horizontal="left" vertical="center" wrapText="1"/>
    </xf>
    <xf numFmtId="0" fontId="49" fillId="0" borderId="12" xfId="0" applyFont="1" applyFill="1" applyBorder="1" applyAlignment="1">
      <alignment horizontal="left" vertical="center" wrapText="1"/>
    </xf>
    <xf numFmtId="173" fontId="42" fillId="0" borderId="12" xfId="8" applyNumberFormat="1" applyFont="1" applyFill="1" applyBorder="1" applyAlignment="1">
      <alignment horizontal="left" vertical="center" wrapText="1"/>
    </xf>
    <xf numFmtId="173" fontId="42" fillId="0" borderId="40" xfId="8" applyNumberFormat="1" applyFont="1" applyFill="1" applyBorder="1" applyAlignment="1">
      <alignment horizontal="left" vertical="center" wrapText="1"/>
    </xf>
    <xf numFmtId="173" fontId="42" fillId="0" borderId="25" xfId="8" applyNumberFormat="1" applyFont="1" applyFill="1" applyBorder="1" applyAlignment="1">
      <alignment horizontal="left" vertical="center" wrapText="1"/>
    </xf>
    <xf numFmtId="10" fontId="42" fillId="0" borderId="15" xfId="8" applyNumberFormat="1" applyFont="1" applyFill="1" applyBorder="1" applyAlignment="1">
      <alignment horizontal="left" vertical="center" wrapText="1"/>
    </xf>
    <xf numFmtId="10" fontId="42" fillId="0" borderId="16" xfId="8" applyNumberFormat="1" applyFont="1" applyFill="1" applyBorder="1" applyAlignment="1">
      <alignment horizontal="left" vertical="center" wrapText="1"/>
    </xf>
    <xf numFmtId="10" fontId="42" fillId="0" borderId="9" xfId="8" applyNumberFormat="1" applyFont="1" applyFill="1" applyBorder="1" applyAlignment="1">
      <alignment horizontal="left" vertical="center" wrapText="1"/>
    </xf>
    <xf numFmtId="173" fontId="42" fillId="0" borderId="57" xfId="8" applyNumberFormat="1" applyFont="1" applyFill="1" applyBorder="1" applyAlignment="1">
      <alignment horizontal="justify" vertical="center" wrapText="1"/>
    </xf>
    <xf numFmtId="173" fontId="42" fillId="0" borderId="13" xfId="8" applyNumberFormat="1" applyFont="1" applyFill="1" applyBorder="1" applyAlignment="1">
      <alignment horizontal="justify" vertical="center" wrapText="1"/>
    </xf>
    <xf numFmtId="173" fontId="49" fillId="0" borderId="40" xfId="8" applyNumberFormat="1" applyFont="1" applyFill="1" applyBorder="1" applyAlignment="1">
      <alignment vertical="center" wrapText="1"/>
    </xf>
    <xf numFmtId="173" fontId="49" fillId="0" borderId="12" xfId="8" applyNumberFormat="1" applyFont="1" applyFill="1" applyBorder="1" applyAlignment="1">
      <alignment vertical="center" wrapText="1"/>
    </xf>
    <xf numFmtId="173" fontId="49" fillId="0" borderId="31" xfId="8" applyNumberFormat="1" applyFont="1" applyFill="1" applyBorder="1" applyAlignment="1">
      <alignment vertical="center" wrapText="1"/>
    </xf>
    <xf numFmtId="173" fontId="49" fillId="0" borderId="25" xfId="8" applyNumberFormat="1" applyFont="1" applyFill="1" applyBorder="1" applyAlignment="1">
      <alignment vertical="center" wrapText="1"/>
    </xf>
    <xf numFmtId="0" fontId="43" fillId="0" borderId="1" xfId="0" applyFont="1" applyFill="1" applyBorder="1" applyAlignment="1">
      <alignment horizontal="left" vertical="center" wrapText="1"/>
    </xf>
    <xf numFmtId="172" fontId="42" fillId="0" borderId="5" xfId="8" applyNumberFormat="1" applyFont="1" applyFill="1" applyBorder="1" applyAlignment="1">
      <alignment vertical="center" wrapText="1"/>
    </xf>
    <xf numFmtId="167" fontId="42" fillId="0" borderId="3" xfId="6" applyFont="1" applyFill="1" applyBorder="1" applyAlignment="1">
      <alignment vertical="center" wrapText="1"/>
    </xf>
    <xf numFmtId="172" fontId="42" fillId="0" borderId="12" xfId="8" applyNumberFormat="1" applyFont="1" applyFill="1" applyBorder="1" applyAlignment="1">
      <alignment vertical="center" wrapText="1"/>
    </xf>
    <xf numFmtId="167" fontId="42" fillId="0" borderId="23" xfId="6" applyFont="1" applyFill="1" applyBorder="1" applyAlignment="1">
      <alignment vertical="center" wrapText="1"/>
    </xf>
    <xf numFmtId="172" fontId="42" fillId="0" borderId="23" xfId="8" applyNumberFormat="1" applyFont="1" applyFill="1" applyBorder="1" applyAlignment="1">
      <alignment vertical="center" wrapText="1"/>
    </xf>
    <xf numFmtId="0" fontId="43" fillId="0" borderId="12" xfId="0" applyFont="1" applyFill="1" applyBorder="1" applyAlignment="1">
      <alignment horizontal="left" vertical="top" wrapText="1"/>
    </xf>
    <xf numFmtId="3" fontId="49" fillId="0" borderId="1" xfId="0" applyNumberFormat="1" applyFont="1" applyFill="1" applyBorder="1" applyAlignment="1">
      <alignment vertical="center" wrapText="1"/>
    </xf>
    <xf numFmtId="172" fontId="42" fillId="0" borderId="30" xfId="8" applyNumberFormat="1" applyFont="1" applyFill="1" applyBorder="1" applyAlignment="1">
      <alignment vertical="center" wrapText="1"/>
    </xf>
    <xf numFmtId="167" fontId="42" fillId="0" borderId="19" xfId="6" applyFont="1" applyFill="1" applyBorder="1" applyAlignment="1">
      <alignment vertical="center" wrapText="1"/>
    </xf>
    <xf numFmtId="172" fontId="42" fillId="0" borderId="1" xfId="8" applyNumberFormat="1" applyFont="1" applyFill="1" applyBorder="1" applyAlignment="1">
      <alignment vertical="center" wrapText="1"/>
    </xf>
    <xf numFmtId="167" fontId="42" fillId="0" borderId="1" xfId="6" applyFont="1" applyFill="1" applyBorder="1" applyAlignment="1">
      <alignment vertical="center" wrapText="1"/>
    </xf>
    <xf numFmtId="167" fontId="42" fillId="0" borderId="30" xfId="6" applyFont="1" applyFill="1" applyBorder="1" applyAlignment="1">
      <alignment vertical="center" wrapText="1"/>
    </xf>
    <xf numFmtId="172" fontId="42" fillId="0" borderId="19" xfId="8" applyNumberFormat="1" applyFont="1" applyFill="1" applyBorder="1" applyAlignment="1">
      <alignment vertical="center" wrapText="1"/>
    </xf>
    <xf numFmtId="172" fontId="42" fillId="0" borderId="37" xfId="8" applyNumberFormat="1" applyFont="1" applyFill="1" applyBorder="1" applyAlignment="1">
      <alignment vertical="center" wrapText="1"/>
    </xf>
    <xf numFmtId="0" fontId="43" fillId="0" borderId="1" xfId="0" applyFont="1" applyFill="1" applyBorder="1" applyAlignment="1">
      <alignment vertical="center"/>
    </xf>
    <xf numFmtId="172" fontId="42" fillId="0" borderId="3" xfId="8" applyNumberFormat="1" applyFont="1" applyFill="1" applyBorder="1" applyAlignment="1">
      <alignment vertical="center" wrapText="1"/>
    </xf>
    <xf numFmtId="0" fontId="43" fillId="0" borderId="23" xfId="0" applyFont="1" applyFill="1" applyBorder="1" applyAlignment="1">
      <alignment vertical="center"/>
    </xf>
    <xf numFmtId="0" fontId="43" fillId="0" borderId="3" xfId="0" applyFont="1" applyFill="1" applyBorder="1" applyAlignment="1">
      <alignment vertical="center"/>
    </xf>
    <xf numFmtId="0" fontId="43" fillId="0" borderId="30" xfId="0" applyFont="1" applyFill="1" applyBorder="1" applyAlignment="1">
      <alignment vertical="center"/>
    </xf>
    <xf numFmtId="0" fontId="56" fillId="0" borderId="1" xfId="0" applyFont="1" applyFill="1" applyBorder="1" applyAlignment="1">
      <alignment wrapText="1"/>
    </xf>
    <xf numFmtId="0" fontId="42" fillId="0" borderId="1" xfId="0" applyFont="1" applyFill="1" applyBorder="1" applyAlignment="1">
      <alignment vertical="center" wrapText="1"/>
    </xf>
    <xf numFmtId="0" fontId="42" fillId="0" borderId="1" xfId="0" applyFont="1" applyFill="1" applyBorder="1" applyAlignment="1">
      <alignment horizontal="left" vertical="top" wrapText="1"/>
    </xf>
    <xf numFmtId="0" fontId="42" fillId="0" borderId="1" xfId="0" applyFont="1" applyFill="1" applyBorder="1" applyAlignment="1">
      <alignment wrapText="1"/>
    </xf>
    <xf numFmtId="174" fontId="49" fillId="0" borderId="3" xfId="0" applyNumberFormat="1" applyFont="1" applyFill="1" applyBorder="1" applyAlignment="1">
      <alignment horizontal="left" vertical="center" wrapText="1"/>
    </xf>
    <xf numFmtId="0" fontId="42" fillId="0" borderId="30" xfId="0" applyFont="1" applyFill="1" applyBorder="1" applyAlignment="1">
      <alignment horizontal="left" vertical="center" wrapText="1"/>
    </xf>
    <xf numFmtId="0" fontId="42" fillId="0" borderId="3" xfId="0" applyFont="1" applyFill="1" applyBorder="1" applyAlignment="1">
      <alignment horizontal="left" vertical="center" wrapText="1"/>
    </xf>
    <xf numFmtId="174" fontId="49" fillId="0" borderId="1" xfId="0" applyNumberFormat="1" applyFont="1" applyFill="1" applyBorder="1" applyAlignment="1">
      <alignment vertical="center" wrapText="1"/>
    </xf>
    <xf numFmtId="174" fontId="56" fillId="0" borderId="30" xfId="0" applyNumberFormat="1" applyFont="1" applyFill="1" applyBorder="1" applyAlignment="1">
      <alignment horizontal="left" vertical="center" wrapText="1"/>
    </xf>
    <xf numFmtId="174" fontId="56" fillId="0" borderId="4" xfId="0" applyNumberFormat="1" applyFont="1" applyFill="1" applyBorder="1" applyAlignment="1">
      <alignment horizontal="left" vertical="center" wrapText="1"/>
    </xf>
    <xf numFmtId="174" fontId="56" fillId="0" borderId="3" xfId="0" applyNumberFormat="1" applyFont="1" applyFill="1" applyBorder="1" applyAlignment="1">
      <alignment horizontal="left" vertical="center" wrapText="1"/>
    </xf>
    <xf numFmtId="0" fontId="42" fillId="0" borderId="30" xfId="0" applyFont="1" applyFill="1" applyBorder="1" applyAlignment="1">
      <alignment vertical="center" wrapText="1"/>
    </xf>
    <xf numFmtId="174" fontId="49" fillId="0" borderId="30" xfId="0" applyNumberFormat="1" applyFont="1" applyFill="1" applyBorder="1" applyAlignment="1">
      <alignment horizontal="left" vertical="center" wrapText="1"/>
    </xf>
    <xf numFmtId="174" fontId="49" fillId="0" borderId="30" xfId="0" applyNumberFormat="1" applyFont="1" applyFill="1" applyBorder="1" applyAlignment="1">
      <alignment horizontal="left" vertical="top" wrapText="1"/>
    </xf>
    <xf numFmtId="173" fontId="42" fillId="0" borderId="5" xfId="8" applyNumberFormat="1" applyFont="1" applyFill="1" applyBorder="1" applyAlignment="1">
      <alignment horizontal="left" vertical="center" wrapText="1"/>
    </xf>
    <xf numFmtId="173" fontId="42" fillId="0" borderId="1" xfId="8" applyNumberFormat="1" applyFont="1" applyFill="1" applyBorder="1" applyAlignment="1">
      <alignment horizontal="left" vertical="center" wrapText="1"/>
    </xf>
    <xf numFmtId="10" fontId="42" fillId="0" borderId="1" xfId="8" applyNumberFormat="1" applyFont="1" applyFill="1" applyBorder="1" applyAlignment="1">
      <alignment horizontal="left" vertical="center" wrapText="1"/>
    </xf>
    <xf numFmtId="173" fontId="42" fillId="0" borderId="27" xfId="8" applyNumberFormat="1" applyFont="1" applyFill="1" applyBorder="1" applyAlignment="1">
      <alignment horizontal="justify" vertical="center" wrapText="1"/>
    </xf>
    <xf numFmtId="173" fontId="49" fillId="0" borderId="5" xfId="8" applyNumberFormat="1" applyFont="1" applyFill="1" applyBorder="1" applyAlignment="1">
      <alignment horizontal="left" vertical="top" wrapText="1"/>
    </xf>
    <xf numFmtId="173" fontId="49" fillId="0" borderId="31" xfId="8" applyNumberFormat="1" applyFont="1" applyFill="1" applyBorder="1" applyAlignment="1">
      <alignment horizontal="left" vertical="top" wrapText="1"/>
    </xf>
    <xf numFmtId="172" fontId="49" fillId="0" borderId="1" xfId="8" applyNumberFormat="1" applyFont="1" applyFill="1" applyBorder="1" applyAlignment="1">
      <alignment horizontal="center" vertical="center" wrapText="1"/>
    </xf>
    <xf numFmtId="44" fontId="42" fillId="0" borderId="37" xfId="8" applyNumberFormat="1" applyFont="1" applyFill="1" applyBorder="1" applyAlignment="1">
      <alignment horizontal="center" vertical="center" wrapText="1"/>
    </xf>
    <xf numFmtId="44" fontId="42" fillId="0" borderId="4" xfId="8" applyNumberFormat="1" applyFont="1" applyFill="1" applyBorder="1" applyAlignment="1">
      <alignment horizontal="center" vertical="center" wrapText="1"/>
    </xf>
    <xf numFmtId="44" fontId="42" fillId="0" borderId="3" xfId="8" applyNumberFormat="1" applyFont="1" applyFill="1" applyBorder="1" applyAlignment="1">
      <alignment horizontal="center" vertical="center" wrapText="1"/>
    </xf>
    <xf numFmtId="44" fontId="42" fillId="0" borderId="30" xfId="8" applyNumberFormat="1" applyFont="1" applyFill="1" applyBorder="1" applyAlignment="1">
      <alignment horizontal="center" vertical="center" wrapText="1"/>
    </xf>
    <xf numFmtId="44" fontId="42" fillId="0" borderId="38" xfId="8" applyNumberFormat="1" applyFont="1" applyFill="1" applyBorder="1" applyAlignment="1">
      <alignment horizontal="center" vertical="center" wrapText="1"/>
    </xf>
    <xf numFmtId="178" fontId="52" fillId="0" borderId="4" xfId="8" applyNumberFormat="1" applyFont="1" applyFill="1" applyBorder="1" applyAlignment="1">
      <alignment horizontal="center" vertical="center"/>
    </xf>
    <xf numFmtId="178" fontId="52" fillId="0" borderId="38" xfId="8" applyNumberFormat="1" applyFont="1" applyFill="1" applyBorder="1" applyAlignment="1">
      <alignment horizontal="center" vertical="center"/>
    </xf>
    <xf numFmtId="10" fontId="33" fillId="0" borderId="0" xfId="8" applyNumberFormat="1" applyFont="1" applyFill="1" applyBorder="1" applyAlignment="1">
      <alignment horizontal="center" vertical="center" wrapText="1"/>
    </xf>
    <xf numFmtId="177" fontId="42" fillId="0" borderId="1" xfId="7" applyNumberFormat="1" applyFont="1" applyFill="1" applyBorder="1" applyAlignment="1">
      <alignment horizontal="center" vertical="center" wrapText="1"/>
    </xf>
    <xf numFmtId="177" fontId="42" fillId="0" borderId="1" xfId="7" applyNumberFormat="1" applyFont="1" applyFill="1" applyBorder="1" applyAlignment="1">
      <alignment horizontal="center" vertical="center"/>
    </xf>
    <xf numFmtId="166" fontId="53" fillId="0" borderId="30" xfId="7" applyFont="1" applyFill="1" applyBorder="1" applyAlignment="1">
      <alignment horizontal="center" vertical="center" wrapText="1"/>
    </xf>
    <xf numFmtId="166" fontId="53" fillId="0" borderId="3" xfId="7" applyFont="1" applyFill="1" applyBorder="1" applyAlignment="1">
      <alignment horizontal="center" vertical="center" wrapText="1"/>
    </xf>
    <xf numFmtId="166" fontId="42" fillId="0" borderId="3" xfId="7" applyFont="1" applyFill="1" applyBorder="1" applyAlignment="1">
      <alignment horizontal="center" vertical="center" wrapText="1"/>
    </xf>
    <xf numFmtId="166" fontId="33" fillId="0" borderId="0" xfId="7" applyFont="1" applyFill="1" applyBorder="1" applyAlignment="1">
      <alignment horizontal="center" vertical="center" wrapText="1"/>
    </xf>
    <xf numFmtId="166" fontId="53" fillId="0" borderId="1" xfId="7" applyFont="1" applyFill="1" applyBorder="1" applyAlignment="1">
      <alignment horizontal="center" vertical="center" wrapText="1"/>
    </xf>
    <xf numFmtId="44" fontId="42" fillId="0" borderId="1" xfId="6" applyNumberFormat="1" applyFont="1" applyFill="1" applyBorder="1" applyAlignment="1">
      <alignment horizontal="center" vertical="center" wrapText="1"/>
    </xf>
    <xf numFmtId="171" fontId="53" fillId="0" borderId="38" xfId="6" applyNumberFormat="1" applyFont="1" applyFill="1" applyBorder="1" applyAlignment="1">
      <alignment horizontal="center" vertical="center" wrapText="1"/>
    </xf>
    <xf numFmtId="173" fontId="49" fillId="0" borderId="37" xfId="8" applyNumberFormat="1" applyFont="1" applyFill="1" applyBorder="1" applyAlignment="1">
      <alignment horizontal="center" vertical="center" wrapText="1"/>
    </xf>
    <xf numFmtId="173" fontId="49" fillId="0" borderId="4" xfId="8" applyNumberFormat="1" applyFont="1" applyFill="1" applyBorder="1" applyAlignment="1">
      <alignment horizontal="center" vertical="center" wrapText="1"/>
    </xf>
    <xf numFmtId="173" fontId="49" fillId="0" borderId="3" xfId="8" applyNumberFormat="1" applyFont="1" applyFill="1" applyBorder="1" applyAlignment="1">
      <alignment horizontal="center" vertical="center" wrapText="1"/>
    </xf>
    <xf numFmtId="167" fontId="41" fillId="0" borderId="1" xfId="6" applyFont="1" applyFill="1" applyBorder="1" applyAlignment="1">
      <alignment vertical="center"/>
    </xf>
    <xf numFmtId="0" fontId="43" fillId="0" borderId="0" xfId="0" applyFont="1" applyFill="1" applyBorder="1"/>
  </cellXfs>
  <cellStyles count="11">
    <cellStyle name="BodyStyle" xfId="2" xr:uid="{00000000-0005-0000-0000-000000000000}"/>
    <cellStyle name="HeaderStyle" xfId="1" xr:uid="{00000000-0005-0000-0000-000001000000}"/>
    <cellStyle name="Millares" xfId="5" builtinId="3"/>
    <cellStyle name="Millares 2" xfId="10" xr:uid="{00000000-0005-0000-0000-000003000000}"/>
    <cellStyle name="Moneda" xfId="6" builtinId="4"/>
    <cellStyle name="Moneda [0]" xfId="7" builtinId="7"/>
    <cellStyle name="Normal" xfId="0" builtinId="0"/>
    <cellStyle name="Normal 2" xfId="4" xr:uid="{00000000-0005-0000-0000-000007000000}"/>
    <cellStyle name="Normal 3" xfId="9" xr:uid="{00000000-0005-0000-0000-000008000000}"/>
    <cellStyle name="Numeric" xfId="3" xr:uid="{00000000-0005-0000-0000-000009000000}"/>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8</xdr:row>
      <xdr:rowOff>122166</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rosa/Desktop/Ejecucion%20Presupuestal%202024/Ejecucion_Educacion%20CORTE%2012%20DE%20ENERO%202024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C8350FE\Ejecucion_Educacion%20CORTE%2012%20DE%20ENERO%202024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De Gastos Educacion"/>
      <sheetName val="POR PROGRAMA"/>
      <sheetName val="2024 INVERSIÓN"/>
      <sheetName val="INV.PROGRAMA"/>
      <sheetName val="2023 INV. PROYEC"/>
      <sheetName val="2023 GRAFICO"/>
      <sheetName val="GAST FUNCIO ICLD"/>
      <sheetName val="GASTFUNCIO SGP"/>
      <sheetName val="GASTFUNCIO TOTAL"/>
      <sheetName val="TOTAL PPTO"/>
      <sheetName val="2021 por ejecutar"/>
      <sheetName val="PRIMERO"/>
    </sheetNames>
    <sheetDataSet>
      <sheetData sheetId="0"/>
      <sheetData sheetId="1"/>
      <sheetData sheetId="2"/>
      <sheetData sheetId="3"/>
      <sheetData sheetId="4">
        <row r="5">
          <cell r="H5">
            <v>4000000000</v>
          </cell>
        </row>
        <row r="7">
          <cell r="H7">
            <v>2327460289</v>
          </cell>
        </row>
        <row r="8">
          <cell r="H8">
            <v>1000000000</v>
          </cell>
        </row>
        <row r="9">
          <cell r="H9">
            <v>1212682752</v>
          </cell>
        </row>
        <row r="11">
          <cell r="H11">
            <v>89605464950</v>
          </cell>
        </row>
        <row r="12">
          <cell r="H12">
            <v>482300235015</v>
          </cell>
        </row>
        <row r="14">
          <cell r="H14">
            <v>645000000</v>
          </cell>
        </row>
        <row r="17">
          <cell r="H17">
            <v>100000000</v>
          </cell>
        </row>
        <row r="19">
          <cell r="H19">
            <v>3369208658</v>
          </cell>
        </row>
        <row r="20">
          <cell r="H20">
            <v>710000000</v>
          </cell>
        </row>
        <row r="26">
          <cell r="H26">
            <v>500000000</v>
          </cell>
        </row>
        <row r="27">
          <cell r="H27">
            <v>18212005971</v>
          </cell>
        </row>
        <row r="28">
          <cell r="H28">
            <v>200000000</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De Gastos Educacion"/>
      <sheetName val="POR PROGRAMA"/>
      <sheetName val="2024 INVERSIÓN"/>
      <sheetName val="INV.PROGRAMA"/>
      <sheetName val="2023 INV. PROYEC"/>
      <sheetName val="2023 GRAFICO"/>
      <sheetName val="GAST FUNCIO ICLD"/>
      <sheetName val="GASTFUNCIO SGP"/>
      <sheetName val="GASTFUNCIO TOTAL"/>
      <sheetName val="TOTAL PPTO"/>
      <sheetName val="2021 por ejecutar"/>
      <sheetName val="PRIMERO"/>
    </sheetNames>
    <sheetDataSet>
      <sheetData sheetId="0" refreshError="1"/>
      <sheetData sheetId="1" refreshError="1"/>
      <sheetData sheetId="2" refreshError="1"/>
      <sheetData sheetId="3" refreshError="1"/>
      <sheetData sheetId="4" refreshError="1">
        <row r="5">
          <cell r="H5">
            <v>4000000000</v>
          </cell>
        </row>
        <row r="24">
          <cell r="H24">
            <v>2510614573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37" zoomScale="60" zoomScaleNormal="60" workbookViewId="0">
      <selection activeCell="C46" sqref="C46:H46"/>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657" t="s">
        <v>0</v>
      </c>
      <c r="B1" s="657"/>
      <c r="C1" s="657"/>
      <c r="D1" s="657"/>
      <c r="E1" s="657"/>
      <c r="F1" s="657"/>
      <c r="G1" s="657"/>
      <c r="H1" s="657"/>
      <c r="I1" s="657"/>
    </row>
    <row r="2" spans="1:51" ht="36.75" customHeight="1" x14ac:dyDescent="0.25">
      <c r="A2" s="657" t="s">
        <v>1</v>
      </c>
      <c r="B2" s="657"/>
      <c r="C2" s="657"/>
      <c r="D2" s="657"/>
      <c r="E2" s="657"/>
      <c r="F2" s="657"/>
      <c r="G2" s="657"/>
      <c r="H2" s="657"/>
      <c r="I2" s="657"/>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2</v>
      </c>
      <c r="B3" s="636" t="s">
        <v>3</v>
      </c>
      <c r="C3" s="637"/>
      <c r="D3" s="637"/>
      <c r="E3" s="637"/>
      <c r="F3" s="637"/>
      <c r="G3" s="637"/>
      <c r="H3" s="638"/>
      <c r="I3" s="21"/>
    </row>
    <row r="4" spans="1:51" ht="31.5" customHeight="1" x14ac:dyDescent="0.25">
      <c r="A4" s="23" t="s">
        <v>4</v>
      </c>
      <c r="B4" s="636" t="s">
        <v>5</v>
      </c>
      <c r="C4" s="637"/>
      <c r="D4" s="637"/>
      <c r="E4" s="637"/>
      <c r="F4" s="637"/>
      <c r="G4" s="637"/>
      <c r="H4" s="638"/>
      <c r="I4" s="21"/>
    </row>
    <row r="5" spans="1:51" ht="40.5" customHeight="1" x14ac:dyDescent="0.25">
      <c r="A5" s="23" t="s">
        <v>6</v>
      </c>
      <c r="B5" s="636" t="s">
        <v>7</v>
      </c>
      <c r="C5" s="637"/>
      <c r="D5" s="637"/>
      <c r="E5" s="637"/>
      <c r="F5" s="637"/>
      <c r="G5" s="637"/>
      <c r="H5" s="638"/>
      <c r="I5" s="21"/>
    </row>
    <row r="6" spans="1:51" ht="56.25" customHeight="1" x14ac:dyDescent="0.25">
      <c r="A6" s="23" t="s">
        <v>8</v>
      </c>
      <c r="B6" s="636" t="s">
        <v>9</v>
      </c>
      <c r="C6" s="637"/>
      <c r="D6" s="637"/>
      <c r="E6" s="637"/>
      <c r="F6" s="637"/>
      <c r="G6" s="637"/>
      <c r="H6" s="638"/>
      <c r="I6" s="21"/>
    </row>
    <row r="7" spans="1:51" ht="30" x14ac:dyDescent="0.25">
      <c r="A7" s="23" t="s">
        <v>10</v>
      </c>
      <c r="B7" s="636" t="s">
        <v>11</v>
      </c>
      <c r="C7" s="637"/>
      <c r="D7" s="637"/>
      <c r="E7" s="637"/>
      <c r="F7" s="637"/>
      <c r="G7" s="637"/>
      <c r="H7" s="638"/>
      <c r="I7" s="21"/>
    </row>
    <row r="8" spans="1:51" ht="30" x14ac:dyDescent="0.25">
      <c r="A8" s="23" t="s">
        <v>12</v>
      </c>
      <c r="B8" s="636" t="s">
        <v>13</v>
      </c>
      <c r="C8" s="637"/>
      <c r="D8" s="637"/>
      <c r="E8" s="637"/>
      <c r="F8" s="637"/>
      <c r="G8" s="637"/>
      <c r="H8" s="638"/>
      <c r="I8" s="21"/>
    </row>
    <row r="9" spans="1:51" ht="30" x14ac:dyDescent="0.25">
      <c r="A9" s="23" t="s">
        <v>14</v>
      </c>
      <c r="B9" s="636" t="s">
        <v>15</v>
      </c>
      <c r="C9" s="637"/>
      <c r="D9" s="637"/>
      <c r="E9" s="637"/>
      <c r="F9" s="637"/>
      <c r="G9" s="637"/>
      <c r="H9" s="638"/>
      <c r="I9" s="21"/>
    </row>
    <row r="10" spans="1:51" ht="30" x14ac:dyDescent="0.25">
      <c r="A10" s="23" t="s">
        <v>16</v>
      </c>
      <c r="B10" s="636" t="s">
        <v>17</v>
      </c>
      <c r="C10" s="637"/>
      <c r="D10" s="637"/>
      <c r="E10" s="637"/>
      <c r="F10" s="637"/>
      <c r="G10" s="637"/>
      <c r="H10" s="638"/>
      <c r="I10" s="21"/>
    </row>
    <row r="11" spans="1:51" ht="30" x14ac:dyDescent="0.25">
      <c r="A11" s="23" t="s">
        <v>18</v>
      </c>
      <c r="B11" s="636" t="s">
        <v>19</v>
      </c>
      <c r="C11" s="637"/>
      <c r="D11" s="637"/>
      <c r="E11" s="637"/>
      <c r="F11" s="637"/>
      <c r="G11" s="637"/>
      <c r="H11" s="638"/>
      <c r="I11" s="21"/>
    </row>
    <row r="12" spans="1:51" ht="58.5" customHeight="1" x14ac:dyDescent="0.25">
      <c r="A12" s="23" t="s">
        <v>20</v>
      </c>
      <c r="B12" s="636" t="s">
        <v>21</v>
      </c>
      <c r="C12" s="637"/>
      <c r="D12" s="637"/>
      <c r="E12" s="637"/>
      <c r="F12" s="637"/>
      <c r="G12" s="637"/>
      <c r="H12" s="638"/>
      <c r="I12" s="21"/>
    </row>
    <row r="13" spans="1:51" ht="30" x14ac:dyDescent="0.25">
      <c r="A13" s="23" t="s">
        <v>22</v>
      </c>
      <c r="B13" s="636" t="s">
        <v>23</v>
      </c>
      <c r="C13" s="637"/>
      <c r="D13" s="637"/>
      <c r="E13" s="637"/>
      <c r="F13" s="637"/>
      <c r="G13" s="637"/>
      <c r="H13" s="638"/>
      <c r="I13" s="21"/>
    </row>
    <row r="14" spans="1:51" ht="30" x14ac:dyDescent="0.25">
      <c r="A14" s="23" t="s">
        <v>24</v>
      </c>
      <c r="B14" s="636" t="s">
        <v>25</v>
      </c>
      <c r="C14" s="637"/>
      <c r="D14" s="637"/>
      <c r="E14" s="637"/>
      <c r="F14" s="637"/>
      <c r="G14" s="637"/>
      <c r="H14" s="638"/>
      <c r="I14" s="21"/>
    </row>
    <row r="15" spans="1:51" ht="30" x14ac:dyDescent="0.25">
      <c r="A15" s="23" t="s">
        <v>26</v>
      </c>
      <c r="B15" s="636" t="s">
        <v>27</v>
      </c>
      <c r="C15" s="637"/>
      <c r="D15" s="637"/>
      <c r="E15" s="637"/>
      <c r="F15" s="637"/>
      <c r="G15" s="637"/>
      <c r="H15" s="638"/>
      <c r="I15" s="21"/>
    </row>
    <row r="16" spans="1:51" ht="30" x14ac:dyDescent="0.25">
      <c r="A16" s="23" t="s">
        <v>28</v>
      </c>
      <c r="B16" s="636" t="s">
        <v>29</v>
      </c>
      <c r="C16" s="637"/>
      <c r="D16" s="637"/>
      <c r="E16" s="637"/>
      <c r="F16" s="637"/>
      <c r="G16" s="637"/>
      <c r="H16" s="638"/>
      <c r="I16" s="21"/>
    </row>
    <row r="17" spans="1:9" ht="45" x14ac:dyDescent="0.25">
      <c r="A17" s="23" t="s">
        <v>30</v>
      </c>
      <c r="B17" s="636" t="s">
        <v>31</v>
      </c>
      <c r="C17" s="637"/>
      <c r="D17" s="637"/>
      <c r="E17" s="637"/>
      <c r="F17" s="637"/>
      <c r="G17" s="637"/>
      <c r="H17" s="638"/>
      <c r="I17" s="21"/>
    </row>
    <row r="18" spans="1:9" ht="60" customHeight="1" x14ac:dyDescent="0.25">
      <c r="A18" s="23" t="s">
        <v>32</v>
      </c>
      <c r="B18" s="636" t="s">
        <v>33</v>
      </c>
      <c r="C18" s="637"/>
      <c r="D18" s="637"/>
      <c r="E18" s="637"/>
      <c r="F18" s="637"/>
      <c r="G18" s="637"/>
      <c r="H18" s="638"/>
      <c r="I18" s="21"/>
    </row>
    <row r="19" spans="1:9" ht="45.75" customHeight="1" x14ac:dyDescent="0.25">
      <c r="A19" s="23" t="s">
        <v>34</v>
      </c>
      <c r="B19" s="636" t="s">
        <v>35</v>
      </c>
      <c r="C19" s="637"/>
      <c r="D19" s="637"/>
      <c r="E19" s="637"/>
      <c r="F19" s="637"/>
      <c r="G19" s="637"/>
      <c r="H19" s="638"/>
      <c r="I19" s="21"/>
    </row>
    <row r="20" spans="1:9" ht="51.75" customHeight="1" x14ac:dyDescent="0.25">
      <c r="A20" s="23" t="s">
        <v>36</v>
      </c>
      <c r="B20" s="636" t="s">
        <v>37</v>
      </c>
      <c r="C20" s="637"/>
      <c r="D20" s="637"/>
      <c r="E20" s="637"/>
      <c r="F20" s="637"/>
      <c r="G20" s="637"/>
      <c r="H20" s="638"/>
      <c r="I20" s="21"/>
    </row>
    <row r="21" spans="1:9" ht="57.75" customHeight="1" x14ac:dyDescent="0.25">
      <c r="A21" s="23" t="s">
        <v>38</v>
      </c>
      <c r="B21" s="636" t="s">
        <v>39</v>
      </c>
      <c r="C21" s="637"/>
      <c r="D21" s="637"/>
      <c r="E21" s="637"/>
      <c r="F21" s="637"/>
      <c r="G21" s="637"/>
      <c r="H21" s="638"/>
      <c r="I21" s="21"/>
    </row>
    <row r="22" spans="1:9" x14ac:dyDescent="0.25">
      <c r="A22" s="643"/>
      <c r="B22" s="644"/>
      <c r="C22" s="644"/>
      <c r="D22" s="644"/>
      <c r="E22" s="644"/>
      <c r="F22" s="644"/>
      <c r="G22" s="644"/>
      <c r="H22" s="644"/>
      <c r="I22" s="645"/>
    </row>
    <row r="23" spans="1:9" ht="51" customHeight="1" x14ac:dyDescent="0.25">
      <c r="A23" s="657" t="s">
        <v>40</v>
      </c>
      <c r="B23" s="657"/>
      <c r="C23" s="657"/>
      <c r="D23" s="657"/>
      <c r="E23" s="657"/>
      <c r="F23" s="657"/>
      <c r="G23" s="657"/>
      <c r="H23" s="657"/>
      <c r="I23" s="657"/>
    </row>
    <row r="24" spans="1:9" ht="180" customHeight="1" x14ac:dyDescent="0.25">
      <c r="A24" s="640" t="s">
        <v>41</v>
      </c>
      <c r="B24" s="641"/>
      <c r="C24" s="641"/>
      <c r="D24" s="641"/>
      <c r="E24" s="641"/>
      <c r="F24" s="641"/>
      <c r="G24" s="641"/>
      <c r="H24" s="641"/>
      <c r="I24" s="642"/>
    </row>
    <row r="25" spans="1:9" ht="201" customHeight="1" x14ac:dyDescent="0.25">
      <c r="A25" s="24" t="s">
        <v>42</v>
      </c>
      <c r="B25" s="639" t="s">
        <v>43</v>
      </c>
      <c r="C25" s="639"/>
      <c r="D25" s="639"/>
      <c r="E25" s="639"/>
      <c r="F25" s="639"/>
      <c r="G25" s="639"/>
      <c r="H25" s="639"/>
      <c r="I25" s="639"/>
    </row>
    <row r="26" spans="1:9" ht="120.75" customHeight="1" x14ac:dyDescent="0.25">
      <c r="A26" s="24" t="s">
        <v>44</v>
      </c>
      <c r="B26" s="639" t="s">
        <v>45</v>
      </c>
      <c r="C26" s="639"/>
      <c r="D26" s="639"/>
      <c r="E26" s="639"/>
      <c r="F26" s="639"/>
      <c r="G26" s="639"/>
      <c r="H26" s="639"/>
      <c r="I26" s="639"/>
    </row>
    <row r="27" spans="1:9" ht="87" customHeight="1" x14ac:dyDescent="0.25">
      <c r="A27" s="24" t="s">
        <v>46</v>
      </c>
      <c r="B27" s="639" t="s">
        <v>47</v>
      </c>
      <c r="C27" s="639"/>
      <c r="D27" s="639"/>
      <c r="E27" s="639"/>
      <c r="F27" s="639"/>
      <c r="G27" s="639"/>
      <c r="H27" s="639"/>
      <c r="I27" s="639"/>
    </row>
    <row r="28" spans="1:9" ht="45.75" customHeight="1" x14ac:dyDescent="0.25">
      <c r="A28" s="24" t="s">
        <v>48</v>
      </c>
      <c r="B28" s="639" t="s">
        <v>49</v>
      </c>
      <c r="C28" s="639"/>
      <c r="D28" s="639"/>
      <c r="E28" s="639"/>
      <c r="F28" s="639"/>
      <c r="G28" s="639"/>
      <c r="H28" s="639"/>
      <c r="I28" s="639"/>
    </row>
    <row r="29" spans="1:9" x14ac:dyDescent="0.25">
      <c r="A29" s="646"/>
      <c r="B29" s="646"/>
      <c r="C29" s="646"/>
      <c r="D29" s="646"/>
      <c r="E29" s="646"/>
      <c r="F29" s="646"/>
      <c r="G29" s="646"/>
      <c r="H29" s="646"/>
      <c r="I29" s="646"/>
    </row>
    <row r="30" spans="1:9" ht="45" customHeight="1" x14ac:dyDescent="0.25">
      <c r="A30" s="651" t="s">
        <v>50</v>
      </c>
      <c r="B30" s="651"/>
      <c r="C30" s="651"/>
      <c r="D30" s="651"/>
      <c r="E30" s="651"/>
      <c r="F30" s="651"/>
      <c r="G30" s="651"/>
      <c r="H30" s="651"/>
      <c r="I30" s="651"/>
    </row>
    <row r="31" spans="1:9" ht="42" customHeight="1" x14ac:dyDescent="0.25">
      <c r="A31" s="652" t="s">
        <v>51</v>
      </c>
      <c r="B31" s="652"/>
      <c r="C31" s="633" t="s">
        <v>52</v>
      </c>
      <c r="D31" s="634"/>
      <c r="E31" s="634"/>
      <c r="F31" s="634"/>
      <c r="G31" s="634"/>
      <c r="H31" s="635"/>
      <c r="I31" s="20"/>
    </row>
    <row r="32" spans="1:9" ht="43.5" customHeight="1" x14ac:dyDescent="0.25">
      <c r="A32" s="652" t="s">
        <v>53</v>
      </c>
      <c r="B32" s="652"/>
      <c r="C32" s="633" t="s">
        <v>54</v>
      </c>
      <c r="D32" s="634"/>
      <c r="E32" s="634"/>
      <c r="F32" s="634"/>
      <c r="G32" s="634"/>
      <c r="H32" s="635"/>
      <c r="I32" s="20"/>
    </row>
    <row r="33" spans="1:9" ht="40.5" customHeight="1" x14ac:dyDescent="0.25">
      <c r="A33" s="652" t="s">
        <v>55</v>
      </c>
      <c r="B33" s="652"/>
      <c r="C33" s="633" t="s">
        <v>56</v>
      </c>
      <c r="D33" s="634"/>
      <c r="E33" s="634"/>
      <c r="F33" s="634"/>
      <c r="G33" s="634"/>
      <c r="H33" s="635"/>
      <c r="I33" s="20"/>
    </row>
    <row r="34" spans="1:9" ht="75.75" customHeight="1" x14ac:dyDescent="0.25">
      <c r="A34" s="650" t="s">
        <v>57</v>
      </c>
      <c r="B34" s="650"/>
      <c r="C34" s="636" t="s">
        <v>58</v>
      </c>
      <c r="D34" s="637"/>
      <c r="E34" s="637"/>
      <c r="F34" s="637"/>
      <c r="G34" s="637"/>
      <c r="H34" s="638"/>
      <c r="I34" s="20"/>
    </row>
    <row r="35" spans="1:9" ht="57.75" customHeight="1" x14ac:dyDescent="0.25">
      <c r="A35" s="650" t="s">
        <v>59</v>
      </c>
      <c r="B35" s="650"/>
      <c r="C35" s="633" t="s">
        <v>60</v>
      </c>
      <c r="D35" s="634"/>
      <c r="E35" s="634"/>
      <c r="F35" s="634"/>
      <c r="G35" s="634"/>
      <c r="H35" s="635"/>
      <c r="I35" s="20"/>
    </row>
    <row r="36" spans="1:9" ht="73.5" customHeight="1" x14ac:dyDescent="0.25">
      <c r="A36" s="650" t="s">
        <v>61</v>
      </c>
      <c r="B36" s="650"/>
      <c r="C36" s="633" t="s">
        <v>62</v>
      </c>
      <c r="D36" s="634"/>
      <c r="E36" s="634"/>
      <c r="F36" s="634"/>
      <c r="G36" s="634"/>
      <c r="H36" s="635"/>
      <c r="I36" s="20"/>
    </row>
    <row r="37" spans="1:9" ht="67.5" customHeight="1" x14ac:dyDescent="0.25">
      <c r="A37" s="650" t="s">
        <v>63</v>
      </c>
      <c r="B37" s="650"/>
      <c r="C37" s="633" t="s">
        <v>64</v>
      </c>
      <c r="D37" s="634"/>
      <c r="E37" s="634"/>
      <c r="F37" s="634"/>
      <c r="G37" s="634"/>
      <c r="H37" s="635"/>
      <c r="I37" s="20"/>
    </row>
    <row r="38" spans="1:9" ht="45.75" customHeight="1" x14ac:dyDescent="0.25">
      <c r="A38" s="650" t="s">
        <v>65</v>
      </c>
      <c r="B38" s="650"/>
      <c r="C38" s="633" t="s">
        <v>66</v>
      </c>
      <c r="D38" s="634"/>
      <c r="E38" s="634"/>
      <c r="F38" s="634"/>
      <c r="G38" s="634"/>
      <c r="H38" s="635"/>
      <c r="I38" s="20"/>
    </row>
    <row r="39" spans="1:9" ht="39.75" customHeight="1" x14ac:dyDescent="0.25">
      <c r="A39" s="650" t="s">
        <v>67</v>
      </c>
      <c r="B39" s="650"/>
      <c r="C39" s="633" t="s">
        <v>68</v>
      </c>
      <c r="D39" s="634"/>
      <c r="E39" s="634"/>
      <c r="F39" s="634"/>
      <c r="G39" s="634"/>
      <c r="H39" s="635"/>
      <c r="I39" s="20"/>
    </row>
    <row r="40" spans="1:9" ht="52.5" customHeight="1" x14ac:dyDescent="0.25">
      <c r="A40" s="658" t="s">
        <v>69</v>
      </c>
      <c r="B40" s="658"/>
      <c r="C40" s="633" t="s">
        <v>70</v>
      </c>
      <c r="D40" s="634"/>
      <c r="E40" s="634"/>
      <c r="F40" s="634"/>
      <c r="G40" s="634"/>
      <c r="H40" s="635"/>
      <c r="I40" s="20"/>
    </row>
    <row r="42" spans="1:9" ht="42.75" customHeight="1" x14ac:dyDescent="0.25">
      <c r="A42" s="659" t="s">
        <v>71</v>
      </c>
      <c r="B42" s="659"/>
      <c r="C42" s="659"/>
      <c r="D42" s="659"/>
      <c r="E42" s="659"/>
      <c r="F42" s="659"/>
      <c r="G42" s="659"/>
      <c r="H42" s="659"/>
    </row>
    <row r="43" spans="1:9" ht="53.25" customHeight="1" x14ac:dyDescent="0.25">
      <c r="A43" s="654" t="s">
        <v>72</v>
      </c>
      <c r="B43" s="654"/>
      <c r="C43" s="633" t="s">
        <v>73</v>
      </c>
      <c r="D43" s="634"/>
      <c r="E43" s="634"/>
      <c r="F43" s="634"/>
      <c r="G43" s="634"/>
      <c r="H43" s="635"/>
    </row>
    <row r="44" spans="1:9" ht="69" customHeight="1" x14ac:dyDescent="0.25">
      <c r="A44" s="654" t="s">
        <v>74</v>
      </c>
      <c r="B44" s="654"/>
      <c r="C44" s="636" t="s">
        <v>75</v>
      </c>
      <c r="D44" s="637"/>
      <c r="E44" s="637"/>
      <c r="F44" s="637"/>
      <c r="G44" s="637"/>
      <c r="H44" s="638"/>
    </row>
    <row r="45" spans="1:9" ht="56.25" customHeight="1" x14ac:dyDescent="0.25">
      <c r="A45" s="654" t="s">
        <v>76</v>
      </c>
      <c r="B45" s="654"/>
      <c r="C45" s="633" t="s">
        <v>77</v>
      </c>
      <c r="D45" s="634"/>
      <c r="E45" s="634"/>
      <c r="F45" s="634"/>
      <c r="G45" s="634"/>
      <c r="H45" s="635"/>
    </row>
    <row r="46" spans="1:9" ht="51.75" customHeight="1" x14ac:dyDescent="0.25">
      <c r="A46" s="654" t="s">
        <v>78</v>
      </c>
      <c r="B46" s="654"/>
      <c r="C46" s="633" t="s">
        <v>79</v>
      </c>
      <c r="D46" s="634"/>
      <c r="E46" s="634"/>
      <c r="F46" s="634"/>
      <c r="G46" s="634"/>
      <c r="H46" s="635"/>
    </row>
    <row r="47" spans="1:9" ht="48.75" customHeight="1" x14ac:dyDescent="0.25">
      <c r="A47" s="654" t="s">
        <v>80</v>
      </c>
      <c r="B47" s="654"/>
      <c r="C47" s="633" t="s">
        <v>81</v>
      </c>
      <c r="D47" s="634"/>
      <c r="E47" s="634"/>
      <c r="F47" s="634"/>
      <c r="G47" s="634"/>
      <c r="H47" s="635"/>
    </row>
    <row r="48" spans="1:9" x14ac:dyDescent="0.25">
      <c r="A48" s="656"/>
      <c r="B48" s="656"/>
      <c r="C48" s="656"/>
      <c r="D48" s="656"/>
      <c r="E48" s="656"/>
      <c r="F48" s="656"/>
      <c r="G48" s="656"/>
      <c r="H48" s="656"/>
    </row>
    <row r="49" spans="1:8" ht="34.5" customHeight="1" x14ac:dyDescent="0.25">
      <c r="A49" s="655" t="s">
        <v>82</v>
      </c>
      <c r="B49" s="655"/>
      <c r="C49" s="655"/>
      <c r="D49" s="655"/>
      <c r="E49" s="655"/>
      <c r="F49" s="655"/>
      <c r="G49" s="655"/>
      <c r="H49" s="655"/>
    </row>
    <row r="50" spans="1:8" ht="44.25" customHeight="1" x14ac:dyDescent="0.25">
      <c r="A50" s="654" t="s">
        <v>83</v>
      </c>
      <c r="B50" s="654"/>
      <c r="C50" s="633" t="s">
        <v>84</v>
      </c>
      <c r="D50" s="634"/>
      <c r="E50" s="634"/>
      <c r="F50" s="634"/>
      <c r="G50" s="634"/>
      <c r="H50" s="635"/>
    </row>
    <row r="51" spans="1:8" ht="90" customHeight="1" x14ac:dyDescent="0.25">
      <c r="A51" s="654" t="s">
        <v>85</v>
      </c>
      <c r="B51" s="654"/>
      <c r="C51" s="636" t="s">
        <v>86</v>
      </c>
      <c r="D51" s="634"/>
      <c r="E51" s="634"/>
      <c r="F51" s="634"/>
      <c r="G51" s="634"/>
      <c r="H51" s="635"/>
    </row>
    <row r="52" spans="1:8" ht="40.5" customHeight="1" x14ac:dyDescent="0.25">
      <c r="A52" s="654" t="s">
        <v>87</v>
      </c>
      <c r="B52" s="654"/>
      <c r="C52" s="633" t="s">
        <v>88</v>
      </c>
      <c r="D52" s="634"/>
      <c r="E52" s="634"/>
      <c r="F52" s="634"/>
      <c r="G52" s="634"/>
      <c r="H52" s="635"/>
    </row>
    <row r="53" spans="1:8" ht="32.25" customHeight="1" x14ac:dyDescent="0.25">
      <c r="A53" s="654" t="s">
        <v>89</v>
      </c>
      <c r="B53" s="654"/>
      <c r="C53" s="633" t="s">
        <v>90</v>
      </c>
      <c r="D53" s="634"/>
      <c r="E53" s="634"/>
      <c r="F53" s="634"/>
      <c r="G53" s="634"/>
      <c r="H53" s="635"/>
    </row>
    <row r="54" spans="1:8" ht="51.75" customHeight="1" x14ac:dyDescent="0.25">
      <c r="A54" s="653" t="s">
        <v>91</v>
      </c>
      <c r="B54" s="653"/>
      <c r="C54" s="633" t="s">
        <v>92</v>
      </c>
      <c r="D54" s="634"/>
      <c r="E54" s="634"/>
      <c r="F54" s="634"/>
      <c r="G54" s="634"/>
      <c r="H54" s="635"/>
    </row>
    <row r="55" spans="1:8" ht="65.25" customHeight="1" x14ac:dyDescent="0.25">
      <c r="A55" s="653" t="s">
        <v>93</v>
      </c>
      <c r="B55" s="653"/>
      <c r="C55" s="633" t="s">
        <v>94</v>
      </c>
      <c r="D55" s="634"/>
      <c r="E55" s="634"/>
      <c r="F55" s="634"/>
      <c r="G55" s="634"/>
      <c r="H55" s="635"/>
    </row>
    <row r="56" spans="1:8" ht="40.5" customHeight="1" x14ac:dyDescent="0.25">
      <c r="A56" s="653" t="s">
        <v>95</v>
      </c>
      <c r="B56" s="653"/>
      <c r="C56" s="633" t="s">
        <v>96</v>
      </c>
      <c r="D56" s="634"/>
      <c r="E56" s="634"/>
      <c r="F56" s="634"/>
      <c r="G56" s="634"/>
      <c r="H56" s="635"/>
    </row>
    <row r="57" spans="1:8" ht="60" customHeight="1" x14ac:dyDescent="0.25">
      <c r="A57" s="653" t="s">
        <v>97</v>
      </c>
      <c r="B57" s="653"/>
      <c r="C57" s="633" t="s">
        <v>98</v>
      </c>
      <c r="D57" s="634"/>
      <c r="E57" s="634"/>
      <c r="F57" s="634"/>
      <c r="G57" s="634"/>
      <c r="H57" s="635"/>
    </row>
    <row r="58" spans="1:8" ht="51.75" customHeight="1" x14ac:dyDescent="0.25">
      <c r="A58" s="653" t="s">
        <v>99</v>
      </c>
      <c r="B58" s="653"/>
      <c r="C58" s="633" t="s">
        <v>100</v>
      </c>
      <c r="D58" s="634"/>
      <c r="E58" s="634"/>
      <c r="F58" s="634"/>
      <c r="G58" s="634"/>
      <c r="H58" s="635"/>
    </row>
    <row r="59" spans="1:8" ht="54.75" customHeight="1" x14ac:dyDescent="0.25">
      <c r="A59" s="660" t="s">
        <v>101</v>
      </c>
      <c r="B59" s="660"/>
      <c r="C59" s="633" t="s">
        <v>102</v>
      </c>
      <c r="D59" s="634"/>
      <c r="E59" s="634"/>
      <c r="F59" s="634"/>
      <c r="G59" s="634"/>
      <c r="H59" s="635"/>
    </row>
    <row r="61" spans="1:8" s="20" customFormat="1" ht="182.25" customHeight="1" x14ac:dyDescent="0.25">
      <c r="A61" s="648" t="s">
        <v>103</v>
      </c>
      <c r="B61" s="649"/>
      <c r="C61" s="649"/>
      <c r="D61" s="649"/>
      <c r="E61" s="649"/>
      <c r="F61" s="649"/>
      <c r="G61" s="649"/>
      <c r="H61" s="649"/>
    </row>
    <row r="62" spans="1:8" s="20" customFormat="1" ht="64.5" customHeight="1" x14ac:dyDescent="0.25">
      <c r="A62" s="647" t="s">
        <v>104</v>
      </c>
      <c r="B62" s="647"/>
      <c r="C62" s="636" t="s">
        <v>105</v>
      </c>
      <c r="D62" s="637"/>
      <c r="E62" s="637"/>
      <c r="F62" s="637"/>
      <c r="G62" s="637"/>
      <c r="H62" s="638"/>
    </row>
    <row r="63" spans="1:8" s="20" customFormat="1" ht="69.75" customHeight="1" x14ac:dyDescent="0.25">
      <c r="A63" s="647" t="s">
        <v>106</v>
      </c>
      <c r="B63" s="647"/>
      <c r="C63" s="636" t="s">
        <v>107</v>
      </c>
      <c r="D63" s="637"/>
      <c r="E63" s="637"/>
      <c r="F63" s="637"/>
      <c r="G63" s="637"/>
      <c r="H63" s="638"/>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232"/>
  <sheetViews>
    <sheetView tabSelected="1" topLeftCell="H8" zoomScale="30" zoomScaleNormal="30" workbookViewId="0">
      <pane xSplit="2" ySplit="2" topLeftCell="AG218" activePane="bottomRight" state="frozen"/>
      <selection activeCell="H8" sqref="H8"/>
      <selection pane="topRight" activeCell="J8" sqref="J8"/>
      <selection pane="bottomLeft" activeCell="H10" sqref="H10"/>
      <selection pane="bottomRight" activeCell="AU218" sqref="AU218"/>
    </sheetView>
  </sheetViews>
  <sheetFormatPr baseColWidth="10" defaultColWidth="11.42578125" defaultRowHeight="28.5" x14ac:dyDescent="0.45"/>
  <cols>
    <col min="1" max="1" width="17.42578125" style="38" customWidth="1"/>
    <col min="2" max="2" width="16.5703125" style="38" customWidth="1"/>
    <col min="3" max="3" width="18" style="38" customWidth="1"/>
    <col min="4" max="4" width="20.28515625" style="38" customWidth="1"/>
    <col min="5" max="5" width="23.28515625" style="38" customWidth="1"/>
    <col min="6" max="6" width="21" style="38" customWidth="1"/>
    <col min="7" max="7" width="17.5703125" style="38" customWidth="1"/>
    <col min="8" max="8" width="21.7109375" style="38" customWidth="1"/>
    <col min="9" max="9" width="21.42578125" style="38" customWidth="1"/>
    <col min="10" max="10" width="19.7109375" style="38" customWidth="1"/>
    <col min="11" max="11" width="21.85546875" style="38" hidden="1" customWidth="1"/>
    <col min="12" max="12" width="17.28515625" style="38" hidden="1" customWidth="1"/>
    <col min="13" max="13" width="17.85546875" style="38" hidden="1" customWidth="1"/>
    <col min="14" max="14" width="45.42578125" style="277" customWidth="1"/>
    <col min="15" max="15" width="15.5703125" style="277" hidden="1" customWidth="1"/>
    <col min="16" max="16" width="17.7109375" style="277" hidden="1" customWidth="1"/>
    <col min="17" max="17" width="22" style="277" hidden="1" customWidth="1"/>
    <col min="18" max="18" width="31" style="277" customWidth="1"/>
    <col min="19" max="19" width="28.85546875" style="603" customWidth="1"/>
    <col min="20" max="21" width="28.42578125" style="609" customWidth="1"/>
    <col min="22" max="22" width="28.42578125" style="1249" customWidth="1"/>
    <col min="23" max="23" width="28.42578125" style="610" customWidth="1"/>
    <col min="24" max="24" width="33.7109375" style="610" customWidth="1"/>
    <col min="25" max="25" width="28.42578125" style="610" customWidth="1"/>
    <col min="26" max="26" width="31.28515625" style="610" customWidth="1"/>
    <col min="27" max="27" width="23.28515625" style="603" hidden="1" customWidth="1"/>
    <col min="28" max="28" width="24.7109375" style="604" hidden="1" customWidth="1"/>
    <col min="29" max="29" width="28.85546875" style="605" hidden="1" customWidth="1"/>
    <col min="30" max="30" width="52.85546875" style="606" hidden="1" customWidth="1"/>
    <col min="31" max="31" width="21.42578125" style="606" customWidth="1"/>
    <col min="32" max="32" width="37" style="607" customWidth="1"/>
    <col min="33" max="33" width="22.7109375" style="607" customWidth="1"/>
    <col min="34" max="34" width="89.140625" style="619" customWidth="1"/>
    <col min="35" max="35" width="53.140625" style="38" customWidth="1"/>
    <col min="36" max="36" width="46.140625" style="38" customWidth="1"/>
    <col min="37" max="37" width="37.85546875" style="38" customWidth="1"/>
    <col min="38" max="38" width="30.85546875" style="38" customWidth="1"/>
    <col min="39" max="39" width="30.85546875" style="1319" customWidth="1"/>
    <col min="40" max="40" width="30.85546875" style="608" customWidth="1"/>
    <col min="41" max="41" width="30.85546875" style="38" customWidth="1"/>
    <col min="42" max="42" width="39.85546875" style="1434" customWidth="1"/>
    <col min="43" max="43" width="39.85546875" style="453" customWidth="1"/>
    <col min="44" max="44" width="22.5703125" style="38" customWidth="1"/>
    <col min="45" max="45" width="29.42578125" style="38" customWidth="1"/>
    <col min="46" max="46" width="30.28515625" style="38" customWidth="1"/>
    <col min="47" max="47" width="30.28515625" style="1574" customWidth="1"/>
    <col min="48" max="48" width="30.5703125" style="38" customWidth="1"/>
    <col min="49" max="49" width="23.42578125" style="38" customWidth="1"/>
    <col min="50" max="50" width="39.140625" style="38" customWidth="1"/>
    <col min="51" max="51" width="45.5703125" style="38" customWidth="1"/>
    <col min="52" max="52" width="39.7109375" style="38" customWidth="1"/>
    <col min="53" max="53" width="28.5703125" style="38" customWidth="1"/>
    <col min="54" max="54" width="25.7109375" style="38" customWidth="1"/>
    <col min="55" max="55" width="47.140625" style="38" customWidth="1"/>
    <col min="56" max="56" width="60" style="38" customWidth="1"/>
    <col min="57" max="57" width="56.140625" style="38" customWidth="1"/>
    <col min="58" max="58" width="63.28515625" style="38" customWidth="1"/>
    <col min="59" max="59" width="47.140625" style="38" customWidth="1"/>
    <col min="60" max="60" width="47.140625" style="1319" customWidth="1"/>
    <col min="61" max="61" width="28.28515625" style="38" customWidth="1"/>
    <col min="62" max="62" width="63.85546875" style="38" customWidth="1"/>
    <col min="63" max="63" width="26.140625" style="38" customWidth="1"/>
    <col min="64" max="64" width="18.85546875" style="38" customWidth="1"/>
    <col min="65" max="65" width="25.5703125" style="38" customWidth="1"/>
    <col min="66" max="67" width="125.140625" style="1319" customWidth="1"/>
    <col min="68" max="68" width="32.140625" style="38" customWidth="1"/>
    <col min="69" max="69" width="31.28515625" style="38" customWidth="1"/>
    <col min="70" max="16384" width="11.42578125" style="38"/>
  </cols>
  <sheetData>
    <row r="1" spans="1:69" ht="29.25" hidden="1" thickBot="1" x14ac:dyDescent="0.5">
      <c r="A1" s="1319"/>
      <c r="B1" s="1321" t="s">
        <v>108</v>
      </c>
      <c r="C1" s="1321"/>
      <c r="D1" s="1322" t="s">
        <v>109</v>
      </c>
      <c r="E1" s="1323"/>
      <c r="F1" s="1323"/>
      <c r="G1" s="1323"/>
      <c r="H1" s="1323"/>
      <c r="I1" s="1323"/>
      <c r="J1" s="1323"/>
      <c r="K1" s="1323"/>
      <c r="L1" s="1323"/>
      <c r="M1" s="1323"/>
      <c r="N1" s="1323"/>
      <c r="O1" s="1323"/>
      <c r="P1" s="1323"/>
      <c r="Q1" s="1323"/>
      <c r="R1" s="1323"/>
      <c r="S1" s="1323"/>
      <c r="T1" s="1323"/>
      <c r="U1" s="1323"/>
      <c r="V1" s="1323"/>
      <c r="W1" s="1323"/>
      <c r="X1" s="1323"/>
      <c r="Y1" s="1323"/>
      <c r="Z1" s="1323"/>
      <c r="AA1" s="1323"/>
      <c r="AB1" s="1323"/>
      <c r="AC1" s="1323"/>
      <c r="AD1" s="1323"/>
      <c r="AE1" s="1323"/>
      <c r="AF1" s="1323"/>
      <c r="AG1" s="1323"/>
      <c r="AH1" s="1323"/>
      <c r="AI1" s="1323"/>
      <c r="AJ1" s="1323"/>
      <c r="AK1" s="1323"/>
      <c r="AL1" s="1323"/>
      <c r="AM1" s="1323"/>
      <c r="AN1" s="1323"/>
      <c r="AO1" s="1323"/>
      <c r="AP1" s="1323"/>
      <c r="AQ1" s="1323"/>
      <c r="AR1" s="1323"/>
      <c r="AS1" s="1323"/>
      <c r="AT1" s="1323"/>
      <c r="AU1" s="1323"/>
      <c r="AV1" s="1323"/>
      <c r="AW1" s="1323"/>
      <c r="AX1" s="1323"/>
      <c r="AY1" s="1323"/>
      <c r="AZ1" s="1323"/>
      <c r="BA1" s="1323"/>
      <c r="BB1" s="1323"/>
      <c r="BC1" s="1323"/>
      <c r="BD1" s="1323"/>
      <c r="BE1" s="1323"/>
      <c r="BF1" s="1323"/>
      <c r="BG1" s="1323"/>
      <c r="BH1" s="1323"/>
      <c r="BI1" s="1324"/>
      <c r="BJ1" s="1325" t="s">
        <v>110</v>
      </c>
      <c r="BK1" s="1319"/>
      <c r="BL1" s="1319"/>
      <c r="BM1" s="1319"/>
    </row>
    <row r="2" spans="1:69" ht="29.25" hidden="1" thickBot="1" x14ac:dyDescent="0.5">
      <c r="A2" s="1319"/>
      <c r="B2" s="1321"/>
      <c r="C2" s="1321"/>
      <c r="D2" s="1322" t="s">
        <v>111</v>
      </c>
      <c r="E2" s="1323"/>
      <c r="F2" s="1323"/>
      <c r="G2" s="1323"/>
      <c r="H2" s="1323"/>
      <c r="I2" s="1323"/>
      <c r="J2" s="1323"/>
      <c r="K2" s="1323"/>
      <c r="L2" s="1323"/>
      <c r="M2" s="1323"/>
      <c r="N2" s="1323"/>
      <c r="O2" s="1323"/>
      <c r="P2" s="1323"/>
      <c r="Q2" s="1323"/>
      <c r="R2" s="1323"/>
      <c r="S2" s="1323"/>
      <c r="T2" s="1323"/>
      <c r="U2" s="1323"/>
      <c r="V2" s="1323"/>
      <c r="W2" s="1323"/>
      <c r="X2" s="1323"/>
      <c r="Y2" s="1323"/>
      <c r="Z2" s="1323"/>
      <c r="AA2" s="1323"/>
      <c r="AB2" s="1323"/>
      <c r="AC2" s="1323"/>
      <c r="AD2" s="1323"/>
      <c r="AE2" s="1323"/>
      <c r="AF2" s="1323"/>
      <c r="AG2" s="1323"/>
      <c r="AH2" s="1323"/>
      <c r="AI2" s="1323"/>
      <c r="AJ2" s="1323"/>
      <c r="AK2" s="1323"/>
      <c r="AL2" s="1323"/>
      <c r="AM2" s="1323"/>
      <c r="AN2" s="1323"/>
      <c r="AO2" s="1323"/>
      <c r="AP2" s="1323"/>
      <c r="AQ2" s="1323"/>
      <c r="AR2" s="1323"/>
      <c r="AS2" s="1323"/>
      <c r="AT2" s="1323"/>
      <c r="AU2" s="1323"/>
      <c r="AV2" s="1323"/>
      <c r="AW2" s="1323"/>
      <c r="AX2" s="1323"/>
      <c r="AY2" s="1323"/>
      <c r="AZ2" s="1323"/>
      <c r="BA2" s="1323"/>
      <c r="BB2" s="1323"/>
      <c r="BC2" s="1323"/>
      <c r="BD2" s="1323"/>
      <c r="BE2" s="1323"/>
      <c r="BF2" s="1323"/>
      <c r="BG2" s="1323"/>
      <c r="BH2" s="1323"/>
      <c r="BI2" s="1324"/>
      <c r="BJ2" s="1325" t="s">
        <v>112</v>
      </c>
      <c r="BK2" s="1319"/>
      <c r="BL2" s="1319"/>
      <c r="BM2" s="1319"/>
    </row>
    <row r="3" spans="1:69" ht="29.25" hidden="1" thickBot="1" x14ac:dyDescent="0.5">
      <c r="A3" s="1319"/>
      <c r="B3" s="1321"/>
      <c r="C3" s="1321"/>
      <c r="D3" s="1322" t="s">
        <v>113</v>
      </c>
      <c r="E3" s="1323"/>
      <c r="F3" s="1323"/>
      <c r="G3" s="1323"/>
      <c r="H3" s="1323"/>
      <c r="I3" s="1323"/>
      <c r="J3" s="1323"/>
      <c r="K3" s="1323"/>
      <c r="L3" s="1323"/>
      <c r="M3" s="1323"/>
      <c r="N3" s="1323"/>
      <c r="O3" s="1323"/>
      <c r="P3" s="1323"/>
      <c r="Q3" s="1323"/>
      <c r="R3" s="1323"/>
      <c r="S3" s="1323"/>
      <c r="T3" s="1323"/>
      <c r="U3" s="1323"/>
      <c r="V3" s="1323"/>
      <c r="W3" s="1323"/>
      <c r="X3" s="1323"/>
      <c r="Y3" s="1323"/>
      <c r="Z3" s="1323"/>
      <c r="AA3" s="1323"/>
      <c r="AB3" s="1323"/>
      <c r="AC3" s="1323"/>
      <c r="AD3" s="1323"/>
      <c r="AE3" s="1323"/>
      <c r="AF3" s="1323"/>
      <c r="AG3" s="1323"/>
      <c r="AH3" s="1323"/>
      <c r="AI3" s="1323"/>
      <c r="AJ3" s="1323"/>
      <c r="AK3" s="1323"/>
      <c r="AL3" s="1323"/>
      <c r="AM3" s="1323"/>
      <c r="AN3" s="1323"/>
      <c r="AO3" s="1323"/>
      <c r="AP3" s="1323"/>
      <c r="AQ3" s="1323"/>
      <c r="AR3" s="1323"/>
      <c r="AS3" s="1323"/>
      <c r="AT3" s="1323"/>
      <c r="AU3" s="1323"/>
      <c r="AV3" s="1323"/>
      <c r="AW3" s="1323"/>
      <c r="AX3" s="1323"/>
      <c r="AY3" s="1323"/>
      <c r="AZ3" s="1323"/>
      <c r="BA3" s="1323"/>
      <c r="BB3" s="1323"/>
      <c r="BC3" s="1323"/>
      <c r="BD3" s="1323"/>
      <c r="BE3" s="1323"/>
      <c r="BF3" s="1323"/>
      <c r="BG3" s="1323"/>
      <c r="BH3" s="1323"/>
      <c r="BI3" s="1324"/>
      <c r="BJ3" s="1325" t="s">
        <v>114</v>
      </c>
      <c r="BK3" s="1319"/>
      <c r="BL3" s="1319"/>
      <c r="BM3" s="1319"/>
    </row>
    <row r="4" spans="1:69" ht="29.25" hidden="1" thickBot="1" x14ac:dyDescent="0.5">
      <c r="A4" s="1319"/>
      <c r="B4" s="1321"/>
      <c r="C4" s="1321"/>
      <c r="D4" s="1326"/>
      <c r="E4" s="1225"/>
      <c r="F4" s="1225"/>
      <c r="G4" s="1225"/>
      <c r="H4" s="1225"/>
      <c r="I4" s="1225"/>
      <c r="J4" s="1225"/>
      <c r="K4" s="1225"/>
      <c r="L4" s="1225"/>
      <c r="M4" s="1225"/>
      <c r="N4" s="1225"/>
      <c r="O4" s="1225"/>
      <c r="P4" s="1225"/>
      <c r="Q4" s="1225"/>
      <c r="R4" s="1225"/>
      <c r="S4" s="1225"/>
      <c r="T4" s="1225"/>
      <c r="U4" s="1225"/>
      <c r="V4" s="1225"/>
      <c r="W4" s="1327"/>
      <c r="X4" s="1327"/>
      <c r="Y4" s="1327"/>
      <c r="Z4" s="1327"/>
      <c r="AA4" s="1225"/>
      <c r="AB4" s="1225"/>
      <c r="AC4" s="1225"/>
      <c r="AD4" s="1225"/>
      <c r="AE4" s="1225"/>
      <c r="AF4" s="1225"/>
      <c r="AG4" s="1225"/>
      <c r="AH4" s="1225"/>
      <c r="AI4" s="1225"/>
      <c r="AJ4" s="1225"/>
      <c r="AK4" s="1225"/>
      <c r="AL4" s="1225"/>
      <c r="AM4" s="1225"/>
      <c r="AN4" s="1328"/>
      <c r="AO4" s="1225"/>
      <c r="AP4" s="1225"/>
      <c r="AQ4" s="1225"/>
      <c r="AR4" s="1225"/>
      <c r="AS4" s="1225"/>
      <c r="AT4" s="1225"/>
      <c r="AU4" s="1329"/>
      <c r="AV4" s="1225"/>
      <c r="AW4" s="1225"/>
      <c r="AX4" s="1225"/>
      <c r="AY4" s="1225"/>
      <c r="AZ4" s="1225"/>
      <c r="BA4" s="1225"/>
      <c r="BB4" s="1225"/>
      <c r="BC4" s="1225"/>
      <c r="BD4" s="1225"/>
      <c r="BE4" s="1225"/>
      <c r="BF4" s="1225"/>
      <c r="BG4" s="1225"/>
      <c r="BH4" s="1225"/>
      <c r="BI4" s="1330"/>
      <c r="BJ4" s="1325"/>
      <c r="BK4" s="1319"/>
      <c r="BL4" s="1319"/>
      <c r="BM4" s="1319"/>
    </row>
    <row r="5" spans="1:69" ht="29.25" hidden="1" thickBot="1" x14ac:dyDescent="0.5">
      <c r="A5" s="1319"/>
      <c r="B5" s="1321"/>
      <c r="C5" s="1321"/>
      <c r="D5" s="1322" t="s">
        <v>115</v>
      </c>
      <c r="E5" s="1323"/>
      <c r="F5" s="1323"/>
      <c r="G5" s="1323"/>
      <c r="H5" s="1323"/>
      <c r="I5" s="1323"/>
      <c r="J5" s="1323"/>
      <c r="K5" s="1323"/>
      <c r="L5" s="1323"/>
      <c r="M5" s="1323"/>
      <c r="N5" s="1323"/>
      <c r="O5" s="1323"/>
      <c r="P5" s="1323"/>
      <c r="Q5" s="1323"/>
      <c r="R5" s="1323"/>
      <c r="S5" s="1323"/>
      <c r="T5" s="1323"/>
      <c r="U5" s="1323"/>
      <c r="V5" s="1323"/>
      <c r="W5" s="1323"/>
      <c r="X5" s="1323"/>
      <c r="Y5" s="1323"/>
      <c r="Z5" s="1323"/>
      <c r="AA5" s="1323"/>
      <c r="AB5" s="1323"/>
      <c r="AC5" s="1323"/>
      <c r="AD5" s="1323"/>
      <c r="AE5" s="1323"/>
      <c r="AF5" s="1323"/>
      <c r="AG5" s="1323"/>
      <c r="AH5" s="1323"/>
      <c r="AI5" s="1323"/>
      <c r="AJ5" s="1323"/>
      <c r="AK5" s="1323"/>
      <c r="AL5" s="1323"/>
      <c r="AM5" s="1323"/>
      <c r="AN5" s="1323"/>
      <c r="AO5" s="1323"/>
      <c r="AP5" s="1323"/>
      <c r="AQ5" s="1323"/>
      <c r="AR5" s="1323"/>
      <c r="AS5" s="1323"/>
      <c r="AT5" s="1323"/>
      <c r="AU5" s="1323"/>
      <c r="AV5" s="1323"/>
      <c r="AW5" s="1323"/>
      <c r="AX5" s="1323"/>
      <c r="AY5" s="1323"/>
      <c r="AZ5" s="1323"/>
      <c r="BA5" s="1323"/>
      <c r="BB5" s="1323"/>
      <c r="BC5" s="1323"/>
      <c r="BD5" s="1323"/>
      <c r="BE5" s="1323"/>
      <c r="BF5" s="1323"/>
      <c r="BG5" s="1323"/>
      <c r="BH5" s="1323"/>
      <c r="BI5" s="1324"/>
      <c r="BJ5" s="1325" t="s">
        <v>116</v>
      </c>
      <c r="BK5" s="1319"/>
      <c r="BL5" s="1319"/>
      <c r="BM5" s="1319"/>
    </row>
    <row r="6" spans="1:69" ht="29.25" hidden="1" thickBot="1" x14ac:dyDescent="0.5">
      <c r="A6" s="1319"/>
      <c r="B6" s="1331" t="s">
        <v>117</v>
      </c>
      <c r="C6" s="1331"/>
      <c r="D6" s="1332" t="s">
        <v>118</v>
      </c>
      <c r="E6" s="1333"/>
      <c r="F6" s="1333"/>
      <c r="G6" s="1333"/>
      <c r="H6" s="1333"/>
      <c r="I6" s="1333"/>
      <c r="J6" s="1333"/>
      <c r="K6" s="1333"/>
      <c r="L6" s="1333"/>
      <c r="M6" s="1333"/>
      <c r="N6" s="1333"/>
      <c r="O6" s="1333"/>
      <c r="P6" s="1333"/>
      <c r="Q6" s="1333"/>
      <c r="R6" s="1333"/>
      <c r="S6" s="1333"/>
      <c r="T6" s="1333"/>
      <c r="U6" s="1333"/>
      <c r="V6" s="1333"/>
      <c r="W6" s="1333"/>
      <c r="X6" s="1333"/>
      <c r="Y6" s="1333"/>
      <c r="Z6" s="1333"/>
      <c r="AA6" s="1333"/>
      <c r="AB6" s="1333"/>
      <c r="AC6" s="1333"/>
      <c r="AD6" s="1333"/>
      <c r="AE6" s="1333"/>
      <c r="AF6" s="1333"/>
      <c r="AG6" s="1333"/>
      <c r="AH6" s="1333"/>
      <c r="AI6" s="1333"/>
      <c r="AJ6" s="1333"/>
      <c r="AK6" s="1333"/>
      <c r="AL6" s="1333"/>
      <c r="AM6" s="1333"/>
      <c r="AN6" s="1333"/>
      <c r="AO6" s="1333"/>
      <c r="AP6" s="1333"/>
      <c r="AQ6" s="1333"/>
      <c r="AR6" s="1333"/>
      <c r="AS6" s="1333"/>
      <c r="AT6" s="1333"/>
      <c r="AU6" s="1333"/>
      <c r="AV6" s="1333"/>
      <c r="AW6" s="1333"/>
      <c r="AX6" s="1333"/>
      <c r="AY6" s="1333"/>
      <c r="AZ6" s="1333"/>
      <c r="BA6" s="1333"/>
      <c r="BB6" s="1333"/>
      <c r="BC6" s="1333"/>
      <c r="BD6" s="1333"/>
      <c r="BE6" s="1333"/>
      <c r="BF6" s="1333"/>
      <c r="BG6" s="1333"/>
      <c r="BH6" s="1333"/>
      <c r="BI6" s="1334"/>
      <c r="BJ6" s="1335"/>
      <c r="BK6" s="1319"/>
      <c r="BL6" s="1319"/>
      <c r="BM6" s="1319"/>
    </row>
    <row r="7" spans="1:69" ht="83.25" hidden="1" customHeight="1" thickBot="1" x14ac:dyDescent="0.5">
      <c r="A7" s="1336" t="s">
        <v>1</v>
      </c>
      <c r="B7" s="1336"/>
      <c r="C7" s="1336"/>
      <c r="D7" s="1336"/>
      <c r="E7" s="1336"/>
      <c r="F7" s="1336"/>
      <c r="G7" s="1336"/>
      <c r="H7" s="1336"/>
      <c r="I7" s="1336"/>
      <c r="J7" s="1336"/>
      <c r="K7" s="1336"/>
      <c r="L7" s="1336"/>
      <c r="M7" s="1336"/>
      <c r="N7" s="1336"/>
      <c r="O7" s="1336"/>
      <c r="P7" s="1336"/>
      <c r="Q7" s="1336"/>
      <c r="R7" s="1336"/>
      <c r="S7" s="1336"/>
      <c r="T7" s="1336"/>
      <c r="U7" s="1337"/>
      <c r="V7" s="1226"/>
      <c r="W7" s="1338"/>
      <c r="X7" s="1338"/>
      <c r="Y7" s="1338"/>
      <c r="Z7" s="1338"/>
      <c r="AA7" s="1322" t="s">
        <v>119</v>
      </c>
      <c r="AB7" s="1323"/>
      <c r="AC7" s="1323"/>
      <c r="AD7" s="1324"/>
      <c r="AE7" s="1321" t="s">
        <v>50</v>
      </c>
      <c r="AF7" s="1321"/>
      <c r="AG7" s="1321"/>
      <c r="AH7" s="1321"/>
      <c r="AI7" s="1321"/>
      <c r="AJ7" s="1321"/>
      <c r="AK7" s="1321"/>
      <c r="AL7" s="1321"/>
      <c r="AM7" s="1321"/>
      <c r="AN7" s="1321"/>
      <c r="AO7" s="1321"/>
      <c r="AP7" s="1321"/>
      <c r="AQ7" s="1321"/>
      <c r="AR7" s="1321"/>
      <c r="AS7" s="1336" t="s">
        <v>71</v>
      </c>
      <c r="AT7" s="1336"/>
      <c r="AU7" s="1336"/>
      <c r="AV7" s="1336"/>
      <c r="AW7" s="1336"/>
      <c r="AX7" s="1336"/>
      <c r="AY7" s="1336"/>
      <c r="AZ7" s="1336"/>
      <c r="BA7" s="1336"/>
      <c r="BB7" s="1336"/>
      <c r="BC7" s="1339"/>
      <c r="BD7" s="1339"/>
      <c r="BE7" s="1339"/>
      <c r="BF7" s="1339"/>
      <c r="BG7" s="1339"/>
      <c r="BH7" s="1339"/>
      <c r="BI7" s="1340" t="s">
        <v>82</v>
      </c>
      <c r="BJ7" s="1341"/>
      <c r="BK7" s="1341"/>
      <c r="BL7" s="1341"/>
      <c r="BM7" s="1342"/>
      <c r="BN7" s="1451"/>
      <c r="BO7" s="1451"/>
      <c r="BP7" s="897" t="s">
        <v>120</v>
      </c>
      <c r="BQ7" s="897"/>
    </row>
    <row r="8" spans="1:69" s="39" customFormat="1" ht="96" customHeight="1" x14ac:dyDescent="0.35">
      <c r="A8" s="1343" t="s">
        <v>2</v>
      </c>
      <c r="B8" s="1228" t="s">
        <v>4</v>
      </c>
      <c r="C8" s="1228" t="s">
        <v>6</v>
      </c>
      <c r="D8" s="1228" t="s">
        <v>8</v>
      </c>
      <c r="E8" s="1228" t="s">
        <v>10</v>
      </c>
      <c r="F8" s="1228" t="s">
        <v>12</v>
      </c>
      <c r="G8" s="1228" t="s">
        <v>14</v>
      </c>
      <c r="H8" s="1228" t="s">
        <v>16</v>
      </c>
      <c r="I8" s="1228" t="s">
        <v>721</v>
      </c>
      <c r="J8" s="1228" t="s">
        <v>121</v>
      </c>
      <c r="K8" s="1228" t="s">
        <v>22</v>
      </c>
      <c r="L8" s="1228" t="s">
        <v>24</v>
      </c>
      <c r="M8" s="1228" t="s">
        <v>26</v>
      </c>
      <c r="N8" s="1228" t="s">
        <v>28</v>
      </c>
      <c r="O8" s="1228" t="s">
        <v>122</v>
      </c>
      <c r="P8" s="1228"/>
      <c r="Q8" s="1344" t="s">
        <v>32</v>
      </c>
      <c r="R8" s="1344" t="s">
        <v>34</v>
      </c>
      <c r="S8" s="1344" t="s">
        <v>722</v>
      </c>
      <c r="T8" s="1344" t="s">
        <v>723</v>
      </c>
      <c r="U8" s="1227" t="s">
        <v>932</v>
      </c>
      <c r="V8" s="1227" t="s">
        <v>1049</v>
      </c>
      <c r="W8" s="837" t="s">
        <v>1164</v>
      </c>
      <c r="X8" s="837" t="s">
        <v>1027</v>
      </c>
      <c r="Y8" s="837" t="s">
        <v>1165</v>
      </c>
      <c r="Z8" s="837" t="s">
        <v>1028</v>
      </c>
      <c r="AA8" s="1345" t="s">
        <v>42</v>
      </c>
      <c r="AB8" s="1345" t="s">
        <v>44</v>
      </c>
      <c r="AC8" s="1345" t="s">
        <v>46</v>
      </c>
      <c r="AD8" s="1345" t="s">
        <v>48</v>
      </c>
      <c r="AE8" s="1344" t="s">
        <v>51</v>
      </c>
      <c r="AF8" s="1344" t="s">
        <v>53</v>
      </c>
      <c r="AG8" s="1344" t="s">
        <v>55</v>
      </c>
      <c r="AH8" s="1346" t="s">
        <v>57</v>
      </c>
      <c r="AI8" s="1346" t="s">
        <v>59</v>
      </c>
      <c r="AJ8" s="1277" t="s">
        <v>724</v>
      </c>
      <c r="AK8" s="1277" t="s">
        <v>63</v>
      </c>
      <c r="AL8" s="1277" t="s">
        <v>933</v>
      </c>
      <c r="AM8" s="1277" t="s">
        <v>1050</v>
      </c>
      <c r="AN8" s="838" t="s">
        <v>1166</v>
      </c>
      <c r="AO8" s="838" t="s">
        <v>1167</v>
      </c>
      <c r="AP8" s="1277" t="s">
        <v>65</v>
      </c>
      <c r="AQ8" s="1277" t="s">
        <v>67</v>
      </c>
      <c r="AR8" s="1347" t="s">
        <v>69</v>
      </c>
      <c r="AS8" s="1347" t="s">
        <v>72</v>
      </c>
      <c r="AT8" s="1348" t="s">
        <v>934</v>
      </c>
      <c r="AU8" s="1349" t="s">
        <v>1051</v>
      </c>
      <c r="AV8" s="1350" t="s">
        <v>76</v>
      </c>
      <c r="AW8" s="1351" t="s">
        <v>78</v>
      </c>
      <c r="AX8" s="1351" t="s">
        <v>80</v>
      </c>
      <c r="AY8" s="1351" t="s">
        <v>83</v>
      </c>
      <c r="AZ8" s="1351" t="s">
        <v>85</v>
      </c>
      <c r="BA8" s="1351" t="s">
        <v>87</v>
      </c>
      <c r="BB8" s="1352" t="s">
        <v>89</v>
      </c>
      <c r="BC8" s="1353" t="s">
        <v>936</v>
      </c>
      <c r="BD8" s="1354" t="s">
        <v>1029</v>
      </c>
      <c r="BE8" s="1354" t="s">
        <v>1172</v>
      </c>
      <c r="BF8" s="1354" t="s">
        <v>1173</v>
      </c>
      <c r="BG8" s="1354" t="s">
        <v>1174</v>
      </c>
      <c r="BH8" s="1353" t="s">
        <v>1052</v>
      </c>
      <c r="BI8" s="1342" t="s">
        <v>91</v>
      </c>
      <c r="BJ8" s="1355" t="s">
        <v>93</v>
      </c>
      <c r="BK8" s="1356" t="s">
        <v>95</v>
      </c>
      <c r="BL8" s="1357" t="s">
        <v>97</v>
      </c>
      <c r="BM8" s="1356" t="s">
        <v>99</v>
      </c>
      <c r="BN8" s="1345" t="s">
        <v>935</v>
      </c>
      <c r="BO8" s="1345" t="s">
        <v>1053</v>
      </c>
      <c r="BP8" s="898" t="s">
        <v>104</v>
      </c>
      <c r="BQ8" s="898" t="s">
        <v>106</v>
      </c>
    </row>
    <row r="9" spans="1:69" s="39" customFormat="1" ht="123.75" customHeight="1" thickBot="1" x14ac:dyDescent="0.4">
      <c r="A9" s="1358"/>
      <c r="B9" s="1345"/>
      <c r="C9" s="1345"/>
      <c r="D9" s="1345"/>
      <c r="E9" s="1345"/>
      <c r="F9" s="1345"/>
      <c r="G9" s="1345"/>
      <c r="H9" s="1345"/>
      <c r="I9" s="1345"/>
      <c r="J9" s="1345"/>
      <c r="K9" s="1345"/>
      <c r="L9" s="1345"/>
      <c r="M9" s="1345"/>
      <c r="N9" s="1345"/>
      <c r="O9" s="1359" t="s">
        <v>123</v>
      </c>
      <c r="P9" s="1359" t="s">
        <v>124</v>
      </c>
      <c r="Q9" s="1228"/>
      <c r="R9" s="1228"/>
      <c r="S9" s="1228"/>
      <c r="T9" s="1228"/>
      <c r="U9" s="1228"/>
      <c r="V9" s="1228"/>
      <c r="W9" s="839"/>
      <c r="X9" s="839"/>
      <c r="Y9" s="839"/>
      <c r="Z9" s="839"/>
      <c r="AA9" s="1345"/>
      <c r="AB9" s="1345"/>
      <c r="AC9" s="1345"/>
      <c r="AD9" s="1345"/>
      <c r="AE9" s="1228"/>
      <c r="AF9" s="1228"/>
      <c r="AG9" s="1228"/>
      <c r="AH9" s="1360"/>
      <c r="AI9" s="1360"/>
      <c r="AJ9" s="1278"/>
      <c r="AK9" s="1278"/>
      <c r="AL9" s="1278"/>
      <c r="AM9" s="1278"/>
      <c r="AN9" s="1058"/>
      <c r="AO9" s="1058"/>
      <c r="AP9" s="1278"/>
      <c r="AQ9" s="1278"/>
      <c r="AR9" s="1361"/>
      <c r="AS9" s="1361"/>
      <c r="AT9" s="1362"/>
      <c r="AU9" s="1349"/>
      <c r="AV9" s="1363"/>
      <c r="AW9" s="1364"/>
      <c r="AX9" s="1364"/>
      <c r="AY9" s="1364"/>
      <c r="AZ9" s="1364"/>
      <c r="BA9" s="1364"/>
      <c r="BB9" s="1362"/>
      <c r="BC9" s="1365"/>
      <c r="BD9" s="1366"/>
      <c r="BE9" s="1366"/>
      <c r="BF9" s="1366"/>
      <c r="BG9" s="1366"/>
      <c r="BH9" s="1365"/>
      <c r="BI9" s="1367"/>
      <c r="BJ9" s="1368"/>
      <c r="BK9" s="1369"/>
      <c r="BL9" s="1370"/>
      <c r="BM9" s="1369"/>
      <c r="BN9" s="1345"/>
      <c r="BO9" s="1345"/>
      <c r="BP9" s="899"/>
      <c r="BQ9" s="899"/>
    </row>
    <row r="10" spans="1:69" ht="99.75" customHeight="1" x14ac:dyDescent="0.45">
      <c r="A10" s="942" t="s">
        <v>125</v>
      </c>
      <c r="B10" s="934" t="s">
        <v>126</v>
      </c>
      <c r="C10" s="934" t="s">
        <v>127</v>
      </c>
      <c r="D10" s="731" t="s">
        <v>128</v>
      </c>
      <c r="E10" s="731" t="s">
        <v>129</v>
      </c>
      <c r="F10" s="731" t="s">
        <v>130</v>
      </c>
      <c r="G10" s="936"/>
      <c r="H10" s="936"/>
      <c r="I10" s="936"/>
      <c r="J10" s="887" t="s">
        <v>131</v>
      </c>
      <c r="K10" s="731" t="s">
        <v>132</v>
      </c>
      <c r="L10" s="731" t="s">
        <v>133</v>
      </c>
      <c r="M10" s="731" t="s">
        <v>134</v>
      </c>
      <c r="N10" s="739" t="s">
        <v>135</v>
      </c>
      <c r="O10" s="739"/>
      <c r="P10" s="739" t="s">
        <v>136</v>
      </c>
      <c r="Q10" s="728" t="s">
        <v>137</v>
      </c>
      <c r="R10" s="915">
        <v>3.0200000000000001E-2</v>
      </c>
      <c r="S10" s="915">
        <v>3.0200000000000001E-2</v>
      </c>
      <c r="T10" s="753" t="s">
        <v>1032</v>
      </c>
      <c r="U10" s="915" t="s">
        <v>894</v>
      </c>
      <c r="V10" s="915" t="s">
        <v>894</v>
      </c>
      <c r="W10" s="837" t="s">
        <v>726</v>
      </c>
      <c r="X10" s="837" t="str">
        <f>+T10</f>
        <v>3,53%
corresponde a la matricula de IEO sin banco de oferente a diciembre 2023</v>
      </c>
      <c r="Y10" s="837" t="str">
        <f>+W10</f>
        <v>NA</v>
      </c>
      <c r="Z10" s="837">
        <f>+(4.02-3.53)/(4.02-3.02)</f>
        <v>0.49</v>
      </c>
      <c r="AA10" s="928" t="s">
        <v>138</v>
      </c>
      <c r="AB10" s="920" t="s">
        <v>139</v>
      </c>
      <c r="AC10" s="767" t="s">
        <v>140</v>
      </c>
      <c r="AD10" s="733" t="s">
        <v>141</v>
      </c>
      <c r="AE10" s="681" t="s">
        <v>142</v>
      </c>
      <c r="AF10" s="718">
        <v>2020130010065</v>
      </c>
      <c r="AG10" s="690" t="s">
        <v>143</v>
      </c>
      <c r="AH10" s="44" t="s">
        <v>144</v>
      </c>
      <c r="AI10" s="45" t="s">
        <v>145</v>
      </c>
      <c r="AJ10" s="46">
        <v>1</v>
      </c>
      <c r="AK10" s="47">
        <v>0.2</v>
      </c>
      <c r="AL10" s="48">
        <v>0.16666666666666666</v>
      </c>
      <c r="AM10" s="1279">
        <v>0.4</v>
      </c>
      <c r="AN10" s="49">
        <f>+(AL10+AM10)/AJ10</f>
        <v>0.56666666666666665</v>
      </c>
      <c r="AO10" s="1100">
        <f>AVERAGE(AN10:AN22)</f>
        <v>0.91333333333333333</v>
      </c>
      <c r="AP10" s="50" t="s">
        <v>894</v>
      </c>
      <c r="AQ10" s="50" t="s">
        <v>894</v>
      </c>
      <c r="AR10" s="50" t="s">
        <v>894</v>
      </c>
      <c r="AS10" s="50" t="s">
        <v>894</v>
      </c>
      <c r="AT10" s="51">
        <v>0.16666666666666666</v>
      </c>
      <c r="AU10" s="65" t="s">
        <v>894</v>
      </c>
      <c r="AV10" s="901" t="s">
        <v>146</v>
      </c>
      <c r="AW10" s="709" t="s">
        <v>937</v>
      </c>
      <c r="AX10" s="925" t="s">
        <v>860</v>
      </c>
      <c r="AY10" s="825">
        <v>87434791669</v>
      </c>
      <c r="AZ10" s="925" t="s">
        <v>750</v>
      </c>
      <c r="BA10" s="925" t="s">
        <v>858</v>
      </c>
      <c r="BB10" s="925" t="s">
        <v>859</v>
      </c>
      <c r="BC10" s="925" t="s">
        <v>1149</v>
      </c>
      <c r="BD10" s="1195">
        <v>2000000000</v>
      </c>
      <c r="BE10" s="1195">
        <v>1767766296</v>
      </c>
      <c r="BF10" s="1195">
        <v>151252000</v>
      </c>
      <c r="BG10" s="1133">
        <f>+BF10/BD10</f>
        <v>7.5625999999999999E-2</v>
      </c>
      <c r="BH10" s="925" t="s">
        <v>1150</v>
      </c>
      <c r="BI10" s="50" t="s">
        <v>894</v>
      </c>
      <c r="BJ10" s="50" t="s">
        <v>894</v>
      </c>
      <c r="BK10" s="50" t="s">
        <v>894</v>
      </c>
      <c r="BL10" s="50" t="s">
        <v>894</v>
      </c>
      <c r="BM10" s="50" t="s">
        <v>894</v>
      </c>
      <c r="BN10" s="1452" t="s">
        <v>980</v>
      </c>
      <c r="BO10" s="1513" t="s">
        <v>1055</v>
      </c>
      <c r="BP10" s="52"/>
      <c r="BQ10" s="52"/>
    </row>
    <row r="11" spans="1:69" ht="77.25" customHeight="1" x14ac:dyDescent="0.45">
      <c r="A11" s="943"/>
      <c r="B11" s="935"/>
      <c r="C11" s="935"/>
      <c r="D11" s="691"/>
      <c r="E11" s="691"/>
      <c r="F11" s="691"/>
      <c r="G11" s="937"/>
      <c r="H11" s="937"/>
      <c r="I11" s="937"/>
      <c r="J11" s="888"/>
      <c r="K11" s="691"/>
      <c r="L11" s="691"/>
      <c r="M11" s="691"/>
      <c r="N11" s="710"/>
      <c r="O11" s="710"/>
      <c r="P11" s="710"/>
      <c r="Q11" s="662"/>
      <c r="R11" s="916"/>
      <c r="S11" s="916"/>
      <c r="T11" s="754"/>
      <c r="U11" s="916"/>
      <c r="V11" s="916"/>
      <c r="W11" s="838"/>
      <c r="X11" s="838"/>
      <c r="Y11" s="838"/>
      <c r="Z11" s="838"/>
      <c r="AA11" s="928"/>
      <c r="AB11" s="920"/>
      <c r="AC11" s="768"/>
      <c r="AD11" s="734"/>
      <c r="AE11" s="682"/>
      <c r="AF11" s="719"/>
      <c r="AG11" s="691"/>
      <c r="AH11" s="62" t="s">
        <v>147</v>
      </c>
      <c r="AI11" s="63" t="s">
        <v>148</v>
      </c>
      <c r="AJ11" s="63" t="s">
        <v>1033</v>
      </c>
      <c r="AK11" s="64">
        <v>0.02</v>
      </c>
      <c r="AL11" s="65" t="s">
        <v>894</v>
      </c>
      <c r="AM11" s="50" t="s">
        <v>894</v>
      </c>
      <c r="AN11" s="49" t="s">
        <v>894</v>
      </c>
      <c r="AO11" s="1101"/>
      <c r="AP11" s="65" t="s">
        <v>894</v>
      </c>
      <c r="AQ11" s="65" t="s">
        <v>894</v>
      </c>
      <c r="AR11" s="65" t="s">
        <v>894</v>
      </c>
      <c r="AS11" s="65" t="s">
        <v>894</v>
      </c>
      <c r="AT11" s="66" t="s">
        <v>894</v>
      </c>
      <c r="AU11" s="50" t="s">
        <v>894</v>
      </c>
      <c r="AV11" s="902"/>
      <c r="AW11" s="710"/>
      <c r="AX11" s="674"/>
      <c r="AY11" s="826"/>
      <c r="AZ11" s="674"/>
      <c r="BA11" s="674"/>
      <c r="BB11" s="674"/>
      <c r="BC11" s="674"/>
      <c r="BD11" s="1087"/>
      <c r="BE11" s="1087"/>
      <c r="BF11" s="1087"/>
      <c r="BG11" s="1089"/>
      <c r="BH11" s="674"/>
      <c r="BI11" s="50" t="s">
        <v>894</v>
      </c>
      <c r="BJ11" s="65" t="s">
        <v>894</v>
      </c>
      <c r="BK11" s="65" t="s">
        <v>894</v>
      </c>
      <c r="BL11" s="65" t="s">
        <v>894</v>
      </c>
      <c r="BM11" s="65" t="s">
        <v>894</v>
      </c>
      <c r="BN11" s="77" t="s">
        <v>894</v>
      </c>
      <c r="BO11" s="1514" t="s">
        <v>1056</v>
      </c>
      <c r="BP11" s="68"/>
      <c r="BQ11" s="68"/>
    </row>
    <row r="12" spans="1:69" ht="84.75" customHeight="1" x14ac:dyDescent="0.45">
      <c r="A12" s="943"/>
      <c r="B12" s="935"/>
      <c r="C12" s="935"/>
      <c r="D12" s="691"/>
      <c r="E12" s="691"/>
      <c r="F12" s="691"/>
      <c r="G12" s="937"/>
      <c r="H12" s="937"/>
      <c r="I12" s="937"/>
      <c r="J12" s="888"/>
      <c r="K12" s="691"/>
      <c r="L12" s="691"/>
      <c r="M12" s="691"/>
      <c r="N12" s="710"/>
      <c r="O12" s="710"/>
      <c r="P12" s="710"/>
      <c r="Q12" s="662"/>
      <c r="R12" s="916"/>
      <c r="S12" s="916"/>
      <c r="T12" s="754"/>
      <c r="U12" s="916"/>
      <c r="V12" s="916"/>
      <c r="W12" s="838"/>
      <c r="X12" s="838"/>
      <c r="Y12" s="838"/>
      <c r="Z12" s="838"/>
      <c r="AA12" s="928"/>
      <c r="AB12" s="920"/>
      <c r="AC12" s="768"/>
      <c r="AD12" s="734"/>
      <c r="AE12" s="682"/>
      <c r="AF12" s="719"/>
      <c r="AG12" s="691"/>
      <c r="AH12" s="62" t="s">
        <v>149</v>
      </c>
      <c r="AI12" s="63" t="s">
        <v>150</v>
      </c>
      <c r="AJ12" s="63" t="s">
        <v>1033</v>
      </c>
      <c r="AK12" s="64">
        <v>0.02</v>
      </c>
      <c r="AL12" s="65" t="s">
        <v>894</v>
      </c>
      <c r="AM12" s="50" t="s">
        <v>894</v>
      </c>
      <c r="AN12" s="49" t="s">
        <v>894</v>
      </c>
      <c r="AO12" s="1101"/>
      <c r="AP12" s="65" t="s">
        <v>894</v>
      </c>
      <c r="AQ12" s="65" t="s">
        <v>894</v>
      </c>
      <c r="AR12" s="65" t="s">
        <v>894</v>
      </c>
      <c r="AS12" s="65" t="s">
        <v>894</v>
      </c>
      <c r="AT12" s="66" t="s">
        <v>894</v>
      </c>
      <c r="AU12" s="50" t="s">
        <v>894</v>
      </c>
      <c r="AV12" s="902"/>
      <c r="AW12" s="710"/>
      <c r="AX12" s="674"/>
      <c r="AY12" s="826"/>
      <c r="AZ12" s="674"/>
      <c r="BA12" s="674"/>
      <c r="BB12" s="674"/>
      <c r="BC12" s="674"/>
      <c r="BD12" s="1087"/>
      <c r="BE12" s="1087"/>
      <c r="BF12" s="1087"/>
      <c r="BG12" s="1089"/>
      <c r="BH12" s="674"/>
      <c r="BI12" s="50" t="s">
        <v>894</v>
      </c>
      <c r="BJ12" s="65" t="s">
        <v>894</v>
      </c>
      <c r="BK12" s="65" t="s">
        <v>894</v>
      </c>
      <c r="BL12" s="65" t="s">
        <v>894</v>
      </c>
      <c r="BM12" s="65" t="s">
        <v>894</v>
      </c>
      <c r="BN12" s="1453" t="s">
        <v>981</v>
      </c>
      <c r="BO12" s="1515" t="s">
        <v>981</v>
      </c>
      <c r="BP12" s="68"/>
      <c r="BQ12" s="68"/>
    </row>
    <row r="13" spans="1:69" ht="75.75" customHeight="1" x14ac:dyDescent="0.45">
      <c r="A13" s="943"/>
      <c r="B13" s="935"/>
      <c r="C13" s="935"/>
      <c r="D13" s="691"/>
      <c r="E13" s="691"/>
      <c r="F13" s="691"/>
      <c r="G13" s="937"/>
      <c r="H13" s="937"/>
      <c r="I13" s="937"/>
      <c r="J13" s="888"/>
      <c r="K13" s="691"/>
      <c r="L13" s="691"/>
      <c r="M13" s="691"/>
      <c r="N13" s="710"/>
      <c r="O13" s="710"/>
      <c r="P13" s="710"/>
      <c r="Q13" s="662"/>
      <c r="R13" s="916"/>
      <c r="S13" s="916"/>
      <c r="T13" s="754"/>
      <c r="U13" s="916"/>
      <c r="V13" s="916"/>
      <c r="W13" s="838"/>
      <c r="X13" s="838"/>
      <c r="Y13" s="838"/>
      <c r="Z13" s="838"/>
      <c r="AA13" s="928"/>
      <c r="AB13" s="920"/>
      <c r="AC13" s="768"/>
      <c r="AD13" s="734"/>
      <c r="AE13" s="682"/>
      <c r="AF13" s="719"/>
      <c r="AG13" s="691"/>
      <c r="AH13" s="62" t="s">
        <v>151</v>
      </c>
      <c r="AI13" s="63" t="s">
        <v>152</v>
      </c>
      <c r="AJ13" s="63">
        <v>45378</v>
      </c>
      <c r="AK13" s="64">
        <v>0.2</v>
      </c>
      <c r="AL13" s="63">
        <v>45792</v>
      </c>
      <c r="AM13" s="1280">
        <v>45792</v>
      </c>
      <c r="AN13" s="49">
        <v>1</v>
      </c>
      <c r="AO13" s="1101"/>
      <c r="AP13" s="1400" t="s">
        <v>906</v>
      </c>
      <c r="AQ13" s="70" t="s">
        <v>921</v>
      </c>
      <c r="AR13" s="71">
        <f>5*20</f>
        <v>100</v>
      </c>
      <c r="AS13" s="72" t="s">
        <v>922</v>
      </c>
      <c r="AT13" s="73">
        <v>45792</v>
      </c>
      <c r="AU13" s="1280">
        <v>45792</v>
      </c>
      <c r="AV13" s="902"/>
      <c r="AW13" s="710"/>
      <c r="AX13" s="674"/>
      <c r="AY13" s="826"/>
      <c r="AZ13" s="674"/>
      <c r="BA13" s="674"/>
      <c r="BB13" s="674"/>
      <c r="BC13" s="674"/>
      <c r="BD13" s="1087"/>
      <c r="BE13" s="1087"/>
      <c r="BF13" s="1087"/>
      <c r="BG13" s="1089"/>
      <c r="BH13" s="674"/>
      <c r="BI13" s="74" t="s">
        <v>755</v>
      </c>
      <c r="BJ13" s="75" t="s">
        <v>923</v>
      </c>
      <c r="BK13" s="75" t="s">
        <v>890</v>
      </c>
      <c r="BL13" s="76" t="s">
        <v>924</v>
      </c>
      <c r="BM13" s="69" t="s">
        <v>906</v>
      </c>
      <c r="BN13" s="1453" t="s">
        <v>982</v>
      </c>
      <c r="BO13" s="1515" t="s">
        <v>1057</v>
      </c>
      <c r="BP13" s="68"/>
      <c r="BQ13" s="68"/>
    </row>
    <row r="14" spans="1:69" ht="76.5" customHeight="1" x14ac:dyDescent="0.45">
      <c r="A14" s="943"/>
      <c r="B14" s="935"/>
      <c r="C14" s="935"/>
      <c r="D14" s="691"/>
      <c r="E14" s="691"/>
      <c r="F14" s="691"/>
      <c r="G14" s="937"/>
      <c r="H14" s="937"/>
      <c r="I14" s="937"/>
      <c r="J14" s="888"/>
      <c r="K14" s="691"/>
      <c r="L14" s="691"/>
      <c r="M14" s="691"/>
      <c r="N14" s="710"/>
      <c r="O14" s="710"/>
      <c r="P14" s="710"/>
      <c r="Q14" s="662"/>
      <c r="R14" s="916"/>
      <c r="S14" s="916"/>
      <c r="T14" s="754"/>
      <c r="U14" s="916"/>
      <c r="V14" s="916"/>
      <c r="W14" s="838"/>
      <c r="X14" s="838"/>
      <c r="Y14" s="838"/>
      <c r="Z14" s="838"/>
      <c r="AA14" s="928"/>
      <c r="AB14" s="920"/>
      <c r="AC14" s="768"/>
      <c r="AD14" s="734"/>
      <c r="AE14" s="682"/>
      <c r="AF14" s="719"/>
      <c r="AG14" s="691"/>
      <c r="AH14" s="62" t="s">
        <v>153</v>
      </c>
      <c r="AI14" s="63" t="s">
        <v>154</v>
      </c>
      <c r="AJ14" s="63">
        <v>184000</v>
      </c>
      <c r="AK14" s="64">
        <v>0.02</v>
      </c>
      <c r="AL14" s="63">
        <v>184000</v>
      </c>
      <c r="AM14" s="1280">
        <v>184000</v>
      </c>
      <c r="AN14" s="49">
        <v>1</v>
      </c>
      <c r="AO14" s="1101"/>
      <c r="AP14" s="1400" t="s">
        <v>921</v>
      </c>
      <c r="AQ14" s="70" t="s">
        <v>897</v>
      </c>
      <c r="AR14" s="71">
        <f>3*20</f>
        <v>60</v>
      </c>
      <c r="AS14" s="70">
        <v>184000</v>
      </c>
      <c r="AT14" s="73">
        <v>184000</v>
      </c>
      <c r="AU14" s="1280">
        <v>184000</v>
      </c>
      <c r="AV14" s="902"/>
      <c r="AW14" s="710"/>
      <c r="AX14" s="674"/>
      <c r="AY14" s="826"/>
      <c r="AZ14" s="674"/>
      <c r="BA14" s="674"/>
      <c r="BB14" s="674"/>
      <c r="BC14" s="674"/>
      <c r="BD14" s="1087"/>
      <c r="BE14" s="1087"/>
      <c r="BF14" s="1087"/>
      <c r="BG14" s="1089"/>
      <c r="BH14" s="674"/>
      <c r="BI14" s="74" t="s">
        <v>755</v>
      </c>
      <c r="BJ14" s="75" t="s">
        <v>925</v>
      </c>
      <c r="BK14" s="75" t="s">
        <v>926</v>
      </c>
      <c r="BL14" s="76" t="s">
        <v>741</v>
      </c>
      <c r="BM14" s="69" t="s">
        <v>906</v>
      </c>
      <c r="BN14" s="1453" t="s">
        <v>983</v>
      </c>
      <c r="BO14" s="1515" t="s">
        <v>1058</v>
      </c>
      <c r="BP14" s="68"/>
      <c r="BQ14" s="68"/>
    </row>
    <row r="15" spans="1:69" ht="74.25" customHeight="1" x14ac:dyDescent="0.45">
      <c r="A15" s="943"/>
      <c r="B15" s="935"/>
      <c r="C15" s="935"/>
      <c r="D15" s="691"/>
      <c r="E15" s="691"/>
      <c r="F15" s="691"/>
      <c r="G15" s="937"/>
      <c r="H15" s="937"/>
      <c r="I15" s="937"/>
      <c r="J15" s="888"/>
      <c r="K15" s="691"/>
      <c r="L15" s="691"/>
      <c r="M15" s="691"/>
      <c r="N15" s="710"/>
      <c r="O15" s="710"/>
      <c r="P15" s="710"/>
      <c r="Q15" s="662"/>
      <c r="R15" s="916"/>
      <c r="S15" s="916"/>
      <c r="T15" s="754"/>
      <c r="U15" s="916"/>
      <c r="V15" s="916"/>
      <c r="W15" s="838"/>
      <c r="X15" s="838"/>
      <c r="Y15" s="838"/>
      <c r="Z15" s="838"/>
      <c r="AA15" s="928"/>
      <c r="AB15" s="920"/>
      <c r="AC15" s="768"/>
      <c r="AD15" s="734"/>
      <c r="AE15" s="682"/>
      <c r="AF15" s="719"/>
      <c r="AG15" s="691"/>
      <c r="AH15" s="62" t="s">
        <v>155</v>
      </c>
      <c r="AI15" s="63" t="s">
        <v>156</v>
      </c>
      <c r="AJ15" s="63">
        <v>140701</v>
      </c>
      <c r="AK15" s="64">
        <v>0.2</v>
      </c>
      <c r="AL15" s="63">
        <v>128632</v>
      </c>
      <c r="AM15" s="1280">
        <v>139248</v>
      </c>
      <c r="AN15" s="49">
        <v>1</v>
      </c>
      <c r="AO15" s="1101"/>
      <c r="AP15" s="1400" t="s">
        <v>906</v>
      </c>
      <c r="AQ15" s="70" t="s">
        <v>898</v>
      </c>
      <c r="AR15" s="71">
        <f>20*11</f>
        <v>220</v>
      </c>
      <c r="AS15" s="70">
        <v>0</v>
      </c>
      <c r="AT15" s="73">
        <v>128632</v>
      </c>
      <c r="AU15" s="1280">
        <v>139248</v>
      </c>
      <c r="AV15" s="902"/>
      <c r="AW15" s="710"/>
      <c r="AX15" s="675"/>
      <c r="AY15" s="826"/>
      <c r="AZ15" s="675"/>
      <c r="BA15" s="674"/>
      <c r="BB15" s="674"/>
      <c r="BC15" s="674"/>
      <c r="BD15" s="1088"/>
      <c r="BE15" s="1088"/>
      <c r="BF15" s="1088"/>
      <c r="BG15" s="1090"/>
      <c r="BH15" s="674"/>
      <c r="BI15" s="74" t="s">
        <v>755</v>
      </c>
      <c r="BJ15" s="75" t="s">
        <v>927</v>
      </c>
      <c r="BK15" s="75" t="s">
        <v>914</v>
      </c>
      <c r="BL15" s="76" t="s">
        <v>741</v>
      </c>
      <c r="BM15" s="69" t="s">
        <v>906</v>
      </c>
      <c r="BN15" s="1453" t="s">
        <v>984</v>
      </c>
      <c r="BO15" s="1515" t="s">
        <v>1059</v>
      </c>
      <c r="BP15" s="68"/>
      <c r="BQ15" s="68"/>
    </row>
    <row r="16" spans="1:69" ht="108.75" customHeight="1" x14ac:dyDescent="0.45">
      <c r="A16" s="943"/>
      <c r="B16" s="935"/>
      <c r="C16" s="935"/>
      <c r="D16" s="691"/>
      <c r="E16" s="691"/>
      <c r="F16" s="691"/>
      <c r="G16" s="937"/>
      <c r="H16" s="937"/>
      <c r="I16" s="937"/>
      <c r="J16" s="888"/>
      <c r="K16" s="691"/>
      <c r="L16" s="691"/>
      <c r="M16" s="691"/>
      <c r="N16" s="710"/>
      <c r="O16" s="710"/>
      <c r="P16" s="710"/>
      <c r="Q16" s="662"/>
      <c r="R16" s="916"/>
      <c r="S16" s="916"/>
      <c r="T16" s="754"/>
      <c r="U16" s="916"/>
      <c r="V16" s="916"/>
      <c r="W16" s="838"/>
      <c r="X16" s="838"/>
      <c r="Y16" s="838"/>
      <c r="Z16" s="838"/>
      <c r="AA16" s="928"/>
      <c r="AB16" s="920"/>
      <c r="AC16" s="768"/>
      <c r="AD16" s="734"/>
      <c r="AE16" s="682"/>
      <c r="AF16" s="719"/>
      <c r="AG16" s="691"/>
      <c r="AH16" s="62" t="s">
        <v>157</v>
      </c>
      <c r="AI16" s="63" t="s">
        <v>158</v>
      </c>
      <c r="AJ16" s="78">
        <v>1</v>
      </c>
      <c r="AK16" s="64">
        <v>0.1</v>
      </c>
      <c r="AL16" s="79">
        <v>1</v>
      </c>
      <c r="AM16" s="630">
        <v>1</v>
      </c>
      <c r="AN16" s="49">
        <v>1</v>
      </c>
      <c r="AO16" s="1101"/>
      <c r="AP16" s="1400" t="s">
        <v>906</v>
      </c>
      <c r="AQ16" s="70" t="s">
        <v>898</v>
      </c>
      <c r="AR16" s="65" t="s">
        <v>894</v>
      </c>
      <c r="AS16" s="65">
        <v>0.01</v>
      </c>
      <c r="AT16" s="80" t="s">
        <v>726</v>
      </c>
      <c r="AU16" s="50" t="s">
        <v>894</v>
      </c>
      <c r="AV16" s="902"/>
      <c r="AW16" s="710"/>
      <c r="AX16" s="673" t="s">
        <v>861</v>
      </c>
      <c r="AY16" s="826"/>
      <c r="AZ16" s="697" t="s">
        <v>754</v>
      </c>
      <c r="BA16" s="674"/>
      <c r="BB16" s="674"/>
      <c r="BC16" s="674"/>
      <c r="BD16" s="1094">
        <v>91578058296</v>
      </c>
      <c r="BE16" s="1094">
        <v>91453103801</v>
      </c>
      <c r="BF16" s="1094">
        <v>13386109344</v>
      </c>
      <c r="BG16" s="1096">
        <f>+BF16/BD16</f>
        <v>0.14617157857544011</v>
      </c>
      <c r="BH16" s="674"/>
      <c r="BI16" s="50" t="s">
        <v>894</v>
      </c>
      <c r="BJ16" s="50" t="s">
        <v>894</v>
      </c>
      <c r="BK16" s="50" t="s">
        <v>894</v>
      </c>
      <c r="BL16" s="50" t="s">
        <v>894</v>
      </c>
      <c r="BM16" s="50" t="s">
        <v>894</v>
      </c>
      <c r="BN16" s="1453" t="s">
        <v>985</v>
      </c>
      <c r="BO16" s="1515" t="s">
        <v>1060</v>
      </c>
      <c r="BP16" s="68"/>
      <c r="BQ16" s="68"/>
    </row>
    <row r="17" spans="1:69" ht="88.5" customHeight="1" x14ac:dyDescent="0.45">
      <c r="A17" s="943"/>
      <c r="B17" s="935"/>
      <c r="C17" s="935"/>
      <c r="D17" s="691"/>
      <c r="E17" s="691"/>
      <c r="F17" s="691"/>
      <c r="G17" s="937"/>
      <c r="H17" s="937"/>
      <c r="I17" s="937"/>
      <c r="J17" s="888"/>
      <c r="K17" s="691"/>
      <c r="L17" s="691"/>
      <c r="M17" s="691"/>
      <c r="N17" s="710"/>
      <c r="O17" s="710"/>
      <c r="P17" s="710"/>
      <c r="Q17" s="662"/>
      <c r="R17" s="916"/>
      <c r="S17" s="916"/>
      <c r="T17" s="754"/>
      <c r="U17" s="916"/>
      <c r="V17" s="916"/>
      <c r="W17" s="838"/>
      <c r="X17" s="838"/>
      <c r="Y17" s="838"/>
      <c r="Z17" s="838"/>
      <c r="AA17" s="928"/>
      <c r="AB17" s="920"/>
      <c r="AC17" s="768"/>
      <c r="AD17" s="734"/>
      <c r="AE17" s="682"/>
      <c r="AF17" s="719"/>
      <c r="AG17" s="691"/>
      <c r="AH17" s="62" t="s">
        <v>159</v>
      </c>
      <c r="AI17" s="63" t="s">
        <v>148</v>
      </c>
      <c r="AJ17" s="63" t="s">
        <v>1033</v>
      </c>
      <c r="AK17" s="64">
        <v>0.02</v>
      </c>
      <c r="AL17" s="64" t="s">
        <v>726</v>
      </c>
      <c r="AM17" s="50" t="s">
        <v>894</v>
      </c>
      <c r="AN17" s="49" t="s">
        <v>894</v>
      </c>
      <c r="AO17" s="1101"/>
      <c r="AP17" s="65" t="s">
        <v>894</v>
      </c>
      <c r="AQ17" s="65" t="s">
        <v>894</v>
      </c>
      <c r="AR17" s="65" t="s">
        <v>894</v>
      </c>
      <c r="AS17" s="65" t="s">
        <v>894</v>
      </c>
      <c r="AT17" s="80" t="s">
        <v>726</v>
      </c>
      <c r="AU17" s="50" t="s">
        <v>894</v>
      </c>
      <c r="AV17" s="902"/>
      <c r="AW17" s="710"/>
      <c r="AX17" s="674"/>
      <c r="AY17" s="826"/>
      <c r="AZ17" s="697"/>
      <c r="BA17" s="674"/>
      <c r="BB17" s="674"/>
      <c r="BC17" s="674"/>
      <c r="BD17" s="1087"/>
      <c r="BE17" s="1087"/>
      <c r="BF17" s="1087"/>
      <c r="BG17" s="1089"/>
      <c r="BH17" s="674"/>
      <c r="BI17" s="50" t="s">
        <v>894</v>
      </c>
      <c r="BJ17" s="50" t="s">
        <v>894</v>
      </c>
      <c r="BK17" s="50" t="s">
        <v>894</v>
      </c>
      <c r="BL17" s="50" t="s">
        <v>894</v>
      </c>
      <c r="BM17" s="50" t="s">
        <v>894</v>
      </c>
      <c r="BN17" s="77" t="s">
        <v>894</v>
      </c>
      <c r="BO17" s="1514" t="s">
        <v>894</v>
      </c>
      <c r="BP17" s="68"/>
      <c r="BQ17" s="68"/>
    </row>
    <row r="18" spans="1:69" ht="79.5" customHeight="1" x14ac:dyDescent="0.45">
      <c r="A18" s="943"/>
      <c r="B18" s="935"/>
      <c r="C18" s="935"/>
      <c r="D18" s="691"/>
      <c r="E18" s="691"/>
      <c r="F18" s="691"/>
      <c r="G18" s="937"/>
      <c r="H18" s="937"/>
      <c r="I18" s="937"/>
      <c r="J18" s="888"/>
      <c r="K18" s="691"/>
      <c r="L18" s="691"/>
      <c r="M18" s="691"/>
      <c r="N18" s="710"/>
      <c r="O18" s="710"/>
      <c r="P18" s="710"/>
      <c r="Q18" s="662"/>
      <c r="R18" s="916"/>
      <c r="S18" s="916"/>
      <c r="T18" s="754"/>
      <c r="U18" s="916"/>
      <c r="V18" s="916"/>
      <c r="W18" s="838"/>
      <c r="X18" s="838"/>
      <c r="Y18" s="838"/>
      <c r="Z18" s="838"/>
      <c r="AA18" s="928"/>
      <c r="AB18" s="920"/>
      <c r="AC18" s="768"/>
      <c r="AD18" s="734"/>
      <c r="AE18" s="682"/>
      <c r="AF18" s="719"/>
      <c r="AG18" s="691"/>
      <c r="AH18" s="62" t="s">
        <v>160</v>
      </c>
      <c r="AI18" s="63" t="s">
        <v>161</v>
      </c>
      <c r="AJ18" s="63" t="s">
        <v>1033</v>
      </c>
      <c r="AK18" s="64">
        <v>0.02</v>
      </c>
      <c r="AL18" s="65" t="s">
        <v>894</v>
      </c>
      <c r="AM18" s="50" t="s">
        <v>894</v>
      </c>
      <c r="AN18" s="49" t="s">
        <v>894</v>
      </c>
      <c r="AO18" s="1101"/>
      <c r="AP18" s="65" t="s">
        <v>894</v>
      </c>
      <c r="AQ18" s="65" t="s">
        <v>894</v>
      </c>
      <c r="AR18" s="65" t="s">
        <v>894</v>
      </c>
      <c r="AS18" s="65" t="s">
        <v>894</v>
      </c>
      <c r="AT18" s="66" t="s">
        <v>894</v>
      </c>
      <c r="AU18" s="50" t="s">
        <v>894</v>
      </c>
      <c r="AV18" s="902"/>
      <c r="AW18" s="710"/>
      <c r="AX18" s="674"/>
      <c r="AY18" s="826"/>
      <c r="AZ18" s="697"/>
      <c r="BA18" s="674"/>
      <c r="BB18" s="674"/>
      <c r="BC18" s="674"/>
      <c r="BD18" s="1087"/>
      <c r="BE18" s="1087"/>
      <c r="BF18" s="1087"/>
      <c r="BG18" s="1089"/>
      <c r="BH18" s="674"/>
      <c r="BI18" s="50" t="s">
        <v>894</v>
      </c>
      <c r="BJ18" s="50" t="s">
        <v>894</v>
      </c>
      <c r="BK18" s="50" t="s">
        <v>894</v>
      </c>
      <c r="BL18" s="50" t="s">
        <v>894</v>
      </c>
      <c r="BM18" s="50" t="s">
        <v>894</v>
      </c>
      <c r="BN18" s="77" t="s">
        <v>894</v>
      </c>
      <c r="BO18" s="1514" t="s">
        <v>894</v>
      </c>
      <c r="BP18" s="68"/>
      <c r="BQ18" s="68"/>
    </row>
    <row r="19" spans="1:69" ht="64.5" customHeight="1" x14ac:dyDescent="0.45">
      <c r="A19" s="943"/>
      <c r="B19" s="935"/>
      <c r="C19" s="935"/>
      <c r="D19" s="691"/>
      <c r="E19" s="691"/>
      <c r="F19" s="691"/>
      <c r="G19" s="937"/>
      <c r="H19" s="937"/>
      <c r="I19" s="937"/>
      <c r="J19" s="888"/>
      <c r="K19" s="691"/>
      <c r="L19" s="691"/>
      <c r="M19" s="691"/>
      <c r="N19" s="710"/>
      <c r="O19" s="710"/>
      <c r="P19" s="710"/>
      <c r="Q19" s="662"/>
      <c r="R19" s="916"/>
      <c r="S19" s="916"/>
      <c r="T19" s="754"/>
      <c r="U19" s="916"/>
      <c r="V19" s="916"/>
      <c r="W19" s="838"/>
      <c r="X19" s="838"/>
      <c r="Y19" s="838"/>
      <c r="Z19" s="838"/>
      <c r="AA19" s="928"/>
      <c r="AB19" s="920"/>
      <c r="AC19" s="768"/>
      <c r="AD19" s="734"/>
      <c r="AE19" s="682"/>
      <c r="AF19" s="719"/>
      <c r="AG19" s="691"/>
      <c r="AH19" s="62" t="s">
        <v>162</v>
      </c>
      <c r="AI19" s="63" t="s">
        <v>163</v>
      </c>
      <c r="AJ19" s="63" t="s">
        <v>1033</v>
      </c>
      <c r="AK19" s="64">
        <v>0.08</v>
      </c>
      <c r="AL19" s="64" t="s">
        <v>726</v>
      </c>
      <c r="AM19" s="50" t="s">
        <v>894</v>
      </c>
      <c r="AN19" s="49" t="s">
        <v>894</v>
      </c>
      <c r="AO19" s="1101"/>
      <c r="AP19" s="65" t="s">
        <v>894</v>
      </c>
      <c r="AQ19" s="65" t="s">
        <v>894</v>
      </c>
      <c r="AR19" s="65" t="s">
        <v>894</v>
      </c>
      <c r="AS19" s="65" t="s">
        <v>894</v>
      </c>
      <c r="AT19" s="80" t="s">
        <v>726</v>
      </c>
      <c r="AU19" s="50" t="s">
        <v>894</v>
      </c>
      <c r="AV19" s="902"/>
      <c r="AW19" s="710"/>
      <c r="AX19" s="674"/>
      <c r="AY19" s="826"/>
      <c r="AZ19" s="697"/>
      <c r="BA19" s="674"/>
      <c r="BB19" s="674"/>
      <c r="BC19" s="674"/>
      <c r="BD19" s="1087"/>
      <c r="BE19" s="1087"/>
      <c r="BF19" s="1087"/>
      <c r="BG19" s="1089"/>
      <c r="BH19" s="674"/>
      <c r="BI19" s="50" t="s">
        <v>894</v>
      </c>
      <c r="BJ19" s="50" t="s">
        <v>894</v>
      </c>
      <c r="BK19" s="50" t="s">
        <v>894</v>
      </c>
      <c r="BL19" s="50" t="s">
        <v>894</v>
      </c>
      <c r="BM19" s="50" t="s">
        <v>894</v>
      </c>
      <c r="BN19" s="77" t="s">
        <v>894</v>
      </c>
      <c r="BO19" s="1514" t="s">
        <v>894</v>
      </c>
      <c r="BP19" s="68"/>
      <c r="BQ19" s="68"/>
    </row>
    <row r="20" spans="1:69" ht="74.25" customHeight="1" x14ac:dyDescent="0.45">
      <c r="A20" s="943"/>
      <c r="B20" s="935"/>
      <c r="C20" s="935"/>
      <c r="D20" s="691"/>
      <c r="E20" s="691"/>
      <c r="F20" s="691"/>
      <c r="G20" s="937"/>
      <c r="H20" s="937"/>
      <c r="I20" s="937"/>
      <c r="J20" s="888"/>
      <c r="K20" s="691"/>
      <c r="L20" s="691"/>
      <c r="M20" s="691"/>
      <c r="N20" s="710"/>
      <c r="O20" s="710"/>
      <c r="P20" s="710"/>
      <c r="Q20" s="662"/>
      <c r="R20" s="916"/>
      <c r="S20" s="916"/>
      <c r="T20" s="754"/>
      <c r="U20" s="916"/>
      <c r="V20" s="916"/>
      <c r="W20" s="838"/>
      <c r="X20" s="838"/>
      <c r="Y20" s="838"/>
      <c r="Z20" s="838"/>
      <c r="AA20" s="928"/>
      <c r="AB20" s="920"/>
      <c r="AC20" s="768"/>
      <c r="AD20" s="734"/>
      <c r="AE20" s="682"/>
      <c r="AF20" s="719"/>
      <c r="AG20" s="691"/>
      <c r="AH20" s="62" t="s">
        <v>164</v>
      </c>
      <c r="AI20" s="63" t="s">
        <v>165</v>
      </c>
      <c r="AJ20" s="63" t="s">
        <v>1033</v>
      </c>
      <c r="AK20" s="64">
        <v>0.02</v>
      </c>
      <c r="AL20" s="64" t="s">
        <v>726</v>
      </c>
      <c r="AM20" s="50" t="s">
        <v>894</v>
      </c>
      <c r="AN20" s="49" t="s">
        <v>894</v>
      </c>
      <c r="AO20" s="1101"/>
      <c r="AP20" s="65" t="s">
        <v>894</v>
      </c>
      <c r="AQ20" s="65" t="s">
        <v>894</v>
      </c>
      <c r="AR20" s="65" t="s">
        <v>894</v>
      </c>
      <c r="AS20" s="65" t="s">
        <v>894</v>
      </c>
      <c r="AT20" s="80" t="s">
        <v>726</v>
      </c>
      <c r="AU20" s="50" t="s">
        <v>894</v>
      </c>
      <c r="AV20" s="902"/>
      <c r="AW20" s="710"/>
      <c r="AX20" s="674"/>
      <c r="AY20" s="826"/>
      <c r="AZ20" s="697"/>
      <c r="BA20" s="674"/>
      <c r="BB20" s="674"/>
      <c r="BC20" s="674"/>
      <c r="BD20" s="1087"/>
      <c r="BE20" s="1087"/>
      <c r="BF20" s="1087"/>
      <c r="BG20" s="1089"/>
      <c r="BH20" s="674"/>
      <c r="BI20" s="50" t="s">
        <v>894</v>
      </c>
      <c r="BJ20" s="50" t="s">
        <v>894</v>
      </c>
      <c r="BK20" s="50" t="s">
        <v>894</v>
      </c>
      <c r="BL20" s="50" t="s">
        <v>894</v>
      </c>
      <c r="BM20" s="50" t="s">
        <v>894</v>
      </c>
      <c r="BN20" s="77" t="s">
        <v>894</v>
      </c>
      <c r="BO20" s="1514" t="s">
        <v>894</v>
      </c>
      <c r="BP20" s="68"/>
      <c r="BQ20" s="68"/>
    </row>
    <row r="21" spans="1:69" ht="65.25" customHeight="1" x14ac:dyDescent="0.45">
      <c r="A21" s="943"/>
      <c r="B21" s="935"/>
      <c r="C21" s="935"/>
      <c r="D21" s="691"/>
      <c r="E21" s="691"/>
      <c r="F21" s="691"/>
      <c r="G21" s="937"/>
      <c r="H21" s="937"/>
      <c r="I21" s="937"/>
      <c r="J21" s="888"/>
      <c r="K21" s="691"/>
      <c r="L21" s="691"/>
      <c r="M21" s="691"/>
      <c r="N21" s="710"/>
      <c r="O21" s="710"/>
      <c r="P21" s="710"/>
      <c r="Q21" s="662"/>
      <c r="R21" s="916"/>
      <c r="S21" s="916"/>
      <c r="T21" s="754"/>
      <c r="U21" s="916"/>
      <c r="V21" s="916"/>
      <c r="W21" s="838"/>
      <c r="X21" s="838"/>
      <c r="Y21" s="838"/>
      <c r="Z21" s="838"/>
      <c r="AA21" s="928"/>
      <c r="AB21" s="920"/>
      <c r="AC21" s="768"/>
      <c r="AD21" s="734"/>
      <c r="AE21" s="682"/>
      <c r="AF21" s="719"/>
      <c r="AG21" s="691"/>
      <c r="AH21" s="62" t="s">
        <v>166</v>
      </c>
      <c r="AI21" s="63" t="s">
        <v>167</v>
      </c>
      <c r="AJ21" s="63" t="s">
        <v>1033</v>
      </c>
      <c r="AK21" s="83">
        <v>0.02</v>
      </c>
      <c r="AL21" s="65" t="s">
        <v>894</v>
      </c>
      <c r="AM21" s="50" t="s">
        <v>894</v>
      </c>
      <c r="AN21" s="49" t="s">
        <v>894</v>
      </c>
      <c r="AO21" s="1101"/>
      <c r="AP21" s="65" t="s">
        <v>894</v>
      </c>
      <c r="AQ21" s="65" t="s">
        <v>894</v>
      </c>
      <c r="AR21" s="65" t="s">
        <v>894</v>
      </c>
      <c r="AS21" s="65" t="s">
        <v>894</v>
      </c>
      <c r="AT21" s="66" t="s">
        <v>894</v>
      </c>
      <c r="AU21" s="50" t="s">
        <v>894</v>
      </c>
      <c r="AV21" s="902"/>
      <c r="AW21" s="710"/>
      <c r="AX21" s="674"/>
      <c r="AY21" s="826"/>
      <c r="AZ21" s="697"/>
      <c r="BA21" s="674"/>
      <c r="BB21" s="674"/>
      <c r="BC21" s="674"/>
      <c r="BD21" s="1087"/>
      <c r="BE21" s="1087"/>
      <c r="BF21" s="1087"/>
      <c r="BG21" s="1089"/>
      <c r="BH21" s="674"/>
      <c r="BI21" s="50" t="s">
        <v>894</v>
      </c>
      <c r="BJ21" s="50" t="s">
        <v>894</v>
      </c>
      <c r="BK21" s="50" t="s">
        <v>894</v>
      </c>
      <c r="BL21" s="50" t="s">
        <v>894</v>
      </c>
      <c r="BM21" s="50" t="s">
        <v>894</v>
      </c>
      <c r="BN21" s="77" t="s">
        <v>894</v>
      </c>
      <c r="BO21" s="1514" t="s">
        <v>894</v>
      </c>
      <c r="BP21" s="68"/>
      <c r="BQ21" s="68"/>
    </row>
    <row r="22" spans="1:69" ht="99.75" customHeight="1" thickBot="1" x14ac:dyDescent="0.5">
      <c r="A22" s="943"/>
      <c r="B22" s="935"/>
      <c r="C22" s="935"/>
      <c r="D22" s="691"/>
      <c r="E22" s="691"/>
      <c r="F22" s="691"/>
      <c r="G22" s="937"/>
      <c r="H22" s="937"/>
      <c r="I22" s="937"/>
      <c r="J22" s="888"/>
      <c r="K22" s="691"/>
      <c r="L22" s="691"/>
      <c r="M22" s="691"/>
      <c r="N22" s="710"/>
      <c r="O22" s="740"/>
      <c r="P22" s="740"/>
      <c r="Q22" s="865"/>
      <c r="R22" s="916"/>
      <c r="S22" s="916"/>
      <c r="T22" s="754"/>
      <c r="U22" s="916"/>
      <c r="V22" s="916"/>
      <c r="W22" s="838"/>
      <c r="X22" s="838"/>
      <c r="Y22" s="838"/>
      <c r="Z22" s="838"/>
      <c r="AA22" s="928"/>
      <c r="AB22" s="920"/>
      <c r="AC22" s="768"/>
      <c r="AD22" s="734"/>
      <c r="AE22" s="683"/>
      <c r="AF22" s="788"/>
      <c r="AG22" s="692"/>
      <c r="AH22" s="85" t="s">
        <v>168</v>
      </c>
      <c r="AI22" s="86" t="s">
        <v>169</v>
      </c>
      <c r="AJ22" s="63" t="s">
        <v>1033</v>
      </c>
      <c r="AK22" s="87">
        <v>0.08</v>
      </c>
      <c r="AL22" s="87" t="s">
        <v>726</v>
      </c>
      <c r="AM22" s="1281" t="s">
        <v>894</v>
      </c>
      <c r="AN22" s="88" t="s">
        <v>894</v>
      </c>
      <c r="AO22" s="1102"/>
      <c r="AP22" s="89" t="s">
        <v>894</v>
      </c>
      <c r="AQ22" s="89" t="s">
        <v>894</v>
      </c>
      <c r="AR22" s="89" t="s">
        <v>894</v>
      </c>
      <c r="AS22" s="89" t="s">
        <v>894</v>
      </c>
      <c r="AT22" s="90" t="s">
        <v>726</v>
      </c>
      <c r="AU22" s="50" t="s">
        <v>894</v>
      </c>
      <c r="AV22" s="903"/>
      <c r="AW22" s="711"/>
      <c r="AX22" s="696"/>
      <c r="AY22" s="827"/>
      <c r="AZ22" s="698"/>
      <c r="BA22" s="696"/>
      <c r="BB22" s="696"/>
      <c r="BC22" s="696"/>
      <c r="BD22" s="1095"/>
      <c r="BE22" s="1095"/>
      <c r="BF22" s="1095"/>
      <c r="BG22" s="1097"/>
      <c r="BH22" s="696"/>
      <c r="BI22" s="89" t="s">
        <v>894</v>
      </c>
      <c r="BJ22" s="89" t="s">
        <v>894</v>
      </c>
      <c r="BK22" s="89" t="s">
        <v>894</v>
      </c>
      <c r="BL22" s="89" t="s">
        <v>894</v>
      </c>
      <c r="BM22" s="89" t="s">
        <v>894</v>
      </c>
      <c r="BN22" s="91" t="s">
        <v>894</v>
      </c>
      <c r="BO22" s="1516" t="s">
        <v>894</v>
      </c>
      <c r="BP22" s="68"/>
      <c r="BQ22" s="68"/>
    </row>
    <row r="23" spans="1:69" ht="108.75" customHeight="1" thickBot="1" x14ac:dyDescent="0.5">
      <c r="A23" s="943"/>
      <c r="B23" s="935"/>
      <c r="C23" s="935"/>
      <c r="D23" s="691"/>
      <c r="E23" s="691"/>
      <c r="F23" s="691"/>
      <c r="G23" s="937"/>
      <c r="H23" s="937"/>
      <c r="I23" s="937"/>
      <c r="J23" s="888"/>
      <c r="K23" s="691"/>
      <c r="L23" s="691"/>
      <c r="M23" s="691"/>
      <c r="N23" s="710"/>
      <c r="O23" s="739"/>
      <c r="P23" s="739" t="s">
        <v>136</v>
      </c>
      <c r="Q23" s="728" t="s">
        <v>170</v>
      </c>
      <c r="R23" s="916"/>
      <c r="S23" s="916"/>
      <c r="T23" s="754"/>
      <c r="U23" s="916"/>
      <c r="V23" s="916"/>
      <c r="W23" s="838"/>
      <c r="X23" s="838"/>
      <c r="Y23" s="838"/>
      <c r="Z23" s="838"/>
      <c r="AA23" s="928"/>
      <c r="AB23" s="920"/>
      <c r="AC23" s="768"/>
      <c r="AD23" s="734"/>
      <c r="AE23" s="681" t="s">
        <v>171</v>
      </c>
      <c r="AF23" s="693" t="s">
        <v>725</v>
      </c>
      <c r="AG23" s="690" t="s">
        <v>172</v>
      </c>
      <c r="AH23" s="44" t="s">
        <v>173</v>
      </c>
      <c r="AI23" s="45" t="s">
        <v>174</v>
      </c>
      <c r="AJ23" s="45">
        <v>1</v>
      </c>
      <c r="AK23" s="93">
        <v>0.03</v>
      </c>
      <c r="AL23" s="94">
        <v>0</v>
      </c>
      <c r="AM23" s="1282">
        <v>0</v>
      </c>
      <c r="AN23" s="95">
        <f>+(AL23+AM23)/AJ23</f>
        <v>0</v>
      </c>
      <c r="AO23" s="981">
        <f>AVERAGE(AN23:AN32)</f>
        <v>0.1426388888888889</v>
      </c>
      <c r="AP23" s="1401" t="s">
        <v>895</v>
      </c>
      <c r="AQ23" s="96" t="s">
        <v>896</v>
      </c>
      <c r="AR23" s="97">
        <v>60</v>
      </c>
      <c r="AS23" s="98" t="s">
        <v>894</v>
      </c>
      <c r="AT23" s="99" t="s">
        <v>894</v>
      </c>
      <c r="AU23" s="50" t="s">
        <v>894</v>
      </c>
      <c r="AV23" s="720" t="s">
        <v>146</v>
      </c>
      <c r="AW23" s="904" t="s">
        <v>937</v>
      </c>
      <c r="AX23" s="672">
        <v>1200000000</v>
      </c>
      <c r="AY23" s="988">
        <f>'[1]2023 INV. PROYEC'!$H$9</f>
        <v>1212682752</v>
      </c>
      <c r="AZ23" s="925" t="s">
        <v>750</v>
      </c>
      <c r="BA23" s="821" t="s">
        <v>862</v>
      </c>
      <c r="BB23" s="821" t="s">
        <v>863</v>
      </c>
      <c r="BC23" s="672">
        <v>0</v>
      </c>
      <c r="BD23" s="1108">
        <v>1525000000</v>
      </c>
      <c r="BE23" s="1108">
        <v>194982947</v>
      </c>
      <c r="BF23" s="1108">
        <v>96124570</v>
      </c>
      <c r="BG23" s="1139">
        <f>+BF23/BD23</f>
        <v>6.3032504918032792E-2</v>
      </c>
      <c r="BH23" s="925">
        <v>194982947</v>
      </c>
      <c r="BI23" s="102" t="s">
        <v>755</v>
      </c>
      <c r="BJ23" s="103" t="s">
        <v>919</v>
      </c>
      <c r="BK23" s="104" t="s">
        <v>890</v>
      </c>
      <c r="BL23" s="104" t="s">
        <v>741</v>
      </c>
      <c r="BM23" s="105" t="s">
        <v>895</v>
      </c>
      <c r="BN23" s="1454" t="s">
        <v>1151</v>
      </c>
      <c r="BO23" s="1513" t="s">
        <v>1061</v>
      </c>
      <c r="BP23" s="68"/>
      <c r="BQ23" s="68"/>
    </row>
    <row r="24" spans="1:69" ht="101.25" customHeight="1" x14ac:dyDescent="0.45">
      <c r="A24" s="943"/>
      <c r="B24" s="935"/>
      <c r="C24" s="935"/>
      <c r="D24" s="691"/>
      <c r="E24" s="691"/>
      <c r="F24" s="691"/>
      <c r="G24" s="937"/>
      <c r="H24" s="937"/>
      <c r="I24" s="937"/>
      <c r="J24" s="888"/>
      <c r="K24" s="691"/>
      <c r="L24" s="691"/>
      <c r="M24" s="691"/>
      <c r="N24" s="710"/>
      <c r="O24" s="710"/>
      <c r="P24" s="710"/>
      <c r="Q24" s="662"/>
      <c r="R24" s="916"/>
      <c r="S24" s="916"/>
      <c r="T24" s="754"/>
      <c r="U24" s="916"/>
      <c r="V24" s="916"/>
      <c r="W24" s="838"/>
      <c r="X24" s="838"/>
      <c r="Y24" s="838"/>
      <c r="Z24" s="838"/>
      <c r="AA24" s="928"/>
      <c r="AB24" s="920"/>
      <c r="AC24" s="768"/>
      <c r="AD24" s="734"/>
      <c r="AE24" s="682"/>
      <c r="AF24" s="694"/>
      <c r="AG24" s="691"/>
      <c r="AH24" s="62" t="s">
        <v>175</v>
      </c>
      <c r="AI24" s="63" t="s">
        <v>176</v>
      </c>
      <c r="AJ24" s="63">
        <v>1</v>
      </c>
      <c r="AK24" s="83">
        <v>0.03</v>
      </c>
      <c r="AL24" s="106">
        <v>0</v>
      </c>
      <c r="AM24" s="1282">
        <v>0</v>
      </c>
      <c r="AN24" s="49">
        <f>+(AL24+AM24)/AJ24</f>
        <v>0</v>
      </c>
      <c r="AO24" s="982"/>
      <c r="AP24" s="1402" t="s">
        <v>895</v>
      </c>
      <c r="AQ24" s="107" t="s">
        <v>896</v>
      </c>
      <c r="AR24" s="108">
        <v>60</v>
      </c>
      <c r="AS24" s="109" t="s">
        <v>894</v>
      </c>
      <c r="AT24" s="99" t="s">
        <v>894</v>
      </c>
      <c r="AU24" s="50" t="s">
        <v>894</v>
      </c>
      <c r="AV24" s="721"/>
      <c r="AW24" s="905"/>
      <c r="AX24" s="667"/>
      <c r="AY24" s="989"/>
      <c r="AZ24" s="674"/>
      <c r="BA24" s="822"/>
      <c r="BB24" s="822"/>
      <c r="BC24" s="667"/>
      <c r="BD24" s="1109"/>
      <c r="BE24" s="1109"/>
      <c r="BF24" s="1109"/>
      <c r="BG24" s="1136"/>
      <c r="BH24" s="674"/>
      <c r="BI24" s="112" t="s">
        <v>755</v>
      </c>
      <c r="BJ24" s="75" t="s">
        <v>919</v>
      </c>
      <c r="BK24" s="113" t="s">
        <v>890</v>
      </c>
      <c r="BL24" s="113" t="s">
        <v>741</v>
      </c>
      <c r="BM24" s="114" t="s">
        <v>895</v>
      </c>
      <c r="BN24" s="1454" t="s">
        <v>1151</v>
      </c>
      <c r="BO24" s="1515" t="s">
        <v>1152</v>
      </c>
      <c r="BP24" s="68"/>
      <c r="BQ24" s="68"/>
    </row>
    <row r="25" spans="1:69" ht="101.25" customHeight="1" x14ac:dyDescent="0.45">
      <c r="A25" s="943"/>
      <c r="B25" s="935"/>
      <c r="C25" s="935"/>
      <c r="D25" s="691"/>
      <c r="E25" s="691"/>
      <c r="F25" s="691"/>
      <c r="G25" s="937"/>
      <c r="H25" s="937"/>
      <c r="I25" s="937"/>
      <c r="J25" s="888"/>
      <c r="K25" s="691"/>
      <c r="L25" s="691"/>
      <c r="M25" s="691"/>
      <c r="N25" s="710"/>
      <c r="O25" s="710"/>
      <c r="P25" s="710"/>
      <c r="Q25" s="662"/>
      <c r="R25" s="916"/>
      <c r="S25" s="916"/>
      <c r="T25" s="754"/>
      <c r="U25" s="916"/>
      <c r="V25" s="916"/>
      <c r="W25" s="838"/>
      <c r="X25" s="838"/>
      <c r="Y25" s="838"/>
      <c r="Z25" s="838"/>
      <c r="AA25" s="928"/>
      <c r="AB25" s="920"/>
      <c r="AC25" s="768"/>
      <c r="AD25" s="734"/>
      <c r="AE25" s="682"/>
      <c r="AF25" s="694"/>
      <c r="AG25" s="691"/>
      <c r="AH25" s="62" t="s">
        <v>177</v>
      </c>
      <c r="AI25" s="63" t="s">
        <v>178</v>
      </c>
      <c r="AJ25" s="63" t="s">
        <v>1033</v>
      </c>
      <c r="AK25" s="83">
        <v>0.1</v>
      </c>
      <c r="AL25" s="99" t="s">
        <v>894</v>
      </c>
      <c r="AM25" s="1282" t="s">
        <v>894</v>
      </c>
      <c r="AN25" s="49" t="s">
        <v>894</v>
      </c>
      <c r="AO25" s="982"/>
      <c r="AP25" s="1403" t="s">
        <v>894</v>
      </c>
      <c r="AQ25" s="63" t="s">
        <v>894</v>
      </c>
      <c r="AR25" s="63" t="s">
        <v>894</v>
      </c>
      <c r="AS25" s="109" t="s">
        <v>894</v>
      </c>
      <c r="AT25" s="99" t="s">
        <v>894</v>
      </c>
      <c r="AU25" s="50" t="s">
        <v>894</v>
      </c>
      <c r="AV25" s="721"/>
      <c r="AW25" s="905"/>
      <c r="AX25" s="667"/>
      <c r="AY25" s="989"/>
      <c r="AZ25" s="674"/>
      <c r="BA25" s="822"/>
      <c r="BB25" s="822"/>
      <c r="BC25" s="667"/>
      <c r="BD25" s="1109"/>
      <c r="BE25" s="1109"/>
      <c r="BF25" s="1109"/>
      <c r="BG25" s="1136"/>
      <c r="BH25" s="674"/>
      <c r="BI25" s="63" t="s">
        <v>894</v>
      </c>
      <c r="BJ25" s="63" t="s">
        <v>894</v>
      </c>
      <c r="BK25" s="63" t="s">
        <v>894</v>
      </c>
      <c r="BL25" s="63" t="s">
        <v>894</v>
      </c>
      <c r="BM25" s="63" t="s">
        <v>894</v>
      </c>
      <c r="BN25" s="1454" t="s">
        <v>1003</v>
      </c>
      <c r="BO25" s="1515" t="s">
        <v>1153</v>
      </c>
      <c r="BP25" s="68"/>
      <c r="BQ25" s="68"/>
    </row>
    <row r="26" spans="1:69" ht="111" customHeight="1" x14ac:dyDescent="0.45">
      <c r="A26" s="943"/>
      <c r="B26" s="935"/>
      <c r="C26" s="935"/>
      <c r="D26" s="691"/>
      <c r="E26" s="691"/>
      <c r="F26" s="691"/>
      <c r="G26" s="937"/>
      <c r="H26" s="937"/>
      <c r="I26" s="937"/>
      <c r="J26" s="888"/>
      <c r="K26" s="691"/>
      <c r="L26" s="691"/>
      <c r="M26" s="691"/>
      <c r="N26" s="710"/>
      <c r="O26" s="710"/>
      <c r="P26" s="710"/>
      <c r="Q26" s="662"/>
      <c r="R26" s="916"/>
      <c r="S26" s="916"/>
      <c r="T26" s="754"/>
      <c r="U26" s="916"/>
      <c r="V26" s="916"/>
      <c r="W26" s="838"/>
      <c r="X26" s="838"/>
      <c r="Y26" s="838"/>
      <c r="Z26" s="838"/>
      <c r="AA26" s="928"/>
      <c r="AB26" s="920"/>
      <c r="AC26" s="768"/>
      <c r="AD26" s="734"/>
      <c r="AE26" s="682"/>
      <c r="AF26" s="694"/>
      <c r="AG26" s="691"/>
      <c r="AH26" s="62" t="s">
        <v>179</v>
      </c>
      <c r="AI26" s="63" t="s">
        <v>180</v>
      </c>
      <c r="AJ26" s="63">
        <v>1200</v>
      </c>
      <c r="AK26" s="83">
        <v>0.3</v>
      </c>
      <c r="AL26" s="115">
        <v>319</v>
      </c>
      <c r="AM26" s="1282">
        <v>708</v>
      </c>
      <c r="AN26" s="49">
        <f>+(AL26+AM26)/AJ26</f>
        <v>0.85583333333333333</v>
      </c>
      <c r="AO26" s="982"/>
      <c r="AP26" s="1402" t="s">
        <v>895</v>
      </c>
      <c r="AQ26" s="109" t="s">
        <v>896</v>
      </c>
      <c r="AR26" s="71">
        <v>220</v>
      </c>
      <c r="AS26" s="63">
        <v>1200</v>
      </c>
      <c r="AT26" s="115">
        <v>319</v>
      </c>
      <c r="AU26" s="50" t="s">
        <v>894</v>
      </c>
      <c r="AV26" s="721"/>
      <c r="AW26" s="905"/>
      <c r="AX26" s="667"/>
      <c r="AY26" s="989"/>
      <c r="AZ26" s="674"/>
      <c r="BA26" s="822"/>
      <c r="BB26" s="822"/>
      <c r="BC26" s="667"/>
      <c r="BD26" s="1109"/>
      <c r="BE26" s="1109"/>
      <c r="BF26" s="1109"/>
      <c r="BG26" s="1136"/>
      <c r="BH26" s="674"/>
      <c r="BI26" s="112" t="s">
        <v>755</v>
      </c>
      <c r="BJ26" s="75" t="s">
        <v>919</v>
      </c>
      <c r="BK26" s="113" t="s">
        <v>890</v>
      </c>
      <c r="BL26" s="113" t="s">
        <v>741</v>
      </c>
      <c r="BM26" s="114" t="s">
        <v>895</v>
      </c>
      <c r="BN26" s="1454" t="s">
        <v>1154</v>
      </c>
      <c r="BO26" s="1515" t="s">
        <v>1155</v>
      </c>
      <c r="BP26" s="68"/>
      <c r="BQ26" s="68"/>
    </row>
    <row r="27" spans="1:69" ht="107.25" customHeight="1" thickBot="1" x14ac:dyDescent="0.5">
      <c r="A27" s="943"/>
      <c r="B27" s="935"/>
      <c r="C27" s="935"/>
      <c r="D27" s="691"/>
      <c r="E27" s="691"/>
      <c r="F27" s="691"/>
      <c r="G27" s="937"/>
      <c r="H27" s="937"/>
      <c r="I27" s="937"/>
      <c r="J27" s="888"/>
      <c r="K27" s="691"/>
      <c r="L27" s="691"/>
      <c r="M27" s="691"/>
      <c r="N27" s="710"/>
      <c r="O27" s="710"/>
      <c r="P27" s="710"/>
      <c r="Q27" s="662"/>
      <c r="R27" s="916"/>
      <c r="S27" s="916"/>
      <c r="T27" s="754"/>
      <c r="U27" s="916"/>
      <c r="V27" s="916"/>
      <c r="W27" s="838"/>
      <c r="X27" s="838"/>
      <c r="Y27" s="838"/>
      <c r="Z27" s="838"/>
      <c r="AA27" s="928"/>
      <c r="AB27" s="920"/>
      <c r="AC27" s="768"/>
      <c r="AD27" s="734"/>
      <c r="AE27" s="682"/>
      <c r="AF27" s="694"/>
      <c r="AG27" s="691"/>
      <c r="AH27" s="62" t="s">
        <v>181</v>
      </c>
      <c r="AI27" s="63" t="s">
        <v>182</v>
      </c>
      <c r="AJ27" s="63">
        <v>3</v>
      </c>
      <c r="AK27" s="83">
        <v>0.15</v>
      </c>
      <c r="AL27" s="115">
        <v>0</v>
      </c>
      <c r="AM27" s="1282">
        <v>0</v>
      </c>
      <c r="AN27" s="49">
        <f>+(AL27+AM27)/AJ27</f>
        <v>0</v>
      </c>
      <c r="AO27" s="982"/>
      <c r="AP27" s="1402" t="s">
        <v>895</v>
      </c>
      <c r="AQ27" s="109" t="s">
        <v>896</v>
      </c>
      <c r="AR27" s="71">
        <v>220</v>
      </c>
      <c r="AS27" s="116" t="s">
        <v>894</v>
      </c>
      <c r="AT27" s="117" t="s">
        <v>894</v>
      </c>
      <c r="AU27" s="50" t="s">
        <v>894</v>
      </c>
      <c r="AV27" s="721"/>
      <c r="AW27" s="905"/>
      <c r="AX27" s="667"/>
      <c r="AY27" s="989"/>
      <c r="AZ27" s="674"/>
      <c r="BA27" s="822"/>
      <c r="BB27" s="822"/>
      <c r="BC27" s="667"/>
      <c r="BD27" s="1109"/>
      <c r="BE27" s="1109"/>
      <c r="BF27" s="1109"/>
      <c r="BG27" s="1136"/>
      <c r="BH27" s="674"/>
      <c r="BI27" s="112" t="s">
        <v>755</v>
      </c>
      <c r="BJ27" s="75" t="s">
        <v>919</v>
      </c>
      <c r="BK27" s="113" t="s">
        <v>890</v>
      </c>
      <c r="BL27" s="113" t="s">
        <v>920</v>
      </c>
      <c r="BM27" s="114" t="s">
        <v>895</v>
      </c>
      <c r="BN27" s="1454" t="s">
        <v>1004</v>
      </c>
      <c r="BO27" s="1515" t="s">
        <v>1062</v>
      </c>
      <c r="BP27" s="68"/>
      <c r="BQ27" s="68"/>
    </row>
    <row r="28" spans="1:69" ht="101.25" customHeight="1" x14ac:dyDescent="0.45">
      <c r="A28" s="943"/>
      <c r="B28" s="935"/>
      <c r="C28" s="935"/>
      <c r="D28" s="691"/>
      <c r="E28" s="691"/>
      <c r="F28" s="691"/>
      <c r="G28" s="937"/>
      <c r="H28" s="937"/>
      <c r="I28" s="937"/>
      <c r="J28" s="888"/>
      <c r="K28" s="691"/>
      <c r="L28" s="691"/>
      <c r="M28" s="691"/>
      <c r="N28" s="710"/>
      <c r="O28" s="710"/>
      <c r="P28" s="710"/>
      <c r="Q28" s="662"/>
      <c r="R28" s="916"/>
      <c r="S28" s="916"/>
      <c r="T28" s="754"/>
      <c r="U28" s="916"/>
      <c r="V28" s="916"/>
      <c r="W28" s="838"/>
      <c r="X28" s="838"/>
      <c r="Y28" s="838"/>
      <c r="Z28" s="838"/>
      <c r="AA28" s="928"/>
      <c r="AB28" s="920"/>
      <c r="AC28" s="768"/>
      <c r="AD28" s="734"/>
      <c r="AE28" s="682"/>
      <c r="AF28" s="694"/>
      <c r="AG28" s="691"/>
      <c r="AH28" s="62" t="s">
        <v>183</v>
      </c>
      <c r="AI28" s="63" t="s">
        <v>184</v>
      </c>
      <c r="AJ28" s="63" t="s">
        <v>1033</v>
      </c>
      <c r="AK28" s="83">
        <v>0.03</v>
      </c>
      <c r="AL28" s="117" t="s">
        <v>894</v>
      </c>
      <c r="AM28" s="143" t="s">
        <v>894</v>
      </c>
      <c r="AN28" s="49" t="s">
        <v>726</v>
      </c>
      <c r="AO28" s="982"/>
      <c r="AP28" s="1403" t="s">
        <v>894</v>
      </c>
      <c r="AQ28" s="63" t="s">
        <v>894</v>
      </c>
      <c r="AR28" s="63" t="s">
        <v>894</v>
      </c>
      <c r="AS28" s="63" t="s">
        <v>894</v>
      </c>
      <c r="AT28" s="117" t="s">
        <v>894</v>
      </c>
      <c r="AU28" s="50" t="s">
        <v>894</v>
      </c>
      <c r="AV28" s="721"/>
      <c r="AW28" s="905"/>
      <c r="AX28" s="900"/>
      <c r="AY28" s="989"/>
      <c r="AZ28" s="675"/>
      <c r="BA28" s="822"/>
      <c r="BB28" s="822"/>
      <c r="BC28" s="667"/>
      <c r="BD28" s="1110"/>
      <c r="BE28" s="1110"/>
      <c r="BF28" s="1110"/>
      <c r="BG28" s="1165"/>
      <c r="BH28" s="674"/>
      <c r="BI28" s="63" t="s">
        <v>894</v>
      </c>
      <c r="BJ28" s="63" t="s">
        <v>894</v>
      </c>
      <c r="BK28" s="63" t="s">
        <v>894</v>
      </c>
      <c r="BL28" s="63" t="s">
        <v>894</v>
      </c>
      <c r="BM28" s="63" t="s">
        <v>894</v>
      </c>
      <c r="BN28" s="1454" t="s">
        <v>1004</v>
      </c>
      <c r="BO28" s="1515" t="s">
        <v>1063</v>
      </c>
      <c r="BP28" s="68"/>
      <c r="BQ28" s="68"/>
    </row>
    <row r="29" spans="1:69" ht="84.75" customHeight="1" x14ac:dyDescent="0.45">
      <c r="A29" s="943"/>
      <c r="B29" s="935"/>
      <c r="C29" s="935"/>
      <c r="D29" s="691"/>
      <c r="E29" s="691"/>
      <c r="F29" s="691"/>
      <c r="G29" s="937"/>
      <c r="H29" s="937"/>
      <c r="I29" s="937"/>
      <c r="J29" s="888"/>
      <c r="K29" s="691"/>
      <c r="L29" s="691"/>
      <c r="M29" s="691"/>
      <c r="N29" s="710"/>
      <c r="O29" s="710"/>
      <c r="P29" s="710"/>
      <c r="Q29" s="662"/>
      <c r="R29" s="916"/>
      <c r="S29" s="916"/>
      <c r="T29" s="754"/>
      <c r="U29" s="916"/>
      <c r="V29" s="916"/>
      <c r="W29" s="838"/>
      <c r="X29" s="838"/>
      <c r="Y29" s="838"/>
      <c r="Z29" s="838"/>
      <c r="AA29" s="928"/>
      <c r="AB29" s="920"/>
      <c r="AC29" s="768"/>
      <c r="AD29" s="734"/>
      <c r="AE29" s="682"/>
      <c r="AF29" s="694"/>
      <c r="AG29" s="691"/>
      <c r="AH29" s="62" t="s">
        <v>185</v>
      </c>
      <c r="AI29" s="63" t="s">
        <v>182</v>
      </c>
      <c r="AJ29" s="63">
        <v>3</v>
      </c>
      <c r="AK29" s="83">
        <v>0.15</v>
      </c>
      <c r="AL29" s="115">
        <v>0</v>
      </c>
      <c r="AM29" s="1282">
        <v>0</v>
      </c>
      <c r="AN29" s="49">
        <f t="shared" ref="AN29:AN31" si="0">+(AL29+AM29)/AJ29</f>
        <v>0</v>
      </c>
      <c r="AO29" s="982"/>
      <c r="AP29" s="1402" t="s">
        <v>895</v>
      </c>
      <c r="AQ29" s="109" t="s">
        <v>896</v>
      </c>
      <c r="AR29" s="118">
        <v>220</v>
      </c>
      <c r="AS29" s="63" t="s">
        <v>894</v>
      </c>
      <c r="AT29" s="117" t="s">
        <v>894</v>
      </c>
      <c r="AU29" s="50" t="s">
        <v>894</v>
      </c>
      <c r="AV29" s="721"/>
      <c r="AW29" s="905"/>
      <c r="AX29" s="708">
        <v>12682752</v>
      </c>
      <c r="AY29" s="989"/>
      <c r="AZ29" s="673" t="s">
        <v>754</v>
      </c>
      <c r="BA29" s="822"/>
      <c r="BB29" s="822"/>
      <c r="BC29" s="667"/>
      <c r="BD29" s="1111">
        <v>12682752</v>
      </c>
      <c r="BE29" s="1111">
        <v>0</v>
      </c>
      <c r="BF29" s="1111">
        <v>0</v>
      </c>
      <c r="BG29" s="1166">
        <v>0</v>
      </c>
      <c r="BH29" s="674"/>
      <c r="BI29" s="112" t="s">
        <v>755</v>
      </c>
      <c r="BJ29" s="75" t="s">
        <v>919</v>
      </c>
      <c r="BK29" s="113" t="s">
        <v>890</v>
      </c>
      <c r="BL29" s="113" t="s">
        <v>741</v>
      </c>
      <c r="BM29" s="114" t="s">
        <v>895</v>
      </c>
      <c r="BN29" s="1454" t="s">
        <v>1004</v>
      </c>
      <c r="BO29" s="1515" t="s">
        <v>1062</v>
      </c>
      <c r="BP29" s="68"/>
      <c r="BQ29" s="68"/>
    </row>
    <row r="30" spans="1:69" ht="92.25" customHeight="1" x14ac:dyDescent="0.45">
      <c r="A30" s="943"/>
      <c r="B30" s="935"/>
      <c r="C30" s="935"/>
      <c r="D30" s="691"/>
      <c r="E30" s="691"/>
      <c r="F30" s="691"/>
      <c r="G30" s="937"/>
      <c r="H30" s="937"/>
      <c r="I30" s="937"/>
      <c r="J30" s="888"/>
      <c r="K30" s="691"/>
      <c r="L30" s="691"/>
      <c r="M30" s="691"/>
      <c r="N30" s="710"/>
      <c r="O30" s="710"/>
      <c r="P30" s="710"/>
      <c r="Q30" s="662"/>
      <c r="R30" s="916"/>
      <c r="S30" s="916"/>
      <c r="T30" s="754"/>
      <c r="U30" s="916"/>
      <c r="V30" s="916"/>
      <c r="W30" s="838"/>
      <c r="X30" s="838"/>
      <c r="Y30" s="838"/>
      <c r="Z30" s="838"/>
      <c r="AA30" s="928"/>
      <c r="AB30" s="920"/>
      <c r="AC30" s="768"/>
      <c r="AD30" s="734"/>
      <c r="AE30" s="682"/>
      <c r="AF30" s="694"/>
      <c r="AG30" s="691"/>
      <c r="AH30" s="62" t="s">
        <v>186</v>
      </c>
      <c r="AI30" s="120" t="s">
        <v>150</v>
      </c>
      <c r="AJ30" s="63" t="s">
        <v>1033</v>
      </c>
      <c r="AK30" s="83">
        <v>0.03</v>
      </c>
      <c r="AL30" s="117" t="s">
        <v>894</v>
      </c>
      <c r="AM30" s="143" t="s">
        <v>894</v>
      </c>
      <c r="AN30" s="49" t="s">
        <v>726</v>
      </c>
      <c r="AO30" s="982"/>
      <c r="AP30" s="1403" t="s">
        <v>894</v>
      </c>
      <c r="AQ30" s="63" t="s">
        <v>894</v>
      </c>
      <c r="AR30" s="63" t="s">
        <v>894</v>
      </c>
      <c r="AS30" s="63" t="s">
        <v>894</v>
      </c>
      <c r="AT30" s="117" t="s">
        <v>894</v>
      </c>
      <c r="AU30" s="50" t="s">
        <v>894</v>
      </c>
      <c r="AV30" s="721"/>
      <c r="AW30" s="905"/>
      <c r="AX30" s="667"/>
      <c r="AY30" s="989"/>
      <c r="AZ30" s="674"/>
      <c r="BA30" s="822"/>
      <c r="BB30" s="822"/>
      <c r="BC30" s="667"/>
      <c r="BD30" s="1109"/>
      <c r="BE30" s="1109"/>
      <c r="BF30" s="1109"/>
      <c r="BG30" s="1136"/>
      <c r="BH30" s="674"/>
      <c r="BI30" s="63" t="s">
        <v>894</v>
      </c>
      <c r="BJ30" s="63" t="s">
        <v>894</v>
      </c>
      <c r="BK30" s="63" t="s">
        <v>894</v>
      </c>
      <c r="BL30" s="63" t="s">
        <v>894</v>
      </c>
      <c r="BM30" s="63" t="s">
        <v>894</v>
      </c>
      <c r="BN30" s="1454" t="s">
        <v>1004</v>
      </c>
      <c r="BO30" s="1515" t="s">
        <v>1062</v>
      </c>
      <c r="BP30" s="68"/>
      <c r="BQ30" s="68"/>
    </row>
    <row r="31" spans="1:69" ht="83.25" customHeight="1" x14ac:dyDescent="0.45">
      <c r="A31" s="943"/>
      <c r="B31" s="935"/>
      <c r="C31" s="935"/>
      <c r="D31" s="691"/>
      <c r="E31" s="691"/>
      <c r="F31" s="691"/>
      <c r="G31" s="937"/>
      <c r="H31" s="937"/>
      <c r="I31" s="937"/>
      <c r="J31" s="888"/>
      <c r="K31" s="691"/>
      <c r="L31" s="691"/>
      <c r="M31" s="691"/>
      <c r="N31" s="710"/>
      <c r="O31" s="710"/>
      <c r="P31" s="710"/>
      <c r="Q31" s="662"/>
      <c r="R31" s="916"/>
      <c r="S31" s="916"/>
      <c r="T31" s="754"/>
      <c r="U31" s="916"/>
      <c r="V31" s="916"/>
      <c r="W31" s="838"/>
      <c r="X31" s="838"/>
      <c r="Y31" s="838"/>
      <c r="Z31" s="838"/>
      <c r="AA31" s="928"/>
      <c r="AB31" s="920"/>
      <c r="AC31" s="768"/>
      <c r="AD31" s="734"/>
      <c r="AE31" s="682"/>
      <c r="AF31" s="694"/>
      <c r="AG31" s="691"/>
      <c r="AH31" s="62" t="s">
        <v>187</v>
      </c>
      <c r="AI31" s="63" t="s">
        <v>188</v>
      </c>
      <c r="AJ31" s="63">
        <v>3</v>
      </c>
      <c r="AK31" s="83">
        <v>0.15</v>
      </c>
      <c r="AL31" s="115">
        <v>0</v>
      </c>
      <c r="AM31" s="1282">
        <v>0</v>
      </c>
      <c r="AN31" s="49">
        <f t="shared" si="0"/>
        <v>0</v>
      </c>
      <c r="AO31" s="982"/>
      <c r="AP31" s="1402" t="s">
        <v>895</v>
      </c>
      <c r="AQ31" s="109" t="s">
        <v>896</v>
      </c>
      <c r="AR31" s="71">
        <v>220</v>
      </c>
      <c r="AS31" s="63" t="s">
        <v>894</v>
      </c>
      <c r="AT31" s="117" t="s">
        <v>894</v>
      </c>
      <c r="AU31" s="50" t="s">
        <v>894</v>
      </c>
      <c r="AV31" s="721"/>
      <c r="AW31" s="905"/>
      <c r="AX31" s="667"/>
      <c r="AY31" s="989"/>
      <c r="AZ31" s="674"/>
      <c r="BA31" s="822"/>
      <c r="BB31" s="822"/>
      <c r="BC31" s="667"/>
      <c r="BD31" s="1109"/>
      <c r="BE31" s="1109"/>
      <c r="BF31" s="1109"/>
      <c r="BG31" s="1136"/>
      <c r="BH31" s="674"/>
      <c r="BI31" s="112" t="s">
        <v>755</v>
      </c>
      <c r="BJ31" s="75" t="s">
        <v>919</v>
      </c>
      <c r="BK31" s="113" t="s">
        <v>890</v>
      </c>
      <c r="BL31" s="113" t="s">
        <v>741</v>
      </c>
      <c r="BM31" s="114" t="s">
        <v>895</v>
      </c>
      <c r="BN31" s="1454" t="s">
        <v>1004</v>
      </c>
      <c r="BO31" s="1515" t="s">
        <v>1062</v>
      </c>
      <c r="BP31" s="68"/>
      <c r="BQ31" s="68"/>
    </row>
    <row r="32" spans="1:69" ht="72" customHeight="1" thickBot="1" x14ac:dyDescent="0.5">
      <c r="A32" s="943"/>
      <c r="B32" s="935"/>
      <c r="C32" s="935"/>
      <c r="D32" s="691"/>
      <c r="E32" s="691"/>
      <c r="F32" s="691"/>
      <c r="G32" s="937"/>
      <c r="H32" s="937"/>
      <c r="I32" s="937"/>
      <c r="J32" s="888"/>
      <c r="K32" s="691"/>
      <c r="L32" s="691"/>
      <c r="M32" s="691"/>
      <c r="N32" s="710"/>
      <c r="O32" s="740"/>
      <c r="P32" s="740"/>
      <c r="Q32" s="865"/>
      <c r="R32" s="916"/>
      <c r="S32" s="916"/>
      <c r="T32" s="754"/>
      <c r="U32" s="916"/>
      <c r="V32" s="916"/>
      <c r="W32" s="838"/>
      <c r="X32" s="838"/>
      <c r="Y32" s="838"/>
      <c r="Z32" s="838"/>
      <c r="AA32" s="928"/>
      <c r="AB32" s="920"/>
      <c r="AC32" s="768"/>
      <c r="AD32" s="734"/>
      <c r="AE32" s="683"/>
      <c r="AF32" s="695"/>
      <c r="AG32" s="692"/>
      <c r="AH32" s="85" t="s">
        <v>189</v>
      </c>
      <c r="AI32" s="121" t="s">
        <v>190</v>
      </c>
      <c r="AJ32" s="86" t="s">
        <v>1033</v>
      </c>
      <c r="AK32" s="87">
        <v>0.03</v>
      </c>
      <c r="AL32" s="90" t="s">
        <v>894</v>
      </c>
      <c r="AM32" s="143" t="s">
        <v>894</v>
      </c>
      <c r="AN32" s="49" t="s">
        <v>726</v>
      </c>
      <c r="AO32" s="983"/>
      <c r="AP32" s="1403" t="s">
        <v>894</v>
      </c>
      <c r="AQ32" s="63" t="s">
        <v>894</v>
      </c>
      <c r="AR32" s="123" t="s">
        <v>894</v>
      </c>
      <c r="AS32" s="123" t="s">
        <v>894</v>
      </c>
      <c r="AT32" s="124" t="s">
        <v>894</v>
      </c>
      <c r="AU32" s="1281" t="s">
        <v>894</v>
      </c>
      <c r="AV32" s="721"/>
      <c r="AW32" s="905"/>
      <c r="AX32" s="667"/>
      <c r="AY32" s="990"/>
      <c r="AZ32" s="674"/>
      <c r="BA32" s="708"/>
      <c r="BB32" s="708"/>
      <c r="BC32" s="667"/>
      <c r="BD32" s="1109"/>
      <c r="BE32" s="1109"/>
      <c r="BF32" s="1109"/>
      <c r="BG32" s="1136"/>
      <c r="BH32" s="674"/>
      <c r="BI32" s="125" t="s">
        <v>755</v>
      </c>
      <c r="BJ32" s="63" t="s">
        <v>894</v>
      </c>
      <c r="BK32" s="63" t="s">
        <v>894</v>
      </c>
      <c r="BL32" s="63" t="s">
        <v>894</v>
      </c>
      <c r="BM32" s="63" t="s">
        <v>894</v>
      </c>
      <c r="BN32" s="1454" t="s">
        <v>1004</v>
      </c>
      <c r="BO32" s="1517" t="s">
        <v>1062</v>
      </c>
      <c r="BP32" s="68"/>
      <c r="BQ32" s="68"/>
    </row>
    <row r="33" spans="1:69" ht="69" customHeight="1" thickBot="1" x14ac:dyDescent="0.5">
      <c r="A33" s="943"/>
      <c r="B33" s="935"/>
      <c r="C33" s="935"/>
      <c r="D33" s="691"/>
      <c r="E33" s="691"/>
      <c r="F33" s="691"/>
      <c r="G33" s="937"/>
      <c r="H33" s="937"/>
      <c r="I33" s="937"/>
      <c r="J33" s="888"/>
      <c r="K33" s="691"/>
      <c r="L33" s="691"/>
      <c r="M33" s="691"/>
      <c r="N33" s="710"/>
      <c r="O33" s="739"/>
      <c r="P33" s="739" t="s">
        <v>136</v>
      </c>
      <c r="Q33" s="739" t="s">
        <v>191</v>
      </c>
      <c r="R33" s="916"/>
      <c r="S33" s="916"/>
      <c r="T33" s="754"/>
      <c r="U33" s="916"/>
      <c r="V33" s="916"/>
      <c r="W33" s="838"/>
      <c r="X33" s="838"/>
      <c r="Y33" s="838"/>
      <c r="Z33" s="838"/>
      <c r="AA33" s="928"/>
      <c r="AB33" s="920"/>
      <c r="AC33" s="768"/>
      <c r="AD33" s="734"/>
      <c r="AE33" s="684" t="s">
        <v>192</v>
      </c>
      <c r="AF33" s="693">
        <v>2020130010057</v>
      </c>
      <c r="AG33" s="690" t="s">
        <v>193</v>
      </c>
      <c r="AH33" s="126" t="s">
        <v>194</v>
      </c>
      <c r="AI33" s="127" t="s">
        <v>195</v>
      </c>
      <c r="AJ33" s="128">
        <v>1</v>
      </c>
      <c r="AK33" s="129">
        <v>0.2</v>
      </c>
      <c r="AL33" s="130">
        <v>1</v>
      </c>
      <c r="AM33" s="130">
        <v>1</v>
      </c>
      <c r="AN33" s="95">
        <v>1</v>
      </c>
      <c r="AO33" s="1068">
        <f>AVERAGE(AN33:AN44)</f>
        <v>0.55560224089635857</v>
      </c>
      <c r="AP33" s="1404">
        <v>45323</v>
      </c>
      <c r="AQ33" s="131">
        <v>45657</v>
      </c>
      <c r="AR33" s="132">
        <v>330</v>
      </c>
      <c r="AS33" s="676">
        <v>106</v>
      </c>
      <c r="AT33" s="715">
        <v>106</v>
      </c>
      <c r="AU33" s="986">
        <v>106</v>
      </c>
      <c r="AV33" s="906" t="s">
        <v>196</v>
      </c>
      <c r="AW33" s="985" t="s">
        <v>727</v>
      </c>
      <c r="AX33" s="133" t="s">
        <v>728</v>
      </c>
      <c r="AY33" s="1049">
        <f>'[1]2023 INV. PROYEC'!$H$11</f>
        <v>89605464950</v>
      </c>
      <c r="AZ33" s="133" t="s">
        <v>732</v>
      </c>
      <c r="BA33" s="1027" t="s">
        <v>733</v>
      </c>
      <c r="BB33" s="709" t="s">
        <v>734</v>
      </c>
      <c r="BC33" s="1106">
        <f>74126676903.77+900000</f>
        <v>74127576903.770004</v>
      </c>
      <c r="BD33" s="1098">
        <v>75026676904</v>
      </c>
      <c r="BE33" s="1098">
        <v>67148964346.610001</v>
      </c>
      <c r="BF33" s="1098">
        <v>24196449898.630001</v>
      </c>
      <c r="BG33" s="1190">
        <f>+BF33/BD33</f>
        <v>0.32250461965136007</v>
      </c>
      <c r="BH33" s="1552">
        <v>67148964346.610001</v>
      </c>
      <c r="BI33" s="135" t="s">
        <v>738</v>
      </c>
      <c r="BJ33" s="136" t="s">
        <v>739</v>
      </c>
      <c r="BK33" s="137" t="s">
        <v>740</v>
      </c>
      <c r="BL33" s="138" t="s">
        <v>741</v>
      </c>
      <c r="BM33" s="139">
        <v>45323</v>
      </c>
      <c r="BN33" s="1389" t="s">
        <v>1014</v>
      </c>
      <c r="BO33" s="1389" t="s">
        <v>1014</v>
      </c>
      <c r="BP33" s="140" t="s">
        <v>1088</v>
      </c>
      <c r="BQ33" s="140" t="s">
        <v>1088</v>
      </c>
    </row>
    <row r="34" spans="1:69" ht="41.25" customHeight="1" x14ac:dyDescent="0.45">
      <c r="A34" s="943"/>
      <c r="B34" s="935"/>
      <c r="C34" s="935"/>
      <c r="D34" s="691"/>
      <c r="E34" s="691"/>
      <c r="F34" s="691"/>
      <c r="G34" s="937"/>
      <c r="H34" s="937"/>
      <c r="I34" s="937"/>
      <c r="J34" s="888"/>
      <c r="K34" s="691"/>
      <c r="L34" s="691"/>
      <c r="M34" s="691"/>
      <c r="N34" s="710"/>
      <c r="O34" s="710"/>
      <c r="P34" s="710"/>
      <c r="Q34" s="710"/>
      <c r="R34" s="916"/>
      <c r="S34" s="916"/>
      <c r="T34" s="754"/>
      <c r="U34" s="916"/>
      <c r="V34" s="916"/>
      <c r="W34" s="838"/>
      <c r="X34" s="838"/>
      <c r="Y34" s="838"/>
      <c r="Z34" s="838"/>
      <c r="AA34" s="928"/>
      <c r="AB34" s="920"/>
      <c r="AC34" s="768"/>
      <c r="AD34" s="734"/>
      <c r="AE34" s="685"/>
      <c r="AF34" s="694"/>
      <c r="AG34" s="691"/>
      <c r="AH34" s="141" t="s">
        <v>197</v>
      </c>
      <c r="AI34" s="142" t="s">
        <v>198</v>
      </c>
      <c r="AJ34" s="78">
        <v>1</v>
      </c>
      <c r="AK34" s="143">
        <v>0.2</v>
      </c>
      <c r="AL34" s="143">
        <v>1</v>
      </c>
      <c r="AM34" s="628">
        <v>1</v>
      </c>
      <c r="AN34" s="49">
        <v>1</v>
      </c>
      <c r="AO34" s="1069"/>
      <c r="AP34" s="1404">
        <v>45323</v>
      </c>
      <c r="AQ34" s="144">
        <v>45657</v>
      </c>
      <c r="AR34" s="145">
        <v>330</v>
      </c>
      <c r="AS34" s="677"/>
      <c r="AT34" s="716"/>
      <c r="AU34" s="986"/>
      <c r="AV34" s="907"/>
      <c r="AW34" s="986"/>
      <c r="AX34" s="673" t="s">
        <v>729</v>
      </c>
      <c r="AY34" s="1050"/>
      <c r="AZ34" s="673" t="s">
        <v>735</v>
      </c>
      <c r="BA34" s="697"/>
      <c r="BB34" s="710"/>
      <c r="BC34" s="1104"/>
      <c r="BD34" s="1099"/>
      <c r="BE34" s="1099"/>
      <c r="BF34" s="1099"/>
      <c r="BG34" s="1191"/>
      <c r="BH34" s="1552"/>
      <c r="BI34" s="147" t="s">
        <v>738</v>
      </c>
      <c r="BJ34" s="148" t="s">
        <v>742</v>
      </c>
      <c r="BK34" s="149" t="s">
        <v>740</v>
      </c>
      <c r="BL34" s="150" t="s">
        <v>741</v>
      </c>
      <c r="BM34" s="151">
        <v>45323</v>
      </c>
      <c r="BN34" s="1389" t="s">
        <v>1015</v>
      </c>
      <c r="BO34" s="1389" t="s">
        <v>1015</v>
      </c>
      <c r="BP34" s="140" t="s">
        <v>1089</v>
      </c>
      <c r="BQ34" s="140" t="s">
        <v>1090</v>
      </c>
    </row>
    <row r="35" spans="1:69" ht="41.25" customHeight="1" x14ac:dyDescent="0.45">
      <c r="A35" s="943"/>
      <c r="B35" s="935"/>
      <c r="C35" s="935"/>
      <c r="D35" s="691"/>
      <c r="E35" s="691"/>
      <c r="F35" s="691"/>
      <c r="G35" s="937"/>
      <c r="H35" s="937"/>
      <c r="I35" s="937"/>
      <c r="J35" s="888"/>
      <c r="K35" s="691"/>
      <c r="L35" s="691"/>
      <c r="M35" s="691"/>
      <c r="N35" s="710"/>
      <c r="O35" s="710"/>
      <c r="P35" s="710"/>
      <c r="Q35" s="710"/>
      <c r="R35" s="916"/>
      <c r="S35" s="916"/>
      <c r="T35" s="754"/>
      <c r="U35" s="916"/>
      <c r="V35" s="916"/>
      <c r="W35" s="838"/>
      <c r="X35" s="838"/>
      <c r="Y35" s="838"/>
      <c r="Z35" s="838"/>
      <c r="AA35" s="928"/>
      <c r="AB35" s="920"/>
      <c r="AC35" s="768"/>
      <c r="AD35" s="734"/>
      <c r="AE35" s="685"/>
      <c r="AF35" s="694"/>
      <c r="AG35" s="691"/>
      <c r="AH35" s="141" t="s">
        <v>199</v>
      </c>
      <c r="AI35" s="141" t="s">
        <v>200</v>
      </c>
      <c r="AJ35" s="152">
        <v>12</v>
      </c>
      <c r="AK35" s="143">
        <v>0.2</v>
      </c>
      <c r="AL35" s="143">
        <v>1</v>
      </c>
      <c r="AM35" s="628">
        <v>1</v>
      </c>
      <c r="AN35" s="49">
        <f t="shared" ref="AN35:AN97" si="1">+(AL35+AM35)/AJ35</f>
        <v>0.16666666666666666</v>
      </c>
      <c r="AO35" s="1069"/>
      <c r="AP35" s="1405">
        <v>45292</v>
      </c>
      <c r="AQ35" s="144">
        <v>45657</v>
      </c>
      <c r="AR35" s="145">
        <v>360</v>
      </c>
      <c r="AS35" s="677"/>
      <c r="AT35" s="716"/>
      <c r="AU35" s="986"/>
      <c r="AV35" s="907"/>
      <c r="AW35" s="986"/>
      <c r="AX35" s="674"/>
      <c r="AY35" s="1050"/>
      <c r="AZ35" s="674"/>
      <c r="BA35" s="697"/>
      <c r="BB35" s="710"/>
      <c r="BC35" s="1104"/>
      <c r="BD35" s="1099"/>
      <c r="BE35" s="1099"/>
      <c r="BF35" s="1099"/>
      <c r="BG35" s="1191"/>
      <c r="BH35" s="1552"/>
      <c r="BI35" s="147" t="s">
        <v>743</v>
      </c>
      <c r="BJ35" s="153" t="s">
        <v>726</v>
      </c>
      <c r="BK35" s="153" t="s">
        <v>726</v>
      </c>
      <c r="BL35" s="153" t="s">
        <v>726</v>
      </c>
      <c r="BM35" s="154" t="s">
        <v>726</v>
      </c>
      <c r="BN35" s="1389" t="s">
        <v>1015</v>
      </c>
      <c r="BO35" s="1389" t="s">
        <v>1015</v>
      </c>
      <c r="BP35" s="155"/>
      <c r="BQ35" s="155"/>
    </row>
    <row r="36" spans="1:69" ht="41.25" customHeight="1" x14ac:dyDescent="0.45">
      <c r="A36" s="943"/>
      <c r="B36" s="935"/>
      <c r="C36" s="935"/>
      <c r="D36" s="691"/>
      <c r="E36" s="691"/>
      <c r="F36" s="691"/>
      <c r="G36" s="937"/>
      <c r="H36" s="937"/>
      <c r="I36" s="937"/>
      <c r="J36" s="888"/>
      <c r="K36" s="691"/>
      <c r="L36" s="691"/>
      <c r="M36" s="691"/>
      <c r="N36" s="710"/>
      <c r="O36" s="710"/>
      <c r="P36" s="710"/>
      <c r="Q36" s="710"/>
      <c r="R36" s="916"/>
      <c r="S36" s="916"/>
      <c r="T36" s="754"/>
      <c r="U36" s="916"/>
      <c r="V36" s="916"/>
      <c r="W36" s="838"/>
      <c r="X36" s="838"/>
      <c r="Y36" s="838"/>
      <c r="Z36" s="838"/>
      <c r="AA36" s="928"/>
      <c r="AB36" s="920"/>
      <c r="AC36" s="768"/>
      <c r="AD36" s="734"/>
      <c r="AE36" s="685"/>
      <c r="AF36" s="694"/>
      <c r="AG36" s="691"/>
      <c r="AH36" s="141" t="s">
        <v>201</v>
      </c>
      <c r="AI36" s="141" t="s">
        <v>202</v>
      </c>
      <c r="AJ36" s="152">
        <v>81</v>
      </c>
      <c r="AK36" s="143">
        <v>0.2</v>
      </c>
      <c r="AL36" s="152">
        <v>28</v>
      </c>
      <c r="AM36" s="1283">
        <v>0.35</v>
      </c>
      <c r="AN36" s="49">
        <f t="shared" si="1"/>
        <v>0.35000000000000003</v>
      </c>
      <c r="AO36" s="1069"/>
      <c r="AP36" s="1405">
        <v>45323</v>
      </c>
      <c r="AQ36" s="144">
        <v>45657</v>
      </c>
      <c r="AR36" s="145"/>
      <c r="AS36" s="677"/>
      <c r="AT36" s="716"/>
      <c r="AU36" s="986"/>
      <c r="AV36" s="907"/>
      <c r="AW36" s="986"/>
      <c r="AX36" s="675"/>
      <c r="AY36" s="1050"/>
      <c r="AZ36" s="675"/>
      <c r="BA36" s="697"/>
      <c r="BB36" s="710"/>
      <c r="BC36" s="1107"/>
      <c r="BD36" s="1099"/>
      <c r="BE36" s="1099"/>
      <c r="BF36" s="1099"/>
      <c r="BG36" s="1191"/>
      <c r="BH36" s="1552"/>
      <c r="BI36" s="147" t="s">
        <v>743</v>
      </c>
      <c r="BJ36" s="153" t="s">
        <v>726</v>
      </c>
      <c r="BK36" s="153" t="s">
        <v>726</v>
      </c>
      <c r="BL36" s="153" t="s">
        <v>726</v>
      </c>
      <c r="BM36" s="154" t="s">
        <v>726</v>
      </c>
      <c r="BN36" s="1389" t="s">
        <v>1015</v>
      </c>
      <c r="BO36" s="1389" t="s">
        <v>1015</v>
      </c>
      <c r="BP36" s="155"/>
      <c r="BQ36" s="155"/>
    </row>
    <row r="37" spans="1:69" ht="41.25" customHeight="1" x14ac:dyDescent="0.45">
      <c r="A37" s="943"/>
      <c r="B37" s="935"/>
      <c r="C37" s="935"/>
      <c r="D37" s="691"/>
      <c r="E37" s="691"/>
      <c r="F37" s="691"/>
      <c r="G37" s="937"/>
      <c r="H37" s="937"/>
      <c r="I37" s="937"/>
      <c r="J37" s="888"/>
      <c r="K37" s="691"/>
      <c r="L37" s="691"/>
      <c r="M37" s="691"/>
      <c r="N37" s="710"/>
      <c r="O37" s="710"/>
      <c r="P37" s="710"/>
      <c r="Q37" s="710"/>
      <c r="R37" s="916"/>
      <c r="S37" s="916"/>
      <c r="T37" s="754"/>
      <c r="U37" s="916"/>
      <c r="V37" s="916"/>
      <c r="W37" s="838"/>
      <c r="X37" s="838"/>
      <c r="Y37" s="838"/>
      <c r="Z37" s="838"/>
      <c r="AA37" s="928"/>
      <c r="AB37" s="920"/>
      <c r="AC37" s="768"/>
      <c r="AD37" s="734"/>
      <c r="AE37" s="685"/>
      <c r="AF37" s="694"/>
      <c r="AG37" s="691"/>
      <c r="AH37" s="141" t="s">
        <v>203</v>
      </c>
      <c r="AI37" s="141" t="s">
        <v>204</v>
      </c>
      <c r="AJ37" s="152">
        <v>1</v>
      </c>
      <c r="AK37" s="156">
        <v>0.05</v>
      </c>
      <c r="AL37" s="143">
        <v>0</v>
      </c>
      <c r="AM37" s="628">
        <v>1</v>
      </c>
      <c r="AN37" s="49">
        <f t="shared" si="1"/>
        <v>1</v>
      </c>
      <c r="AO37" s="1069"/>
      <c r="AP37" s="1405">
        <v>45323</v>
      </c>
      <c r="AQ37" s="144">
        <v>45657</v>
      </c>
      <c r="AR37" s="145">
        <v>330</v>
      </c>
      <c r="AS37" s="677"/>
      <c r="AT37" s="716"/>
      <c r="AU37" s="986"/>
      <c r="AV37" s="907"/>
      <c r="AW37" s="986"/>
      <c r="AX37" s="673" t="s">
        <v>730</v>
      </c>
      <c r="AY37" s="1050"/>
      <c r="AZ37" s="673" t="s">
        <v>736</v>
      </c>
      <c r="BA37" s="697"/>
      <c r="BB37" s="710"/>
      <c r="BC37" s="1103">
        <v>4035847097.25</v>
      </c>
      <c r="BD37" s="1198">
        <v>15735533514</v>
      </c>
      <c r="BE37" s="1198">
        <v>4097016379.77</v>
      </c>
      <c r="BF37" s="1198">
        <v>2555719416</v>
      </c>
      <c r="BG37" s="1201">
        <f>+BF37/BD37</f>
        <v>0.16241708066181301</v>
      </c>
      <c r="BH37" s="1552">
        <v>4097016379.77</v>
      </c>
      <c r="BI37" s="147" t="s">
        <v>738</v>
      </c>
      <c r="BJ37" s="148" t="s">
        <v>744</v>
      </c>
      <c r="BK37" s="149" t="s">
        <v>740</v>
      </c>
      <c r="BL37" s="150" t="s">
        <v>741</v>
      </c>
      <c r="BM37" s="151">
        <v>45323</v>
      </c>
      <c r="BN37" s="1389" t="s">
        <v>1015</v>
      </c>
      <c r="BO37" s="1389" t="s">
        <v>1015</v>
      </c>
      <c r="BP37" s="155"/>
      <c r="BQ37" s="155"/>
    </row>
    <row r="38" spans="1:69" ht="58.5" customHeight="1" x14ac:dyDescent="0.45">
      <c r="A38" s="943"/>
      <c r="B38" s="935"/>
      <c r="C38" s="935"/>
      <c r="D38" s="691"/>
      <c r="E38" s="691"/>
      <c r="F38" s="691"/>
      <c r="G38" s="937"/>
      <c r="H38" s="937"/>
      <c r="I38" s="937"/>
      <c r="J38" s="888"/>
      <c r="K38" s="691"/>
      <c r="L38" s="691"/>
      <c r="M38" s="691"/>
      <c r="N38" s="710"/>
      <c r="O38" s="710"/>
      <c r="P38" s="710"/>
      <c r="Q38" s="710"/>
      <c r="R38" s="916"/>
      <c r="S38" s="916"/>
      <c r="T38" s="754"/>
      <c r="U38" s="916"/>
      <c r="V38" s="916"/>
      <c r="W38" s="838"/>
      <c r="X38" s="838"/>
      <c r="Y38" s="838"/>
      <c r="Z38" s="838"/>
      <c r="AA38" s="928"/>
      <c r="AB38" s="920"/>
      <c r="AC38" s="768"/>
      <c r="AD38" s="734"/>
      <c r="AE38" s="685"/>
      <c r="AF38" s="694"/>
      <c r="AG38" s="691"/>
      <c r="AH38" s="141" t="s">
        <v>979</v>
      </c>
      <c r="AI38" s="141" t="s">
        <v>205</v>
      </c>
      <c r="AJ38" s="152" t="s">
        <v>301</v>
      </c>
      <c r="AK38" s="156">
        <v>0.05</v>
      </c>
      <c r="AL38" s="143" t="s">
        <v>726</v>
      </c>
      <c r="AM38" s="143">
        <v>0</v>
      </c>
      <c r="AN38" s="157" t="s">
        <v>726</v>
      </c>
      <c r="AO38" s="1069"/>
      <c r="AP38" s="1405" t="s">
        <v>726</v>
      </c>
      <c r="AQ38" s="144" t="s">
        <v>726</v>
      </c>
      <c r="AR38" s="145" t="s">
        <v>726</v>
      </c>
      <c r="AS38" s="677"/>
      <c r="AT38" s="716"/>
      <c r="AU38" s="986"/>
      <c r="AV38" s="907"/>
      <c r="AW38" s="986"/>
      <c r="AX38" s="675"/>
      <c r="AY38" s="1050"/>
      <c r="AZ38" s="675"/>
      <c r="BA38" s="697"/>
      <c r="BB38" s="710"/>
      <c r="BC38" s="1104"/>
      <c r="BD38" s="1199"/>
      <c r="BE38" s="1199"/>
      <c r="BF38" s="1199"/>
      <c r="BG38" s="1202"/>
      <c r="BH38" s="1552"/>
      <c r="BI38" s="158" t="s">
        <v>745</v>
      </c>
      <c r="BJ38" s="159" t="s">
        <v>726</v>
      </c>
      <c r="BK38" s="160" t="s">
        <v>726</v>
      </c>
      <c r="BL38" s="160" t="s">
        <v>726</v>
      </c>
      <c r="BM38" s="161" t="s">
        <v>726</v>
      </c>
      <c r="BN38" s="1389" t="s">
        <v>1015</v>
      </c>
      <c r="BO38" s="1389" t="s">
        <v>1015</v>
      </c>
      <c r="BP38" s="155"/>
      <c r="BQ38" s="155"/>
    </row>
    <row r="39" spans="1:69" ht="41.25" customHeight="1" x14ac:dyDescent="0.45">
      <c r="A39" s="943"/>
      <c r="B39" s="935"/>
      <c r="C39" s="935"/>
      <c r="D39" s="691"/>
      <c r="E39" s="691"/>
      <c r="F39" s="691"/>
      <c r="G39" s="937"/>
      <c r="H39" s="937"/>
      <c r="I39" s="937"/>
      <c r="J39" s="888"/>
      <c r="K39" s="691"/>
      <c r="L39" s="691"/>
      <c r="M39" s="691"/>
      <c r="N39" s="710"/>
      <c r="O39" s="710"/>
      <c r="P39" s="710"/>
      <c r="Q39" s="710"/>
      <c r="R39" s="916"/>
      <c r="S39" s="916"/>
      <c r="T39" s="754"/>
      <c r="U39" s="916"/>
      <c r="V39" s="916"/>
      <c r="W39" s="838"/>
      <c r="X39" s="838"/>
      <c r="Y39" s="838"/>
      <c r="Z39" s="838"/>
      <c r="AA39" s="928"/>
      <c r="AB39" s="920"/>
      <c r="AC39" s="768"/>
      <c r="AD39" s="734"/>
      <c r="AE39" s="685"/>
      <c r="AF39" s="694"/>
      <c r="AG39" s="691"/>
      <c r="AH39" s="141" t="s">
        <v>206</v>
      </c>
      <c r="AI39" s="141" t="s">
        <v>202</v>
      </c>
      <c r="AJ39" s="152" t="s">
        <v>301</v>
      </c>
      <c r="AK39" s="156">
        <v>0.01</v>
      </c>
      <c r="AL39" s="143" t="s">
        <v>726</v>
      </c>
      <c r="AM39" s="143">
        <v>0</v>
      </c>
      <c r="AN39" s="157" t="s">
        <v>726</v>
      </c>
      <c r="AO39" s="1069"/>
      <c r="AP39" s="1405" t="s">
        <v>726</v>
      </c>
      <c r="AQ39" s="144" t="s">
        <v>726</v>
      </c>
      <c r="AR39" s="145" t="s">
        <v>726</v>
      </c>
      <c r="AS39" s="677"/>
      <c r="AT39" s="716"/>
      <c r="AU39" s="986"/>
      <c r="AV39" s="907"/>
      <c r="AW39" s="986"/>
      <c r="AX39" s="673" t="s">
        <v>731</v>
      </c>
      <c r="AY39" s="1050"/>
      <c r="AZ39" s="673" t="s">
        <v>737</v>
      </c>
      <c r="BA39" s="697"/>
      <c r="BB39" s="710"/>
      <c r="BC39" s="1104"/>
      <c r="BD39" s="1199"/>
      <c r="BE39" s="1199"/>
      <c r="BF39" s="1199"/>
      <c r="BG39" s="1202"/>
      <c r="BH39" s="1552"/>
      <c r="BI39" s="147" t="s">
        <v>743</v>
      </c>
      <c r="BJ39" s="153" t="s">
        <v>726</v>
      </c>
      <c r="BK39" s="153" t="s">
        <v>726</v>
      </c>
      <c r="BL39" s="153" t="s">
        <v>726</v>
      </c>
      <c r="BM39" s="154" t="s">
        <v>726</v>
      </c>
      <c r="BN39" s="1389" t="s">
        <v>1015</v>
      </c>
      <c r="BO39" s="1389" t="s">
        <v>1015</v>
      </c>
      <c r="BP39" s="155"/>
      <c r="BQ39" s="155"/>
    </row>
    <row r="40" spans="1:69" ht="41.25" customHeight="1" x14ac:dyDescent="0.45">
      <c r="A40" s="943"/>
      <c r="B40" s="935"/>
      <c r="C40" s="935"/>
      <c r="D40" s="691"/>
      <c r="E40" s="691"/>
      <c r="F40" s="691"/>
      <c r="G40" s="937"/>
      <c r="H40" s="937"/>
      <c r="I40" s="937"/>
      <c r="J40" s="888"/>
      <c r="K40" s="691"/>
      <c r="L40" s="691"/>
      <c r="M40" s="691"/>
      <c r="N40" s="710"/>
      <c r="O40" s="710"/>
      <c r="P40" s="710"/>
      <c r="Q40" s="710"/>
      <c r="R40" s="916"/>
      <c r="S40" s="916"/>
      <c r="T40" s="754"/>
      <c r="U40" s="916"/>
      <c r="V40" s="916"/>
      <c r="W40" s="838"/>
      <c r="X40" s="838"/>
      <c r="Y40" s="838"/>
      <c r="Z40" s="838"/>
      <c r="AA40" s="928"/>
      <c r="AB40" s="920"/>
      <c r="AC40" s="768"/>
      <c r="AD40" s="734"/>
      <c r="AE40" s="685"/>
      <c r="AF40" s="694"/>
      <c r="AG40" s="691"/>
      <c r="AH40" s="141" t="s">
        <v>208</v>
      </c>
      <c r="AI40" s="141" t="s">
        <v>202</v>
      </c>
      <c r="AJ40" s="152" t="s">
        <v>301</v>
      </c>
      <c r="AK40" s="156">
        <v>0.01</v>
      </c>
      <c r="AL40" s="143" t="s">
        <v>726</v>
      </c>
      <c r="AM40" s="143">
        <v>0</v>
      </c>
      <c r="AN40" s="157" t="s">
        <v>726</v>
      </c>
      <c r="AO40" s="1069"/>
      <c r="AP40" s="1405" t="s">
        <v>726</v>
      </c>
      <c r="AQ40" s="144" t="s">
        <v>726</v>
      </c>
      <c r="AR40" s="145" t="s">
        <v>726</v>
      </c>
      <c r="AS40" s="677"/>
      <c r="AT40" s="716"/>
      <c r="AU40" s="986"/>
      <c r="AV40" s="907"/>
      <c r="AW40" s="986"/>
      <c r="AX40" s="674"/>
      <c r="AY40" s="1050"/>
      <c r="AZ40" s="674"/>
      <c r="BA40" s="697"/>
      <c r="BB40" s="710"/>
      <c r="BC40" s="1104"/>
      <c r="BD40" s="1199"/>
      <c r="BE40" s="1199"/>
      <c r="BF40" s="1199"/>
      <c r="BG40" s="1202"/>
      <c r="BH40" s="1552"/>
      <c r="BI40" s="147" t="s">
        <v>743</v>
      </c>
      <c r="BJ40" s="153" t="s">
        <v>726</v>
      </c>
      <c r="BK40" s="153" t="s">
        <v>726</v>
      </c>
      <c r="BL40" s="153" t="s">
        <v>726</v>
      </c>
      <c r="BM40" s="154" t="s">
        <v>726</v>
      </c>
      <c r="BN40" s="1389" t="s">
        <v>1015</v>
      </c>
      <c r="BO40" s="1389" t="s">
        <v>1015</v>
      </c>
      <c r="BP40" s="155"/>
      <c r="BQ40" s="155"/>
    </row>
    <row r="41" spans="1:69" ht="41.25" customHeight="1" x14ac:dyDescent="0.45">
      <c r="A41" s="943"/>
      <c r="B41" s="935"/>
      <c r="C41" s="935"/>
      <c r="D41" s="691"/>
      <c r="E41" s="691"/>
      <c r="F41" s="691"/>
      <c r="G41" s="937"/>
      <c r="H41" s="937"/>
      <c r="I41" s="937"/>
      <c r="J41" s="888"/>
      <c r="K41" s="691"/>
      <c r="L41" s="691"/>
      <c r="M41" s="691"/>
      <c r="N41" s="710"/>
      <c r="O41" s="710"/>
      <c r="P41" s="710"/>
      <c r="Q41" s="710"/>
      <c r="R41" s="916"/>
      <c r="S41" s="916"/>
      <c r="T41" s="754"/>
      <c r="U41" s="916"/>
      <c r="V41" s="916"/>
      <c r="W41" s="838"/>
      <c r="X41" s="838"/>
      <c r="Y41" s="838"/>
      <c r="Z41" s="838"/>
      <c r="AA41" s="928"/>
      <c r="AB41" s="920"/>
      <c r="AC41" s="768"/>
      <c r="AD41" s="734"/>
      <c r="AE41" s="685"/>
      <c r="AF41" s="694"/>
      <c r="AG41" s="691"/>
      <c r="AH41" s="141" t="s">
        <v>209</v>
      </c>
      <c r="AI41" s="141" t="s">
        <v>210</v>
      </c>
      <c r="AJ41" s="152">
        <v>6</v>
      </c>
      <c r="AK41" s="156">
        <v>0.05</v>
      </c>
      <c r="AL41" s="143">
        <v>1</v>
      </c>
      <c r="AM41" s="628">
        <v>1</v>
      </c>
      <c r="AN41" s="49">
        <f t="shared" si="1"/>
        <v>0.33333333333333331</v>
      </c>
      <c r="AO41" s="1069"/>
      <c r="AP41" s="1405">
        <v>45323</v>
      </c>
      <c r="AQ41" s="144">
        <v>45657</v>
      </c>
      <c r="AR41" s="145">
        <v>330</v>
      </c>
      <c r="AS41" s="677"/>
      <c r="AT41" s="716"/>
      <c r="AU41" s="986"/>
      <c r="AV41" s="907"/>
      <c r="AW41" s="986"/>
      <c r="AX41" s="674"/>
      <c r="AY41" s="1050"/>
      <c r="AZ41" s="674"/>
      <c r="BA41" s="697"/>
      <c r="BB41" s="710"/>
      <c r="BC41" s="1104"/>
      <c r="BD41" s="1199"/>
      <c r="BE41" s="1199"/>
      <c r="BF41" s="1199"/>
      <c r="BG41" s="1202"/>
      <c r="BH41" s="1552"/>
      <c r="BI41" s="147" t="s">
        <v>738</v>
      </c>
      <c r="BJ41" s="148" t="s">
        <v>746</v>
      </c>
      <c r="BK41" s="149" t="s">
        <v>740</v>
      </c>
      <c r="BL41" s="150" t="s">
        <v>747</v>
      </c>
      <c r="BM41" s="151">
        <v>44958</v>
      </c>
      <c r="BN41" s="1389" t="s">
        <v>1015</v>
      </c>
      <c r="BO41" s="1389" t="s">
        <v>1015</v>
      </c>
      <c r="BP41" s="140" t="s">
        <v>1091</v>
      </c>
      <c r="BQ41" s="140" t="s">
        <v>1091</v>
      </c>
    </row>
    <row r="42" spans="1:69" ht="73.5" customHeight="1" x14ac:dyDescent="0.45">
      <c r="A42" s="943"/>
      <c r="B42" s="935"/>
      <c r="C42" s="935"/>
      <c r="D42" s="691"/>
      <c r="E42" s="691"/>
      <c r="F42" s="691"/>
      <c r="G42" s="937"/>
      <c r="H42" s="937"/>
      <c r="I42" s="937"/>
      <c r="J42" s="888"/>
      <c r="K42" s="691"/>
      <c r="L42" s="691"/>
      <c r="M42" s="691"/>
      <c r="N42" s="710"/>
      <c r="O42" s="710"/>
      <c r="P42" s="710"/>
      <c r="Q42" s="710"/>
      <c r="R42" s="916"/>
      <c r="S42" s="916"/>
      <c r="T42" s="754"/>
      <c r="U42" s="916"/>
      <c r="V42" s="916"/>
      <c r="W42" s="838"/>
      <c r="X42" s="838"/>
      <c r="Y42" s="838"/>
      <c r="Z42" s="838"/>
      <c r="AA42" s="928"/>
      <c r="AB42" s="920"/>
      <c r="AC42" s="768"/>
      <c r="AD42" s="734"/>
      <c r="AE42" s="685"/>
      <c r="AF42" s="694"/>
      <c r="AG42" s="691"/>
      <c r="AH42" s="141" t="s">
        <v>211</v>
      </c>
      <c r="AI42" s="141" t="s">
        <v>202</v>
      </c>
      <c r="AJ42" s="152" t="s">
        <v>301</v>
      </c>
      <c r="AK42" s="143">
        <v>0.01</v>
      </c>
      <c r="AL42" s="143" t="s">
        <v>726</v>
      </c>
      <c r="AM42" s="628">
        <v>0</v>
      </c>
      <c r="AN42" s="157" t="s">
        <v>726</v>
      </c>
      <c r="AO42" s="1069"/>
      <c r="AP42" s="1405" t="s">
        <v>726</v>
      </c>
      <c r="AQ42" s="144" t="s">
        <v>726</v>
      </c>
      <c r="AR42" s="145"/>
      <c r="AS42" s="677"/>
      <c r="AT42" s="716"/>
      <c r="AU42" s="986"/>
      <c r="AV42" s="907"/>
      <c r="AW42" s="986"/>
      <c r="AX42" s="674"/>
      <c r="AY42" s="1050"/>
      <c r="AZ42" s="674"/>
      <c r="BA42" s="697"/>
      <c r="BB42" s="710"/>
      <c r="BC42" s="1104"/>
      <c r="BD42" s="1199"/>
      <c r="BE42" s="1199"/>
      <c r="BF42" s="1199"/>
      <c r="BG42" s="1202"/>
      <c r="BH42" s="1552"/>
      <c r="BI42" s="147" t="s">
        <v>743</v>
      </c>
      <c r="BJ42" s="153" t="s">
        <v>726</v>
      </c>
      <c r="BK42" s="153" t="s">
        <v>726</v>
      </c>
      <c r="BL42" s="153" t="s">
        <v>726</v>
      </c>
      <c r="BM42" s="154" t="s">
        <v>726</v>
      </c>
      <c r="BN42" s="1389" t="s">
        <v>1015</v>
      </c>
      <c r="BO42" s="1389" t="s">
        <v>1015</v>
      </c>
      <c r="BP42" s="155"/>
      <c r="BQ42" s="155"/>
    </row>
    <row r="43" spans="1:69" ht="91.5" customHeight="1" x14ac:dyDescent="0.45">
      <c r="A43" s="943"/>
      <c r="B43" s="935"/>
      <c r="C43" s="935"/>
      <c r="D43" s="691"/>
      <c r="E43" s="691"/>
      <c r="F43" s="691"/>
      <c r="G43" s="937"/>
      <c r="H43" s="937"/>
      <c r="I43" s="937"/>
      <c r="J43" s="888"/>
      <c r="K43" s="691"/>
      <c r="L43" s="691"/>
      <c r="M43" s="691"/>
      <c r="N43" s="710"/>
      <c r="O43" s="710"/>
      <c r="P43" s="710"/>
      <c r="Q43" s="710"/>
      <c r="R43" s="916"/>
      <c r="S43" s="916"/>
      <c r="T43" s="754"/>
      <c r="U43" s="916"/>
      <c r="V43" s="916"/>
      <c r="W43" s="838"/>
      <c r="X43" s="838"/>
      <c r="Y43" s="838"/>
      <c r="Z43" s="838"/>
      <c r="AA43" s="928"/>
      <c r="AB43" s="920"/>
      <c r="AC43" s="768"/>
      <c r="AD43" s="734"/>
      <c r="AE43" s="685"/>
      <c r="AF43" s="694"/>
      <c r="AG43" s="691"/>
      <c r="AH43" s="141" t="s">
        <v>212</v>
      </c>
      <c r="AI43" s="141" t="s">
        <v>213</v>
      </c>
      <c r="AJ43" s="152">
        <v>51</v>
      </c>
      <c r="AK43" s="143">
        <v>0.2</v>
      </c>
      <c r="AL43" s="143">
        <v>1</v>
      </c>
      <c r="AM43" s="628">
        <v>1</v>
      </c>
      <c r="AN43" s="49">
        <f t="shared" si="1"/>
        <v>3.9215686274509803E-2</v>
      </c>
      <c r="AO43" s="1069"/>
      <c r="AP43" s="1405">
        <v>45323</v>
      </c>
      <c r="AQ43" s="144">
        <v>45657</v>
      </c>
      <c r="AR43" s="145">
        <v>330</v>
      </c>
      <c r="AS43" s="677"/>
      <c r="AT43" s="716"/>
      <c r="AU43" s="986"/>
      <c r="AV43" s="907"/>
      <c r="AW43" s="986"/>
      <c r="AX43" s="674"/>
      <c r="AY43" s="1050"/>
      <c r="AZ43" s="674"/>
      <c r="BA43" s="697"/>
      <c r="BB43" s="710"/>
      <c r="BC43" s="1104"/>
      <c r="BD43" s="1199"/>
      <c r="BE43" s="1199"/>
      <c r="BF43" s="1199"/>
      <c r="BG43" s="1202"/>
      <c r="BH43" s="1552"/>
      <c r="BI43" s="147" t="s">
        <v>738</v>
      </c>
      <c r="BJ43" s="148" t="s">
        <v>748</v>
      </c>
      <c r="BK43" s="149" t="s">
        <v>740</v>
      </c>
      <c r="BL43" s="150" t="s">
        <v>747</v>
      </c>
      <c r="BM43" s="151">
        <v>44956</v>
      </c>
      <c r="BN43" s="1389" t="s">
        <v>1015</v>
      </c>
      <c r="BO43" s="1389" t="s">
        <v>1015</v>
      </c>
      <c r="BP43" s="140" t="s">
        <v>1092</v>
      </c>
      <c r="BQ43" s="140" t="s">
        <v>1092</v>
      </c>
    </row>
    <row r="44" spans="1:69" ht="97.5" customHeight="1" thickBot="1" x14ac:dyDescent="0.5">
      <c r="A44" s="943"/>
      <c r="B44" s="935"/>
      <c r="C44" s="935"/>
      <c r="D44" s="691"/>
      <c r="E44" s="691"/>
      <c r="F44" s="691"/>
      <c r="G44" s="937"/>
      <c r="H44" s="937"/>
      <c r="I44" s="937"/>
      <c r="J44" s="888"/>
      <c r="K44" s="691"/>
      <c r="L44" s="691"/>
      <c r="M44" s="691"/>
      <c r="N44" s="710"/>
      <c r="O44" s="740"/>
      <c r="P44" s="740"/>
      <c r="Q44" s="740"/>
      <c r="R44" s="916"/>
      <c r="S44" s="916"/>
      <c r="T44" s="754"/>
      <c r="U44" s="916"/>
      <c r="V44" s="916"/>
      <c r="W44" s="838"/>
      <c r="X44" s="838"/>
      <c r="Y44" s="838"/>
      <c r="Z44" s="838"/>
      <c r="AA44" s="928"/>
      <c r="AB44" s="920"/>
      <c r="AC44" s="768"/>
      <c r="AD44" s="734"/>
      <c r="AE44" s="686"/>
      <c r="AF44" s="695"/>
      <c r="AG44" s="692"/>
      <c r="AH44" s="162" t="s">
        <v>214</v>
      </c>
      <c r="AI44" s="162" t="s">
        <v>215</v>
      </c>
      <c r="AJ44" s="163" t="s">
        <v>301</v>
      </c>
      <c r="AK44" s="164">
        <v>0.02</v>
      </c>
      <c r="AL44" s="164" t="s">
        <v>726</v>
      </c>
      <c r="AM44" s="1284">
        <v>0</v>
      </c>
      <c r="AN44" s="157" t="s">
        <v>726</v>
      </c>
      <c r="AO44" s="1070"/>
      <c r="AP44" s="1406" t="s">
        <v>726</v>
      </c>
      <c r="AQ44" s="165" t="s">
        <v>726</v>
      </c>
      <c r="AR44" s="166"/>
      <c r="AS44" s="678"/>
      <c r="AT44" s="717"/>
      <c r="AU44" s="986"/>
      <c r="AV44" s="908"/>
      <c r="AW44" s="987"/>
      <c r="AX44" s="696"/>
      <c r="AY44" s="1051"/>
      <c r="AZ44" s="696"/>
      <c r="BA44" s="698"/>
      <c r="BB44" s="711"/>
      <c r="BC44" s="1105"/>
      <c r="BD44" s="1200"/>
      <c r="BE44" s="1200"/>
      <c r="BF44" s="1200"/>
      <c r="BG44" s="1203"/>
      <c r="BH44" s="1552"/>
      <c r="BI44" s="167" t="s">
        <v>743</v>
      </c>
      <c r="BJ44" s="168" t="s">
        <v>726</v>
      </c>
      <c r="BK44" s="169" t="s">
        <v>726</v>
      </c>
      <c r="BL44" s="169" t="s">
        <v>726</v>
      </c>
      <c r="BM44" s="170" t="s">
        <v>726</v>
      </c>
      <c r="BN44" s="1389" t="s">
        <v>1015</v>
      </c>
      <c r="BO44" s="1389" t="s">
        <v>1015</v>
      </c>
      <c r="BP44" s="155"/>
      <c r="BQ44" s="155"/>
    </row>
    <row r="45" spans="1:69" ht="92.25" customHeight="1" x14ac:dyDescent="0.45">
      <c r="A45" s="943"/>
      <c r="B45" s="935"/>
      <c r="C45" s="935"/>
      <c r="D45" s="691"/>
      <c r="E45" s="691"/>
      <c r="F45" s="691"/>
      <c r="G45" s="937"/>
      <c r="H45" s="937"/>
      <c r="I45" s="937"/>
      <c r="J45" s="888"/>
      <c r="K45" s="691"/>
      <c r="L45" s="691"/>
      <c r="M45" s="691"/>
      <c r="N45" s="710"/>
      <c r="O45" s="739"/>
      <c r="P45" s="739" t="s">
        <v>136</v>
      </c>
      <c r="Q45" s="739" t="s">
        <v>191</v>
      </c>
      <c r="R45" s="916"/>
      <c r="S45" s="916"/>
      <c r="T45" s="754"/>
      <c r="U45" s="916"/>
      <c r="V45" s="916"/>
      <c r="W45" s="838"/>
      <c r="X45" s="838"/>
      <c r="Y45" s="838"/>
      <c r="Z45" s="838"/>
      <c r="AA45" s="928"/>
      <c r="AB45" s="920"/>
      <c r="AC45" s="768"/>
      <c r="AD45" s="734"/>
      <c r="AE45" s="681" t="s">
        <v>216</v>
      </c>
      <c r="AF45" s="693">
        <v>2020130010052</v>
      </c>
      <c r="AG45" s="690" t="s">
        <v>217</v>
      </c>
      <c r="AH45" s="171" t="s">
        <v>218</v>
      </c>
      <c r="AI45" s="172" t="s">
        <v>219</v>
      </c>
      <c r="AJ45" s="173">
        <v>12</v>
      </c>
      <c r="AK45" s="174">
        <v>0.6</v>
      </c>
      <c r="AL45" s="175">
        <v>3</v>
      </c>
      <c r="AM45" s="1285">
        <v>6</v>
      </c>
      <c r="AN45" s="95">
        <f t="shared" si="1"/>
        <v>0.75</v>
      </c>
      <c r="AO45" s="981">
        <f>AVERAGE(AN45:AN50)</f>
        <v>0.15833333333333333</v>
      </c>
      <c r="AP45" s="1407">
        <v>45292</v>
      </c>
      <c r="AQ45" s="176">
        <v>45627</v>
      </c>
      <c r="AR45" s="177">
        <v>334</v>
      </c>
      <c r="AS45" s="178">
        <v>5914</v>
      </c>
      <c r="AT45" s="179">
        <v>5914</v>
      </c>
      <c r="AU45" s="1384">
        <v>5914</v>
      </c>
      <c r="AV45" s="909" t="s">
        <v>220</v>
      </c>
      <c r="AW45" s="679" t="s">
        <v>942</v>
      </c>
      <c r="AX45" s="679" t="s">
        <v>851</v>
      </c>
      <c r="AY45" s="180">
        <f>'[1]2023 INV. PROYEC'!$H$12</f>
        <v>482300235015</v>
      </c>
      <c r="AZ45" s="679" t="s">
        <v>741</v>
      </c>
      <c r="BA45" s="691" t="s">
        <v>217</v>
      </c>
      <c r="BB45" s="674" t="s">
        <v>852</v>
      </c>
      <c r="BC45" s="67">
        <v>92283670521.5</v>
      </c>
      <c r="BD45" s="1087">
        <v>5200433890</v>
      </c>
      <c r="BE45" s="1087">
        <v>18312690.5</v>
      </c>
      <c r="BF45" s="1087">
        <v>16261550.5</v>
      </c>
      <c r="BG45" s="1089">
        <f>+BF45/BD45</f>
        <v>3.1269603352269515E-3</v>
      </c>
      <c r="BH45" s="82">
        <v>165577517552.5</v>
      </c>
      <c r="BI45" s="181" t="s">
        <v>745</v>
      </c>
      <c r="BJ45" s="182" t="s">
        <v>726</v>
      </c>
      <c r="BK45" s="183" t="s">
        <v>726</v>
      </c>
      <c r="BL45" s="183" t="s">
        <v>726</v>
      </c>
      <c r="BM45" s="184" t="s">
        <v>726</v>
      </c>
      <c r="BN45" s="1455" t="s">
        <v>947</v>
      </c>
      <c r="BO45" s="1455" t="s">
        <v>1103</v>
      </c>
      <c r="BP45" s="68"/>
      <c r="BQ45" s="68"/>
    </row>
    <row r="46" spans="1:69" ht="72.75" customHeight="1" x14ac:dyDescent="0.45">
      <c r="A46" s="943"/>
      <c r="B46" s="935"/>
      <c r="C46" s="935"/>
      <c r="D46" s="691"/>
      <c r="E46" s="691"/>
      <c r="F46" s="691"/>
      <c r="G46" s="937"/>
      <c r="H46" s="937"/>
      <c r="I46" s="937"/>
      <c r="J46" s="888"/>
      <c r="K46" s="691"/>
      <c r="L46" s="691"/>
      <c r="M46" s="691"/>
      <c r="N46" s="710"/>
      <c r="O46" s="710"/>
      <c r="P46" s="710"/>
      <c r="Q46" s="710"/>
      <c r="R46" s="916"/>
      <c r="S46" s="916"/>
      <c r="T46" s="754"/>
      <c r="U46" s="916"/>
      <c r="V46" s="916"/>
      <c r="W46" s="838"/>
      <c r="X46" s="838"/>
      <c r="Y46" s="838"/>
      <c r="Z46" s="838"/>
      <c r="AA46" s="928"/>
      <c r="AB46" s="920"/>
      <c r="AC46" s="768"/>
      <c r="AD46" s="734"/>
      <c r="AE46" s="682"/>
      <c r="AF46" s="694"/>
      <c r="AG46" s="691"/>
      <c r="AH46" s="152" t="s">
        <v>221</v>
      </c>
      <c r="AI46" s="185" t="s">
        <v>222</v>
      </c>
      <c r="AJ46" s="186">
        <v>3</v>
      </c>
      <c r="AK46" s="64">
        <v>0.1</v>
      </c>
      <c r="AL46" s="187">
        <v>0</v>
      </c>
      <c r="AM46" s="46">
        <v>0</v>
      </c>
      <c r="AN46" s="49">
        <f t="shared" si="1"/>
        <v>0</v>
      </c>
      <c r="AO46" s="982"/>
      <c r="AP46" s="1408">
        <v>45292</v>
      </c>
      <c r="AQ46" s="188">
        <v>45627</v>
      </c>
      <c r="AR46" s="189">
        <v>334</v>
      </c>
      <c r="AS46" s="190">
        <v>340</v>
      </c>
      <c r="AT46" s="191">
        <v>0</v>
      </c>
      <c r="AU46" s="1385">
        <v>0</v>
      </c>
      <c r="AV46" s="909"/>
      <c r="AW46" s="679"/>
      <c r="AX46" s="679"/>
      <c r="AY46" s="180"/>
      <c r="AZ46" s="679"/>
      <c r="BA46" s="691"/>
      <c r="BB46" s="674"/>
      <c r="BC46" s="111">
        <v>0</v>
      </c>
      <c r="BD46" s="1087"/>
      <c r="BE46" s="1087"/>
      <c r="BF46" s="1087"/>
      <c r="BG46" s="1089"/>
      <c r="BH46" s="77">
        <v>0</v>
      </c>
      <c r="BI46" s="120" t="s">
        <v>755</v>
      </c>
      <c r="BJ46" s="120" t="s">
        <v>842</v>
      </c>
      <c r="BK46" s="192" t="s">
        <v>843</v>
      </c>
      <c r="BL46" s="193">
        <f>+AJ46</f>
        <v>3</v>
      </c>
      <c r="BM46" s="194" t="s">
        <v>849</v>
      </c>
      <c r="BN46" s="1456"/>
      <c r="BO46" s="1456"/>
      <c r="BP46" s="68"/>
      <c r="BQ46" s="68"/>
    </row>
    <row r="47" spans="1:69" ht="84" customHeight="1" x14ac:dyDescent="0.45">
      <c r="A47" s="943"/>
      <c r="B47" s="935"/>
      <c r="C47" s="935"/>
      <c r="D47" s="691"/>
      <c r="E47" s="691"/>
      <c r="F47" s="691"/>
      <c r="G47" s="937"/>
      <c r="H47" s="937"/>
      <c r="I47" s="937"/>
      <c r="J47" s="888"/>
      <c r="K47" s="691"/>
      <c r="L47" s="691"/>
      <c r="M47" s="691"/>
      <c r="N47" s="710"/>
      <c r="O47" s="710"/>
      <c r="P47" s="710"/>
      <c r="Q47" s="710"/>
      <c r="R47" s="916"/>
      <c r="S47" s="916"/>
      <c r="T47" s="754"/>
      <c r="U47" s="916"/>
      <c r="V47" s="916"/>
      <c r="W47" s="838"/>
      <c r="X47" s="838"/>
      <c r="Y47" s="838"/>
      <c r="Z47" s="838"/>
      <c r="AA47" s="928"/>
      <c r="AB47" s="920"/>
      <c r="AC47" s="768"/>
      <c r="AD47" s="734"/>
      <c r="AE47" s="682"/>
      <c r="AF47" s="694"/>
      <c r="AG47" s="691"/>
      <c r="AH47" s="152" t="s">
        <v>223</v>
      </c>
      <c r="AI47" s="185" t="s">
        <v>224</v>
      </c>
      <c r="AJ47" s="186">
        <v>10</v>
      </c>
      <c r="AK47" s="64">
        <v>0.05</v>
      </c>
      <c r="AL47" s="187">
        <v>0</v>
      </c>
      <c r="AM47" s="46">
        <v>2</v>
      </c>
      <c r="AN47" s="49">
        <f t="shared" si="1"/>
        <v>0.2</v>
      </c>
      <c r="AO47" s="982"/>
      <c r="AP47" s="1408">
        <v>45292</v>
      </c>
      <c r="AQ47" s="188">
        <v>45627</v>
      </c>
      <c r="AR47" s="189">
        <v>334</v>
      </c>
      <c r="AS47" s="190">
        <v>30</v>
      </c>
      <c r="AT47" s="191">
        <v>0</v>
      </c>
      <c r="AU47" s="1385">
        <v>3</v>
      </c>
      <c r="AV47" s="909"/>
      <c r="AW47" s="679"/>
      <c r="AX47" s="680"/>
      <c r="AY47" s="180"/>
      <c r="AZ47" s="680"/>
      <c r="BA47" s="691"/>
      <c r="BB47" s="674"/>
      <c r="BC47" s="111">
        <v>0</v>
      </c>
      <c r="BD47" s="1088"/>
      <c r="BE47" s="1088"/>
      <c r="BF47" s="1088"/>
      <c r="BG47" s="1090"/>
      <c r="BH47" s="77">
        <v>5533830</v>
      </c>
      <c r="BI47" s="120" t="s">
        <v>745</v>
      </c>
      <c r="BJ47" s="120" t="s">
        <v>726</v>
      </c>
      <c r="BK47" s="195" t="s">
        <v>726</v>
      </c>
      <c r="BL47" s="195" t="s">
        <v>726</v>
      </c>
      <c r="BM47" s="196" t="s">
        <v>726</v>
      </c>
      <c r="BN47" s="1456" t="s">
        <v>948</v>
      </c>
      <c r="BO47" s="1456" t="s">
        <v>1104</v>
      </c>
      <c r="BP47" s="68"/>
      <c r="BQ47" s="68"/>
    </row>
    <row r="48" spans="1:69" ht="88.5" customHeight="1" x14ac:dyDescent="0.45">
      <c r="A48" s="943"/>
      <c r="B48" s="935"/>
      <c r="C48" s="935"/>
      <c r="D48" s="691"/>
      <c r="E48" s="691"/>
      <c r="F48" s="691"/>
      <c r="G48" s="937"/>
      <c r="H48" s="937"/>
      <c r="I48" s="937"/>
      <c r="J48" s="888"/>
      <c r="K48" s="691"/>
      <c r="L48" s="691"/>
      <c r="M48" s="691"/>
      <c r="N48" s="710"/>
      <c r="O48" s="710"/>
      <c r="P48" s="710"/>
      <c r="Q48" s="710"/>
      <c r="R48" s="916"/>
      <c r="S48" s="916"/>
      <c r="T48" s="754"/>
      <c r="U48" s="916"/>
      <c r="V48" s="916"/>
      <c r="W48" s="838"/>
      <c r="X48" s="838"/>
      <c r="Y48" s="838"/>
      <c r="Z48" s="838"/>
      <c r="AA48" s="928"/>
      <c r="AB48" s="920"/>
      <c r="AC48" s="768"/>
      <c r="AD48" s="734"/>
      <c r="AE48" s="682"/>
      <c r="AF48" s="694"/>
      <c r="AG48" s="691"/>
      <c r="AH48" s="152" t="s">
        <v>225</v>
      </c>
      <c r="AI48" s="185" t="s">
        <v>226</v>
      </c>
      <c r="AJ48" s="186">
        <v>3</v>
      </c>
      <c r="AK48" s="64">
        <v>0.05</v>
      </c>
      <c r="AL48" s="187">
        <v>0</v>
      </c>
      <c r="AM48" s="46">
        <v>0</v>
      </c>
      <c r="AN48" s="49">
        <f t="shared" si="1"/>
        <v>0</v>
      </c>
      <c r="AO48" s="982"/>
      <c r="AP48" s="1408">
        <v>45292</v>
      </c>
      <c r="AQ48" s="188">
        <v>45627</v>
      </c>
      <c r="AR48" s="189">
        <v>334</v>
      </c>
      <c r="AS48" s="190">
        <v>100</v>
      </c>
      <c r="AT48" s="191">
        <v>0</v>
      </c>
      <c r="AU48" s="1385">
        <v>0</v>
      </c>
      <c r="AV48" s="909"/>
      <c r="AW48" s="679"/>
      <c r="AX48" s="699" t="s">
        <v>850</v>
      </c>
      <c r="AY48" s="180"/>
      <c r="AZ48" s="699" t="s">
        <v>747</v>
      </c>
      <c r="BA48" s="691"/>
      <c r="BB48" s="674"/>
      <c r="BC48" s="111">
        <v>0</v>
      </c>
      <c r="BD48" s="1091">
        <v>472475981406</v>
      </c>
      <c r="BE48" s="1094">
        <v>165564738692</v>
      </c>
      <c r="BF48" s="1094">
        <v>165117861327</v>
      </c>
      <c r="BG48" s="1096">
        <f>+BF48/BD48</f>
        <v>0.34947355595863344</v>
      </c>
      <c r="BH48" s="77">
        <v>0</v>
      </c>
      <c r="BI48" s="120" t="s">
        <v>745</v>
      </c>
      <c r="BJ48" s="120" t="s">
        <v>726</v>
      </c>
      <c r="BK48" s="195" t="s">
        <v>726</v>
      </c>
      <c r="BL48" s="195" t="s">
        <v>726</v>
      </c>
      <c r="BM48" s="196" t="s">
        <v>726</v>
      </c>
      <c r="BN48" s="1455"/>
      <c r="BO48" s="1455"/>
      <c r="BP48" s="68"/>
      <c r="BQ48" s="68"/>
    </row>
    <row r="49" spans="1:69" ht="83.25" customHeight="1" x14ac:dyDescent="0.45">
      <c r="A49" s="943"/>
      <c r="B49" s="935"/>
      <c r="C49" s="935"/>
      <c r="D49" s="691"/>
      <c r="E49" s="691"/>
      <c r="F49" s="691"/>
      <c r="G49" s="937"/>
      <c r="H49" s="937"/>
      <c r="I49" s="937"/>
      <c r="J49" s="888"/>
      <c r="K49" s="691"/>
      <c r="L49" s="691"/>
      <c r="M49" s="691"/>
      <c r="N49" s="710"/>
      <c r="O49" s="710"/>
      <c r="P49" s="710"/>
      <c r="Q49" s="710"/>
      <c r="R49" s="916"/>
      <c r="S49" s="916"/>
      <c r="T49" s="754"/>
      <c r="U49" s="916"/>
      <c r="V49" s="916"/>
      <c r="W49" s="838"/>
      <c r="X49" s="838"/>
      <c r="Y49" s="838"/>
      <c r="Z49" s="838"/>
      <c r="AA49" s="928"/>
      <c r="AB49" s="920"/>
      <c r="AC49" s="768"/>
      <c r="AD49" s="734"/>
      <c r="AE49" s="682"/>
      <c r="AF49" s="694"/>
      <c r="AG49" s="691"/>
      <c r="AH49" s="152" t="s">
        <v>227</v>
      </c>
      <c r="AI49" s="185" t="s">
        <v>228</v>
      </c>
      <c r="AJ49" s="186">
        <v>15</v>
      </c>
      <c r="AK49" s="64">
        <v>0.1</v>
      </c>
      <c r="AL49" s="187">
        <v>0</v>
      </c>
      <c r="AM49" s="46">
        <v>0</v>
      </c>
      <c r="AN49" s="49">
        <f t="shared" si="1"/>
        <v>0</v>
      </c>
      <c r="AO49" s="982"/>
      <c r="AP49" s="1409">
        <v>45323</v>
      </c>
      <c r="AQ49" s="197">
        <v>45627</v>
      </c>
      <c r="AR49" s="189">
        <v>303</v>
      </c>
      <c r="AS49" s="190">
        <v>771</v>
      </c>
      <c r="AT49" s="191">
        <v>0</v>
      </c>
      <c r="AU49" s="1385">
        <v>0</v>
      </c>
      <c r="AV49" s="909"/>
      <c r="AW49" s="679"/>
      <c r="AX49" s="679"/>
      <c r="AY49" s="180"/>
      <c r="AZ49" s="679"/>
      <c r="BA49" s="691"/>
      <c r="BB49" s="674"/>
      <c r="BC49" s="111">
        <v>0</v>
      </c>
      <c r="BD49" s="1092"/>
      <c r="BE49" s="1087"/>
      <c r="BF49" s="1087"/>
      <c r="BG49" s="1089"/>
      <c r="BH49" s="77">
        <v>0</v>
      </c>
      <c r="BI49" s="120" t="s">
        <v>755</v>
      </c>
      <c r="BJ49" s="120" t="s">
        <v>844</v>
      </c>
      <c r="BK49" s="195" t="s">
        <v>845</v>
      </c>
      <c r="BL49" s="195" t="s">
        <v>741</v>
      </c>
      <c r="BM49" s="194" t="s">
        <v>849</v>
      </c>
      <c r="BN49" s="1456" t="s">
        <v>949</v>
      </c>
      <c r="BO49" s="1518" t="s">
        <v>1105</v>
      </c>
      <c r="BP49" s="68"/>
      <c r="BQ49" s="68"/>
    </row>
    <row r="50" spans="1:69" ht="115.5" customHeight="1" thickBot="1" x14ac:dyDescent="0.5">
      <c r="A50" s="943"/>
      <c r="B50" s="935"/>
      <c r="C50" s="935"/>
      <c r="D50" s="691"/>
      <c r="E50" s="691"/>
      <c r="F50" s="691"/>
      <c r="G50" s="937"/>
      <c r="H50" s="937"/>
      <c r="I50" s="937"/>
      <c r="J50" s="888"/>
      <c r="K50" s="732"/>
      <c r="L50" s="732"/>
      <c r="M50" s="732"/>
      <c r="N50" s="740"/>
      <c r="O50" s="740"/>
      <c r="P50" s="740"/>
      <c r="Q50" s="740"/>
      <c r="R50" s="917"/>
      <c r="S50" s="917"/>
      <c r="T50" s="755"/>
      <c r="U50" s="917"/>
      <c r="V50" s="917"/>
      <c r="W50" s="839"/>
      <c r="X50" s="839"/>
      <c r="Y50" s="839"/>
      <c r="Z50" s="839"/>
      <c r="AA50" s="928"/>
      <c r="AB50" s="920"/>
      <c r="AC50" s="768"/>
      <c r="AD50" s="734"/>
      <c r="AE50" s="683"/>
      <c r="AF50" s="695"/>
      <c r="AG50" s="692"/>
      <c r="AH50" s="163" t="s">
        <v>229</v>
      </c>
      <c r="AI50" s="199" t="s">
        <v>230</v>
      </c>
      <c r="AJ50" s="200">
        <v>1</v>
      </c>
      <c r="AK50" s="201">
        <v>0.1</v>
      </c>
      <c r="AL50" s="202">
        <v>0</v>
      </c>
      <c r="AM50" s="1286">
        <v>0</v>
      </c>
      <c r="AN50" s="122">
        <f t="shared" si="1"/>
        <v>0</v>
      </c>
      <c r="AO50" s="983"/>
      <c r="AP50" s="1410">
        <v>45323</v>
      </c>
      <c r="AQ50" s="203">
        <v>45627</v>
      </c>
      <c r="AR50" s="204">
        <v>303</v>
      </c>
      <c r="AS50" s="205">
        <v>70</v>
      </c>
      <c r="AT50" s="206">
        <v>0</v>
      </c>
      <c r="AU50" s="1385">
        <v>0</v>
      </c>
      <c r="AV50" s="910"/>
      <c r="AW50" s="700"/>
      <c r="AX50" s="700"/>
      <c r="AY50" s="207"/>
      <c r="AZ50" s="700"/>
      <c r="BA50" s="692"/>
      <c r="BB50" s="696"/>
      <c r="BC50" s="111">
        <v>0</v>
      </c>
      <c r="BD50" s="1093"/>
      <c r="BE50" s="1095"/>
      <c r="BF50" s="1095"/>
      <c r="BG50" s="1097"/>
      <c r="BH50" s="77">
        <v>0</v>
      </c>
      <c r="BI50" s="121" t="s">
        <v>755</v>
      </c>
      <c r="BJ50" s="121" t="s">
        <v>846</v>
      </c>
      <c r="BK50" s="208" t="s">
        <v>847</v>
      </c>
      <c r="BL50" s="208" t="s">
        <v>848</v>
      </c>
      <c r="BM50" s="209" t="s">
        <v>849</v>
      </c>
      <c r="BN50" s="1456"/>
      <c r="BO50" s="1456" t="s">
        <v>1106</v>
      </c>
      <c r="BP50" s="68"/>
      <c r="BQ50" s="68"/>
    </row>
    <row r="51" spans="1:69" ht="147" customHeight="1" thickBot="1" x14ac:dyDescent="0.5">
      <c r="A51" s="943"/>
      <c r="B51" s="935"/>
      <c r="C51" s="935"/>
      <c r="D51" s="691"/>
      <c r="E51" s="691"/>
      <c r="F51" s="691"/>
      <c r="G51" s="937"/>
      <c r="H51" s="937"/>
      <c r="I51" s="937"/>
      <c r="J51" s="888"/>
      <c r="K51" s="739" t="s">
        <v>231</v>
      </c>
      <c r="L51" s="739" t="s">
        <v>232</v>
      </c>
      <c r="M51" s="739" t="s">
        <v>233</v>
      </c>
      <c r="N51" s="739" t="s">
        <v>234</v>
      </c>
      <c r="O51" s="739"/>
      <c r="P51" s="739" t="s">
        <v>136</v>
      </c>
      <c r="Q51" s="739" t="s">
        <v>235</v>
      </c>
      <c r="R51" s="739">
        <v>1200</v>
      </c>
      <c r="S51" s="884">
        <v>400</v>
      </c>
      <c r="T51" s="849">
        <v>1481</v>
      </c>
      <c r="U51" s="834">
        <v>0</v>
      </c>
      <c r="V51" s="1229">
        <v>0</v>
      </c>
      <c r="W51" s="834">
        <f>+U51+V51</f>
        <v>0</v>
      </c>
      <c r="X51" s="834">
        <f>+T51+U51+V51</f>
        <v>1481</v>
      </c>
      <c r="Y51" s="837">
        <f>+W51/S51</f>
        <v>0</v>
      </c>
      <c r="Z51" s="837">
        <v>1</v>
      </c>
      <c r="AA51" s="928"/>
      <c r="AB51" s="920"/>
      <c r="AC51" s="768"/>
      <c r="AD51" s="734"/>
      <c r="AE51" s="681" t="s">
        <v>236</v>
      </c>
      <c r="AF51" s="712" t="s">
        <v>237</v>
      </c>
      <c r="AG51" s="690" t="s">
        <v>238</v>
      </c>
      <c r="AH51" s="44" t="s">
        <v>239</v>
      </c>
      <c r="AI51" s="45" t="s">
        <v>240</v>
      </c>
      <c r="AJ51" s="45">
        <v>400</v>
      </c>
      <c r="AK51" s="93">
        <v>0.3</v>
      </c>
      <c r="AL51" s="210">
        <v>0</v>
      </c>
      <c r="AM51" s="1287">
        <v>0</v>
      </c>
      <c r="AN51" s="95">
        <f t="shared" si="1"/>
        <v>0</v>
      </c>
      <c r="AO51" s="1059">
        <f>AVERAGE(AN51:AN57)</f>
        <v>0.13333333333333333</v>
      </c>
      <c r="AP51" s="1411" t="s">
        <v>895</v>
      </c>
      <c r="AQ51" s="211" t="s">
        <v>898</v>
      </c>
      <c r="AR51" s="108">
        <f>20*10</f>
        <v>200</v>
      </c>
      <c r="AS51" s="211">
        <v>400</v>
      </c>
      <c r="AT51" s="212">
        <v>0</v>
      </c>
      <c r="AU51" s="1386">
        <v>0</v>
      </c>
      <c r="AV51" s="815" t="s">
        <v>146</v>
      </c>
      <c r="AW51" s="722" t="s">
        <v>937</v>
      </c>
      <c r="AX51" s="672" t="s">
        <v>741</v>
      </c>
      <c r="AY51" s="825">
        <f>'[1]2023 INV. PROYEC'!$H$8</f>
        <v>1000000000</v>
      </c>
      <c r="AZ51" s="672" t="s">
        <v>750</v>
      </c>
      <c r="BA51" s="672" t="s">
        <v>864</v>
      </c>
      <c r="BB51" s="672" t="s">
        <v>865</v>
      </c>
      <c r="BC51" s="672">
        <v>837370000</v>
      </c>
      <c r="BD51" s="1192">
        <v>1000000000</v>
      </c>
      <c r="BE51" s="1192">
        <v>253297721.94999999</v>
      </c>
      <c r="BF51" s="1192">
        <v>110121002</v>
      </c>
      <c r="BG51" s="1204">
        <f>+BF51/BD51</f>
        <v>0.110121002</v>
      </c>
      <c r="BH51" s="925">
        <v>998754000</v>
      </c>
      <c r="BI51" s="213" t="s">
        <v>755</v>
      </c>
      <c r="BJ51" s="75" t="s">
        <v>930</v>
      </c>
      <c r="BK51" s="113" t="s">
        <v>890</v>
      </c>
      <c r="BL51" s="150" t="s">
        <v>741</v>
      </c>
      <c r="BM51" s="98" t="s">
        <v>895</v>
      </c>
      <c r="BN51" s="1457" t="s">
        <v>1048</v>
      </c>
      <c r="BO51" s="1513" t="s">
        <v>1064</v>
      </c>
      <c r="BP51" s="68"/>
      <c r="BQ51" s="68"/>
    </row>
    <row r="52" spans="1:69" ht="136.5" customHeight="1" x14ac:dyDescent="0.45">
      <c r="A52" s="943"/>
      <c r="B52" s="935"/>
      <c r="C52" s="935"/>
      <c r="D52" s="691"/>
      <c r="E52" s="691"/>
      <c r="F52" s="691"/>
      <c r="G52" s="937"/>
      <c r="H52" s="937"/>
      <c r="I52" s="937"/>
      <c r="J52" s="888"/>
      <c r="K52" s="710"/>
      <c r="L52" s="710"/>
      <c r="M52" s="710"/>
      <c r="N52" s="710"/>
      <c r="O52" s="710"/>
      <c r="P52" s="710"/>
      <c r="Q52" s="710"/>
      <c r="R52" s="710"/>
      <c r="S52" s="885"/>
      <c r="T52" s="840"/>
      <c r="U52" s="835"/>
      <c r="V52" s="1230"/>
      <c r="W52" s="835"/>
      <c r="X52" s="835"/>
      <c r="Y52" s="838"/>
      <c r="Z52" s="838"/>
      <c r="AA52" s="928"/>
      <c r="AB52" s="920"/>
      <c r="AC52" s="768"/>
      <c r="AD52" s="734"/>
      <c r="AE52" s="682"/>
      <c r="AF52" s="713"/>
      <c r="AG52" s="691"/>
      <c r="AH52" s="62" t="s">
        <v>241</v>
      </c>
      <c r="AI52" s="63" t="s">
        <v>178</v>
      </c>
      <c r="AJ52" s="63">
        <v>16</v>
      </c>
      <c r="AK52" s="83">
        <v>0.1</v>
      </c>
      <c r="AL52" s="106">
        <v>0</v>
      </c>
      <c r="AM52" s="1282">
        <v>0</v>
      </c>
      <c r="AN52" s="49">
        <f t="shared" si="1"/>
        <v>0</v>
      </c>
      <c r="AO52" s="1060"/>
      <c r="AP52" s="1411" t="s">
        <v>895</v>
      </c>
      <c r="AQ52" s="211" t="s">
        <v>898</v>
      </c>
      <c r="AR52" s="71">
        <f>8*20</f>
        <v>160</v>
      </c>
      <c r="AS52" s="109" t="s">
        <v>894</v>
      </c>
      <c r="AT52" s="214">
        <v>0</v>
      </c>
      <c r="AU52" s="1385" t="s">
        <v>894</v>
      </c>
      <c r="AV52" s="816"/>
      <c r="AW52" s="723"/>
      <c r="AX52" s="667"/>
      <c r="AY52" s="826"/>
      <c r="AZ52" s="667"/>
      <c r="BA52" s="667"/>
      <c r="BB52" s="667"/>
      <c r="BC52" s="667"/>
      <c r="BD52" s="1193"/>
      <c r="BE52" s="1193"/>
      <c r="BF52" s="1193"/>
      <c r="BG52" s="1205"/>
      <c r="BH52" s="674"/>
      <c r="BI52" s="113" t="s">
        <v>755</v>
      </c>
      <c r="BJ52" s="75" t="s">
        <v>931</v>
      </c>
      <c r="BK52" s="113" t="s">
        <v>890</v>
      </c>
      <c r="BL52" s="150" t="s">
        <v>741</v>
      </c>
      <c r="BM52" s="109" t="s">
        <v>895</v>
      </c>
      <c r="BN52" s="1453" t="s">
        <v>1000</v>
      </c>
      <c r="BO52" s="1515" t="s">
        <v>1065</v>
      </c>
      <c r="BP52" s="68"/>
      <c r="BQ52" s="68"/>
    </row>
    <row r="53" spans="1:69" ht="184.5" customHeight="1" thickBot="1" x14ac:dyDescent="0.5">
      <c r="A53" s="943"/>
      <c r="B53" s="935"/>
      <c r="C53" s="935"/>
      <c r="D53" s="691"/>
      <c r="E53" s="691"/>
      <c r="F53" s="691"/>
      <c r="G53" s="937"/>
      <c r="H53" s="937"/>
      <c r="I53" s="937"/>
      <c r="J53" s="888"/>
      <c r="K53" s="710"/>
      <c r="L53" s="710"/>
      <c r="M53" s="710"/>
      <c r="N53" s="710"/>
      <c r="O53" s="710"/>
      <c r="P53" s="710"/>
      <c r="Q53" s="710"/>
      <c r="R53" s="710"/>
      <c r="S53" s="885"/>
      <c r="T53" s="840"/>
      <c r="U53" s="835"/>
      <c r="V53" s="1230"/>
      <c r="W53" s="835"/>
      <c r="X53" s="835"/>
      <c r="Y53" s="838"/>
      <c r="Z53" s="838"/>
      <c r="AA53" s="928"/>
      <c r="AB53" s="920"/>
      <c r="AC53" s="768"/>
      <c r="AD53" s="734"/>
      <c r="AE53" s="682"/>
      <c r="AF53" s="713"/>
      <c r="AG53" s="691"/>
      <c r="AH53" s="62" t="s">
        <v>242</v>
      </c>
      <c r="AI53" s="120" t="s">
        <v>169</v>
      </c>
      <c r="AJ53" s="63" t="s">
        <v>301</v>
      </c>
      <c r="AK53" s="83">
        <v>0.06</v>
      </c>
      <c r="AL53" s="109" t="s">
        <v>894</v>
      </c>
      <c r="AM53" s="1282" t="s">
        <v>894</v>
      </c>
      <c r="AN53" s="157" t="s">
        <v>726</v>
      </c>
      <c r="AO53" s="1060"/>
      <c r="AP53" s="1403" t="s">
        <v>894</v>
      </c>
      <c r="AQ53" s="63" t="s">
        <v>894</v>
      </c>
      <c r="AR53" s="63" t="s">
        <v>894</v>
      </c>
      <c r="AS53" s="109" t="s">
        <v>894</v>
      </c>
      <c r="AT53" s="114" t="s">
        <v>894</v>
      </c>
      <c r="AU53" s="1385" t="s">
        <v>894</v>
      </c>
      <c r="AV53" s="816"/>
      <c r="AW53" s="723"/>
      <c r="AX53" s="667"/>
      <c r="AY53" s="826"/>
      <c r="AZ53" s="667"/>
      <c r="BA53" s="667"/>
      <c r="BB53" s="667"/>
      <c r="BC53" s="667"/>
      <c r="BD53" s="1193"/>
      <c r="BE53" s="1193"/>
      <c r="BF53" s="1193"/>
      <c r="BG53" s="1205"/>
      <c r="BH53" s="674"/>
      <c r="BI53" s="109" t="s">
        <v>894</v>
      </c>
      <c r="BJ53" s="109" t="s">
        <v>894</v>
      </c>
      <c r="BK53" s="63" t="s">
        <v>894</v>
      </c>
      <c r="BL53" s="150" t="s">
        <v>741</v>
      </c>
      <c r="BM53" s="63" t="s">
        <v>894</v>
      </c>
      <c r="BN53" s="1293" t="s">
        <v>894</v>
      </c>
      <c r="BO53" s="1519" t="s">
        <v>894</v>
      </c>
      <c r="BP53" s="68"/>
      <c r="BQ53" s="68"/>
    </row>
    <row r="54" spans="1:69" ht="162.75" customHeight="1" x14ac:dyDescent="0.45">
      <c r="A54" s="943"/>
      <c r="B54" s="935"/>
      <c r="C54" s="935"/>
      <c r="D54" s="691"/>
      <c r="E54" s="691"/>
      <c r="F54" s="691"/>
      <c r="G54" s="937"/>
      <c r="H54" s="937"/>
      <c r="I54" s="937"/>
      <c r="J54" s="888"/>
      <c r="K54" s="710"/>
      <c r="L54" s="710"/>
      <c r="M54" s="710"/>
      <c r="N54" s="710"/>
      <c r="O54" s="710"/>
      <c r="P54" s="710"/>
      <c r="Q54" s="710"/>
      <c r="R54" s="710"/>
      <c r="S54" s="885"/>
      <c r="T54" s="840"/>
      <c r="U54" s="835"/>
      <c r="V54" s="1230"/>
      <c r="W54" s="835"/>
      <c r="X54" s="835"/>
      <c r="Y54" s="838"/>
      <c r="Z54" s="838"/>
      <c r="AA54" s="928"/>
      <c r="AB54" s="920"/>
      <c r="AC54" s="768"/>
      <c r="AD54" s="734"/>
      <c r="AE54" s="682"/>
      <c r="AF54" s="713"/>
      <c r="AG54" s="691"/>
      <c r="AH54" s="62" t="s">
        <v>243</v>
      </c>
      <c r="AI54" s="63" t="s">
        <v>150</v>
      </c>
      <c r="AJ54" s="63">
        <v>1</v>
      </c>
      <c r="AK54" s="83">
        <v>7.0000000000000007E-2</v>
      </c>
      <c r="AL54" s="106">
        <v>0</v>
      </c>
      <c r="AM54" s="1282">
        <v>0</v>
      </c>
      <c r="AN54" s="49">
        <f t="shared" si="1"/>
        <v>0</v>
      </c>
      <c r="AO54" s="1060"/>
      <c r="AP54" s="1411" t="s">
        <v>895</v>
      </c>
      <c r="AQ54" s="211" t="s">
        <v>898</v>
      </c>
      <c r="AR54" s="108">
        <f>20*10</f>
        <v>200</v>
      </c>
      <c r="AS54" s="109" t="s">
        <v>894</v>
      </c>
      <c r="AT54" s="114" t="s">
        <v>894</v>
      </c>
      <c r="AU54" s="1385" t="s">
        <v>894</v>
      </c>
      <c r="AV54" s="816"/>
      <c r="AW54" s="723"/>
      <c r="AX54" s="667"/>
      <c r="AY54" s="826"/>
      <c r="AZ54" s="667"/>
      <c r="BA54" s="667"/>
      <c r="BB54" s="667"/>
      <c r="BC54" s="667"/>
      <c r="BD54" s="1193"/>
      <c r="BE54" s="1193"/>
      <c r="BF54" s="1193"/>
      <c r="BG54" s="1205"/>
      <c r="BH54" s="674"/>
      <c r="BI54" s="113" t="s">
        <v>755</v>
      </c>
      <c r="BJ54" s="75" t="s">
        <v>931</v>
      </c>
      <c r="BK54" s="113" t="s">
        <v>890</v>
      </c>
      <c r="BL54" s="150" t="s">
        <v>741</v>
      </c>
      <c r="BM54" s="109" t="s">
        <v>895</v>
      </c>
      <c r="BN54" s="1293" t="s">
        <v>894</v>
      </c>
      <c r="BO54" s="1519" t="s">
        <v>894</v>
      </c>
      <c r="BP54" s="68"/>
      <c r="BQ54" s="68"/>
    </row>
    <row r="55" spans="1:69" ht="197.25" customHeight="1" x14ac:dyDescent="0.45">
      <c r="A55" s="943"/>
      <c r="B55" s="935"/>
      <c r="C55" s="935"/>
      <c r="D55" s="691"/>
      <c r="E55" s="691"/>
      <c r="F55" s="691"/>
      <c r="G55" s="937"/>
      <c r="H55" s="937"/>
      <c r="I55" s="937"/>
      <c r="J55" s="888"/>
      <c r="K55" s="710"/>
      <c r="L55" s="710"/>
      <c r="M55" s="710"/>
      <c r="N55" s="710"/>
      <c r="O55" s="710"/>
      <c r="P55" s="710"/>
      <c r="Q55" s="710"/>
      <c r="R55" s="710"/>
      <c r="S55" s="885"/>
      <c r="T55" s="840"/>
      <c r="U55" s="835"/>
      <c r="V55" s="1230"/>
      <c r="W55" s="835"/>
      <c r="X55" s="835"/>
      <c r="Y55" s="838"/>
      <c r="Z55" s="838"/>
      <c r="AA55" s="928"/>
      <c r="AB55" s="920"/>
      <c r="AC55" s="768"/>
      <c r="AD55" s="734"/>
      <c r="AE55" s="682"/>
      <c r="AF55" s="713"/>
      <c r="AG55" s="691"/>
      <c r="AH55" s="237" t="s">
        <v>244</v>
      </c>
      <c r="AI55" s="63" t="s">
        <v>245</v>
      </c>
      <c r="AJ55" s="63" t="s">
        <v>301</v>
      </c>
      <c r="AK55" s="83">
        <v>0.3</v>
      </c>
      <c r="AL55" s="106" t="s">
        <v>726</v>
      </c>
      <c r="AM55" s="1288">
        <v>1</v>
      </c>
      <c r="AN55" s="157" t="s">
        <v>726</v>
      </c>
      <c r="AO55" s="1060"/>
      <c r="AP55" s="1403" t="s">
        <v>894</v>
      </c>
      <c r="AQ55" s="63" t="s">
        <v>894</v>
      </c>
      <c r="AR55" s="63" t="s">
        <v>894</v>
      </c>
      <c r="AS55" s="63" t="s">
        <v>894</v>
      </c>
      <c r="AT55" s="114" t="s">
        <v>894</v>
      </c>
      <c r="AU55" s="1385" t="s">
        <v>894</v>
      </c>
      <c r="AV55" s="816"/>
      <c r="AW55" s="723"/>
      <c r="AX55" s="667"/>
      <c r="AY55" s="826"/>
      <c r="AZ55" s="667"/>
      <c r="BA55" s="667"/>
      <c r="BB55" s="667"/>
      <c r="BC55" s="667"/>
      <c r="BD55" s="1193"/>
      <c r="BE55" s="1193"/>
      <c r="BF55" s="1193"/>
      <c r="BG55" s="1205"/>
      <c r="BH55" s="674"/>
      <c r="BI55" s="113" t="s">
        <v>894</v>
      </c>
      <c r="BJ55" s="63" t="s">
        <v>894</v>
      </c>
      <c r="BK55" s="63" t="s">
        <v>894</v>
      </c>
      <c r="BL55" s="150" t="s">
        <v>741</v>
      </c>
      <c r="BM55" s="63" t="s">
        <v>894</v>
      </c>
      <c r="BN55" s="1293" t="s">
        <v>894</v>
      </c>
      <c r="BO55" s="1519" t="s">
        <v>1066</v>
      </c>
      <c r="BP55" s="68"/>
      <c r="BQ55" s="68"/>
    </row>
    <row r="56" spans="1:69" ht="145.5" customHeight="1" thickBot="1" x14ac:dyDescent="0.5">
      <c r="A56" s="943"/>
      <c r="B56" s="935"/>
      <c r="C56" s="935"/>
      <c r="D56" s="691"/>
      <c r="E56" s="691"/>
      <c r="F56" s="691"/>
      <c r="G56" s="937"/>
      <c r="H56" s="937"/>
      <c r="I56" s="937"/>
      <c r="J56" s="888"/>
      <c r="K56" s="710"/>
      <c r="L56" s="710"/>
      <c r="M56" s="710"/>
      <c r="N56" s="710"/>
      <c r="O56" s="710"/>
      <c r="P56" s="710"/>
      <c r="Q56" s="710"/>
      <c r="R56" s="710"/>
      <c r="S56" s="885"/>
      <c r="T56" s="840"/>
      <c r="U56" s="835"/>
      <c r="V56" s="1230"/>
      <c r="W56" s="835"/>
      <c r="X56" s="835"/>
      <c r="Y56" s="838"/>
      <c r="Z56" s="838"/>
      <c r="AA56" s="928"/>
      <c r="AB56" s="920"/>
      <c r="AC56" s="768"/>
      <c r="AD56" s="734"/>
      <c r="AE56" s="682"/>
      <c r="AF56" s="713"/>
      <c r="AG56" s="691"/>
      <c r="AH56" s="62" t="s">
        <v>246</v>
      </c>
      <c r="AI56" s="63" t="s">
        <v>178</v>
      </c>
      <c r="AJ56" s="63">
        <v>13</v>
      </c>
      <c r="AK56" s="83">
        <v>0.1</v>
      </c>
      <c r="AL56" s="106">
        <v>0</v>
      </c>
      <c r="AM56" s="1282">
        <v>0</v>
      </c>
      <c r="AN56" s="49">
        <f t="shared" si="1"/>
        <v>0</v>
      </c>
      <c r="AO56" s="1060"/>
      <c r="AP56" s="1402" t="s">
        <v>928</v>
      </c>
      <c r="AQ56" s="109" t="s">
        <v>929</v>
      </c>
      <c r="AR56" s="71">
        <f>8*20</f>
        <v>160</v>
      </c>
      <c r="AS56" s="111" t="s">
        <v>894</v>
      </c>
      <c r="AT56" s="114" t="s">
        <v>894</v>
      </c>
      <c r="AU56" s="1385" t="s">
        <v>894</v>
      </c>
      <c r="AV56" s="816"/>
      <c r="AW56" s="723"/>
      <c r="AX56" s="667"/>
      <c r="AY56" s="826"/>
      <c r="AZ56" s="667"/>
      <c r="BA56" s="667"/>
      <c r="BB56" s="667"/>
      <c r="BC56" s="667"/>
      <c r="BD56" s="1193"/>
      <c r="BE56" s="1193"/>
      <c r="BF56" s="1193"/>
      <c r="BG56" s="1205"/>
      <c r="BH56" s="674"/>
      <c r="BI56" s="113" t="s">
        <v>755</v>
      </c>
      <c r="BJ56" s="75" t="s">
        <v>931</v>
      </c>
      <c r="BK56" s="113" t="s">
        <v>890</v>
      </c>
      <c r="BL56" s="150" t="s">
        <v>741</v>
      </c>
      <c r="BM56" s="109" t="s">
        <v>928</v>
      </c>
      <c r="BN56" s="1453" t="s">
        <v>1001</v>
      </c>
      <c r="BO56" s="1515" t="s">
        <v>1065</v>
      </c>
      <c r="BP56" s="68"/>
      <c r="BQ56" s="68"/>
    </row>
    <row r="57" spans="1:69" ht="147.75" customHeight="1" thickBot="1" x14ac:dyDescent="0.5">
      <c r="A57" s="943"/>
      <c r="B57" s="935"/>
      <c r="C57" s="935"/>
      <c r="D57" s="691"/>
      <c r="E57" s="691"/>
      <c r="F57" s="691"/>
      <c r="G57" s="937"/>
      <c r="H57" s="937"/>
      <c r="I57" s="937"/>
      <c r="J57" s="888"/>
      <c r="K57" s="740"/>
      <c r="L57" s="740"/>
      <c r="M57" s="740"/>
      <c r="N57" s="740"/>
      <c r="O57" s="740"/>
      <c r="P57" s="740"/>
      <c r="Q57" s="740"/>
      <c r="R57" s="740"/>
      <c r="S57" s="886"/>
      <c r="T57" s="841"/>
      <c r="U57" s="836"/>
      <c r="V57" s="1231"/>
      <c r="W57" s="836"/>
      <c r="X57" s="836"/>
      <c r="Y57" s="839"/>
      <c r="Z57" s="839"/>
      <c r="AA57" s="928"/>
      <c r="AB57" s="920"/>
      <c r="AC57" s="768"/>
      <c r="AD57" s="734"/>
      <c r="AE57" s="683"/>
      <c r="AF57" s="714"/>
      <c r="AG57" s="692"/>
      <c r="AH57" s="85" t="s">
        <v>247</v>
      </c>
      <c r="AI57" s="86" t="s">
        <v>188</v>
      </c>
      <c r="AJ57" s="86">
        <v>3</v>
      </c>
      <c r="AK57" s="87">
        <v>7.0000000000000007E-2</v>
      </c>
      <c r="AL57" s="219">
        <v>1</v>
      </c>
      <c r="AM57" s="1289">
        <v>1</v>
      </c>
      <c r="AN57" s="122">
        <f t="shared" si="1"/>
        <v>0.66666666666666663</v>
      </c>
      <c r="AO57" s="1061"/>
      <c r="AP57" s="1411" t="s">
        <v>895</v>
      </c>
      <c r="AQ57" s="211" t="s">
        <v>898</v>
      </c>
      <c r="AR57" s="108">
        <f>20*10</f>
        <v>200</v>
      </c>
      <c r="AS57" s="92" t="s">
        <v>894</v>
      </c>
      <c r="AT57" s="220">
        <v>1</v>
      </c>
      <c r="AU57" s="1387" t="s">
        <v>894</v>
      </c>
      <c r="AV57" s="817"/>
      <c r="AW57" s="724"/>
      <c r="AX57" s="668"/>
      <c r="AY57" s="827"/>
      <c r="AZ57" s="668"/>
      <c r="BA57" s="668"/>
      <c r="BB57" s="668"/>
      <c r="BC57" s="668"/>
      <c r="BD57" s="1194"/>
      <c r="BE57" s="1194"/>
      <c r="BF57" s="1194"/>
      <c r="BG57" s="1206"/>
      <c r="BH57" s="674"/>
      <c r="BI57" s="221" t="s">
        <v>755</v>
      </c>
      <c r="BJ57" s="222" t="s">
        <v>931</v>
      </c>
      <c r="BK57" s="221" t="s">
        <v>890</v>
      </c>
      <c r="BL57" s="223" t="s">
        <v>741</v>
      </c>
      <c r="BM57" s="116" t="s">
        <v>895</v>
      </c>
      <c r="BN57" s="1458" t="s">
        <v>1002</v>
      </c>
      <c r="BO57" s="1520" t="s">
        <v>1066</v>
      </c>
      <c r="BP57" s="68"/>
      <c r="BQ57" s="68"/>
    </row>
    <row r="58" spans="1:69" ht="97.5" customHeight="1" x14ac:dyDescent="0.45">
      <c r="A58" s="943"/>
      <c r="B58" s="935"/>
      <c r="C58" s="935"/>
      <c r="D58" s="691"/>
      <c r="E58" s="691"/>
      <c r="F58" s="691"/>
      <c r="G58" s="937"/>
      <c r="H58" s="937"/>
      <c r="I58" s="937"/>
      <c r="J58" s="888"/>
      <c r="K58" s="739" t="s">
        <v>248</v>
      </c>
      <c r="L58" s="739" t="s">
        <v>232</v>
      </c>
      <c r="M58" s="739">
        <v>0</v>
      </c>
      <c r="N58" s="739" t="s">
        <v>249</v>
      </c>
      <c r="O58" s="739"/>
      <c r="P58" s="739" t="s">
        <v>136</v>
      </c>
      <c r="Q58" s="739" t="s">
        <v>250</v>
      </c>
      <c r="R58" s="739">
        <v>45</v>
      </c>
      <c r="S58" s="918">
        <v>45</v>
      </c>
      <c r="T58" s="849">
        <v>104</v>
      </c>
      <c r="U58" s="834">
        <v>45</v>
      </c>
      <c r="V58" s="834">
        <v>45</v>
      </c>
      <c r="W58" s="834">
        <f>+U58</f>
        <v>45</v>
      </c>
      <c r="X58" s="834">
        <f>+T58</f>
        <v>104</v>
      </c>
      <c r="Y58" s="837">
        <f>+W58/S58</f>
        <v>1</v>
      </c>
      <c r="Z58" s="837">
        <v>1</v>
      </c>
      <c r="AA58" s="928"/>
      <c r="AB58" s="920"/>
      <c r="AC58" s="768"/>
      <c r="AD58" s="734"/>
      <c r="AE58" s="682" t="s">
        <v>251</v>
      </c>
      <c r="AF58" s="694">
        <v>2020130010117</v>
      </c>
      <c r="AG58" s="691" t="s">
        <v>252</v>
      </c>
      <c r="AH58" s="224" t="s">
        <v>253</v>
      </c>
      <c r="AI58" s="225" t="s">
        <v>148</v>
      </c>
      <c r="AJ58" s="225" t="s">
        <v>301</v>
      </c>
      <c r="AK58" s="226">
        <v>0.02</v>
      </c>
      <c r="AL58" s="225" t="s">
        <v>894</v>
      </c>
      <c r="AM58" s="1290" t="s">
        <v>894</v>
      </c>
      <c r="AN58" s="157" t="s">
        <v>726</v>
      </c>
      <c r="AO58" s="1062">
        <f>AVERAGE(AN58:AN68)</f>
        <v>0.3394855783526613</v>
      </c>
      <c r="AP58" s="1290" t="s">
        <v>894</v>
      </c>
      <c r="AQ58" s="45" t="s">
        <v>894</v>
      </c>
      <c r="AR58" s="45" t="s">
        <v>894</v>
      </c>
      <c r="AS58" s="45" t="s">
        <v>894</v>
      </c>
      <c r="AT58" s="228" t="s">
        <v>894</v>
      </c>
      <c r="AU58" s="1290" t="s">
        <v>894</v>
      </c>
      <c r="AV58" s="669" t="s">
        <v>146</v>
      </c>
      <c r="AW58" s="672" t="s">
        <v>937</v>
      </c>
      <c r="AX58" s="821">
        <v>500000000</v>
      </c>
      <c r="AY58" s="825">
        <f>'[1]2023 INV. PROYEC'!$H$7</f>
        <v>2327460289</v>
      </c>
      <c r="AZ58" s="672" t="s">
        <v>750</v>
      </c>
      <c r="BA58" s="821" t="s">
        <v>866</v>
      </c>
      <c r="BB58" s="821" t="s">
        <v>867</v>
      </c>
      <c r="BC58" s="672">
        <v>232650000</v>
      </c>
      <c r="BD58" s="1207">
        <v>500000000</v>
      </c>
      <c r="BE58" s="1207">
        <v>455750000</v>
      </c>
      <c r="BF58" s="1207">
        <v>42600000</v>
      </c>
      <c r="BG58" s="1204">
        <f>+BF58/BD58</f>
        <v>8.5199999999999998E-2</v>
      </c>
      <c r="BH58" s="1553">
        <v>455750000</v>
      </c>
      <c r="BI58" s="111" t="s">
        <v>894</v>
      </c>
      <c r="BJ58" s="67" t="s">
        <v>894</v>
      </c>
      <c r="BK58" s="67" t="s">
        <v>894</v>
      </c>
      <c r="BL58" s="67" t="s">
        <v>894</v>
      </c>
      <c r="BM58" s="67" t="s">
        <v>894</v>
      </c>
      <c r="BN58" s="77" t="s">
        <v>894</v>
      </c>
      <c r="BO58" s="1521" t="s">
        <v>894</v>
      </c>
      <c r="BP58" s="68"/>
      <c r="BQ58" s="68"/>
    </row>
    <row r="59" spans="1:69" ht="137.25" customHeight="1" x14ac:dyDescent="0.45">
      <c r="A59" s="943"/>
      <c r="B59" s="935"/>
      <c r="C59" s="935"/>
      <c r="D59" s="691"/>
      <c r="E59" s="691"/>
      <c r="F59" s="691"/>
      <c r="G59" s="937"/>
      <c r="H59" s="937"/>
      <c r="I59" s="937"/>
      <c r="J59" s="888"/>
      <c r="K59" s="710"/>
      <c r="L59" s="710"/>
      <c r="M59" s="710"/>
      <c r="N59" s="710"/>
      <c r="O59" s="710"/>
      <c r="P59" s="710"/>
      <c r="Q59" s="710"/>
      <c r="R59" s="710"/>
      <c r="S59" s="694"/>
      <c r="T59" s="840"/>
      <c r="U59" s="835"/>
      <c r="V59" s="835"/>
      <c r="W59" s="835"/>
      <c r="X59" s="835"/>
      <c r="Y59" s="838"/>
      <c r="Z59" s="838"/>
      <c r="AA59" s="928"/>
      <c r="AB59" s="920"/>
      <c r="AC59" s="768"/>
      <c r="AD59" s="734"/>
      <c r="AE59" s="682"/>
      <c r="AF59" s="694"/>
      <c r="AG59" s="691"/>
      <c r="AH59" s="62" t="s">
        <v>254</v>
      </c>
      <c r="AI59" s="63" t="s">
        <v>255</v>
      </c>
      <c r="AJ59" s="63">
        <v>6</v>
      </c>
      <c r="AK59" s="83">
        <v>0.25</v>
      </c>
      <c r="AL59" s="115">
        <v>3</v>
      </c>
      <c r="AM59" s="345">
        <v>6</v>
      </c>
      <c r="AN59" s="49">
        <v>1</v>
      </c>
      <c r="AO59" s="1063"/>
      <c r="AP59" s="1412" t="s">
        <v>895</v>
      </c>
      <c r="AQ59" s="231" t="s">
        <v>896</v>
      </c>
      <c r="AR59" s="232">
        <v>220</v>
      </c>
      <c r="AS59" s="63">
        <v>67260</v>
      </c>
      <c r="AT59" s="233">
        <v>1976</v>
      </c>
      <c r="AU59" s="1385">
        <v>22513</v>
      </c>
      <c r="AV59" s="670"/>
      <c r="AW59" s="667"/>
      <c r="AX59" s="822"/>
      <c r="AY59" s="826"/>
      <c r="AZ59" s="667"/>
      <c r="BA59" s="822"/>
      <c r="BB59" s="822"/>
      <c r="BC59" s="667"/>
      <c r="BD59" s="1208"/>
      <c r="BE59" s="1208"/>
      <c r="BF59" s="1208"/>
      <c r="BG59" s="1205"/>
      <c r="BH59" s="1554"/>
      <c r="BI59" s="235" t="s">
        <v>738</v>
      </c>
      <c r="BJ59" s="235" t="s">
        <v>900</v>
      </c>
      <c r="BK59" s="113" t="s">
        <v>890</v>
      </c>
      <c r="BL59" s="113" t="s">
        <v>901</v>
      </c>
      <c r="BM59" s="230" t="s">
        <v>895</v>
      </c>
      <c r="BN59" s="1454" t="s">
        <v>966</v>
      </c>
      <c r="BO59" s="1522" t="s">
        <v>1067</v>
      </c>
      <c r="BP59" s="68"/>
      <c r="BQ59" s="68"/>
    </row>
    <row r="60" spans="1:69" ht="141.75" customHeight="1" x14ac:dyDescent="0.45">
      <c r="A60" s="943"/>
      <c r="B60" s="935"/>
      <c r="C60" s="935"/>
      <c r="D60" s="691"/>
      <c r="E60" s="691"/>
      <c r="F60" s="691"/>
      <c r="G60" s="937"/>
      <c r="H60" s="937"/>
      <c r="I60" s="937"/>
      <c r="J60" s="888"/>
      <c r="K60" s="710"/>
      <c r="L60" s="710"/>
      <c r="M60" s="710"/>
      <c r="N60" s="710"/>
      <c r="O60" s="710"/>
      <c r="P60" s="710"/>
      <c r="Q60" s="710"/>
      <c r="R60" s="710"/>
      <c r="S60" s="694"/>
      <c r="T60" s="840"/>
      <c r="U60" s="835"/>
      <c r="V60" s="835"/>
      <c r="W60" s="835"/>
      <c r="X60" s="835"/>
      <c r="Y60" s="838"/>
      <c r="Z60" s="838"/>
      <c r="AA60" s="928"/>
      <c r="AB60" s="920"/>
      <c r="AC60" s="768"/>
      <c r="AD60" s="734"/>
      <c r="AE60" s="682"/>
      <c r="AF60" s="694"/>
      <c r="AG60" s="691"/>
      <c r="AH60" s="62" t="s">
        <v>256</v>
      </c>
      <c r="AI60" s="63" t="s">
        <v>178</v>
      </c>
      <c r="AJ60" s="63">
        <v>15</v>
      </c>
      <c r="AK60" s="83">
        <v>0.1</v>
      </c>
      <c r="AL60" s="225">
        <v>0</v>
      </c>
      <c r="AM60" s="1280">
        <v>0</v>
      </c>
      <c r="AN60" s="49">
        <f t="shared" si="1"/>
        <v>0</v>
      </c>
      <c r="AO60" s="1063"/>
      <c r="AP60" s="1412" t="s">
        <v>897</v>
      </c>
      <c r="AQ60" s="231" t="s">
        <v>896</v>
      </c>
      <c r="AR60" s="232">
        <v>140</v>
      </c>
      <c r="AS60" s="111" t="s">
        <v>894</v>
      </c>
      <c r="AT60" s="228" t="s">
        <v>894</v>
      </c>
      <c r="AU60" s="1293" t="s">
        <v>894</v>
      </c>
      <c r="AV60" s="670"/>
      <c r="AW60" s="667"/>
      <c r="AX60" s="822"/>
      <c r="AY60" s="826"/>
      <c r="AZ60" s="667"/>
      <c r="BA60" s="822"/>
      <c r="BB60" s="822"/>
      <c r="BC60" s="667"/>
      <c r="BD60" s="1208"/>
      <c r="BE60" s="1208"/>
      <c r="BF60" s="1208"/>
      <c r="BG60" s="1205"/>
      <c r="BH60" s="1554"/>
      <c r="BI60" s="235" t="s">
        <v>738</v>
      </c>
      <c r="BJ60" s="236" t="s">
        <v>902</v>
      </c>
      <c r="BK60" s="111" t="s">
        <v>903</v>
      </c>
      <c r="BL60" s="113" t="s">
        <v>901</v>
      </c>
      <c r="BM60" s="230" t="s">
        <v>897</v>
      </c>
      <c r="BN60" s="1454" t="s">
        <v>967</v>
      </c>
      <c r="BO60" s="1522" t="s">
        <v>967</v>
      </c>
      <c r="BP60" s="68"/>
      <c r="BQ60" s="68"/>
    </row>
    <row r="61" spans="1:69" ht="126.75" customHeight="1" x14ac:dyDescent="0.45">
      <c r="A61" s="943"/>
      <c r="B61" s="935"/>
      <c r="C61" s="935"/>
      <c r="D61" s="691"/>
      <c r="E61" s="691"/>
      <c r="F61" s="691"/>
      <c r="G61" s="937"/>
      <c r="H61" s="937"/>
      <c r="I61" s="937"/>
      <c r="J61" s="888"/>
      <c r="K61" s="710"/>
      <c r="L61" s="710"/>
      <c r="M61" s="710"/>
      <c r="N61" s="710"/>
      <c r="O61" s="710"/>
      <c r="P61" s="710"/>
      <c r="Q61" s="710"/>
      <c r="R61" s="710"/>
      <c r="S61" s="694"/>
      <c r="T61" s="840"/>
      <c r="U61" s="835"/>
      <c r="V61" s="835"/>
      <c r="W61" s="835"/>
      <c r="X61" s="835"/>
      <c r="Y61" s="838"/>
      <c r="Z61" s="838"/>
      <c r="AA61" s="928"/>
      <c r="AB61" s="920"/>
      <c r="AC61" s="768"/>
      <c r="AD61" s="734"/>
      <c r="AE61" s="682"/>
      <c r="AF61" s="694"/>
      <c r="AG61" s="691"/>
      <c r="AH61" s="62" t="s">
        <v>257</v>
      </c>
      <c r="AI61" s="63" t="s">
        <v>188</v>
      </c>
      <c r="AJ61" s="63">
        <v>3</v>
      </c>
      <c r="AK61" s="83">
        <v>0.25</v>
      </c>
      <c r="AL61" s="225">
        <v>0</v>
      </c>
      <c r="AM61" s="1280">
        <v>1</v>
      </c>
      <c r="AN61" s="49">
        <f t="shared" si="1"/>
        <v>0.33333333333333331</v>
      </c>
      <c r="AO61" s="1063"/>
      <c r="AP61" s="1412" t="s">
        <v>895</v>
      </c>
      <c r="AQ61" s="231" t="s">
        <v>898</v>
      </c>
      <c r="AR61" s="232">
        <v>220</v>
      </c>
      <c r="AS61" s="111" t="s">
        <v>894</v>
      </c>
      <c r="AT61" s="228" t="s">
        <v>894</v>
      </c>
      <c r="AU61" s="1293">
        <v>1</v>
      </c>
      <c r="AV61" s="670"/>
      <c r="AW61" s="667"/>
      <c r="AX61" s="822"/>
      <c r="AY61" s="826"/>
      <c r="AZ61" s="667"/>
      <c r="BA61" s="822"/>
      <c r="BB61" s="822"/>
      <c r="BC61" s="667"/>
      <c r="BD61" s="1208"/>
      <c r="BE61" s="1208"/>
      <c r="BF61" s="1208"/>
      <c r="BG61" s="1205"/>
      <c r="BH61" s="1554"/>
      <c r="BI61" s="235" t="s">
        <v>738</v>
      </c>
      <c r="BJ61" s="235" t="s">
        <v>904</v>
      </c>
      <c r="BK61" s="113" t="s">
        <v>890</v>
      </c>
      <c r="BL61" s="113" t="s">
        <v>901</v>
      </c>
      <c r="BM61" s="230" t="s">
        <v>895</v>
      </c>
      <c r="BN61" s="1454" t="s">
        <v>968</v>
      </c>
      <c r="BO61" s="1522" t="s">
        <v>1068</v>
      </c>
      <c r="BP61" s="68"/>
      <c r="BQ61" s="68"/>
    </row>
    <row r="62" spans="1:69" ht="132.75" customHeight="1" x14ac:dyDescent="0.45">
      <c r="A62" s="943"/>
      <c r="B62" s="935"/>
      <c r="C62" s="935"/>
      <c r="D62" s="691"/>
      <c r="E62" s="691"/>
      <c r="F62" s="691"/>
      <c r="G62" s="937"/>
      <c r="H62" s="937"/>
      <c r="I62" s="937"/>
      <c r="J62" s="888"/>
      <c r="K62" s="710"/>
      <c r="L62" s="710"/>
      <c r="M62" s="710"/>
      <c r="N62" s="710"/>
      <c r="O62" s="710"/>
      <c r="P62" s="710"/>
      <c r="Q62" s="710"/>
      <c r="R62" s="710"/>
      <c r="S62" s="694"/>
      <c r="T62" s="840"/>
      <c r="U62" s="835"/>
      <c r="V62" s="835"/>
      <c r="W62" s="835"/>
      <c r="X62" s="835"/>
      <c r="Y62" s="838"/>
      <c r="Z62" s="838"/>
      <c r="AA62" s="928"/>
      <c r="AB62" s="920"/>
      <c r="AC62" s="768"/>
      <c r="AD62" s="734"/>
      <c r="AE62" s="682"/>
      <c r="AF62" s="694"/>
      <c r="AG62" s="691"/>
      <c r="AH62" s="237" t="s">
        <v>258</v>
      </c>
      <c r="AI62" s="63" t="s">
        <v>184</v>
      </c>
      <c r="AJ62" s="63" t="s">
        <v>301</v>
      </c>
      <c r="AK62" s="83">
        <v>0.02</v>
      </c>
      <c r="AL62" s="225" t="s">
        <v>894</v>
      </c>
      <c r="AM62" s="1280" t="s">
        <v>894</v>
      </c>
      <c r="AN62" s="157" t="s">
        <v>726</v>
      </c>
      <c r="AO62" s="1063"/>
      <c r="AP62" s="82" t="s">
        <v>894</v>
      </c>
      <c r="AQ62" s="111" t="s">
        <v>894</v>
      </c>
      <c r="AR62" s="111" t="s">
        <v>894</v>
      </c>
      <c r="AS62" s="111" t="s">
        <v>894</v>
      </c>
      <c r="AT62" s="228" t="s">
        <v>894</v>
      </c>
      <c r="AU62" s="1293" t="s">
        <v>894</v>
      </c>
      <c r="AV62" s="670"/>
      <c r="AW62" s="667"/>
      <c r="AX62" s="822"/>
      <c r="AY62" s="826"/>
      <c r="AZ62" s="667"/>
      <c r="BA62" s="822"/>
      <c r="BB62" s="822"/>
      <c r="BC62" s="667"/>
      <c r="BD62" s="1208"/>
      <c r="BE62" s="1208"/>
      <c r="BF62" s="1208"/>
      <c r="BG62" s="1205"/>
      <c r="BH62" s="1554"/>
      <c r="BI62" s="111" t="s">
        <v>894</v>
      </c>
      <c r="BJ62" s="111" t="s">
        <v>894</v>
      </c>
      <c r="BK62" s="111" t="s">
        <v>894</v>
      </c>
      <c r="BL62" s="111" t="s">
        <v>894</v>
      </c>
      <c r="BM62" s="111" t="s">
        <v>894</v>
      </c>
      <c r="BN62" s="82" t="s">
        <v>894</v>
      </c>
      <c r="BO62" s="1523" t="s">
        <v>894</v>
      </c>
      <c r="BP62" s="68"/>
      <c r="BQ62" s="68"/>
    </row>
    <row r="63" spans="1:69" ht="148.5" customHeight="1" x14ac:dyDescent="0.45">
      <c r="A63" s="943"/>
      <c r="B63" s="935"/>
      <c r="C63" s="935"/>
      <c r="D63" s="691"/>
      <c r="E63" s="691"/>
      <c r="F63" s="691"/>
      <c r="G63" s="937"/>
      <c r="H63" s="937"/>
      <c r="I63" s="937"/>
      <c r="J63" s="888"/>
      <c r="K63" s="710"/>
      <c r="L63" s="710"/>
      <c r="M63" s="710"/>
      <c r="N63" s="710"/>
      <c r="O63" s="710"/>
      <c r="P63" s="710"/>
      <c r="Q63" s="710"/>
      <c r="R63" s="710"/>
      <c r="S63" s="694"/>
      <c r="T63" s="840"/>
      <c r="U63" s="835"/>
      <c r="V63" s="835"/>
      <c r="W63" s="835"/>
      <c r="X63" s="835"/>
      <c r="Y63" s="838"/>
      <c r="Z63" s="838"/>
      <c r="AA63" s="928"/>
      <c r="AB63" s="920"/>
      <c r="AC63" s="768"/>
      <c r="AD63" s="734"/>
      <c r="AE63" s="682"/>
      <c r="AF63" s="694"/>
      <c r="AG63" s="691"/>
      <c r="AH63" s="237" t="s">
        <v>259</v>
      </c>
      <c r="AI63" s="63" t="s">
        <v>184</v>
      </c>
      <c r="AJ63" s="63" t="s">
        <v>301</v>
      </c>
      <c r="AK63" s="83">
        <v>0.02</v>
      </c>
      <c r="AL63" s="225" t="s">
        <v>894</v>
      </c>
      <c r="AM63" s="1280" t="s">
        <v>894</v>
      </c>
      <c r="AN63" s="157" t="s">
        <v>726</v>
      </c>
      <c r="AO63" s="1063"/>
      <c r="AP63" s="82" t="s">
        <v>894</v>
      </c>
      <c r="AQ63" s="111" t="s">
        <v>894</v>
      </c>
      <c r="AR63" s="111" t="s">
        <v>894</v>
      </c>
      <c r="AS63" s="111" t="s">
        <v>894</v>
      </c>
      <c r="AT63" s="228" t="s">
        <v>894</v>
      </c>
      <c r="AU63" s="1293" t="s">
        <v>894</v>
      </c>
      <c r="AV63" s="670"/>
      <c r="AW63" s="667"/>
      <c r="AX63" s="822"/>
      <c r="AY63" s="826"/>
      <c r="AZ63" s="667"/>
      <c r="BA63" s="822"/>
      <c r="BB63" s="822"/>
      <c r="BC63" s="900"/>
      <c r="BD63" s="1208"/>
      <c r="BE63" s="1208"/>
      <c r="BF63" s="1208"/>
      <c r="BG63" s="1205"/>
      <c r="BH63" s="1555"/>
      <c r="BI63" s="111" t="s">
        <v>894</v>
      </c>
      <c r="BJ63" s="111" t="s">
        <v>894</v>
      </c>
      <c r="BK63" s="111" t="s">
        <v>894</v>
      </c>
      <c r="BL63" s="111" t="s">
        <v>894</v>
      </c>
      <c r="BM63" s="111" t="s">
        <v>894</v>
      </c>
      <c r="BN63" s="82" t="s">
        <v>894</v>
      </c>
      <c r="BO63" s="1523" t="s">
        <v>894</v>
      </c>
      <c r="BP63" s="68"/>
      <c r="BQ63" s="68"/>
    </row>
    <row r="64" spans="1:69" ht="141.75" customHeight="1" x14ac:dyDescent="0.45">
      <c r="A64" s="943"/>
      <c r="B64" s="935"/>
      <c r="C64" s="935"/>
      <c r="D64" s="691"/>
      <c r="E64" s="691"/>
      <c r="F64" s="691"/>
      <c r="G64" s="937"/>
      <c r="H64" s="937"/>
      <c r="I64" s="937"/>
      <c r="J64" s="888"/>
      <c r="K64" s="710"/>
      <c r="L64" s="710"/>
      <c r="M64" s="710"/>
      <c r="N64" s="710"/>
      <c r="O64" s="710"/>
      <c r="P64" s="710"/>
      <c r="Q64" s="710"/>
      <c r="R64" s="710"/>
      <c r="S64" s="694"/>
      <c r="T64" s="840"/>
      <c r="U64" s="835"/>
      <c r="V64" s="835"/>
      <c r="W64" s="835"/>
      <c r="X64" s="835"/>
      <c r="Y64" s="838"/>
      <c r="Z64" s="838"/>
      <c r="AA64" s="928"/>
      <c r="AB64" s="920"/>
      <c r="AC64" s="768"/>
      <c r="AD64" s="734"/>
      <c r="AE64" s="682"/>
      <c r="AF64" s="694"/>
      <c r="AG64" s="691"/>
      <c r="AH64" s="237" t="s">
        <v>260</v>
      </c>
      <c r="AI64" s="63" t="s">
        <v>184</v>
      </c>
      <c r="AJ64" s="63" t="s">
        <v>301</v>
      </c>
      <c r="AK64" s="83">
        <v>0.02</v>
      </c>
      <c r="AL64" s="225" t="s">
        <v>894</v>
      </c>
      <c r="AM64" s="1280" t="s">
        <v>894</v>
      </c>
      <c r="AN64" s="157" t="s">
        <v>726</v>
      </c>
      <c r="AO64" s="1063"/>
      <c r="AP64" s="82" t="s">
        <v>894</v>
      </c>
      <c r="AQ64" s="111" t="s">
        <v>894</v>
      </c>
      <c r="AR64" s="111" t="s">
        <v>894</v>
      </c>
      <c r="AS64" s="111" t="s">
        <v>894</v>
      </c>
      <c r="AT64" s="228" t="s">
        <v>894</v>
      </c>
      <c r="AU64" s="1293" t="s">
        <v>894</v>
      </c>
      <c r="AV64" s="670"/>
      <c r="AW64" s="667"/>
      <c r="AX64" s="708">
        <v>1827460289</v>
      </c>
      <c r="AY64" s="826"/>
      <c r="AZ64" s="822" t="s">
        <v>754</v>
      </c>
      <c r="BA64" s="822"/>
      <c r="BB64" s="822"/>
      <c r="BC64" s="708">
        <v>480510000</v>
      </c>
      <c r="BD64" s="1111">
        <v>1827460289</v>
      </c>
      <c r="BE64" s="1111">
        <v>621262500</v>
      </c>
      <c r="BF64" s="1111">
        <v>110942500</v>
      </c>
      <c r="BG64" s="1166">
        <f>+BF64/BD64</f>
        <v>6.0708569520111742E-2</v>
      </c>
      <c r="BH64" s="1556">
        <v>1077012500</v>
      </c>
      <c r="BI64" s="111" t="s">
        <v>894</v>
      </c>
      <c r="BJ64" s="111" t="s">
        <v>894</v>
      </c>
      <c r="BK64" s="111" t="s">
        <v>894</v>
      </c>
      <c r="BL64" s="111" t="s">
        <v>894</v>
      </c>
      <c r="BM64" s="111" t="s">
        <v>894</v>
      </c>
      <c r="BN64" s="82" t="s">
        <v>894</v>
      </c>
      <c r="BO64" s="1523"/>
      <c r="BP64" s="68"/>
      <c r="BQ64" s="68"/>
    </row>
    <row r="65" spans="1:69" ht="141.75" customHeight="1" x14ac:dyDescent="0.45">
      <c r="A65" s="943"/>
      <c r="B65" s="935"/>
      <c r="C65" s="935"/>
      <c r="D65" s="691"/>
      <c r="E65" s="691"/>
      <c r="F65" s="691"/>
      <c r="G65" s="937"/>
      <c r="H65" s="937"/>
      <c r="I65" s="937"/>
      <c r="J65" s="888"/>
      <c r="K65" s="710"/>
      <c r="L65" s="710"/>
      <c r="M65" s="710"/>
      <c r="N65" s="710"/>
      <c r="O65" s="710"/>
      <c r="P65" s="710"/>
      <c r="Q65" s="710"/>
      <c r="R65" s="710"/>
      <c r="S65" s="694"/>
      <c r="T65" s="840"/>
      <c r="U65" s="835"/>
      <c r="V65" s="835"/>
      <c r="W65" s="835"/>
      <c r="X65" s="835"/>
      <c r="Y65" s="838"/>
      <c r="Z65" s="838"/>
      <c r="AA65" s="928"/>
      <c r="AB65" s="920"/>
      <c r="AC65" s="768"/>
      <c r="AD65" s="734"/>
      <c r="AE65" s="682"/>
      <c r="AF65" s="694"/>
      <c r="AG65" s="691"/>
      <c r="AH65" s="62" t="s">
        <v>261</v>
      </c>
      <c r="AI65" s="63" t="s">
        <v>262</v>
      </c>
      <c r="AJ65" s="63">
        <v>3</v>
      </c>
      <c r="AK65" s="83">
        <v>0.1</v>
      </c>
      <c r="AL65" s="225">
        <v>0</v>
      </c>
      <c r="AM65" s="1280">
        <v>0</v>
      </c>
      <c r="AN65" s="49">
        <f t="shared" si="1"/>
        <v>0</v>
      </c>
      <c r="AO65" s="1063"/>
      <c r="AP65" s="1412" t="s">
        <v>899</v>
      </c>
      <c r="AQ65" s="231" t="s">
        <v>898</v>
      </c>
      <c r="AR65" s="232">
        <v>160</v>
      </c>
      <c r="AS65" s="111" t="s">
        <v>894</v>
      </c>
      <c r="AT65" s="228" t="s">
        <v>894</v>
      </c>
      <c r="AU65" s="1293">
        <v>0</v>
      </c>
      <c r="AV65" s="670"/>
      <c r="AW65" s="667"/>
      <c r="AX65" s="667"/>
      <c r="AY65" s="826"/>
      <c r="AZ65" s="822"/>
      <c r="BA65" s="822"/>
      <c r="BB65" s="822"/>
      <c r="BC65" s="667"/>
      <c r="BD65" s="1109"/>
      <c r="BE65" s="1109"/>
      <c r="BF65" s="1109"/>
      <c r="BG65" s="1136"/>
      <c r="BH65" s="1554"/>
      <c r="BI65" s="235" t="s">
        <v>738</v>
      </c>
      <c r="BJ65" s="235" t="s">
        <v>904</v>
      </c>
      <c r="BK65" s="113" t="s">
        <v>890</v>
      </c>
      <c r="BL65" s="113" t="s">
        <v>901</v>
      </c>
      <c r="BM65" s="230" t="s">
        <v>895</v>
      </c>
      <c r="BN65" s="1454" t="s">
        <v>969</v>
      </c>
      <c r="BO65" s="1520" t="s">
        <v>1069</v>
      </c>
      <c r="BP65" s="68"/>
      <c r="BQ65" s="68"/>
    </row>
    <row r="66" spans="1:69" ht="141.75" customHeight="1" x14ac:dyDescent="0.45">
      <c r="A66" s="943"/>
      <c r="B66" s="935"/>
      <c r="C66" s="935"/>
      <c r="D66" s="691"/>
      <c r="E66" s="691"/>
      <c r="F66" s="691"/>
      <c r="G66" s="937"/>
      <c r="H66" s="937"/>
      <c r="I66" s="937"/>
      <c r="J66" s="888"/>
      <c r="K66" s="710"/>
      <c r="L66" s="710"/>
      <c r="M66" s="710"/>
      <c r="N66" s="710"/>
      <c r="O66" s="710"/>
      <c r="P66" s="710"/>
      <c r="Q66" s="710"/>
      <c r="R66" s="710"/>
      <c r="S66" s="694"/>
      <c r="T66" s="840"/>
      <c r="U66" s="835"/>
      <c r="V66" s="835"/>
      <c r="W66" s="835"/>
      <c r="X66" s="835"/>
      <c r="Y66" s="838"/>
      <c r="Z66" s="838"/>
      <c r="AA66" s="928"/>
      <c r="AB66" s="920"/>
      <c r="AC66" s="768"/>
      <c r="AD66" s="734"/>
      <c r="AE66" s="682"/>
      <c r="AF66" s="694"/>
      <c r="AG66" s="691"/>
      <c r="AH66" s="62" t="s">
        <v>263</v>
      </c>
      <c r="AI66" s="63" t="s">
        <v>264</v>
      </c>
      <c r="AJ66" s="63">
        <v>67260</v>
      </c>
      <c r="AK66" s="83">
        <v>0.1</v>
      </c>
      <c r="AL66" s="63">
        <v>1976</v>
      </c>
      <c r="AM66" s="1280">
        <v>22513</v>
      </c>
      <c r="AN66" s="49">
        <f t="shared" si="1"/>
        <v>0.36409455842997324</v>
      </c>
      <c r="AO66" s="1063"/>
      <c r="AP66" s="1412" t="s">
        <v>895</v>
      </c>
      <c r="AQ66" s="231" t="s">
        <v>898</v>
      </c>
      <c r="AR66" s="232">
        <v>220</v>
      </c>
      <c r="AS66" s="63">
        <v>67260</v>
      </c>
      <c r="AT66" s="233">
        <v>1976</v>
      </c>
      <c r="AU66" s="1385">
        <v>22513</v>
      </c>
      <c r="AV66" s="670"/>
      <c r="AW66" s="667"/>
      <c r="AX66" s="667"/>
      <c r="AY66" s="826"/>
      <c r="AZ66" s="822"/>
      <c r="BA66" s="822"/>
      <c r="BB66" s="822"/>
      <c r="BC66" s="667"/>
      <c r="BD66" s="1109"/>
      <c r="BE66" s="1109"/>
      <c r="BF66" s="1109"/>
      <c r="BG66" s="1136"/>
      <c r="BH66" s="1554"/>
      <c r="BI66" s="235" t="s">
        <v>738</v>
      </c>
      <c r="BJ66" s="235" t="s">
        <v>904</v>
      </c>
      <c r="BK66" s="113" t="s">
        <v>890</v>
      </c>
      <c r="BL66" s="113" t="s">
        <v>901</v>
      </c>
      <c r="BM66" s="230" t="s">
        <v>895</v>
      </c>
      <c r="BN66" s="1454" t="s">
        <v>970</v>
      </c>
      <c r="BO66" s="1522" t="s">
        <v>1070</v>
      </c>
      <c r="BP66" s="68"/>
      <c r="BQ66" s="68"/>
    </row>
    <row r="67" spans="1:69" ht="141.75" customHeight="1" x14ac:dyDescent="0.45">
      <c r="A67" s="943"/>
      <c r="B67" s="935"/>
      <c r="C67" s="935"/>
      <c r="D67" s="691"/>
      <c r="E67" s="691"/>
      <c r="F67" s="691"/>
      <c r="G67" s="937"/>
      <c r="H67" s="937"/>
      <c r="I67" s="937"/>
      <c r="J67" s="888"/>
      <c r="K67" s="710"/>
      <c r="L67" s="710"/>
      <c r="M67" s="710"/>
      <c r="N67" s="710"/>
      <c r="O67" s="710"/>
      <c r="P67" s="710"/>
      <c r="Q67" s="710"/>
      <c r="R67" s="710"/>
      <c r="S67" s="694"/>
      <c r="T67" s="840"/>
      <c r="U67" s="835"/>
      <c r="V67" s="835"/>
      <c r="W67" s="835"/>
      <c r="X67" s="835"/>
      <c r="Y67" s="838"/>
      <c r="Z67" s="838"/>
      <c r="AA67" s="928"/>
      <c r="AB67" s="920"/>
      <c r="AC67" s="768"/>
      <c r="AD67" s="734"/>
      <c r="AE67" s="682"/>
      <c r="AF67" s="694"/>
      <c r="AG67" s="691"/>
      <c r="AH67" s="62" t="s">
        <v>265</v>
      </c>
      <c r="AI67" s="63" t="s">
        <v>266</v>
      </c>
      <c r="AJ67" s="63" t="s">
        <v>301</v>
      </c>
      <c r="AK67" s="83">
        <v>0.02</v>
      </c>
      <c r="AL67" s="225" t="s">
        <v>894</v>
      </c>
      <c r="AM67" s="1280" t="s">
        <v>894</v>
      </c>
      <c r="AN67" s="157" t="s">
        <v>726</v>
      </c>
      <c r="AO67" s="1063"/>
      <c r="AP67" s="82" t="s">
        <v>894</v>
      </c>
      <c r="AQ67" s="111" t="s">
        <v>894</v>
      </c>
      <c r="AR67" s="111" t="s">
        <v>894</v>
      </c>
      <c r="AS67" s="111" t="s">
        <v>894</v>
      </c>
      <c r="AT67" s="238" t="s">
        <v>894</v>
      </c>
      <c r="AU67" s="82" t="s">
        <v>894</v>
      </c>
      <c r="AV67" s="670"/>
      <c r="AW67" s="667"/>
      <c r="AX67" s="667"/>
      <c r="AY67" s="826"/>
      <c r="AZ67" s="822"/>
      <c r="BA67" s="822"/>
      <c r="BB67" s="822"/>
      <c r="BC67" s="667"/>
      <c r="BD67" s="1109"/>
      <c r="BE67" s="1109"/>
      <c r="BF67" s="1109"/>
      <c r="BG67" s="1136"/>
      <c r="BH67" s="1554"/>
      <c r="BI67" s="111" t="s">
        <v>894</v>
      </c>
      <c r="BJ67" s="111" t="s">
        <v>894</v>
      </c>
      <c r="BK67" s="111" t="s">
        <v>894</v>
      </c>
      <c r="BL67" s="111" t="s">
        <v>894</v>
      </c>
      <c r="BM67" s="111" t="s">
        <v>894</v>
      </c>
      <c r="BN67" s="82" t="s">
        <v>894</v>
      </c>
      <c r="BO67" s="1523" t="s">
        <v>894</v>
      </c>
      <c r="BP67" s="68"/>
      <c r="BQ67" s="68"/>
    </row>
    <row r="68" spans="1:69" ht="141.75" customHeight="1" thickBot="1" x14ac:dyDescent="0.5">
      <c r="A68" s="943"/>
      <c r="B68" s="935"/>
      <c r="C68" s="935"/>
      <c r="D68" s="691"/>
      <c r="E68" s="691"/>
      <c r="F68" s="691"/>
      <c r="G68" s="937"/>
      <c r="H68" s="937"/>
      <c r="I68" s="937"/>
      <c r="J68" s="888"/>
      <c r="K68" s="740"/>
      <c r="L68" s="740"/>
      <c r="M68" s="740"/>
      <c r="N68" s="740"/>
      <c r="O68" s="740"/>
      <c r="P68" s="740"/>
      <c r="Q68" s="740"/>
      <c r="R68" s="740"/>
      <c r="S68" s="919"/>
      <c r="T68" s="841"/>
      <c r="U68" s="836"/>
      <c r="V68" s="836"/>
      <c r="W68" s="836"/>
      <c r="X68" s="836"/>
      <c r="Y68" s="839"/>
      <c r="Z68" s="839"/>
      <c r="AA68" s="928"/>
      <c r="AB68" s="920"/>
      <c r="AC68" s="768"/>
      <c r="AD68" s="734"/>
      <c r="AE68" s="683"/>
      <c r="AF68" s="695"/>
      <c r="AG68" s="692"/>
      <c r="AH68" s="85" t="s">
        <v>267</v>
      </c>
      <c r="AI68" s="86" t="s">
        <v>268</v>
      </c>
      <c r="AJ68" s="63" t="s">
        <v>301</v>
      </c>
      <c r="AK68" s="87">
        <v>0.1</v>
      </c>
      <c r="AL68" s="86" t="s">
        <v>894</v>
      </c>
      <c r="AM68" s="1291" t="s">
        <v>894</v>
      </c>
      <c r="AN68" s="157" t="s">
        <v>726</v>
      </c>
      <c r="AO68" s="1064"/>
      <c r="AP68" s="91" t="s">
        <v>894</v>
      </c>
      <c r="AQ68" s="92" t="s">
        <v>894</v>
      </c>
      <c r="AR68" s="92" t="s">
        <v>894</v>
      </c>
      <c r="AS68" s="92" t="s">
        <v>894</v>
      </c>
      <c r="AT68" s="239" t="s">
        <v>894</v>
      </c>
      <c r="AU68" s="81" t="s">
        <v>894</v>
      </c>
      <c r="AV68" s="671"/>
      <c r="AW68" s="668"/>
      <c r="AX68" s="667"/>
      <c r="AY68" s="961"/>
      <c r="AZ68" s="823"/>
      <c r="BA68" s="823"/>
      <c r="BB68" s="823"/>
      <c r="BC68" s="668"/>
      <c r="BD68" s="1109"/>
      <c r="BE68" s="1109"/>
      <c r="BF68" s="1109"/>
      <c r="BG68" s="1136"/>
      <c r="BH68" s="1557"/>
      <c r="BI68" s="111" t="s">
        <v>894</v>
      </c>
      <c r="BJ68" s="111" t="s">
        <v>894</v>
      </c>
      <c r="BK68" s="111" t="s">
        <v>894</v>
      </c>
      <c r="BL68" s="111" t="s">
        <v>894</v>
      </c>
      <c r="BM68" s="111" t="s">
        <v>894</v>
      </c>
      <c r="BN68" s="82" t="s">
        <v>894</v>
      </c>
      <c r="BO68" s="1524" t="s">
        <v>894</v>
      </c>
      <c r="BP68" s="68"/>
      <c r="BQ68" s="68"/>
    </row>
    <row r="69" spans="1:69" ht="189" customHeight="1" x14ac:dyDescent="0.45">
      <c r="A69" s="943"/>
      <c r="B69" s="935"/>
      <c r="C69" s="935"/>
      <c r="D69" s="691"/>
      <c r="E69" s="691"/>
      <c r="F69" s="691"/>
      <c r="G69" s="937"/>
      <c r="H69" s="937"/>
      <c r="I69" s="937"/>
      <c r="J69" s="888"/>
      <c r="K69" s="739" t="s">
        <v>269</v>
      </c>
      <c r="L69" s="739" t="s">
        <v>270</v>
      </c>
      <c r="M69" s="739" t="s">
        <v>1156</v>
      </c>
      <c r="N69" s="739" t="s">
        <v>271</v>
      </c>
      <c r="O69" s="739"/>
      <c r="P69" s="739" t="s">
        <v>136</v>
      </c>
      <c r="Q69" s="728" t="s">
        <v>191</v>
      </c>
      <c r="R69" s="850">
        <v>100000</v>
      </c>
      <c r="S69" s="850">
        <v>100000</v>
      </c>
      <c r="T69" s="968">
        <v>485436</v>
      </c>
      <c r="U69" s="1055">
        <f>+AL70+AL82</f>
        <v>99319</v>
      </c>
      <c r="V69" s="1232">
        <f>+AM71+AM82+AM70</f>
        <v>112098</v>
      </c>
      <c r="W69" s="1055">
        <f>+V69</f>
        <v>112098</v>
      </c>
      <c r="X69" s="1055">
        <f>+T69+W69</f>
        <v>597534</v>
      </c>
      <c r="Y69" s="837">
        <v>1</v>
      </c>
      <c r="Z69" s="837">
        <v>1</v>
      </c>
      <c r="AA69" s="928"/>
      <c r="AB69" s="920"/>
      <c r="AC69" s="768"/>
      <c r="AD69" s="734"/>
      <c r="AE69" s="681" t="s">
        <v>272</v>
      </c>
      <c r="AF69" s="693">
        <v>2020130010082</v>
      </c>
      <c r="AG69" s="690" t="s">
        <v>273</v>
      </c>
      <c r="AH69" s="44" t="s">
        <v>274</v>
      </c>
      <c r="AI69" s="240" t="s">
        <v>275</v>
      </c>
      <c r="AJ69" s="240" t="s">
        <v>301</v>
      </c>
      <c r="AK69" s="130">
        <v>0.03</v>
      </c>
      <c r="AL69" s="240" t="s">
        <v>726</v>
      </c>
      <c r="AM69" s="1290" t="s">
        <v>726</v>
      </c>
      <c r="AN69" s="157" t="s">
        <v>726</v>
      </c>
      <c r="AO69" s="1065">
        <f>AVERAGE(AN69:AN80)</f>
        <v>0.70041388092964019</v>
      </c>
      <c r="AP69" s="1413" t="s">
        <v>726</v>
      </c>
      <c r="AQ69" s="217" t="s">
        <v>726</v>
      </c>
      <c r="AR69" s="217" t="s">
        <v>726</v>
      </c>
      <c r="AS69" s="217" t="s">
        <v>726</v>
      </c>
      <c r="AT69" s="241" t="s">
        <v>726</v>
      </c>
      <c r="AU69" s="1290" t="s">
        <v>726</v>
      </c>
      <c r="AV69" s="725" t="s">
        <v>146</v>
      </c>
      <c r="AW69" s="672" t="s">
        <v>937</v>
      </c>
      <c r="AX69" s="822" t="s">
        <v>741</v>
      </c>
      <c r="AY69" s="822">
        <f>'[1]2023 INV. PROYEC'!$H$5</f>
        <v>4000000000</v>
      </c>
      <c r="AZ69" s="672" t="s">
        <v>750</v>
      </c>
      <c r="BA69" s="821" t="s">
        <v>868</v>
      </c>
      <c r="BB69" s="821" t="s">
        <v>800</v>
      </c>
      <c r="BC69" s="672">
        <v>1890000000</v>
      </c>
      <c r="BD69" s="1111">
        <v>4000000000</v>
      </c>
      <c r="BE69" s="1111">
        <v>3747361891</v>
      </c>
      <c r="BF69" s="1111">
        <v>1802194275</v>
      </c>
      <c r="BG69" s="1166">
        <f>+BF69/BD69</f>
        <v>0.45054856874999999</v>
      </c>
      <c r="BH69" s="925">
        <v>3730561891</v>
      </c>
      <c r="BI69" s="240" t="s">
        <v>726</v>
      </c>
      <c r="BJ69" s="240" t="s">
        <v>726</v>
      </c>
      <c r="BK69" s="240" t="s">
        <v>726</v>
      </c>
      <c r="BL69" s="240" t="s">
        <v>726</v>
      </c>
      <c r="BM69" s="240" t="s">
        <v>726</v>
      </c>
      <c r="BN69" s="1452" t="s">
        <v>726</v>
      </c>
      <c r="BO69" s="1525" t="s">
        <v>726</v>
      </c>
      <c r="BP69" s="68"/>
      <c r="BQ69" s="68"/>
    </row>
    <row r="70" spans="1:69" ht="99.95" customHeight="1" x14ac:dyDescent="0.45">
      <c r="A70" s="943"/>
      <c r="B70" s="935"/>
      <c r="C70" s="935"/>
      <c r="D70" s="691"/>
      <c r="E70" s="691"/>
      <c r="F70" s="691"/>
      <c r="G70" s="937"/>
      <c r="H70" s="937"/>
      <c r="I70" s="937"/>
      <c r="J70" s="888"/>
      <c r="K70" s="710"/>
      <c r="L70" s="710"/>
      <c r="M70" s="710"/>
      <c r="N70" s="710"/>
      <c r="O70" s="710"/>
      <c r="P70" s="710"/>
      <c r="Q70" s="662"/>
      <c r="R70" s="851"/>
      <c r="S70" s="851"/>
      <c r="T70" s="969"/>
      <c r="U70" s="1056"/>
      <c r="V70" s="1233"/>
      <c r="W70" s="1056"/>
      <c r="X70" s="1056"/>
      <c r="Y70" s="838"/>
      <c r="Z70" s="838"/>
      <c r="AA70" s="928"/>
      <c r="AB70" s="920"/>
      <c r="AC70" s="768"/>
      <c r="AD70" s="734"/>
      <c r="AE70" s="682"/>
      <c r="AF70" s="694"/>
      <c r="AG70" s="691"/>
      <c r="AH70" s="62" t="s">
        <v>276</v>
      </c>
      <c r="AI70" s="242" t="s">
        <v>264</v>
      </c>
      <c r="AJ70" s="242">
        <v>4188</v>
      </c>
      <c r="AK70" s="143">
        <v>0.15</v>
      </c>
      <c r="AL70" s="245">
        <f>1486+334</f>
        <v>1820</v>
      </c>
      <c r="AM70" s="1292">
        <v>1820</v>
      </c>
      <c r="AN70" s="49">
        <f t="shared" si="1"/>
        <v>0.86914995224450808</v>
      </c>
      <c r="AO70" s="1066"/>
      <c r="AP70" s="243" t="s">
        <v>893</v>
      </c>
      <c r="AQ70" s="244" t="s">
        <v>915</v>
      </c>
      <c r="AR70" s="71">
        <v>180</v>
      </c>
      <c r="AS70" s="70">
        <v>4188</v>
      </c>
      <c r="AT70" s="245">
        <f>1486+334</f>
        <v>1820</v>
      </c>
      <c r="AU70" s="1292">
        <v>1820</v>
      </c>
      <c r="AV70" s="726"/>
      <c r="AW70" s="667"/>
      <c r="AX70" s="822"/>
      <c r="AY70" s="822"/>
      <c r="AZ70" s="667"/>
      <c r="BA70" s="822"/>
      <c r="BB70" s="822"/>
      <c r="BC70" s="667"/>
      <c r="BD70" s="1109"/>
      <c r="BE70" s="1109"/>
      <c r="BF70" s="1109"/>
      <c r="BG70" s="1136"/>
      <c r="BH70" s="674"/>
      <c r="BI70" s="242" t="s">
        <v>755</v>
      </c>
      <c r="BJ70" s="235" t="s">
        <v>917</v>
      </c>
      <c r="BK70" s="111" t="s">
        <v>903</v>
      </c>
      <c r="BL70" s="111" t="s">
        <v>741</v>
      </c>
      <c r="BM70" s="72" t="s">
        <v>893</v>
      </c>
      <c r="BN70" s="1453" t="s">
        <v>1157</v>
      </c>
      <c r="BO70" s="1515" t="s">
        <v>1071</v>
      </c>
      <c r="BP70" s="68"/>
      <c r="BQ70" s="68"/>
    </row>
    <row r="71" spans="1:69" ht="99.75" customHeight="1" x14ac:dyDescent="0.45">
      <c r="A71" s="943"/>
      <c r="B71" s="935"/>
      <c r="C71" s="935"/>
      <c r="D71" s="691"/>
      <c r="E71" s="691"/>
      <c r="F71" s="691"/>
      <c r="G71" s="937"/>
      <c r="H71" s="937"/>
      <c r="I71" s="937"/>
      <c r="J71" s="888"/>
      <c r="K71" s="710"/>
      <c r="L71" s="710"/>
      <c r="M71" s="710"/>
      <c r="N71" s="710"/>
      <c r="O71" s="710"/>
      <c r="P71" s="710"/>
      <c r="Q71" s="662"/>
      <c r="R71" s="851"/>
      <c r="S71" s="851"/>
      <c r="T71" s="969"/>
      <c r="U71" s="1056"/>
      <c r="V71" s="1233"/>
      <c r="W71" s="1056"/>
      <c r="X71" s="1056"/>
      <c r="Y71" s="838"/>
      <c r="Z71" s="838"/>
      <c r="AA71" s="928"/>
      <c r="AB71" s="920"/>
      <c r="AC71" s="768"/>
      <c r="AD71" s="734"/>
      <c r="AE71" s="682"/>
      <c r="AF71" s="694"/>
      <c r="AG71" s="691"/>
      <c r="AH71" s="62" t="s">
        <v>277</v>
      </c>
      <c r="AI71" s="242" t="s">
        <v>264</v>
      </c>
      <c r="AJ71" s="242">
        <v>13432</v>
      </c>
      <c r="AK71" s="143">
        <v>0.15</v>
      </c>
      <c r="AL71" s="245">
        <v>5106</v>
      </c>
      <c r="AM71" s="1292">
        <v>10072</v>
      </c>
      <c r="AN71" s="49">
        <v>1</v>
      </c>
      <c r="AO71" s="1066"/>
      <c r="AP71" s="243" t="s">
        <v>893</v>
      </c>
      <c r="AQ71" s="244" t="s">
        <v>915</v>
      </c>
      <c r="AR71" s="71">
        <v>180</v>
      </c>
      <c r="AS71" s="70">
        <v>13432</v>
      </c>
      <c r="AT71" s="245">
        <v>5106</v>
      </c>
      <c r="AU71" s="1292">
        <v>10072</v>
      </c>
      <c r="AV71" s="726"/>
      <c r="AW71" s="667"/>
      <c r="AX71" s="822"/>
      <c r="AY71" s="822"/>
      <c r="AZ71" s="667"/>
      <c r="BA71" s="822"/>
      <c r="BB71" s="822"/>
      <c r="BC71" s="667"/>
      <c r="BD71" s="1109"/>
      <c r="BE71" s="1109"/>
      <c r="BF71" s="1109"/>
      <c r="BG71" s="1136"/>
      <c r="BH71" s="674"/>
      <c r="BI71" s="246" t="s">
        <v>894</v>
      </c>
      <c r="BJ71" s="246" t="s">
        <v>912</v>
      </c>
      <c r="BK71" s="246" t="s">
        <v>894</v>
      </c>
      <c r="BL71" s="246" t="s">
        <v>894</v>
      </c>
      <c r="BM71" s="242" t="s">
        <v>726</v>
      </c>
      <c r="BN71" s="1453" t="s">
        <v>986</v>
      </c>
      <c r="BO71" s="1515" t="s">
        <v>1072</v>
      </c>
      <c r="BP71" s="68"/>
      <c r="BQ71" s="68"/>
    </row>
    <row r="72" spans="1:69" ht="99.95" customHeight="1" x14ac:dyDescent="0.45">
      <c r="A72" s="943"/>
      <c r="B72" s="935"/>
      <c r="C72" s="935"/>
      <c r="D72" s="691"/>
      <c r="E72" s="691"/>
      <c r="F72" s="691"/>
      <c r="G72" s="937"/>
      <c r="H72" s="937"/>
      <c r="I72" s="937"/>
      <c r="J72" s="888"/>
      <c r="K72" s="710"/>
      <c r="L72" s="710"/>
      <c r="M72" s="710"/>
      <c r="N72" s="710"/>
      <c r="O72" s="710"/>
      <c r="P72" s="710"/>
      <c r="Q72" s="662"/>
      <c r="R72" s="851"/>
      <c r="S72" s="851"/>
      <c r="T72" s="969"/>
      <c r="U72" s="1056"/>
      <c r="V72" s="1233"/>
      <c r="W72" s="1056"/>
      <c r="X72" s="1056"/>
      <c r="Y72" s="838"/>
      <c r="Z72" s="838"/>
      <c r="AA72" s="928"/>
      <c r="AB72" s="920"/>
      <c r="AC72" s="768"/>
      <c r="AD72" s="734"/>
      <c r="AE72" s="682"/>
      <c r="AF72" s="694"/>
      <c r="AG72" s="691"/>
      <c r="AH72" s="62" t="s">
        <v>278</v>
      </c>
      <c r="AI72" s="242" t="s">
        <v>279</v>
      </c>
      <c r="AJ72" s="242">
        <v>1</v>
      </c>
      <c r="AK72" s="143">
        <v>0.15</v>
      </c>
      <c r="AL72" s="245">
        <v>0</v>
      </c>
      <c r="AM72" s="1292">
        <v>1</v>
      </c>
      <c r="AN72" s="49">
        <f t="shared" si="1"/>
        <v>1</v>
      </c>
      <c r="AO72" s="1066"/>
      <c r="AP72" s="243" t="s">
        <v>893</v>
      </c>
      <c r="AQ72" s="247" t="s">
        <v>916</v>
      </c>
      <c r="AR72" s="71">
        <v>200</v>
      </c>
      <c r="AS72" s="111" t="s">
        <v>726</v>
      </c>
      <c r="AT72" s="248" t="s">
        <v>726</v>
      </c>
      <c r="AU72" s="82" t="s">
        <v>726</v>
      </c>
      <c r="AV72" s="726"/>
      <c r="AW72" s="667"/>
      <c r="AX72" s="822"/>
      <c r="AY72" s="822"/>
      <c r="AZ72" s="667"/>
      <c r="BA72" s="822"/>
      <c r="BB72" s="822"/>
      <c r="BC72" s="667"/>
      <c r="BD72" s="1109"/>
      <c r="BE72" s="1109"/>
      <c r="BF72" s="1109"/>
      <c r="BG72" s="1136"/>
      <c r="BH72" s="674"/>
      <c r="BI72" s="242">
        <v>1</v>
      </c>
      <c r="BJ72" s="235" t="s">
        <v>918</v>
      </c>
      <c r="BK72" s="111" t="s">
        <v>890</v>
      </c>
      <c r="BL72" s="111" t="s">
        <v>741</v>
      </c>
      <c r="BM72" s="72" t="s">
        <v>893</v>
      </c>
      <c r="BN72" s="1453" t="s">
        <v>987</v>
      </c>
      <c r="BO72" s="1515" t="s">
        <v>1073</v>
      </c>
      <c r="BP72" s="68"/>
      <c r="BQ72" s="68"/>
    </row>
    <row r="73" spans="1:69" ht="203.25" customHeight="1" x14ac:dyDescent="0.45">
      <c r="A73" s="943"/>
      <c r="B73" s="935"/>
      <c r="C73" s="935"/>
      <c r="D73" s="691"/>
      <c r="E73" s="691"/>
      <c r="F73" s="691"/>
      <c r="G73" s="937"/>
      <c r="H73" s="937"/>
      <c r="I73" s="937"/>
      <c r="J73" s="888"/>
      <c r="K73" s="710"/>
      <c r="L73" s="710"/>
      <c r="M73" s="710"/>
      <c r="N73" s="710"/>
      <c r="O73" s="710"/>
      <c r="P73" s="710"/>
      <c r="Q73" s="662"/>
      <c r="R73" s="851"/>
      <c r="S73" s="851"/>
      <c r="T73" s="969"/>
      <c r="U73" s="1056"/>
      <c r="V73" s="1233"/>
      <c r="W73" s="1056"/>
      <c r="X73" s="1056"/>
      <c r="Y73" s="838"/>
      <c r="Z73" s="838"/>
      <c r="AA73" s="928"/>
      <c r="AB73" s="920"/>
      <c r="AC73" s="768"/>
      <c r="AD73" s="734"/>
      <c r="AE73" s="682"/>
      <c r="AF73" s="694"/>
      <c r="AG73" s="691"/>
      <c r="AH73" s="62" t="s">
        <v>280</v>
      </c>
      <c r="AI73" s="242" t="s">
        <v>184</v>
      </c>
      <c r="AJ73" s="242" t="s">
        <v>301</v>
      </c>
      <c r="AK73" s="143">
        <v>0.03</v>
      </c>
      <c r="AL73" s="242" t="s">
        <v>726</v>
      </c>
      <c r="AM73" s="1293" t="s">
        <v>726</v>
      </c>
      <c r="AN73" s="157" t="s">
        <v>726</v>
      </c>
      <c r="AO73" s="1066"/>
      <c r="AP73" s="1403" t="s">
        <v>726</v>
      </c>
      <c r="AQ73" s="242" t="s">
        <v>726</v>
      </c>
      <c r="AR73" s="242" t="s">
        <v>726</v>
      </c>
      <c r="AS73" s="242" t="s">
        <v>726</v>
      </c>
      <c r="AT73" s="249" t="s">
        <v>726</v>
      </c>
      <c r="AU73" s="1293" t="s">
        <v>726</v>
      </c>
      <c r="AV73" s="726"/>
      <c r="AW73" s="667"/>
      <c r="AX73" s="822"/>
      <c r="AY73" s="822"/>
      <c r="AZ73" s="667"/>
      <c r="BA73" s="822"/>
      <c r="BB73" s="822"/>
      <c r="BC73" s="667"/>
      <c r="BD73" s="1109"/>
      <c r="BE73" s="1109"/>
      <c r="BF73" s="1109"/>
      <c r="BG73" s="1136"/>
      <c r="BH73" s="674"/>
      <c r="BI73" s="242" t="s">
        <v>726</v>
      </c>
      <c r="BJ73" s="246" t="s">
        <v>894</v>
      </c>
      <c r="BK73" s="246" t="s">
        <v>894</v>
      </c>
      <c r="BL73" s="246" t="s">
        <v>894</v>
      </c>
      <c r="BM73" s="242" t="s">
        <v>726</v>
      </c>
      <c r="BN73" s="1453" t="s">
        <v>726</v>
      </c>
      <c r="BO73" s="1515" t="s">
        <v>726</v>
      </c>
      <c r="BP73" s="68"/>
      <c r="BQ73" s="68"/>
    </row>
    <row r="74" spans="1:69" ht="195" customHeight="1" x14ac:dyDescent="0.45">
      <c r="A74" s="943"/>
      <c r="B74" s="935"/>
      <c r="C74" s="935"/>
      <c r="D74" s="691"/>
      <c r="E74" s="691"/>
      <c r="F74" s="691"/>
      <c r="G74" s="937"/>
      <c r="H74" s="937"/>
      <c r="I74" s="937"/>
      <c r="J74" s="888"/>
      <c r="K74" s="710"/>
      <c r="L74" s="710"/>
      <c r="M74" s="710"/>
      <c r="N74" s="710"/>
      <c r="O74" s="710"/>
      <c r="P74" s="710"/>
      <c r="Q74" s="662"/>
      <c r="R74" s="851"/>
      <c r="S74" s="851"/>
      <c r="T74" s="969"/>
      <c r="U74" s="1056"/>
      <c r="V74" s="1233"/>
      <c r="W74" s="1056"/>
      <c r="X74" s="1056"/>
      <c r="Y74" s="838"/>
      <c r="Z74" s="838"/>
      <c r="AA74" s="928"/>
      <c r="AB74" s="920"/>
      <c r="AC74" s="768"/>
      <c r="AD74" s="734"/>
      <c r="AE74" s="682"/>
      <c r="AF74" s="694"/>
      <c r="AG74" s="691"/>
      <c r="AH74" s="237" t="s">
        <v>281</v>
      </c>
      <c r="AI74" s="242" t="s">
        <v>184</v>
      </c>
      <c r="AJ74" s="242" t="s">
        <v>301</v>
      </c>
      <c r="AK74" s="143">
        <v>0.03</v>
      </c>
      <c r="AL74" s="242" t="s">
        <v>726</v>
      </c>
      <c r="AM74" s="1293" t="s">
        <v>726</v>
      </c>
      <c r="AN74" s="157" t="s">
        <v>726</v>
      </c>
      <c r="AO74" s="1066"/>
      <c r="AP74" s="1403" t="s">
        <v>726</v>
      </c>
      <c r="AQ74" s="242" t="s">
        <v>726</v>
      </c>
      <c r="AR74" s="242" t="s">
        <v>726</v>
      </c>
      <c r="AS74" s="242" t="s">
        <v>726</v>
      </c>
      <c r="AT74" s="249" t="s">
        <v>726</v>
      </c>
      <c r="AU74" s="1293" t="s">
        <v>726</v>
      </c>
      <c r="AV74" s="726"/>
      <c r="AW74" s="667"/>
      <c r="AX74" s="822"/>
      <c r="AY74" s="822"/>
      <c r="AZ74" s="667"/>
      <c r="BA74" s="822"/>
      <c r="BB74" s="822"/>
      <c r="BC74" s="667"/>
      <c r="BD74" s="1110"/>
      <c r="BE74" s="1110"/>
      <c r="BF74" s="1110"/>
      <c r="BG74" s="1165"/>
      <c r="BH74" s="674"/>
      <c r="BI74" s="242" t="s">
        <v>726</v>
      </c>
      <c r="BJ74" s="246" t="s">
        <v>894</v>
      </c>
      <c r="BK74" s="246" t="s">
        <v>894</v>
      </c>
      <c r="BL74" s="246" t="s">
        <v>894</v>
      </c>
      <c r="BM74" s="242" t="s">
        <v>726</v>
      </c>
      <c r="BN74" s="1453" t="s">
        <v>726</v>
      </c>
      <c r="BO74" s="1515" t="s">
        <v>726</v>
      </c>
      <c r="BP74" s="68"/>
      <c r="BQ74" s="68"/>
    </row>
    <row r="75" spans="1:69" ht="215.25" customHeight="1" x14ac:dyDescent="0.45">
      <c r="A75" s="943"/>
      <c r="B75" s="935"/>
      <c r="C75" s="935"/>
      <c r="D75" s="691"/>
      <c r="E75" s="691"/>
      <c r="F75" s="691"/>
      <c r="G75" s="937"/>
      <c r="H75" s="937"/>
      <c r="I75" s="937"/>
      <c r="J75" s="888"/>
      <c r="K75" s="710"/>
      <c r="L75" s="710"/>
      <c r="M75" s="710"/>
      <c r="N75" s="710"/>
      <c r="O75" s="710"/>
      <c r="P75" s="710"/>
      <c r="Q75" s="662"/>
      <c r="R75" s="851"/>
      <c r="S75" s="851"/>
      <c r="T75" s="969"/>
      <c r="U75" s="1056"/>
      <c r="V75" s="1233"/>
      <c r="W75" s="1056"/>
      <c r="X75" s="1056"/>
      <c r="Y75" s="838"/>
      <c r="Z75" s="838"/>
      <c r="AA75" s="928"/>
      <c r="AB75" s="920"/>
      <c r="AC75" s="768"/>
      <c r="AD75" s="734"/>
      <c r="AE75" s="682"/>
      <c r="AF75" s="694"/>
      <c r="AG75" s="691"/>
      <c r="AH75" s="237" t="s">
        <v>282</v>
      </c>
      <c r="AI75" s="242" t="s">
        <v>184</v>
      </c>
      <c r="AJ75" s="242" t="s">
        <v>301</v>
      </c>
      <c r="AK75" s="143">
        <v>0.03</v>
      </c>
      <c r="AL75" s="242" t="s">
        <v>726</v>
      </c>
      <c r="AM75" s="1293" t="s">
        <v>726</v>
      </c>
      <c r="AN75" s="157" t="s">
        <v>726</v>
      </c>
      <c r="AO75" s="1066"/>
      <c r="AP75" s="1403" t="s">
        <v>726</v>
      </c>
      <c r="AQ75" s="242" t="s">
        <v>726</v>
      </c>
      <c r="AR75" s="242" t="s">
        <v>726</v>
      </c>
      <c r="AS75" s="242" t="s">
        <v>726</v>
      </c>
      <c r="AT75" s="249" t="s">
        <v>726</v>
      </c>
      <c r="AU75" s="1293" t="s">
        <v>726</v>
      </c>
      <c r="AV75" s="726"/>
      <c r="AW75" s="667"/>
      <c r="AX75" s="708" t="s">
        <v>747</v>
      </c>
      <c r="AY75" s="1000">
        <v>0</v>
      </c>
      <c r="AZ75" s="667"/>
      <c r="BA75" s="822"/>
      <c r="BB75" s="822"/>
      <c r="BC75" s="667"/>
      <c r="BD75" s="1111">
        <v>664440528.35000002</v>
      </c>
      <c r="BE75" s="1111">
        <v>0</v>
      </c>
      <c r="BF75" s="1111">
        <v>0</v>
      </c>
      <c r="BG75" s="1166">
        <v>0</v>
      </c>
      <c r="BH75" s="674"/>
      <c r="BI75" s="242" t="s">
        <v>726</v>
      </c>
      <c r="BJ75" s="246" t="s">
        <v>894</v>
      </c>
      <c r="BK75" s="246" t="s">
        <v>894</v>
      </c>
      <c r="BL75" s="246" t="s">
        <v>894</v>
      </c>
      <c r="BM75" s="242" t="s">
        <v>726</v>
      </c>
      <c r="BN75" s="1453" t="s">
        <v>726</v>
      </c>
      <c r="BO75" s="1515" t="s">
        <v>726</v>
      </c>
      <c r="BP75" s="68"/>
      <c r="BQ75" s="68"/>
    </row>
    <row r="76" spans="1:69" ht="198" customHeight="1" x14ac:dyDescent="0.45">
      <c r="A76" s="943"/>
      <c r="B76" s="935"/>
      <c r="C76" s="935"/>
      <c r="D76" s="691"/>
      <c r="E76" s="691"/>
      <c r="F76" s="691"/>
      <c r="G76" s="937"/>
      <c r="H76" s="937"/>
      <c r="I76" s="937"/>
      <c r="J76" s="888"/>
      <c r="K76" s="710"/>
      <c r="L76" s="710"/>
      <c r="M76" s="710"/>
      <c r="N76" s="710"/>
      <c r="O76" s="710"/>
      <c r="P76" s="710"/>
      <c r="Q76" s="662"/>
      <c r="R76" s="851"/>
      <c r="S76" s="851"/>
      <c r="T76" s="969"/>
      <c r="U76" s="1056"/>
      <c r="V76" s="1233"/>
      <c r="W76" s="1056"/>
      <c r="X76" s="1056"/>
      <c r="Y76" s="838"/>
      <c r="Z76" s="838"/>
      <c r="AA76" s="928"/>
      <c r="AB76" s="920"/>
      <c r="AC76" s="768"/>
      <c r="AD76" s="734"/>
      <c r="AE76" s="682"/>
      <c r="AF76" s="694"/>
      <c r="AG76" s="691"/>
      <c r="AH76" s="62" t="s">
        <v>283</v>
      </c>
      <c r="AI76" s="242" t="s">
        <v>262</v>
      </c>
      <c r="AJ76" s="242">
        <v>3</v>
      </c>
      <c r="AK76" s="143">
        <v>0.1</v>
      </c>
      <c r="AL76" s="242">
        <v>0</v>
      </c>
      <c r="AM76" s="1293">
        <v>1</v>
      </c>
      <c r="AN76" s="49">
        <f t="shared" si="1"/>
        <v>0.33333333333333331</v>
      </c>
      <c r="AO76" s="1066"/>
      <c r="AP76" s="243" t="s">
        <v>893</v>
      </c>
      <c r="AQ76" s="244" t="s">
        <v>915</v>
      </c>
      <c r="AR76" s="71">
        <v>180</v>
      </c>
      <c r="AS76" s="242">
        <v>3</v>
      </c>
      <c r="AT76" s="249">
        <v>0</v>
      </c>
      <c r="AU76" s="1293">
        <v>1</v>
      </c>
      <c r="AV76" s="726"/>
      <c r="AW76" s="667"/>
      <c r="AX76" s="667"/>
      <c r="AY76" s="826"/>
      <c r="AZ76" s="667"/>
      <c r="BA76" s="822"/>
      <c r="BB76" s="822"/>
      <c r="BC76" s="667"/>
      <c r="BD76" s="1109"/>
      <c r="BE76" s="1109"/>
      <c r="BF76" s="1109"/>
      <c r="BG76" s="1136"/>
      <c r="BH76" s="674"/>
      <c r="BI76" s="242" t="s">
        <v>755</v>
      </c>
      <c r="BJ76" s="235" t="s">
        <v>918</v>
      </c>
      <c r="BK76" s="111" t="s">
        <v>890</v>
      </c>
      <c r="BL76" s="111" t="s">
        <v>741</v>
      </c>
      <c r="BM76" s="72" t="s">
        <v>893</v>
      </c>
      <c r="BN76" s="1453" t="s">
        <v>726</v>
      </c>
      <c r="BO76" s="1515" t="s">
        <v>1074</v>
      </c>
      <c r="BP76" s="68"/>
      <c r="BQ76" s="68"/>
    </row>
    <row r="77" spans="1:69" ht="171.75" customHeight="1" x14ac:dyDescent="0.45">
      <c r="A77" s="943"/>
      <c r="B77" s="935"/>
      <c r="C77" s="935"/>
      <c r="D77" s="691"/>
      <c r="E77" s="691"/>
      <c r="F77" s="691"/>
      <c r="G77" s="937"/>
      <c r="H77" s="937"/>
      <c r="I77" s="937"/>
      <c r="J77" s="888"/>
      <c r="K77" s="710"/>
      <c r="L77" s="710"/>
      <c r="M77" s="710"/>
      <c r="N77" s="710"/>
      <c r="O77" s="710"/>
      <c r="P77" s="710"/>
      <c r="Q77" s="662"/>
      <c r="R77" s="851"/>
      <c r="S77" s="851"/>
      <c r="T77" s="969"/>
      <c r="U77" s="1056"/>
      <c r="V77" s="1233"/>
      <c r="W77" s="1056"/>
      <c r="X77" s="1056"/>
      <c r="Y77" s="838"/>
      <c r="Z77" s="838"/>
      <c r="AA77" s="928"/>
      <c r="AB77" s="920"/>
      <c r="AC77" s="768"/>
      <c r="AD77" s="734"/>
      <c r="AE77" s="682"/>
      <c r="AF77" s="694"/>
      <c r="AG77" s="691"/>
      <c r="AH77" s="62" t="s">
        <v>284</v>
      </c>
      <c r="AI77" s="242" t="s">
        <v>264</v>
      </c>
      <c r="AJ77" s="242">
        <f>+AJ70+AJ71</f>
        <v>17620</v>
      </c>
      <c r="AK77" s="143">
        <v>0.1</v>
      </c>
      <c r="AL77" s="245">
        <f>+AL70+AL71</f>
        <v>6926</v>
      </c>
      <c r="AM77" s="1292">
        <v>11892</v>
      </c>
      <c r="AN77" s="49">
        <v>1</v>
      </c>
      <c r="AO77" s="1066"/>
      <c r="AP77" s="243" t="s">
        <v>893</v>
      </c>
      <c r="AQ77" s="244" t="s">
        <v>915</v>
      </c>
      <c r="AR77" s="71">
        <v>180</v>
      </c>
      <c r="AS77" s="242">
        <f>+AS70+AS71</f>
        <v>17620</v>
      </c>
      <c r="AT77" s="245">
        <f>+AT70+AT71</f>
        <v>6926</v>
      </c>
      <c r="AU77" s="1292">
        <v>11892</v>
      </c>
      <c r="AV77" s="726"/>
      <c r="AW77" s="667"/>
      <c r="AX77" s="667"/>
      <c r="AY77" s="826"/>
      <c r="AZ77" s="667"/>
      <c r="BA77" s="822"/>
      <c r="BB77" s="822"/>
      <c r="BC77" s="667"/>
      <c r="BD77" s="1109"/>
      <c r="BE77" s="1109"/>
      <c r="BF77" s="1109"/>
      <c r="BG77" s="1136"/>
      <c r="BH77" s="674"/>
      <c r="BI77" s="242" t="s">
        <v>755</v>
      </c>
      <c r="BJ77" s="235" t="s">
        <v>918</v>
      </c>
      <c r="BK77" s="111" t="s">
        <v>890</v>
      </c>
      <c r="BL77" s="111" t="s">
        <v>741</v>
      </c>
      <c r="BM77" s="72" t="s">
        <v>893</v>
      </c>
      <c r="BN77" s="1453" t="s">
        <v>988</v>
      </c>
      <c r="BO77" s="1515" t="s">
        <v>1075</v>
      </c>
      <c r="BP77" s="68"/>
      <c r="BQ77" s="68"/>
    </row>
    <row r="78" spans="1:69" ht="134.25" customHeight="1" x14ac:dyDescent="0.45">
      <c r="A78" s="943"/>
      <c r="B78" s="935"/>
      <c r="C78" s="935"/>
      <c r="D78" s="691"/>
      <c r="E78" s="691"/>
      <c r="F78" s="691"/>
      <c r="G78" s="937"/>
      <c r="H78" s="937"/>
      <c r="I78" s="937"/>
      <c r="J78" s="888"/>
      <c r="K78" s="710"/>
      <c r="L78" s="710"/>
      <c r="M78" s="710"/>
      <c r="N78" s="710"/>
      <c r="O78" s="710"/>
      <c r="P78" s="710"/>
      <c r="Q78" s="662"/>
      <c r="R78" s="851"/>
      <c r="S78" s="851"/>
      <c r="T78" s="969"/>
      <c r="U78" s="1056"/>
      <c r="V78" s="1233"/>
      <c r="W78" s="1056"/>
      <c r="X78" s="1056"/>
      <c r="Y78" s="838"/>
      <c r="Z78" s="838"/>
      <c r="AA78" s="928"/>
      <c r="AB78" s="920"/>
      <c r="AC78" s="768"/>
      <c r="AD78" s="734"/>
      <c r="AE78" s="682"/>
      <c r="AF78" s="694"/>
      <c r="AG78" s="691"/>
      <c r="AH78" s="62" t="s">
        <v>285</v>
      </c>
      <c r="AI78" s="242" t="s">
        <v>286</v>
      </c>
      <c r="AJ78" s="242" t="s">
        <v>301</v>
      </c>
      <c r="AK78" s="143">
        <v>0.03</v>
      </c>
      <c r="AL78" s="242" t="s">
        <v>726</v>
      </c>
      <c r="AM78" s="1293" t="s">
        <v>726</v>
      </c>
      <c r="AN78" s="157" t="s">
        <v>726</v>
      </c>
      <c r="AO78" s="1066"/>
      <c r="AP78" s="1403" t="s">
        <v>726</v>
      </c>
      <c r="AQ78" s="242" t="s">
        <v>726</v>
      </c>
      <c r="AR78" s="242" t="s">
        <v>726</v>
      </c>
      <c r="AS78" s="242" t="s">
        <v>726</v>
      </c>
      <c r="AT78" s="249" t="s">
        <v>726</v>
      </c>
      <c r="AU78" s="1293" t="s">
        <v>726</v>
      </c>
      <c r="AV78" s="726"/>
      <c r="AW78" s="667"/>
      <c r="AX78" s="667"/>
      <c r="AY78" s="826"/>
      <c r="AZ78" s="667"/>
      <c r="BA78" s="822"/>
      <c r="BB78" s="822"/>
      <c r="BC78" s="667"/>
      <c r="BD78" s="1109"/>
      <c r="BE78" s="1109"/>
      <c r="BF78" s="1109"/>
      <c r="BG78" s="1136"/>
      <c r="BH78" s="674"/>
      <c r="BI78" s="242" t="s">
        <v>726</v>
      </c>
      <c r="BJ78" s="246" t="s">
        <v>894</v>
      </c>
      <c r="BK78" s="246" t="s">
        <v>894</v>
      </c>
      <c r="BL78" s="246" t="s">
        <v>894</v>
      </c>
      <c r="BM78" s="242" t="s">
        <v>726</v>
      </c>
      <c r="BN78" s="1453" t="s">
        <v>726</v>
      </c>
      <c r="BO78" s="1515" t="s">
        <v>726</v>
      </c>
      <c r="BP78" s="68"/>
      <c r="BQ78" s="68"/>
    </row>
    <row r="79" spans="1:69" ht="163.5" customHeight="1" x14ac:dyDescent="0.45">
      <c r="A79" s="943"/>
      <c r="B79" s="935"/>
      <c r="C79" s="935"/>
      <c r="D79" s="691"/>
      <c r="E79" s="691"/>
      <c r="F79" s="691"/>
      <c r="G79" s="937"/>
      <c r="H79" s="937"/>
      <c r="I79" s="937"/>
      <c r="J79" s="888"/>
      <c r="K79" s="710"/>
      <c r="L79" s="710"/>
      <c r="M79" s="710"/>
      <c r="N79" s="710"/>
      <c r="O79" s="710"/>
      <c r="P79" s="710"/>
      <c r="Q79" s="662"/>
      <c r="R79" s="851"/>
      <c r="S79" s="851"/>
      <c r="T79" s="969"/>
      <c r="U79" s="1056"/>
      <c r="V79" s="1233"/>
      <c r="W79" s="1056"/>
      <c r="X79" s="1056"/>
      <c r="Y79" s="838"/>
      <c r="Z79" s="838"/>
      <c r="AA79" s="928"/>
      <c r="AB79" s="920"/>
      <c r="AC79" s="768"/>
      <c r="AD79" s="734"/>
      <c r="AE79" s="682"/>
      <c r="AF79" s="694"/>
      <c r="AG79" s="691"/>
      <c r="AH79" s="62" t="s">
        <v>287</v>
      </c>
      <c r="AI79" s="242" t="s">
        <v>288</v>
      </c>
      <c r="AJ79" s="242" t="s">
        <v>301</v>
      </c>
      <c r="AK79" s="143">
        <v>0.1</v>
      </c>
      <c r="AL79" s="242" t="s">
        <v>726</v>
      </c>
      <c r="AM79" s="1291" t="s">
        <v>726</v>
      </c>
      <c r="AN79" s="157" t="s">
        <v>726</v>
      </c>
      <c r="AO79" s="1066"/>
      <c r="AP79" s="1403" t="s">
        <v>726</v>
      </c>
      <c r="AQ79" s="242" t="s">
        <v>726</v>
      </c>
      <c r="AR79" s="242" t="s">
        <v>726</v>
      </c>
      <c r="AS79" s="242" t="s">
        <v>726</v>
      </c>
      <c r="AT79" s="249" t="s">
        <v>726</v>
      </c>
      <c r="AU79" s="1293" t="s">
        <v>726</v>
      </c>
      <c r="AV79" s="726"/>
      <c r="AW79" s="667"/>
      <c r="AX79" s="667"/>
      <c r="AY79" s="826"/>
      <c r="AZ79" s="667"/>
      <c r="BA79" s="822"/>
      <c r="BB79" s="822"/>
      <c r="BC79" s="667"/>
      <c r="BD79" s="1109"/>
      <c r="BE79" s="1109"/>
      <c r="BF79" s="1109"/>
      <c r="BG79" s="1136"/>
      <c r="BH79" s="674"/>
      <c r="BI79" s="242" t="s">
        <v>726</v>
      </c>
      <c r="BJ79" s="246" t="s">
        <v>894</v>
      </c>
      <c r="BK79" s="246" t="s">
        <v>894</v>
      </c>
      <c r="BL79" s="246" t="s">
        <v>894</v>
      </c>
      <c r="BM79" s="242" t="s">
        <v>726</v>
      </c>
      <c r="BN79" s="1453" t="s">
        <v>726</v>
      </c>
      <c r="BO79" s="1515" t="s">
        <v>726</v>
      </c>
      <c r="BP79" s="68"/>
      <c r="BQ79" s="68"/>
    </row>
    <row r="80" spans="1:69" ht="157.5" customHeight="1" thickBot="1" x14ac:dyDescent="0.5">
      <c r="A80" s="943"/>
      <c r="B80" s="935"/>
      <c r="C80" s="935"/>
      <c r="D80" s="691"/>
      <c r="E80" s="691"/>
      <c r="F80" s="691"/>
      <c r="G80" s="937"/>
      <c r="H80" s="937"/>
      <c r="I80" s="937"/>
      <c r="J80" s="888"/>
      <c r="K80" s="710"/>
      <c r="L80" s="710"/>
      <c r="M80" s="710"/>
      <c r="N80" s="710"/>
      <c r="O80" s="740"/>
      <c r="P80" s="740"/>
      <c r="Q80" s="662"/>
      <c r="R80" s="851"/>
      <c r="S80" s="851"/>
      <c r="T80" s="969"/>
      <c r="U80" s="1056"/>
      <c r="V80" s="1233"/>
      <c r="W80" s="1056"/>
      <c r="X80" s="1056"/>
      <c r="Y80" s="838"/>
      <c r="Z80" s="838"/>
      <c r="AA80" s="928"/>
      <c r="AB80" s="920"/>
      <c r="AC80" s="768"/>
      <c r="AD80" s="734"/>
      <c r="AE80" s="683"/>
      <c r="AF80" s="695"/>
      <c r="AG80" s="692"/>
      <c r="AH80" s="85" t="s">
        <v>289</v>
      </c>
      <c r="AI80" s="250" t="s">
        <v>290</v>
      </c>
      <c r="AJ80" s="250">
        <v>3</v>
      </c>
      <c r="AK80" s="164">
        <v>0.1</v>
      </c>
      <c r="AL80" s="250">
        <v>0</v>
      </c>
      <c r="AM80" s="1294">
        <v>0</v>
      </c>
      <c r="AN80" s="122">
        <f t="shared" si="1"/>
        <v>0</v>
      </c>
      <c r="AO80" s="1067"/>
      <c r="AP80" s="243" t="s">
        <v>893</v>
      </c>
      <c r="AQ80" s="244" t="s">
        <v>915</v>
      </c>
      <c r="AR80" s="71">
        <v>180</v>
      </c>
      <c r="AS80" s="242">
        <v>3</v>
      </c>
      <c r="AT80" s="251">
        <v>0</v>
      </c>
      <c r="AU80" s="1294">
        <v>0</v>
      </c>
      <c r="AV80" s="727"/>
      <c r="AW80" s="668"/>
      <c r="AX80" s="668"/>
      <c r="AY80" s="827"/>
      <c r="AZ80" s="668"/>
      <c r="BA80" s="823"/>
      <c r="BB80" s="823"/>
      <c r="BC80" s="668"/>
      <c r="BD80" s="1188"/>
      <c r="BE80" s="1188"/>
      <c r="BF80" s="1188"/>
      <c r="BG80" s="1137"/>
      <c r="BH80" s="674"/>
      <c r="BI80" s="250">
        <v>3</v>
      </c>
      <c r="BJ80" s="235" t="s">
        <v>918</v>
      </c>
      <c r="BK80" s="111" t="s">
        <v>890</v>
      </c>
      <c r="BL80" s="111" t="s">
        <v>741</v>
      </c>
      <c r="BM80" s="72" t="s">
        <v>893</v>
      </c>
      <c r="BN80" s="1459" t="s">
        <v>726</v>
      </c>
      <c r="BO80" s="1517" t="s">
        <v>726</v>
      </c>
      <c r="BP80" s="68"/>
      <c r="BQ80" s="68"/>
    </row>
    <row r="81" spans="1:69" ht="144.75" customHeight="1" thickBot="1" x14ac:dyDescent="0.5">
      <c r="A81" s="943"/>
      <c r="B81" s="935"/>
      <c r="C81" s="935"/>
      <c r="D81" s="691"/>
      <c r="E81" s="691"/>
      <c r="F81" s="691"/>
      <c r="G81" s="937"/>
      <c r="H81" s="937"/>
      <c r="I81" s="937"/>
      <c r="J81" s="888"/>
      <c r="K81" s="710"/>
      <c r="L81" s="710"/>
      <c r="M81" s="710"/>
      <c r="N81" s="710"/>
      <c r="O81" s="739"/>
      <c r="P81" s="739" t="s">
        <v>136</v>
      </c>
      <c r="Q81" s="662"/>
      <c r="R81" s="851"/>
      <c r="S81" s="851"/>
      <c r="T81" s="969"/>
      <c r="U81" s="1056"/>
      <c r="V81" s="1233"/>
      <c r="W81" s="1056"/>
      <c r="X81" s="1056"/>
      <c r="Y81" s="838"/>
      <c r="Z81" s="838"/>
      <c r="AA81" s="928"/>
      <c r="AB81" s="920"/>
      <c r="AC81" s="768"/>
      <c r="AD81" s="734"/>
      <c r="AE81" s="681" t="s">
        <v>291</v>
      </c>
      <c r="AF81" s="693">
        <v>2020130010195</v>
      </c>
      <c r="AG81" s="690" t="s">
        <v>292</v>
      </c>
      <c r="AH81" s="136" t="s">
        <v>293</v>
      </c>
      <c r="AI81" s="45" t="s">
        <v>294</v>
      </c>
      <c r="AJ81" s="240">
        <v>1</v>
      </c>
      <c r="AK81" s="130">
        <v>0.05</v>
      </c>
      <c r="AL81" s="252">
        <v>0</v>
      </c>
      <c r="AM81" s="1280">
        <v>0.5</v>
      </c>
      <c r="AN81" s="95">
        <f t="shared" si="1"/>
        <v>0.5</v>
      </c>
      <c r="AO81" s="1068">
        <f>AVERAGE(AN81:AN89)</f>
        <v>0.64</v>
      </c>
      <c r="AP81" s="253" t="s">
        <v>905</v>
      </c>
      <c r="AQ81" s="254" t="s">
        <v>898</v>
      </c>
      <c r="AR81" s="255">
        <v>119</v>
      </c>
      <c r="AS81" s="101"/>
      <c r="AT81" s="256" t="s">
        <v>726</v>
      </c>
      <c r="AU81" s="1295" t="s">
        <v>726</v>
      </c>
      <c r="AV81" s="669" t="s">
        <v>146</v>
      </c>
      <c r="AW81" s="672" t="s">
        <v>937</v>
      </c>
      <c r="AX81" s="672" t="s">
        <v>741</v>
      </c>
      <c r="AY81" s="672">
        <v>52920778272</v>
      </c>
      <c r="AZ81" s="152" t="s">
        <v>750</v>
      </c>
      <c r="BA81" s="821" t="s">
        <v>876</v>
      </c>
      <c r="BB81" s="821" t="s">
        <v>877</v>
      </c>
      <c r="BC81" s="67">
        <v>50648568336</v>
      </c>
      <c r="BD81" s="1108">
        <v>52920778272</v>
      </c>
      <c r="BE81" s="1108">
        <v>50519663585</v>
      </c>
      <c r="BF81" s="1108">
        <v>16581121764.4</v>
      </c>
      <c r="BG81" s="1139">
        <f>+BF81/BD81</f>
        <v>0.31331968851964054</v>
      </c>
      <c r="BH81" s="82">
        <v>48247453649.5</v>
      </c>
      <c r="BI81" s="257" t="s">
        <v>755</v>
      </c>
      <c r="BJ81" s="257" t="s">
        <v>909</v>
      </c>
      <c r="BK81" s="101" t="s">
        <v>890</v>
      </c>
      <c r="BL81" s="101" t="s">
        <v>741</v>
      </c>
      <c r="BM81" s="258" t="s">
        <v>906</v>
      </c>
      <c r="BN81" s="1460" t="s">
        <v>726</v>
      </c>
      <c r="BO81" s="1526" t="s">
        <v>726</v>
      </c>
      <c r="BP81" s="68"/>
      <c r="BQ81" s="68"/>
    </row>
    <row r="82" spans="1:69" ht="177.75" customHeight="1" thickBot="1" x14ac:dyDescent="0.5">
      <c r="A82" s="943"/>
      <c r="B82" s="935"/>
      <c r="C82" s="935"/>
      <c r="D82" s="691"/>
      <c r="E82" s="691"/>
      <c r="F82" s="691"/>
      <c r="G82" s="937"/>
      <c r="H82" s="937"/>
      <c r="I82" s="937"/>
      <c r="J82" s="888"/>
      <c r="K82" s="710"/>
      <c r="L82" s="710"/>
      <c r="M82" s="710"/>
      <c r="N82" s="710"/>
      <c r="O82" s="710"/>
      <c r="P82" s="710"/>
      <c r="Q82" s="662"/>
      <c r="R82" s="851"/>
      <c r="S82" s="851"/>
      <c r="T82" s="969"/>
      <c r="U82" s="1056"/>
      <c r="V82" s="1233"/>
      <c r="W82" s="1056"/>
      <c r="X82" s="1056"/>
      <c r="Y82" s="838"/>
      <c r="Z82" s="838"/>
      <c r="AA82" s="928"/>
      <c r="AB82" s="920"/>
      <c r="AC82" s="768"/>
      <c r="AD82" s="734"/>
      <c r="AE82" s="682"/>
      <c r="AF82" s="694"/>
      <c r="AG82" s="691"/>
      <c r="AH82" s="148" t="s">
        <v>295</v>
      </c>
      <c r="AI82" s="63" t="s">
        <v>264</v>
      </c>
      <c r="AJ82" s="242">
        <v>106487</v>
      </c>
      <c r="AK82" s="143">
        <v>0.4</v>
      </c>
      <c r="AL82" s="266">
        <v>97499</v>
      </c>
      <c r="AM82" s="1295">
        <v>100206</v>
      </c>
      <c r="AN82" s="49">
        <v>1</v>
      </c>
      <c r="AO82" s="1069"/>
      <c r="AP82" s="260" t="s">
        <v>906</v>
      </c>
      <c r="AQ82" s="261" t="s">
        <v>898</v>
      </c>
      <c r="AR82" s="262">
        <v>189</v>
      </c>
      <c r="AS82" s="71"/>
      <c r="AT82" s="233">
        <v>97499</v>
      </c>
      <c r="AU82" s="1295">
        <v>100206</v>
      </c>
      <c r="AV82" s="670"/>
      <c r="AW82" s="667"/>
      <c r="AX82" s="667"/>
      <c r="AY82" s="667"/>
      <c r="AZ82" s="152" t="s">
        <v>869</v>
      </c>
      <c r="BA82" s="822"/>
      <c r="BB82" s="822"/>
      <c r="BC82" s="111">
        <v>3035825805</v>
      </c>
      <c r="BD82" s="1109"/>
      <c r="BE82" s="1109"/>
      <c r="BF82" s="1109"/>
      <c r="BG82" s="1136"/>
      <c r="BH82" s="82">
        <v>3035825805</v>
      </c>
      <c r="BI82" s="235" t="s">
        <v>755</v>
      </c>
      <c r="BJ82" s="235" t="s">
        <v>910</v>
      </c>
      <c r="BK82" s="101" t="s">
        <v>890</v>
      </c>
      <c r="BL82" s="111" t="s">
        <v>911</v>
      </c>
      <c r="BM82" s="258" t="s">
        <v>906</v>
      </c>
      <c r="BN82" s="1461" t="s">
        <v>989</v>
      </c>
      <c r="BO82" s="1461" t="s">
        <v>1076</v>
      </c>
      <c r="BP82" s="68"/>
      <c r="BQ82" s="68"/>
    </row>
    <row r="83" spans="1:69" ht="99.95" customHeight="1" thickBot="1" x14ac:dyDescent="0.5">
      <c r="A83" s="943"/>
      <c r="B83" s="935"/>
      <c r="C83" s="935"/>
      <c r="D83" s="691"/>
      <c r="E83" s="691"/>
      <c r="F83" s="691"/>
      <c r="G83" s="937"/>
      <c r="H83" s="937"/>
      <c r="I83" s="937"/>
      <c r="J83" s="888"/>
      <c r="K83" s="710"/>
      <c r="L83" s="710"/>
      <c r="M83" s="710"/>
      <c r="N83" s="710"/>
      <c r="O83" s="710"/>
      <c r="P83" s="710"/>
      <c r="Q83" s="662"/>
      <c r="R83" s="851"/>
      <c r="S83" s="851"/>
      <c r="T83" s="969"/>
      <c r="U83" s="1056"/>
      <c r="V83" s="1233"/>
      <c r="W83" s="1056"/>
      <c r="X83" s="1056"/>
      <c r="Y83" s="838"/>
      <c r="Z83" s="838"/>
      <c r="AA83" s="928"/>
      <c r="AB83" s="920"/>
      <c r="AC83" s="768"/>
      <c r="AD83" s="734"/>
      <c r="AE83" s="682"/>
      <c r="AF83" s="694"/>
      <c r="AG83" s="691"/>
      <c r="AH83" s="148" t="s">
        <v>296</v>
      </c>
      <c r="AI83" s="63" t="s">
        <v>174</v>
      </c>
      <c r="AJ83" s="242">
        <v>1</v>
      </c>
      <c r="AK83" s="143">
        <v>0.05</v>
      </c>
      <c r="AL83" s="242">
        <v>1</v>
      </c>
      <c r="AM83" s="1280">
        <v>0.5</v>
      </c>
      <c r="AN83" s="49">
        <v>1</v>
      </c>
      <c r="AO83" s="1069"/>
      <c r="AP83" s="263" t="s">
        <v>906</v>
      </c>
      <c r="AQ83" s="261" t="s">
        <v>898</v>
      </c>
      <c r="AR83" s="262">
        <v>189</v>
      </c>
      <c r="AS83" s="231"/>
      <c r="AT83" s="233" t="s">
        <v>726</v>
      </c>
      <c r="AU83" s="1385" t="s">
        <v>726</v>
      </c>
      <c r="AV83" s="670"/>
      <c r="AW83" s="667"/>
      <c r="AX83" s="667"/>
      <c r="AY83" s="667"/>
      <c r="AZ83" s="74" t="s">
        <v>870</v>
      </c>
      <c r="BA83" s="822"/>
      <c r="BB83" s="822"/>
      <c r="BC83" s="111">
        <v>2272209936</v>
      </c>
      <c r="BD83" s="1109"/>
      <c r="BE83" s="1109"/>
      <c r="BF83" s="1109"/>
      <c r="BG83" s="1136"/>
      <c r="BH83" s="82">
        <v>1701387528</v>
      </c>
      <c r="BI83" s="235" t="s">
        <v>755</v>
      </c>
      <c r="BJ83" s="235" t="s">
        <v>909</v>
      </c>
      <c r="BK83" s="111" t="s">
        <v>890</v>
      </c>
      <c r="BL83" s="111" t="s">
        <v>741</v>
      </c>
      <c r="BM83" s="258" t="s">
        <v>906</v>
      </c>
      <c r="BN83" s="1462" t="s">
        <v>990</v>
      </c>
      <c r="BO83" s="1461" t="s">
        <v>1077</v>
      </c>
      <c r="BP83" s="68"/>
      <c r="BQ83" s="68"/>
    </row>
    <row r="84" spans="1:69" ht="99.95" customHeight="1" thickBot="1" x14ac:dyDescent="0.5">
      <c r="A84" s="943"/>
      <c r="B84" s="935"/>
      <c r="C84" s="935"/>
      <c r="D84" s="691"/>
      <c r="E84" s="691"/>
      <c r="F84" s="691"/>
      <c r="G84" s="937"/>
      <c r="H84" s="937"/>
      <c r="I84" s="937"/>
      <c r="J84" s="888"/>
      <c r="K84" s="710"/>
      <c r="L84" s="710"/>
      <c r="M84" s="710"/>
      <c r="N84" s="710"/>
      <c r="O84" s="710"/>
      <c r="P84" s="710"/>
      <c r="Q84" s="662"/>
      <c r="R84" s="851"/>
      <c r="S84" s="851"/>
      <c r="T84" s="969"/>
      <c r="U84" s="1056"/>
      <c r="V84" s="1233"/>
      <c r="W84" s="1056"/>
      <c r="X84" s="1056"/>
      <c r="Y84" s="838"/>
      <c r="Z84" s="838"/>
      <c r="AA84" s="928"/>
      <c r="AB84" s="920"/>
      <c r="AC84" s="768"/>
      <c r="AD84" s="734"/>
      <c r="AE84" s="682"/>
      <c r="AF84" s="694"/>
      <c r="AG84" s="691"/>
      <c r="AH84" s="148" t="s">
        <v>297</v>
      </c>
      <c r="AI84" s="63" t="s">
        <v>298</v>
      </c>
      <c r="AJ84" s="242">
        <v>1</v>
      </c>
      <c r="AK84" s="143">
        <v>0.05</v>
      </c>
      <c r="AL84" s="264">
        <v>0</v>
      </c>
      <c r="AM84" s="1280">
        <v>0.5</v>
      </c>
      <c r="AN84" s="49">
        <f t="shared" si="1"/>
        <v>0.5</v>
      </c>
      <c r="AO84" s="1069"/>
      <c r="AP84" s="263" t="s">
        <v>907</v>
      </c>
      <c r="AQ84" s="261" t="s">
        <v>898</v>
      </c>
      <c r="AR84" s="262">
        <v>77</v>
      </c>
      <c r="AS84" s="111"/>
      <c r="AT84" s="233" t="s">
        <v>726</v>
      </c>
      <c r="AU84" s="1385" t="s">
        <v>726</v>
      </c>
      <c r="AV84" s="670"/>
      <c r="AW84" s="667"/>
      <c r="AX84" s="900"/>
      <c r="AY84" s="900"/>
      <c r="AZ84" s="74" t="s">
        <v>871</v>
      </c>
      <c r="BA84" s="822"/>
      <c r="BB84" s="822"/>
      <c r="BC84" s="111">
        <v>8482143842</v>
      </c>
      <c r="BD84" s="1110"/>
      <c r="BE84" s="1110"/>
      <c r="BF84" s="1110"/>
      <c r="BG84" s="1165"/>
      <c r="BH84" s="82">
        <v>2272209936</v>
      </c>
      <c r="BI84" s="235" t="s">
        <v>755</v>
      </c>
      <c r="BJ84" s="235" t="s">
        <v>909</v>
      </c>
      <c r="BK84" s="111" t="s">
        <v>890</v>
      </c>
      <c r="BL84" s="111" t="s">
        <v>741</v>
      </c>
      <c r="BM84" s="258" t="s">
        <v>906</v>
      </c>
      <c r="BN84" s="1463" t="s">
        <v>991</v>
      </c>
      <c r="BO84" s="1522" t="s">
        <v>1078</v>
      </c>
      <c r="BP84" s="68"/>
      <c r="BQ84" s="68"/>
    </row>
    <row r="85" spans="1:69" ht="99.95" customHeight="1" thickBot="1" x14ac:dyDescent="0.5">
      <c r="A85" s="943"/>
      <c r="B85" s="935"/>
      <c r="C85" s="935"/>
      <c r="D85" s="691"/>
      <c r="E85" s="691"/>
      <c r="F85" s="691"/>
      <c r="G85" s="937"/>
      <c r="H85" s="937"/>
      <c r="I85" s="937"/>
      <c r="J85" s="888"/>
      <c r="K85" s="710"/>
      <c r="L85" s="710"/>
      <c r="M85" s="710"/>
      <c r="N85" s="710"/>
      <c r="O85" s="710"/>
      <c r="P85" s="710"/>
      <c r="Q85" s="662"/>
      <c r="R85" s="851"/>
      <c r="S85" s="851"/>
      <c r="T85" s="969"/>
      <c r="U85" s="1056"/>
      <c r="V85" s="1233"/>
      <c r="W85" s="1056"/>
      <c r="X85" s="1056"/>
      <c r="Y85" s="838"/>
      <c r="Z85" s="838"/>
      <c r="AA85" s="928"/>
      <c r="AB85" s="920"/>
      <c r="AC85" s="768"/>
      <c r="AD85" s="734"/>
      <c r="AE85" s="682"/>
      <c r="AF85" s="694"/>
      <c r="AG85" s="691"/>
      <c r="AH85" s="148" t="s">
        <v>299</v>
      </c>
      <c r="AI85" s="63" t="s">
        <v>300</v>
      </c>
      <c r="AJ85" s="242" t="s">
        <v>301</v>
      </c>
      <c r="AK85" s="143">
        <v>0</v>
      </c>
      <c r="AL85" s="264" t="s">
        <v>726</v>
      </c>
      <c r="AM85" s="1280" t="s">
        <v>726</v>
      </c>
      <c r="AN85" s="157" t="s">
        <v>726</v>
      </c>
      <c r="AO85" s="1069"/>
      <c r="AP85" s="263" t="s">
        <v>301</v>
      </c>
      <c r="AQ85" s="261" t="s">
        <v>301</v>
      </c>
      <c r="AR85" s="262"/>
      <c r="AS85" s="111"/>
      <c r="AT85" s="233" t="s">
        <v>301</v>
      </c>
      <c r="AU85" s="1385" t="s">
        <v>301</v>
      </c>
      <c r="AV85" s="670"/>
      <c r="AW85" s="667"/>
      <c r="AX85" s="708" t="s">
        <v>747</v>
      </c>
      <c r="AY85" s="708">
        <f>70494634353-AY81</f>
        <v>17573856081</v>
      </c>
      <c r="AZ85" s="152" t="s">
        <v>872</v>
      </c>
      <c r="BA85" s="822"/>
      <c r="BB85" s="822"/>
      <c r="BC85" s="111">
        <v>4755140724</v>
      </c>
      <c r="BD85" s="1094">
        <v>24521246856</v>
      </c>
      <c r="BE85" s="1111">
        <v>14016103618</v>
      </c>
      <c r="BF85" s="1111">
        <v>0</v>
      </c>
      <c r="BG85" s="1166">
        <f>+BF85/BD85</f>
        <v>0</v>
      </c>
      <c r="BH85" s="82">
        <v>8482143842</v>
      </c>
      <c r="BI85" s="235" t="s">
        <v>894</v>
      </c>
      <c r="BJ85" s="235" t="s">
        <v>912</v>
      </c>
      <c r="BK85" s="111" t="s">
        <v>894</v>
      </c>
      <c r="BL85" s="111" t="s">
        <v>894</v>
      </c>
      <c r="BM85" s="258" t="s">
        <v>906</v>
      </c>
      <c r="BN85" s="1462" t="s">
        <v>726</v>
      </c>
      <c r="BO85" s="1461" t="s">
        <v>726</v>
      </c>
      <c r="BP85" s="68"/>
      <c r="BQ85" s="68"/>
    </row>
    <row r="86" spans="1:69" ht="171.75" customHeight="1" thickBot="1" x14ac:dyDescent="0.5">
      <c r="A86" s="943"/>
      <c r="B86" s="935"/>
      <c r="C86" s="935"/>
      <c r="D86" s="691"/>
      <c r="E86" s="691"/>
      <c r="F86" s="691"/>
      <c r="G86" s="937"/>
      <c r="H86" s="937"/>
      <c r="I86" s="937"/>
      <c r="J86" s="888"/>
      <c r="K86" s="710"/>
      <c r="L86" s="710"/>
      <c r="M86" s="710"/>
      <c r="N86" s="710"/>
      <c r="O86" s="710"/>
      <c r="P86" s="710"/>
      <c r="Q86" s="662"/>
      <c r="R86" s="851"/>
      <c r="S86" s="851"/>
      <c r="T86" s="969"/>
      <c r="U86" s="1056"/>
      <c r="V86" s="1233"/>
      <c r="W86" s="1056"/>
      <c r="X86" s="1056"/>
      <c r="Y86" s="838"/>
      <c r="Z86" s="838"/>
      <c r="AA86" s="928"/>
      <c r="AB86" s="920"/>
      <c r="AC86" s="768"/>
      <c r="AD86" s="734"/>
      <c r="AE86" s="682"/>
      <c r="AF86" s="694"/>
      <c r="AG86" s="691"/>
      <c r="AH86" s="148" t="s">
        <v>302</v>
      </c>
      <c r="AI86" s="63" t="s">
        <v>188</v>
      </c>
      <c r="AJ86" s="242">
        <v>4</v>
      </c>
      <c r="AK86" s="143">
        <v>0.15</v>
      </c>
      <c r="AL86" s="266">
        <v>1</v>
      </c>
      <c r="AM86" s="1280">
        <v>2</v>
      </c>
      <c r="AN86" s="157" t="s">
        <v>726</v>
      </c>
      <c r="AO86" s="1069"/>
      <c r="AP86" s="263" t="s">
        <v>895</v>
      </c>
      <c r="AQ86" s="261" t="s">
        <v>898</v>
      </c>
      <c r="AR86" s="262">
        <v>169</v>
      </c>
      <c r="AS86" s="111"/>
      <c r="AT86" s="233" t="s">
        <v>726</v>
      </c>
      <c r="AU86" s="1385" t="s">
        <v>726</v>
      </c>
      <c r="AV86" s="670"/>
      <c r="AW86" s="667"/>
      <c r="AX86" s="667"/>
      <c r="AY86" s="667"/>
      <c r="AZ86" s="152" t="s">
        <v>873</v>
      </c>
      <c r="BA86" s="822"/>
      <c r="BB86" s="822"/>
      <c r="BC86" s="111">
        <v>696746443</v>
      </c>
      <c r="BD86" s="1087"/>
      <c r="BE86" s="1109"/>
      <c r="BF86" s="1109"/>
      <c r="BG86" s="1136"/>
      <c r="BH86" s="82">
        <v>50000000</v>
      </c>
      <c r="BI86" s="235" t="s">
        <v>755</v>
      </c>
      <c r="BJ86" s="235" t="s">
        <v>913</v>
      </c>
      <c r="BK86" s="75" t="s">
        <v>914</v>
      </c>
      <c r="BL86" s="111" t="s">
        <v>741</v>
      </c>
      <c r="BM86" s="258" t="s">
        <v>906</v>
      </c>
      <c r="BN86" s="1461" t="s">
        <v>992</v>
      </c>
      <c r="BO86" s="1461" t="s">
        <v>1079</v>
      </c>
      <c r="BP86" s="68"/>
      <c r="BQ86" s="68"/>
    </row>
    <row r="87" spans="1:69" ht="163.5" customHeight="1" x14ac:dyDescent="0.45">
      <c r="A87" s="943"/>
      <c r="B87" s="935"/>
      <c r="C87" s="935"/>
      <c r="D87" s="691"/>
      <c r="E87" s="691"/>
      <c r="F87" s="691"/>
      <c r="G87" s="937"/>
      <c r="H87" s="937"/>
      <c r="I87" s="937"/>
      <c r="J87" s="888"/>
      <c r="K87" s="710"/>
      <c r="L87" s="710"/>
      <c r="M87" s="710"/>
      <c r="N87" s="710"/>
      <c r="O87" s="710"/>
      <c r="P87" s="710"/>
      <c r="Q87" s="662"/>
      <c r="R87" s="851"/>
      <c r="S87" s="851"/>
      <c r="T87" s="969"/>
      <c r="U87" s="1056"/>
      <c r="V87" s="1233"/>
      <c r="W87" s="1056"/>
      <c r="X87" s="1056"/>
      <c r="Y87" s="838"/>
      <c r="Z87" s="838"/>
      <c r="AA87" s="928"/>
      <c r="AB87" s="920"/>
      <c r="AC87" s="768"/>
      <c r="AD87" s="734"/>
      <c r="AE87" s="682"/>
      <c r="AF87" s="694"/>
      <c r="AG87" s="691"/>
      <c r="AH87" s="148" t="s">
        <v>303</v>
      </c>
      <c r="AI87" s="120" t="s">
        <v>190</v>
      </c>
      <c r="AJ87" s="242">
        <v>1</v>
      </c>
      <c r="AK87" s="143">
        <v>0.1</v>
      </c>
      <c r="AL87" s="266">
        <v>1</v>
      </c>
      <c r="AM87" s="1280" t="s">
        <v>726</v>
      </c>
      <c r="AN87" s="157" t="s">
        <v>726</v>
      </c>
      <c r="AO87" s="1069"/>
      <c r="AP87" s="263" t="s">
        <v>906</v>
      </c>
      <c r="AQ87" s="261" t="s">
        <v>898</v>
      </c>
      <c r="AR87" s="262">
        <v>189</v>
      </c>
      <c r="AS87" s="111"/>
      <c r="AT87" s="233" t="s">
        <v>726</v>
      </c>
      <c r="AU87" s="1385" t="s">
        <v>726</v>
      </c>
      <c r="AV87" s="670"/>
      <c r="AW87" s="667"/>
      <c r="AX87" s="667"/>
      <c r="AY87" s="667"/>
      <c r="AZ87" s="152" t="s">
        <v>874</v>
      </c>
      <c r="BA87" s="822"/>
      <c r="BB87" s="822"/>
      <c r="BC87" s="111">
        <v>535749267</v>
      </c>
      <c r="BD87" s="1087"/>
      <c r="BE87" s="1109"/>
      <c r="BF87" s="1109"/>
      <c r="BG87" s="1136"/>
      <c r="BH87" s="82">
        <v>696746443</v>
      </c>
      <c r="BI87" s="235" t="s">
        <v>755</v>
      </c>
      <c r="BJ87" s="235" t="s">
        <v>909</v>
      </c>
      <c r="BK87" s="111" t="s">
        <v>890</v>
      </c>
      <c r="BL87" s="111" t="s">
        <v>741</v>
      </c>
      <c r="BM87" s="258" t="s">
        <v>906</v>
      </c>
      <c r="BN87" s="1462" t="s">
        <v>726</v>
      </c>
      <c r="BO87" s="1461" t="s">
        <v>726</v>
      </c>
      <c r="BP87" s="68"/>
      <c r="BQ87" s="68"/>
    </row>
    <row r="88" spans="1:69" ht="99.95" customHeight="1" x14ac:dyDescent="0.45">
      <c r="A88" s="943"/>
      <c r="B88" s="935"/>
      <c r="C88" s="935"/>
      <c r="D88" s="691"/>
      <c r="E88" s="691"/>
      <c r="F88" s="691"/>
      <c r="G88" s="937"/>
      <c r="H88" s="937"/>
      <c r="I88" s="937"/>
      <c r="J88" s="888"/>
      <c r="K88" s="710"/>
      <c r="L88" s="710"/>
      <c r="M88" s="710"/>
      <c r="N88" s="710"/>
      <c r="O88" s="710"/>
      <c r="P88" s="710"/>
      <c r="Q88" s="662"/>
      <c r="R88" s="851"/>
      <c r="S88" s="851"/>
      <c r="T88" s="969"/>
      <c r="U88" s="1056"/>
      <c r="V88" s="1233"/>
      <c r="W88" s="1056"/>
      <c r="X88" s="1056"/>
      <c r="Y88" s="838"/>
      <c r="Z88" s="838"/>
      <c r="AA88" s="928"/>
      <c r="AB88" s="920"/>
      <c r="AC88" s="768"/>
      <c r="AD88" s="734"/>
      <c r="AE88" s="682"/>
      <c r="AF88" s="694"/>
      <c r="AG88" s="691"/>
      <c r="AH88" s="148" t="s">
        <v>304</v>
      </c>
      <c r="AI88" s="63" t="s">
        <v>286</v>
      </c>
      <c r="AJ88" s="242" t="s">
        <v>301</v>
      </c>
      <c r="AK88" s="143">
        <v>0.05</v>
      </c>
      <c r="AL88" s="267" t="s">
        <v>726</v>
      </c>
      <c r="AM88" s="143" t="s">
        <v>726</v>
      </c>
      <c r="AN88" s="157" t="s">
        <v>726</v>
      </c>
      <c r="AO88" s="1069"/>
      <c r="AP88" s="268" t="s">
        <v>301</v>
      </c>
      <c r="AQ88" s="261" t="s">
        <v>301</v>
      </c>
      <c r="AR88" s="262" t="s">
        <v>301</v>
      </c>
      <c r="AS88" s="111"/>
      <c r="AT88" s="233" t="s">
        <v>726</v>
      </c>
      <c r="AU88" s="1385" t="s">
        <v>726</v>
      </c>
      <c r="AV88" s="670"/>
      <c r="AW88" s="667"/>
      <c r="AX88" s="667"/>
      <c r="AY88" s="667"/>
      <c r="AZ88" s="152" t="s">
        <v>875</v>
      </c>
      <c r="BA88" s="822"/>
      <c r="BB88" s="822"/>
      <c r="BC88" s="111">
        <v>68250000</v>
      </c>
      <c r="BD88" s="1087"/>
      <c r="BE88" s="1109"/>
      <c r="BF88" s="1109"/>
      <c r="BG88" s="1136"/>
      <c r="BH88" s="82">
        <v>50000000</v>
      </c>
      <c r="BI88" s="235" t="s">
        <v>894</v>
      </c>
      <c r="BJ88" s="235" t="s">
        <v>894</v>
      </c>
      <c r="BK88" s="235" t="s">
        <v>894</v>
      </c>
      <c r="BL88" s="235" t="s">
        <v>894</v>
      </c>
      <c r="BM88" s="235" t="s">
        <v>894</v>
      </c>
      <c r="BN88" s="1461" t="s">
        <v>993</v>
      </c>
      <c r="BO88" s="1461" t="s">
        <v>1080</v>
      </c>
      <c r="BP88" s="68"/>
      <c r="BQ88" s="68"/>
    </row>
    <row r="89" spans="1:69" ht="99.95" customHeight="1" thickBot="1" x14ac:dyDescent="0.5">
      <c r="A89" s="943"/>
      <c r="B89" s="935"/>
      <c r="C89" s="935"/>
      <c r="D89" s="691"/>
      <c r="E89" s="691"/>
      <c r="F89" s="691"/>
      <c r="G89" s="937"/>
      <c r="H89" s="937"/>
      <c r="I89" s="937"/>
      <c r="J89" s="888"/>
      <c r="K89" s="740"/>
      <c r="L89" s="740"/>
      <c r="M89" s="740"/>
      <c r="N89" s="740"/>
      <c r="O89" s="740"/>
      <c r="P89" s="740"/>
      <c r="Q89" s="865"/>
      <c r="R89" s="852"/>
      <c r="S89" s="852"/>
      <c r="T89" s="970"/>
      <c r="U89" s="1057"/>
      <c r="V89" s="1234"/>
      <c r="W89" s="1057"/>
      <c r="X89" s="1057"/>
      <c r="Y89" s="839"/>
      <c r="Z89" s="839"/>
      <c r="AA89" s="928"/>
      <c r="AB89" s="920"/>
      <c r="AC89" s="768"/>
      <c r="AD89" s="734"/>
      <c r="AE89" s="683"/>
      <c r="AF89" s="695"/>
      <c r="AG89" s="692"/>
      <c r="AH89" s="305" t="s">
        <v>305</v>
      </c>
      <c r="AI89" s="86" t="s">
        <v>290</v>
      </c>
      <c r="AJ89" s="250">
        <v>5</v>
      </c>
      <c r="AK89" s="164">
        <v>0.15</v>
      </c>
      <c r="AL89" s="269">
        <v>0</v>
      </c>
      <c r="AM89" s="1296">
        <v>1</v>
      </c>
      <c r="AN89" s="122">
        <f t="shared" si="1"/>
        <v>0.2</v>
      </c>
      <c r="AO89" s="1070"/>
      <c r="AP89" s="270" t="s">
        <v>908</v>
      </c>
      <c r="AQ89" s="271" t="s">
        <v>898</v>
      </c>
      <c r="AR89" s="272">
        <v>178</v>
      </c>
      <c r="AS89" s="92"/>
      <c r="AT89" s="273" t="s">
        <v>726</v>
      </c>
      <c r="AU89" s="1388" t="s">
        <v>726</v>
      </c>
      <c r="AV89" s="671"/>
      <c r="AW89" s="668"/>
      <c r="AX89" s="900"/>
      <c r="AY89" s="900"/>
      <c r="AZ89" s="119"/>
      <c r="BA89" s="708"/>
      <c r="BB89" s="708"/>
      <c r="BC89" s="274">
        <v>0</v>
      </c>
      <c r="BD89" s="1087"/>
      <c r="BE89" s="1110"/>
      <c r="BF89" s="1110"/>
      <c r="BG89" s="1165"/>
      <c r="BH89" s="626"/>
      <c r="BI89" s="275" t="s">
        <v>755</v>
      </c>
      <c r="BJ89" s="275" t="s">
        <v>909</v>
      </c>
      <c r="BK89" s="92" t="s">
        <v>890</v>
      </c>
      <c r="BL89" s="92" t="s">
        <v>741</v>
      </c>
      <c r="BM89" s="276" t="s">
        <v>906</v>
      </c>
      <c r="BN89" s="1464"/>
      <c r="BO89" s="1527" t="s">
        <v>726</v>
      </c>
      <c r="BP89" s="68"/>
      <c r="BQ89" s="68"/>
    </row>
    <row r="90" spans="1:69" ht="98.25" customHeight="1" x14ac:dyDescent="0.45">
      <c r="A90" s="943"/>
      <c r="B90" s="935"/>
      <c r="C90" s="935"/>
      <c r="D90" s="691"/>
      <c r="E90" s="691"/>
      <c r="F90" s="691"/>
      <c r="G90" s="937"/>
      <c r="H90" s="937"/>
      <c r="I90" s="937"/>
      <c r="J90" s="888"/>
      <c r="K90" s="739" t="s">
        <v>306</v>
      </c>
      <c r="L90" s="739" t="s">
        <v>270</v>
      </c>
      <c r="M90" s="739" t="s">
        <v>307</v>
      </c>
      <c r="N90" s="739" t="s">
        <v>308</v>
      </c>
      <c r="O90" s="739"/>
      <c r="P90" s="739" t="s">
        <v>136</v>
      </c>
      <c r="Q90" s="739" t="s">
        <v>309</v>
      </c>
      <c r="R90" s="866">
        <v>40</v>
      </c>
      <c r="S90" s="866">
        <v>13</v>
      </c>
      <c r="T90" s="859">
        <v>141</v>
      </c>
      <c r="U90" s="859">
        <v>1</v>
      </c>
      <c r="V90" s="1224">
        <v>1</v>
      </c>
      <c r="W90" s="871">
        <f>+U90</f>
        <v>1</v>
      </c>
      <c r="X90" s="871">
        <f>+T90+U90</f>
        <v>142</v>
      </c>
      <c r="Y90" s="883">
        <f>+W90/S90</f>
        <v>7.6923076923076927E-2</v>
      </c>
      <c r="Z90" s="883">
        <v>1</v>
      </c>
      <c r="AA90" s="928"/>
      <c r="AB90" s="920"/>
      <c r="AC90" s="768"/>
      <c r="AD90" s="734"/>
      <c r="AE90" s="681" t="s">
        <v>310</v>
      </c>
      <c r="AF90" s="693">
        <v>2020130010094</v>
      </c>
      <c r="AG90" s="690" t="s">
        <v>311</v>
      </c>
      <c r="AH90" s="136" t="s">
        <v>312</v>
      </c>
      <c r="AI90" s="280" t="s">
        <v>313</v>
      </c>
      <c r="AJ90" s="45">
        <v>20</v>
      </c>
      <c r="AK90" s="281">
        <v>0.08</v>
      </c>
      <c r="AL90" s="258">
        <v>13</v>
      </c>
      <c r="AM90" s="1297">
        <v>15</v>
      </c>
      <c r="AN90" s="95">
        <v>1</v>
      </c>
      <c r="AO90" s="981">
        <f>AVERAGE(AN90:AN102)</f>
        <v>0.37565000000000004</v>
      </c>
      <c r="AP90" s="282">
        <v>45298</v>
      </c>
      <c r="AQ90" s="283">
        <v>45657</v>
      </c>
      <c r="AR90" s="284">
        <v>183</v>
      </c>
      <c r="AS90" s="285" t="s">
        <v>301</v>
      </c>
      <c r="AT90" s="233" t="s">
        <v>1025</v>
      </c>
      <c r="AU90" s="1385" t="s">
        <v>1146</v>
      </c>
      <c r="AV90" s="818" t="s">
        <v>196</v>
      </c>
      <c r="AW90" s="812" t="s">
        <v>727</v>
      </c>
      <c r="AX90" s="824" t="s">
        <v>741</v>
      </c>
      <c r="AY90" s="824">
        <v>16600000000</v>
      </c>
      <c r="AZ90" s="824" t="s">
        <v>801</v>
      </c>
      <c r="BA90" s="824" t="s">
        <v>1047</v>
      </c>
      <c r="BB90" s="824" t="s">
        <v>1047</v>
      </c>
      <c r="BC90" s="1167">
        <v>17500000</v>
      </c>
      <c r="BD90" s="1196">
        <v>16600000000</v>
      </c>
      <c r="BE90" s="1196">
        <v>443400000</v>
      </c>
      <c r="BF90" s="1196">
        <v>37050000</v>
      </c>
      <c r="BG90" s="1197">
        <f>+BF90/BD90</f>
        <v>2.2319277108433736E-3</v>
      </c>
      <c r="BH90" s="1558">
        <v>19600000000</v>
      </c>
      <c r="BI90" s="286" t="s">
        <v>745</v>
      </c>
      <c r="BJ90" s="286" t="s">
        <v>745</v>
      </c>
      <c r="BK90" s="286" t="s">
        <v>745</v>
      </c>
      <c r="BL90" s="286" t="s">
        <v>745</v>
      </c>
      <c r="BM90" s="287"/>
      <c r="BN90" s="1465" t="s">
        <v>1026</v>
      </c>
      <c r="BO90" s="1465" t="s">
        <v>1147</v>
      </c>
      <c r="BP90" s="68"/>
      <c r="BQ90" s="68"/>
    </row>
    <row r="91" spans="1:69" ht="95.25" customHeight="1" x14ac:dyDescent="0.45">
      <c r="A91" s="943"/>
      <c r="B91" s="935"/>
      <c r="C91" s="935"/>
      <c r="D91" s="691"/>
      <c r="E91" s="691"/>
      <c r="F91" s="691"/>
      <c r="G91" s="937"/>
      <c r="H91" s="937"/>
      <c r="I91" s="937"/>
      <c r="J91" s="888"/>
      <c r="K91" s="710"/>
      <c r="L91" s="710"/>
      <c r="M91" s="710"/>
      <c r="N91" s="710"/>
      <c r="O91" s="710"/>
      <c r="P91" s="710"/>
      <c r="Q91" s="710"/>
      <c r="R91" s="853"/>
      <c r="S91" s="853"/>
      <c r="T91" s="860"/>
      <c r="U91" s="860"/>
      <c r="V91" s="1224"/>
      <c r="W91" s="780"/>
      <c r="X91" s="780"/>
      <c r="Y91" s="783"/>
      <c r="Z91" s="783"/>
      <c r="AA91" s="928"/>
      <c r="AB91" s="920"/>
      <c r="AC91" s="768"/>
      <c r="AD91" s="734"/>
      <c r="AE91" s="682"/>
      <c r="AF91" s="694"/>
      <c r="AG91" s="691"/>
      <c r="AH91" s="148" t="s">
        <v>314</v>
      </c>
      <c r="AI91" s="289" t="s">
        <v>315</v>
      </c>
      <c r="AJ91" s="63">
        <v>5</v>
      </c>
      <c r="AK91" s="290">
        <v>0.08</v>
      </c>
      <c r="AL91" s="290">
        <v>1.6E-2</v>
      </c>
      <c r="AM91" s="631">
        <v>0.01</v>
      </c>
      <c r="AN91" s="49">
        <f t="shared" si="1"/>
        <v>5.2000000000000006E-3</v>
      </c>
      <c r="AO91" s="982"/>
      <c r="AP91" s="291">
        <v>45298</v>
      </c>
      <c r="AQ91" s="292">
        <v>45657</v>
      </c>
      <c r="AR91" s="293">
        <v>183</v>
      </c>
      <c r="AS91" s="294">
        <v>1500</v>
      </c>
      <c r="AT91" s="233">
        <v>526</v>
      </c>
      <c r="AU91" s="1385">
        <v>802</v>
      </c>
      <c r="AV91" s="819"/>
      <c r="AW91" s="813"/>
      <c r="AX91" s="824"/>
      <c r="AY91" s="824"/>
      <c r="AZ91" s="824"/>
      <c r="BA91" s="824"/>
      <c r="BB91" s="824"/>
      <c r="BC91" s="1168"/>
      <c r="BD91" s="1196"/>
      <c r="BE91" s="1196"/>
      <c r="BF91" s="1196"/>
      <c r="BG91" s="1197"/>
      <c r="BH91" s="1558"/>
      <c r="BI91" s="295" t="s">
        <v>755</v>
      </c>
      <c r="BJ91" s="296" t="s">
        <v>803</v>
      </c>
      <c r="BK91" s="195" t="s">
        <v>804</v>
      </c>
      <c r="BL91" s="195" t="s">
        <v>741</v>
      </c>
      <c r="BM91" s="297">
        <v>45352</v>
      </c>
      <c r="BN91" s="1466" t="s">
        <v>1023</v>
      </c>
      <c r="BO91" s="1466" t="s">
        <v>1148</v>
      </c>
      <c r="BP91" s="68"/>
      <c r="BQ91" s="68"/>
    </row>
    <row r="92" spans="1:69" ht="108" customHeight="1" x14ac:dyDescent="0.45">
      <c r="A92" s="943"/>
      <c r="B92" s="935"/>
      <c r="C92" s="935"/>
      <c r="D92" s="691"/>
      <c r="E92" s="691"/>
      <c r="F92" s="691"/>
      <c r="G92" s="937"/>
      <c r="H92" s="937"/>
      <c r="I92" s="937"/>
      <c r="J92" s="888"/>
      <c r="K92" s="740"/>
      <c r="L92" s="740"/>
      <c r="M92" s="740"/>
      <c r="N92" s="740"/>
      <c r="O92" s="710"/>
      <c r="P92" s="710"/>
      <c r="Q92" s="710"/>
      <c r="R92" s="854"/>
      <c r="S92" s="854"/>
      <c r="T92" s="861"/>
      <c r="U92" s="861"/>
      <c r="V92" s="1224"/>
      <c r="W92" s="781"/>
      <c r="X92" s="781"/>
      <c r="Y92" s="784"/>
      <c r="Z92" s="784"/>
      <c r="AA92" s="928"/>
      <c r="AB92" s="920"/>
      <c r="AC92" s="768"/>
      <c r="AD92" s="734"/>
      <c r="AE92" s="682"/>
      <c r="AF92" s="694"/>
      <c r="AG92" s="691"/>
      <c r="AH92" s="148" t="s">
        <v>316</v>
      </c>
      <c r="AI92" s="289" t="s">
        <v>315</v>
      </c>
      <c r="AJ92" s="63">
        <v>1</v>
      </c>
      <c r="AK92" s="290">
        <v>0.08</v>
      </c>
      <c r="AL92" s="299">
        <v>0</v>
      </c>
      <c r="AM92" s="629">
        <v>0</v>
      </c>
      <c r="AN92" s="49">
        <f t="shared" si="1"/>
        <v>0</v>
      </c>
      <c r="AO92" s="982"/>
      <c r="AP92" s="291">
        <v>45298</v>
      </c>
      <c r="AQ92" s="292">
        <v>45657</v>
      </c>
      <c r="AR92" s="293">
        <v>183</v>
      </c>
      <c r="AS92" s="294" t="s">
        <v>301</v>
      </c>
      <c r="AT92" s="300" t="s">
        <v>301</v>
      </c>
      <c r="AU92" s="632" t="s">
        <v>301</v>
      </c>
      <c r="AV92" s="819"/>
      <c r="AW92" s="813"/>
      <c r="AX92" s="824"/>
      <c r="AY92" s="824"/>
      <c r="AZ92" s="824"/>
      <c r="BA92" s="824"/>
      <c r="BB92" s="824"/>
      <c r="BC92" s="1168"/>
      <c r="BD92" s="1196"/>
      <c r="BE92" s="1196"/>
      <c r="BF92" s="1196"/>
      <c r="BG92" s="1197"/>
      <c r="BH92" s="1558"/>
      <c r="BI92" s="295" t="s">
        <v>745</v>
      </c>
      <c r="BJ92" s="295" t="s">
        <v>745</v>
      </c>
      <c r="BK92" s="295" t="s">
        <v>745</v>
      </c>
      <c r="BL92" s="295" t="s">
        <v>745</v>
      </c>
      <c r="BM92" s="301"/>
      <c r="BN92" s="1467"/>
      <c r="BO92" s="1467"/>
      <c r="BP92" s="68"/>
      <c r="BQ92" s="68"/>
    </row>
    <row r="93" spans="1:69" ht="51" customHeight="1" x14ac:dyDescent="0.45">
      <c r="A93" s="943"/>
      <c r="B93" s="935"/>
      <c r="C93" s="935"/>
      <c r="D93" s="691"/>
      <c r="E93" s="691"/>
      <c r="F93" s="691"/>
      <c r="G93" s="937"/>
      <c r="H93" s="937"/>
      <c r="I93" s="937"/>
      <c r="J93" s="888"/>
      <c r="K93" s="862" t="s">
        <v>1158</v>
      </c>
      <c r="L93" s="739" t="s">
        <v>270</v>
      </c>
      <c r="M93" s="862">
        <v>0</v>
      </c>
      <c r="N93" s="862" t="s">
        <v>1159</v>
      </c>
      <c r="O93" s="710"/>
      <c r="P93" s="710"/>
      <c r="Q93" s="710"/>
      <c r="R93" s="866">
        <v>3</v>
      </c>
      <c r="S93" s="866">
        <v>1</v>
      </c>
      <c r="T93" s="859">
        <v>1.66</v>
      </c>
      <c r="U93" s="859">
        <v>1</v>
      </c>
      <c r="V93" s="1224">
        <v>2</v>
      </c>
      <c r="W93" s="871">
        <f>+U93</f>
        <v>1</v>
      </c>
      <c r="X93" s="871">
        <f>+T93+U93</f>
        <v>2.66</v>
      </c>
      <c r="Y93" s="883">
        <f>+W93/S93</f>
        <v>1</v>
      </c>
      <c r="Z93" s="883">
        <f>+X93/R93</f>
        <v>0.88666666666666671</v>
      </c>
      <c r="AA93" s="928"/>
      <c r="AB93" s="920"/>
      <c r="AC93" s="768"/>
      <c r="AD93" s="734"/>
      <c r="AE93" s="682"/>
      <c r="AF93" s="694"/>
      <c r="AG93" s="691"/>
      <c r="AH93" s="148" t="s">
        <v>317</v>
      </c>
      <c r="AI93" s="289" t="s">
        <v>318</v>
      </c>
      <c r="AJ93" s="63">
        <v>5</v>
      </c>
      <c r="AK93" s="290">
        <v>0.08</v>
      </c>
      <c r="AL93" s="299">
        <v>0</v>
      </c>
      <c r="AM93" s="629">
        <v>6</v>
      </c>
      <c r="AN93" s="49">
        <v>1</v>
      </c>
      <c r="AO93" s="982"/>
      <c r="AP93" s="291">
        <v>45298</v>
      </c>
      <c r="AQ93" s="292">
        <v>45657</v>
      </c>
      <c r="AR93" s="302">
        <v>183</v>
      </c>
      <c r="AS93" s="294">
        <v>1500</v>
      </c>
      <c r="AT93" s="233">
        <v>0</v>
      </c>
      <c r="AU93" s="1385">
        <v>0</v>
      </c>
      <c r="AV93" s="819"/>
      <c r="AW93" s="813"/>
      <c r="AX93" s="824" t="s">
        <v>747</v>
      </c>
      <c r="AY93" s="824">
        <v>2984327473</v>
      </c>
      <c r="AZ93" s="824" t="s">
        <v>802</v>
      </c>
      <c r="BA93" s="824"/>
      <c r="BB93" s="824"/>
      <c r="BC93" s="1168"/>
      <c r="BD93" s="1182">
        <v>784327473</v>
      </c>
      <c r="BE93" s="1182">
        <v>0</v>
      </c>
      <c r="BF93" s="1182">
        <v>0</v>
      </c>
      <c r="BG93" s="1185">
        <v>0</v>
      </c>
      <c r="BH93" s="1558"/>
      <c r="BI93" s="295" t="s">
        <v>755</v>
      </c>
      <c r="BJ93" s="303" t="s">
        <v>805</v>
      </c>
      <c r="BK93" s="195" t="s">
        <v>806</v>
      </c>
      <c r="BL93" s="195" t="s">
        <v>747</v>
      </c>
      <c r="BM93" s="297">
        <v>45352</v>
      </c>
      <c r="BN93" s="1468"/>
      <c r="BO93" s="1468"/>
      <c r="BP93" s="68"/>
      <c r="BQ93" s="68"/>
    </row>
    <row r="94" spans="1:69" ht="84" customHeight="1" x14ac:dyDescent="0.45">
      <c r="A94" s="943"/>
      <c r="B94" s="935"/>
      <c r="C94" s="935"/>
      <c r="D94" s="691"/>
      <c r="E94" s="691"/>
      <c r="F94" s="691"/>
      <c r="G94" s="937"/>
      <c r="H94" s="937"/>
      <c r="I94" s="937"/>
      <c r="J94" s="888"/>
      <c r="K94" s="847"/>
      <c r="L94" s="710"/>
      <c r="M94" s="847"/>
      <c r="N94" s="847"/>
      <c r="O94" s="710"/>
      <c r="P94" s="710"/>
      <c r="Q94" s="710"/>
      <c r="R94" s="853"/>
      <c r="S94" s="853"/>
      <c r="T94" s="860"/>
      <c r="U94" s="860"/>
      <c r="V94" s="1224"/>
      <c r="W94" s="780"/>
      <c r="X94" s="780"/>
      <c r="Y94" s="783"/>
      <c r="Z94" s="783"/>
      <c r="AA94" s="928"/>
      <c r="AB94" s="920"/>
      <c r="AC94" s="768"/>
      <c r="AD94" s="734"/>
      <c r="AE94" s="682"/>
      <c r="AF94" s="694"/>
      <c r="AG94" s="691"/>
      <c r="AH94" s="148" t="s">
        <v>319</v>
      </c>
      <c r="AI94" s="289" t="s">
        <v>320</v>
      </c>
      <c r="AJ94" s="63">
        <v>1</v>
      </c>
      <c r="AK94" s="290">
        <v>0.11</v>
      </c>
      <c r="AL94" s="299">
        <v>0</v>
      </c>
      <c r="AM94" s="629">
        <v>1</v>
      </c>
      <c r="AN94" s="49">
        <f t="shared" si="1"/>
        <v>1</v>
      </c>
      <c r="AO94" s="982"/>
      <c r="AP94" s="291">
        <v>45293</v>
      </c>
      <c r="AQ94" s="292">
        <v>45657</v>
      </c>
      <c r="AR94" s="293">
        <v>363</v>
      </c>
      <c r="AS94" s="294">
        <v>960</v>
      </c>
      <c r="AT94" s="233">
        <v>0</v>
      </c>
      <c r="AU94" s="1385">
        <v>0</v>
      </c>
      <c r="AV94" s="819"/>
      <c r="AW94" s="813"/>
      <c r="AX94" s="824"/>
      <c r="AY94" s="824"/>
      <c r="AZ94" s="824"/>
      <c r="BA94" s="824"/>
      <c r="BB94" s="824"/>
      <c r="BC94" s="1168"/>
      <c r="BD94" s="1183"/>
      <c r="BE94" s="1183"/>
      <c r="BF94" s="1183"/>
      <c r="BG94" s="1186"/>
      <c r="BH94" s="1558"/>
      <c r="BI94" s="295" t="s">
        <v>755</v>
      </c>
      <c r="BJ94" s="303" t="s">
        <v>807</v>
      </c>
      <c r="BK94" s="195" t="s">
        <v>329</v>
      </c>
      <c r="BL94" s="195" t="s">
        <v>747</v>
      </c>
      <c r="BM94" s="297">
        <v>45352</v>
      </c>
      <c r="BN94" s="1468"/>
      <c r="BO94" s="1468"/>
      <c r="BP94" s="68"/>
      <c r="BQ94" s="68"/>
    </row>
    <row r="95" spans="1:69" ht="87.75" customHeight="1" x14ac:dyDescent="0.45">
      <c r="A95" s="943"/>
      <c r="B95" s="935"/>
      <c r="C95" s="935"/>
      <c r="D95" s="691"/>
      <c r="E95" s="691"/>
      <c r="F95" s="691"/>
      <c r="G95" s="937"/>
      <c r="H95" s="937"/>
      <c r="I95" s="937"/>
      <c r="J95" s="888"/>
      <c r="K95" s="848"/>
      <c r="L95" s="740"/>
      <c r="M95" s="848"/>
      <c r="N95" s="848"/>
      <c r="O95" s="710"/>
      <c r="P95" s="710"/>
      <c r="Q95" s="710"/>
      <c r="R95" s="854"/>
      <c r="S95" s="854"/>
      <c r="T95" s="861"/>
      <c r="U95" s="861"/>
      <c r="V95" s="1224"/>
      <c r="W95" s="781"/>
      <c r="X95" s="781"/>
      <c r="Y95" s="784"/>
      <c r="Z95" s="784"/>
      <c r="AA95" s="928"/>
      <c r="AB95" s="920"/>
      <c r="AC95" s="768"/>
      <c r="AD95" s="734"/>
      <c r="AE95" s="682"/>
      <c r="AF95" s="694"/>
      <c r="AG95" s="691"/>
      <c r="AH95" s="148" t="s">
        <v>321</v>
      </c>
      <c r="AI95" s="289" t="s">
        <v>322</v>
      </c>
      <c r="AJ95" s="292" t="s">
        <v>301</v>
      </c>
      <c r="AK95" s="290">
        <v>0.11</v>
      </c>
      <c r="AL95" s="290" t="s">
        <v>726</v>
      </c>
      <c r="AM95" s="1298">
        <v>0.1</v>
      </c>
      <c r="AN95" s="157" t="s">
        <v>726</v>
      </c>
      <c r="AO95" s="982"/>
      <c r="AP95" s="291" t="s">
        <v>301</v>
      </c>
      <c r="AQ95" s="292">
        <v>45657</v>
      </c>
      <c r="AR95" s="293" t="s">
        <v>301</v>
      </c>
      <c r="AS95" s="294" t="s">
        <v>301</v>
      </c>
      <c r="AT95" s="300" t="s">
        <v>301</v>
      </c>
      <c r="AU95" s="632" t="s">
        <v>301</v>
      </c>
      <c r="AV95" s="819"/>
      <c r="AW95" s="813"/>
      <c r="AX95" s="824"/>
      <c r="AY95" s="824"/>
      <c r="AZ95" s="824"/>
      <c r="BA95" s="824"/>
      <c r="BB95" s="824"/>
      <c r="BC95" s="1168"/>
      <c r="BD95" s="1184"/>
      <c r="BE95" s="1184"/>
      <c r="BF95" s="1184"/>
      <c r="BG95" s="1187"/>
      <c r="BH95" s="1558"/>
      <c r="BI95" s="295" t="s">
        <v>301</v>
      </c>
      <c r="BJ95" s="295" t="s">
        <v>301</v>
      </c>
      <c r="BK95" s="295" t="s">
        <v>301</v>
      </c>
      <c r="BL95" s="295" t="s">
        <v>301</v>
      </c>
      <c r="BM95" s="297"/>
      <c r="BN95" s="1468"/>
      <c r="BO95" s="1468"/>
      <c r="BP95" s="68"/>
      <c r="BQ95" s="68"/>
    </row>
    <row r="96" spans="1:69" ht="148.5" customHeight="1" x14ac:dyDescent="0.45">
      <c r="A96" s="943"/>
      <c r="B96" s="935"/>
      <c r="C96" s="935"/>
      <c r="D96" s="691"/>
      <c r="E96" s="691"/>
      <c r="F96" s="691"/>
      <c r="G96" s="937"/>
      <c r="H96" s="937"/>
      <c r="I96" s="937"/>
      <c r="J96" s="888"/>
      <c r="K96" s="739" t="s">
        <v>323</v>
      </c>
      <c r="L96" s="739" t="s">
        <v>270</v>
      </c>
      <c r="M96" s="739" t="s">
        <v>324</v>
      </c>
      <c r="N96" s="1240" t="s">
        <v>325</v>
      </c>
      <c r="O96" s="710"/>
      <c r="P96" s="710"/>
      <c r="Q96" s="710"/>
      <c r="R96" s="866">
        <v>46</v>
      </c>
      <c r="S96" s="866">
        <v>13</v>
      </c>
      <c r="T96" s="756">
        <v>40</v>
      </c>
      <c r="U96" s="756">
        <v>0</v>
      </c>
      <c r="V96" s="984">
        <v>1</v>
      </c>
      <c r="W96" s="871">
        <f>+U96+V96</f>
        <v>1</v>
      </c>
      <c r="X96" s="871">
        <f>+T96+W96</f>
        <v>41</v>
      </c>
      <c r="Y96" s="883">
        <f>+W96/S96</f>
        <v>7.6923076923076927E-2</v>
      </c>
      <c r="Z96" s="883">
        <f>+X96/R96</f>
        <v>0.89130434782608692</v>
      </c>
      <c r="AA96" s="928"/>
      <c r="AB96" s="920"/>
      <c r="AC96" s="768"/>
      <c r="AD96" s="734"/>
      <c r="AE96" s="682"/>
      <c r="AF96" s="694"/>
      <c r="AG96" s="691"/>
      <c r="AH96" s="148" t="s">
        <v>326</v>
      </c>
      <c r="AI96" s="289" t="s">
        <v>320</v>
      </c>
      <c r="AJ96" s="297" t="s">
        <v>301</v>
      </c>
      <c r="AK96" s="290">
        <v>0.11</v>
      </c>
      <c r="AL96" s="290" t="s">
        <v>726</v>
      </c>
      <c r="AM96" s="1298" t="s">
        <v>726</v>
      </c>
      <c r="AN96" s="157" t="s">
        <v>726</v>
      </c>
      <c r="AO96" s="982"/>
      <c r="AP96" s="1414" t="s">
        <v>301</v>
      </c>
      <c r="AQ96" s="292">
        <v>45657</v>
      </c>
      <c r="AR96" s="293" t="s">
        <v>301</v>
      </c>
      <c r="AS96" s="294" t="s">
        <v>301</v>
      </c>
      <c r="AT96" s="300" t="s">
        <v>301</v>
      </c>
      <c r="AU96" s="632" t="s">
        <v>301</v>
      </c>
      <c r="AV96" s="819"/>
      <c r="AW96" s="813"/>
      <c r="AX96" s="997" t="s">
        <v>1046</v>
      </c>
      <c r="AY96" s="997">
        <v>800000000</v>
      </c>
      <c r="AZ96" s="997" t="s">
        <v>1045</v>
      </c>
      <c r="BA96" s="997"/>
      <c r="BB96" s="997" t="s">
        <v>1044</v>
      </c>
      <c r="BC96" s="1168"/>
      <c r="BD96" s="994">
        <v>3906963835</v>
      </c>
      <c r="BE96" s="994">
        <v>288753229</v>
      </c>
      <c r="BF96" s="994">
        <v>288753229</v>
      </c>
      <c r="BG96" s="1179">
        <f>+BF96/BD96</f>
        <v>7.3907320670143856E-2</v>
      </c>
      <c r="BH96" s="1558"/>
      <c r="BI96" s="295" t="s">
        <v>301</v>
      </c>
      <c r="BJ96" s="295" t="s">
        <v>301</v>
      </c>
      <c r="BK96" s="295" t="s">
        <v>301</v>
      </c>
      <c r="BL96" s="295" t="s">
        <v>301</v>
      </c>
      <c r="BM96" s="297"/>
      <c r="BN96" s="1468"/>
      <c r="BO96" s="1468"/>
      <c r="BP96" s="68"/>
      <c r="BQ96" s="68"/>
    </row>
    <row r="97" spans="1:69" ht="168" customHeight="1" x14ac:dyDescent="0.45">
      <c r="A97" s="943"/>
      <c r="B97" s="935"/>
      <c r="C97" s="935"/>
      <c r="D97" s="691"/>
      <c r="E97" s="691"/>
      <c r="F97" s="691"/>
      <c r="G97" s="937"/>
      <c r="H97" s="937"/>
      <c r="I97" s="937"/>
      <c r="J97" s="888"/>
      <c r="K97" s="710"/>
      <c r="L97" s="710"/>
      <c r="M97" s="710"/>
      <c r="N97" s="1238"/>
      <c r="O97" s="710"/>
      <c r="P97" s="710"/>
      <c r="Q97" s="710"/>
      <c r="R97" s="853"/>
      <c r="S97" s="853"/>
      <c r="T97" s="858"/>
      <c r="U97" s="858"/>
      <c r="V97" s="984"/>
      <c r="W97" s="780"/>
      <c r="X97" s="780"/>
      <c r="Y97" s="783"/>
      <c r="Z97" s="783"/>
      <c r="AA97" s="928"/>
      <c r="AB97" s="920"/>
      <c r="AC97" s="768"/>
      <c r="AD97" s="734"/>
      <c r="AE97" s="682"/>
      <c r="AF97" s="694"/>
      <c r="AG97" s="691"/>
      <c r="AH97" s="148" t="s">
        <v>327</v>
      </c>
      <c r="AI97" s="289" t="s">
        <v>328</v>
      </c>
      <c r="AJ97" s="63">
        <v>1</v>
      </c>
      <c r="AK97" s="290">
        <v>0.06</v>
      </c>
      <c r="AL97" s="299">
        <v>0</v>
      </c>
      <c r="AM97" s="629">
        <v>0</v>
      </c>
      <c r="AN97" s="49">
        <f t="shared" si="1"/>
        <v>0</v>
      </c>
      <c r="AO97" s="982"/>
      <c r="AP97" s="1414">
        <v>45383</v>
      </c>
      <c r="AQ97" s="292">
        <v>45657</v>
      </c>
      <c r="AR97" s="293">
        <v>274</v>
      </c>
      <c r="AS97" s="294">
        <v>300</v>
      </c>
      <c r="AT97" s="233">
        <v>0</v>
      </c>
      <c r="AU97" s="1385">
        <v>0</v>
      </c>
      <c r="AV97" s="819"/>
      <c r="AW97" s="813"/>
      <c r="AX97" s="998"/>
      <c r="AY97" s="998"/>
      <c r="AZ97" s="998"/>
      <c r="BA97" s="998"/>
      <c r="BB97" s="998"/>
      <c r="BC97" s="1168"/>
      <c r="BD97" s="995"/>
      <c r="BE97" s="995"/>
      <c r="BF97" s="995"/>
      <c r="BG97" s="1180"/>
      <c r="BH97" s="1558"/>
      <c r="BI97" s="195" t="s">
        <v>745</v>
      </c>
      <c r="BJ97" s="195" t="s">
        <v>745</v>
      </c>
      <c r="BK97" s="195" t="s">
        <v>745</v>
      </c>
      <c r="BL97" s="195" t="s">
        <v>745</v>
      </c>
      <c r="BM97" s="297"/>
      <c r="BN97" s="1468" t="s">
        <v>1024</v>
      </c>
      <c r="BO97" s="1468" t="s">
        <v>1024</v>
      </c>
      <c r="BP97" s="68"/>
      <c r="BQ97" s="68"/>
    </row>
    <row r="98" spans="1:69" ht="135" customHeight="1" x14ac:dyDescent="0.45">
      <c r="A98" s="943"/>
      <c r="B98" s="935"/>
      <c r="C98" s="935"/>
      <c r="D98" s="691"/>
      <c r="E98" s="691"/>
      <c r="F98" s="691"/>
      <c r="G98" s="937"/>
      <c r="H98" s="937"/>
      <c r="I98" s="937"/>
      <c r="J98" s="888"/>
      <c r="K98" s="710"/>
      <c r="L98" s="710"/>
      <c r="M98" s="710"/>
      <c r="N98" s="1238"/>
      <c r="O98" s="710"/>
      <c r="P98" s="710"/>
      <c r="Q98" s="710"/>
      <c r="R98" s="853"/>
      <c r="S98" s="853"/>
      <c r="T98" s="858"/>
      <c r="U98" s="858"/>
      <c r="V98" s="984"/>
      <c r="W98" s="780"/>
      <c r="X98" s="780"/>
      <c r="Y98" s="783"/>
      <c r="Z98" s="783"/>
      <c r="AA98" s="928"/>
      <c r="AB98" s="920"/>
      <c r="AC98" s="768"/>
      <c r="AD98" s="734"/>
      <c r="AE98" s="682"/>
      <c r="AF98" s="694"/>
      <c r="AG98" s="691"/>
      <c r="AH98" s="148" t="s">
        <v>330</v>
      </c>
      <c r="AI98" s="289" t="s">
        <v>328</v>
      </c>
      <c r="AJ98" s="63">
        <v>3</v>
      </c>
      <c r="AK98" s="290">
        <v>0.06</v>
      </c>
      <c r="AL98" s="299">
        <v>0</v>
      </c>
      <c r="AM98" s="629">
        <v>0</v>
      </c>
      <c r="AN98" s="49">
        <f t="shared" ref="AN98:AN100" si="2">+(AL98+AM98)/AJ98</f>
        <v>0</v>
      </c>
      <c r="AO98" s="982"/>
      <c r="AP98" s="1414">
        <v>45383</v>
      </c>
      <c r="AQ98" s="292">
        <v>45657</v>
      </c>
      <c r="AR98" s="293">
        <v>274</v>
      </c>
      <c r="AS98" s="294">
        <v>900</v>
      </c>
      <c r="AT98" s="233">
        <v>0</v>
      </c>
      <c r="AU98" s="1385">
        <v>0</v>
      </c>
      <c r="AV98" s="819"/>
      <c r="AW98" s="813"/>
      <c r="AX98" s="998"/>
      <c r="AY98" s="998"/>
      <c r="AZ98" s="998"/>
      <c r="BA98" s="998"/>
      <c r="BB98" s="998"/>
      <c r="BC98" s="1168"/>
      <c r="BD98" s="995"/>
      <c r="BE98" s="995"/>
      <c r="BF98" s="995"/>
      <c r="BG98" s="1180"/>
      <c r="BH98" s="1558"/>
      <c r="BI98" s="195" t="s">
        <v>745</v>
      </c>
      <c r="BJ98" s="195" t="s">
        <v>745</v>
      </c>
      <c r="BK98" s="195" t="s">
        <v>745</v>
      </c>
      <c r="BL98" s="195" t="s">
        <v>745</v>
      </c>
      <c r="BM98" s="297"/>
      <c r="BN98" s="1468" t="s">
        <v>1024</v>
      </c>
      <c r="BO98" s="1468" t="s">
        <v>1024</v>
      </c>
      <c r="BP98" s="68"/>
      <c r="BQ98" s="68"/>
    </row>
    <row r="99" spans="1:69" ht="167.25" customHeight="1" x14ac:dyDescent="0.45">
      <c r="A99" s="943"/>
      <c r="B99" s="935"/>
      <c r="C99" s="935"/>
      <c r="D99" s="691"/>
      <c r="E99" s="691"/>
      <c r="F99" s="691"/>
      <c r="G99" s="937"/>
      <c r="H99" s="937"/>
      <c r="I99" s="937"/>
      <c r="J99" s="888"/>
      <c r="K99" s="710"/>
      <c r="L99" s="710"/>
      <c r="M99" s="710"/>
      <c r="N99" s="1238"/>
      <c r="O99" s="710"/>
      <c r="P99" s="710"/>
      <c r="Q99" s="710"/>
      <c r="R99" s="853"/>
      <c r="S99" s="853"/>
      <c r="T99" s="858"/>
      <c r="U99" s="858"/>
      <c r="V99" s="984"/>
      <c r="W99" s="780"/>
      <c r="X99" s="780"/>
      <c r="Y99" s="783"/>
      <c r="Z99" s="783"/>
      <c r="AA99" s="928"/>
      <c r="AB99" s="920"/>
      <c r="AC99" s="768"/>
      <c r="AD99" s="734"/>
      <c r="AE99" s="682"/>
      <c r="AF99" s="694"/>
      <c r="AG99" s="691"/>
      <c r="AH99" s="148" t="s">
        <v>331</v>
      </c>
      <c r="AI99" s="289" t="s">
        <v>328</v>
      </c>
      <c r="AJ99" s="63" t="s">
        <v>301</v>
      </c>
      <c r="AK99" s="290">
        <v>0.06</v>
      </c>
      <c r="AL99" s="290" t="s">
        <v>726</v>
      </c>
      <c r="AM99" s="1298" t="s">
        <v>726</v>
      </c>
      <c r="AN99" s="157" t="s">
        <v>726</v>
      </c>
      <c r="AO99" s="982"/>
      <c r="AP99" s="1414">
        <v>45383</v>
      </c>
      <c r="AQ99" s="292">
        <v>45657</v>
      </c>
      <c r="AR99" s="293">
        <v>274</v>
      </c>
      <c r="AS99" s="294" t="s">
        <v>301</v>
      </c>
      <c r="AT99" s="300" t="s">
        <v>301</v>
      </c>
      <c r="AU99" s="632" t="s">
        <v>301</v>
      </c>
      <c r="AV99" s="819"/>
      <c r="AW99" s="813"/>
      <c r="AX99" s="998"/>
      <c r="AY99" s="998"/>
      <c r="AZ99" s="998"/>
      <c r="BA99" s="998"/>
      <c r="BB99" s="998"/>
      <c r="BC99" s="1168"/>
      <c r="BD99" s="995"/>
      <c r="BE99" s="995"/>
      <c r="BF99" s="995"/>
      <c r="BG99" s="1180"/>
      <c r="BH99" s="1558"/>
      <c r="BI99" s="195" t="s">
        <v>745</v>
      </c>
      <c r="BJ99" s="195" t="s">
        <v>745</v>
      </c>
      <c r="BK99" s="195" t="s">
        <v>745</v>
      </c>
      <c r="BL99" s="195" t="s">
        <v>745</v>
      </c>
      <c r="BM99" s="297"/>
      <c r="BN99" s="1468" t="s">
        <v>1024</v>
      </c>
      <c r="BO99" s="1468" t="s">
        <v>1024</v>
      </c>
      <c r="BP99" s="68"/>
      <c r="BQ99" s="68"/>
    </row>
    <row r="100" spans="1:69" ht="214.5" customHeight="1" x14ac:dyDescent="0.45">
      <c r="A100" s="943"/>
      <c r="B100" s="935"/>
      <c r="C100" s="935"/>
      <c r="D100" s="691"/>
      <c r="E100" s="691"/>
      <c r="F100" s="691"/>
      <c r="G100" s="937"/>
      <c r="H100" s="937"/>
      <c r="I100" s="937"/>
      <c r="J100" s="888"/>
      <c r="K100" s="710"/>
      <c r="L100" s="710"/>
      <c r="M100" s="710"/>
      <c r="N100" s="1238"/>
      <c r="O100" s="710"/>
      <c r="P100" s="710"/>
      <c r="Q100" s="710"/>
      <c r="R100" s="853"/>
      <c r="S100" s="853"/>
      <c r="T100" s="858"/>
      <c r="U100" s="858"/>
      <c r="V100" s="984"/>
      <c r="W100" s="780"/>
      <c r="X100" s="780"/>
      <c r="Y100" s="783"/>
      <c r="Z100" s="783"/>
      <c r="AA100" s="928"/>
      <c r="AB100" s="920"/>
      <c r="AC100" s="768"/>
      <c r="AD100" s="734"/>
      <c r="AE100" s="682"/>
      <c r="AF100" s="694"/>
      <c r="AG100" s="691"/>
      <c r="AH100" s="148" t="s">
        <v>332</v>
      </c>
      <c r="AI100" s="289" t="s">
        <v>328</v>
      </c>
      <c r="AJ100" s="63">
        <v>9</v>
      </c>
      <c r="AK100" s="290">
        <v>0.06</v>
      </c>
      <c r="AL100" s="299">
        <v>0</v>
      </c>
      <c r="AM100" s="629">
        <v>0</v>
      </c>
      <c r="AN100" s="49">
        <f t="shared" si="2"/>
        <v>0</v>
      </c>
      <c r="AO100" s="982"/>
      <c r="AP100" s="1414">
        <v>45383</v>
      </c>
      <c r="AQ100" s="292">
        <v>45657</v>
      </c>
      <c r="AR100" s="293">
        <v>274</v>
      </c>
      <c r="AS100" s="294">
        <v>2700</v>
      </c>
      <c r="AT100" s="233">
        <v>0</v>
      </c>
      <c r="AU100" s="1385">
        <v>0</v>
      </c>
      <c r="AV100" s="819"/>
      <c r="AW100" s="813"/>
      <c r="AX100" s="998"/>
      <c r="AY100" s="998"/>
      <c r="AZ100" s="998"/>
      <c r="BA100" s="998"/>
      <c r="BB100" s="998"/>
      <c r="BC100" s="1168"/>
      <c r="BD100" s="995"/>
      <c r="BE100" s="995"/>
      <c r="BF100" s="995"/>
      <c r="BG100" s="1180"/>
      <c r="BH100" s="1558"/>
      <c r="BI100" s="195" t="s">
        <v>745</v>
      </c>
      <c r="BJ100" s="195" t="s">
        <v>745</v>
      </c>
      <c r="BK100" s="195" t="s">
        <v>745</v>
      </c>
      <c r="BL100" s="195" t="s">
        <v>745</v>
      </c>
      <c r="BM100" s="297"/>
      <c r="BN100" s="1468" t="s">
        <v>1024</v>
      </c>
      <c r="BO100" s="1468" t="s">
        <v>1024</v>
      </c>
      <c r="BP100" s="68"/>
      <c r="BQ100" s="68"/>
    </row>
    <row r="101" spans="1:69" ht="131.25" customHeight="1" x14ac:dyDescent="0.45">
      <c r="A101" s="943"/>
      <c r="B101" s="935"/>
      <c r="C101" s="935"/>
      <c r="D101" s="691"/>
      <c r="E101" s="691"/>
      <c r="F101" s="691"/>
      <c r="G101" s="937"/>
      <c r="H101" s="937"/>
      <c r="I101" s="937"/>
      <c r="J101" s="888"/>
      <c r="K101" s="710"/>
      <c r="L101" s="710"/>
      <c r="M101" s="710"/>
      <c r="N101" s="1238"/>
      <c r="O101" s="710"/>
      <c r="P101" s="710"/>
      <c r="Q101" s="710"/>
      <c r="R101" s="853"/>
      <c r="S101" s="853"/>
      <c r="T101" s="858"/>
      <c r="U101" s="858"/>
      <c r="V101" s="984"/>
      <c r="W101" s="780"/>
      <c r="X101" s="780"/>
      <c r="Y101" s="783"/>
      <c r="Z101" s="783"/>
      <c r="AA101" s="928"/>
      <c r="AB101" s="920"/>
      <c r="AC101" s="768"/>
      <c r="AD101" s="734"/>
      <c r="AE101" s="682"/>
      <c r="AF101" s="694"/>
      <c r="AG101" s="691"/>
      <c r="AH101" s="148" t="s">
        <v>333</v>
      </c>
      <c r="AI101" s="289" t="s">
        <v>334</v>
      </c>
      <c r="AJ101" s="63" t="s">
        <v>301</v>
      </c>
      <c r="AK101" s="290">
        <v>0.06</v>
      </c>
      <c r="AL101" s="290" t="s">
        <v>726</v>
      </c>
      <c r="AM101" s="1298" t="s">
        <v>726</v>
      </c>
      <c r="AN101" s="157" t="s">
        <v>726</v>
      </c>
      <c r="AO101" s="982"/>
      <c r="AP101" s="1414" t="s">
        <v>301</v>
      </c>
      <c r="AQ101" s="292">
        <v>45657</v>
      </c>
      <c r="AR101" s="297" t="s">
        <v>301</v>
      </c>
      <c r="AS101" s="294" t="s">
        <v>301</v>
      </c>
      <c r="AT101" s="300" t="s">
        <v>301</v>
      </c>
      <c r="AU101" s="632" t="s">
        <v>301</v>
      </c>
      <c r="AV101" s="819"/>
      <c r="AW101" s="813"/>
      <c r="AX101" s="998"/>
      <c r="AY101" s="998"/>
      <c r="AZ101" s="998"/>
      <c r="BA101" s="998"/>
      <c r="BB101" s="998"/>
      <c r="BC101" s="1168"/>
      <c r="BD101" s="995"/>
      <c r="BE101" s="995"/>
      <c r="BF101" s="995"/>
      <c r="BG101" s="1180"/>
      <c r="BH101" s="1558"/>
      <c r="BI101" s="195" t="s">
        <v>745</v>
      </c>
      <c r="BJ101" s="195" t="s">
        <v>745</v>
      </c>
      <c r="BK101" s="195" t="s">
        <v>745</v>
      </c>
      <c r="BL101" s="195" t="s">
        <v>745</v>
      </c>
      <c r="BM101" s="297"/>
      <c r="BN101" s="1468" t="s">
        <v>1024</v>
      </c>
      <c r="BO101" s="1468" t="s">
        <v>1024</v>
      </c>
      <c r="BP101" s="68"/>
      <c r="BQ101" s="68"/>
    </row>
    <row r="102" spans="1:69" ht="132.75" customHeight="1" thickBot="1" x14ac:dyDescent="0.5">
      <c r="A102" s="943"/>
      <c r="B102" s="935"/>
      <c r="C102" s="935"/>
      <c r="D102" s="691"/>
      <c r="E102" s="732"/>
      <c r="F102" s="691"/>
      <c r="G102" s="938"/>
      <c r="H102" s="938"/>
      <c r="I102" s="938"/>
      <c r="J102" s="888"/>
      <c r="K102" s="740"/>
      <c r="L102" s="740"/>
      <c r="M102" s="740"/>
      <c r="N102" s="1239"/>
      <c r="O102" s="740"/>
      <c r="P102" s="740"/>
      <c r="Q102" s="740"/>
      <c r="R102" s="854"/>
      <c r="S102" s="854"/>
      <c r="T102" s="757"/>
      <c r="U102" s="757"/>
      <c r="V102" s="984"/>
      <c r="W102" s="781"/>
      <c r="X102" s="781"/>
      <c r="Y102" s="784"/>
      <c r="Z102" s="784"/>
      <c r="AA102" s="928"/>
      <c r="AB102" s="920"/>
      <c r="AC102" s="768"/>
      <c r="AD102" s="734"/>
      <c r="AE102" s="683"/>
      <c r="AF102" s="695"/>
      <c r="AG102" s="692"/>
      <c r="AH102" s="305" t="s">
        <v>335</v>
      </c>
      <c r="AI102" s="306" t="s">
        <v>336</v>
      </c>
      <c r="AJ102" s="86" t="s">
        <v>301</v>
      </c>
      <c r="AK102" s="307">
        <v>0.05</v>
      </c>
      <c r="AL102" s="307" t="s">
        <v>726</v>
      </c>
      <c r="AM102" s="1299" t="s">
        <v>726</v>
      </c>
      <c r="AN102" s="308" t="s">
        <v>726</v>
      </c>
      <c r="AO102" s="983"/>
      <c r="AP102" s="1415" t="s">
        <v>301</v>
      </c>
      <c r="AQ102" s="309">
        <v>45657</v>
      </c>
      <c r="AR102" s="310" t="s">
        <v>301</v>
      </c>
      <c r="AS102" s="311" t="s">
        <v>301</v>
      </c>
      <c r="AT102" s="312" t="s">
        <v>301</v>
      </c>
      <c r="AU102" s="632" t="s">
        <v>301</v>
      </c>
      <c r="AV102" s="820"/>
      <c r="AW102" s="814"/>
      <c r="AX102" s="999"/>
      <c r="AY102" s="999"/>
      <c r="AZ102" s="999"/>
      <c r="BA102" s="999"/>
      <c r="BB102" s="999"/>
      <c r="BC102" s="1169"/>
      <c r="BD102" s="996"/>
      <c r="BE102" s="996"/>
      <c r="BF102" s="996"/>
      <c r="BG102" s="1181"/>
      <c r="BH102" s="1559"/>
      <c r="BI102" s="208" t="s">
        <v>745</v>
      </c>
      <c r="BJ102" s="208" t="s">
        <v>745</v>
      </c>
      <c r="BK102" s="208" t="s">
        <v>745</v>
      </c>
      <c r="BL102" s="208" t="s">
        <v>745</v>
      </c>
      <c r="BM102" s="310"/>
      <c r="BN102" s="1468" t="s">
        <v>1024</v>
      </c>
      <c r="BO102" s="1468" t="s">
        <v>1024</v>
      </c>
      <c r="BP102" s="68"/>
      <c r="BQ102" s="68"/>
    </row>
    <row r="103" spans="1:69" ht="93.75" customHeight="1" thickBot="1" x14ac:dyDescent="0.5">
      <c r="A103" s="943"/>
      <c r="B103" s="935"/>
      <c r="C103" s="935"/>
      <c r="D103" s="691"/>
      <c r="E103" s="55"/>
      <c r="F103" s="691"/>
      <c r="G103" s="56"/>
      <c r="H103" s="56"/>
      <c r="I103" s="56"/>
      <c r="J103" s="945"/>
      <c r="K103" s="926" t="s">
        <v>337</v>
      </c>
      <c r="L103" s="927"/>
      <c r="M103" s="927"/>
      <c r="N103" s="927"/>
      <c r="O103" s="927"/>
      <c r="P103" s="927"/>
      <c r="Q103" s="927"/>
      <c r="R103" s="927"/>
      <c r="S103" s="927"/>
      <c r="T103" s="927"/>
      <c r="U103" s="927"/>
      <c r="V103" s="927"/>
      <c r="W103" s="927"/>
      <c r="X103" s="927"/>
      <c r="Y103" s="27">
        <f>AVERAGE(Y10:Y102)</f>
        <v>0.52564102564102566</v>
      </c>
      <c r="Z103" s="27">
        <f>AVERAGE(Z10:Z102)</f>
        <v>0.89542443064182198</v>
      </c>
      <c r="AA103" s="928"/>
      <c r="AB103" s="920"/>
      <c r="AC103" s="768"/>
      <c r="AD103" s="752"/>
      <c r="AE103" s="804" t="s">
        <v>338</v>
      </c>
      <c r="AF103" s="805"/>
      <c r="AG103" s="805"/>
      <c r="AH103" s="805"/>
      <c r="AI103" s="805"/>
      <c r="AJ103" s="805"/>
      <c r="AK103" s="805"/>
      <c r="AL103" s="805"/>
      <c r="AM103" s="805"/>
      <c r="AN103" s="1071"/>
      <c r="AO103" s="33">
        <f>AVERAGE(AO10:AO102)</f>
        <v>0.43986562100750543</v>
      </c>
      <c r="AP103" s="1416"/>
      <c r="AQ103" s="283"/>
      <c r="AR103" s="314"/>
      <c r="AS103" s="315"/>
      <c r="AT103" s="316"/>
      <c r="AU103" s="1389"/>
      <c r="AV103" s="317"/>
      <c r="AW103" s="318"/>
      <c r="AX103" s="842" t="s">
        <v>1043</v>
      </c>
      <c r="AY103" s="843"/>
      <c r="AZ103" s="843"/>
      <c r="BA103" s="843"/>
      <c r="BB103" s="843"/>
      <c r="BC103" s="843"/>
      <c r="BD103" s="319">
        <f>SUM(BD10:BD102)</f>
        <v>770279584015.34998</v>
      </c>
      <c r="BE103" s="319">
        <f t="shared" ref="BE103:BF103" si="3">SUM(BE10:BE102)</f>
        <v>400590477697.83002</v>
      </c>
      <c r="BF103" s="319">
        <f t="shared" si="3"/>
        <v>224492560876.53</v>
      </c>
      <c r="BG103" s="320">
        <f>+BF103/BD103</f>
        <v>0.29144295855056229</v>
      </c>
      <c r="BH103" s="1560"/>
      <c r="BI103" s="234"/>
      <c r="BJ103" s="59"/>
      <c r="BK103" s="321"/>
      <c r="BL103" s="321"/>
      <c r="BM103" s="322"/>
      <c r="BN103" s="1469"/>
      <c r="BO103" s="1469"/>
      <c r="BP103" s="68"/>
      <c r="BQ103" s="68"/>
    </row>
    <row r="104" spans="1:69" ht="177.75" customHeight="1" x14ac:dyDescent="0.45">
      <c r="A104" s="943"/>
      <c r="B104" s="935"/>
      <c r="C104" s="935"/>
      <c r="D104" s="691"/>
      <c r="E104" s="55"/>
      <c r="F104" s="691"/>
      <c r="G104" s="936"/>
      <c r="H104" s="936"/>
      <c r="I104" s="936"/>
      <c r="J104" s="887" t="s">
        <v>339</v>
      </c>
      <c r="K104" s="739" t="s">
        <v>340</v>
      </c>
      <c r="L104" s="739" t="s">
        <v>341</v>
      </c>
      <c r="M104" s="773" t="s">
        <v>342</v>
      </c>
      <c r="N104" s="739" t="s">
        <v>343</v>
      </c>
      <c r="O104" s="739"/>
      <c r="P104" s="739" t="s">
        <v>136</v>
      </c>
      <c r="Q104" s="739" t="s">
        <v>137</v>
      </c>
      <c r="R104" s="773">
        <v>0.78759999999999997</v>
      </c>
      <c r="S104" s="912">
        <v>0.78759999999999997</v>
      </c>
      <c r="T104" s="923">
        <v>0.73570000000000002</v>
      </c>
      <c r="U104" s="828">
        <v>0.88</v>
      </c>
      <c r="V104" s="828">
        <v>0.88</v>
      </c>
      <c r="W104" s="837">
        <f>+U104</f>
        <v>0.88</v>
      </c>
      <c r="X104" s="837">
        <f>+T104</f>
        <v>0.73570000000000002</v>
      </c>
      <c r="Y104" s="837">
        <v>1</v>
      </c>
      <c r="Z104" s="837">
        <v>1</v>
      </c>
      <c r="AA104" s="928"/>
      <c r="AB104" s="920"/>
      <c r="AC104" s="768"/>
      <c r="AD104" s="734"/>
      <c r="AE104" s="681" t="s">
        <v>344</v>
      </c>
      <c r="AF104" s="693">
        <v>2020130010256</v>
      </c>
      <c r="AG104" s="690" t="s">
        <v>345</v>
      </c>
      <c r="AH104" s="324" t="s">
        <v>346</v>
      </c>
      <c r="AI104" s="45" t="s">
        <v>148</v>
      </c>
      <c r="AJ104" s="45">
        <v>1</v>
      </c>
      <c r="AK104" s="174">
        <v>0.3</v>
      </c>
      <c r="AL104" s="45">
        <v>0</v>
      </c>
      <c r="AM104" s="1290">
        <v>0</v>
      </c>
      <c r="AN104" s="95">
        <f>+(AL104+AM104)/AJ104</f>
        <v>0</v>
      </c>
      <c r="AO104" s="981">
        <f>AVERAGE(AN104:AN110)</f>
        <v>0.44444444444444442</v>
      </c>
      <c r="AP104" s="1417" t="s">
        <v>882</v>
      </c>
      <c r="AQ104" s="213" t="s">
        <v>883</v>
      </c>
      <c r="AR104" s="325">
        <f>9*30</f>
        <v>270</v>
      </c>
      <c r="AS104" s="326">
        <v>13785</v>
      </c>
      <c r="AT104" s="327">
        <v>10145</v>
      </c>
      <c r="AU104" s="1390">
        <v>11593</v>
      </c>
      <c r="AV104" s="670" t="s">
        <v>146</v>
      </c>
      <c r="AW104" s="667" t="s">
        <v>937</v>
      </c>
      <c r="AX104" s="667">
        <v>160000000</v>
      </c>
      <c r="AY104" s="825">
        <f>'[1]2023 INV. PROYEC'!$H$14</f>
        <v>645000000</v>
      </c>
      <c r="AZ104" s="900" t="s">
        <v>750</v>
      </c>
      <c r="BA104" s="900" t="s">
        <v>878</v>
      </c>
      <c r="BB104" s="900" t="s">
        <v>879</v>
      </c>
      <c r="BC104" s="667">
        <v>54180000</v>
      </c>
      <c r="BD104" s="1109">
        <v>160000000</v>
      </c>
      <c r="BE104" s="1109">
        <v>119700000</v>
      </c>
      <c r="BF104" s="1109">
        <v>20450000</v>
      </c>
      <c r="BG104" s="1136">
        <f>+BF104/BD104</f>
        <v>0.1278125</v>
      </c>
      <c r="BH104" s="1561">
        <v>119700000</v>
      </c>
      <c r="BI104" s="328" t="s">
        <v>755</v>
      </c>
      <c r="BJ104" s="257" t="s">
        <v>887</v>
      </c>
      <c r="BK104" s="101" t="s">
        <v>890</v>
      </c>
      <c r="BL104" s="101" t="s">
        <v>741</v>
      </c>
      <c r="BM104" s="329" t="s">
        <v>893</v>
      </c>
      <c r="BN104" s="1470" t="s">
        <v>995</v>
      </c>
      <c r="BO104" s="1522" t="s">
        <v>1081</v>
      </c>
      <c r="BP104" s="68"/>
      <c r="BQ104" s="68"/>
    </row>
    <row r="105" spans="1:69" ht="177.75" customHeight="1" x14ac:dyDescent="0.45">
      <c r="A105" s="943"/>
      <c r="B105" s="935"/>
      <c r="C105" s="935"/>
      <c r="D105" s="691"/>
      <c r="E105" s="330"/>
      <c r="F105" s="691"/>
      <c r="G105" s="937"/>
      <c r="H105" s="937"/>
      <c r="I105" s="937"/>
      <c r="J105" s="888"/>
      <c r="K105" s="710"/>
      <c r="L105" s="710"/>
      <c r="M105" s="774"/>
      <c r="N105" s="710"/>
      <c r="O105" s="710"/>
      <c r="P105" s="710"/>
      <c r="Q105" s="710"/>
      <c r="R105" s="774"/>
      <c r="S105" s="913"/>
      <c r="T105" s="924"/>
      <c r="U105" s="829"/>
      <c r="V105" s="829"/>
      <c r="W105" s="838"/>
      <c r="X105" s="838"/>
      <c r="Y105" s="838"/>
      <c r="Z105" s="838"/>
      <c r="AA105" s="928"/>
      <c r="AB105" s="920"/>
      <c r="AC105" s="768"/>
      <c r="AD105" s="734"/>
      <c r="AE105" s="682"/>
      <c r="AF105" s="694"/>
      <c r="AG105" s="691"/>
      <c r="AH105" s="331" t="s">
        <v>347</v>
      </c>
      <c r="AI105" s="63" t="s">
        <v>275</v>
      </c>
      <c r="AJ105" s="63" t="s">
        <v>301</v>
      </c>
      <c r="AK105" s="64">
        <v>0.3</v>
      </c>
      <c r="AL105" s="64" t="s">
        <v>894</v>
      </c>
      <c r="AM105" s="65" t="s">
        <v>894</v>
      </c>
      <c r="AN105" s="332" t="s">
        <v>894</v>
      </c>
      <c r="AO105" s="982"/>
      <c r="AP105" s="1403" t="s">
        <v>726</v>
      </c>
      <c r="AQ105" s="63" t="s">
        <v>726</v>
      </c>
      <c r="AR105" s="63" t="s">
        <v>726</v>
      </c>
      <c r="AS105" s="63" t="s">
        <v>726</v>
      </c>
      <c r="AT105" s="228" t="s">
        <v>726</v>
      </c>
      <c r="AU105" s="1293" t="s">
        <v>726</v>
      </c>
      <c r="AV105" s="670"/>
      <c r="AW105" s="667"/>
      <c r="AX105" s="667"/>
      <c r="AY105" s="826"/>
      <c r="AZ105" s="822"/>
      <c r="BA105" s="822"/>
      <c r="BB105" s="822"/>
      <c r="BC105" s="667"/>
      <c r="BD105" s="1109"/>
      <c r="BE105" s="1109"/>
      <c r="BF105" s="1109"/>
      <c r="BG105" s="1136"/>
      <c r="BH105" s="1561"/>
      <c r="BI105" s="333" t="s">
        <v>745</v>
      </c>
      <c r="BJ105" s="333" t="s">
        <v>745</v>
      </c>
      <c r="BK105" s="333" t="s">
        <v>745</v>
      </c>
      <c r="BL105" s="333" t="s">
        <v>745</v>
      </c>
      <c r="BM105" s="259"/>
      <c r="BN105" s="1464" t="s">
        <v>726</v>
      </c>
      <c r="BO105" s="1527" t="s">
        <v>726</v>
      </c>
      <c r="BP105" s="68"/>
      <c r="BQ105" s="68"/>
    </row>
    <row r="106" spans="1:69" ht="177.75" customHeight="1" x14ac:dyDescent="0.45">
      <c r="A106" s="943"/>
      <c r="B106" s="935"/>
      <c r="C106" s="935"/>
      <c r="D106" s="691"/>
      <c r="E106" s="330"/>
      <c r="F106" s="691"/>
      <c r="G106" s="937"/>
      <c r="H106" s="937"/>
      <c r="I106" s="937"/>
      <c r="J106" s="888"/>
      <c r="K106" s="710"/>
      <c r="L106" s="710"/>
      <c r="M106" s="774"/>
      <c r="N106" s="710"/>
      <c r="O106" s="710"/>
      <c r="P106" s="710"/>
      <c r="Q106" s="710"/>
      <c r="R106" s="774"/>
      <c r="S106" s="913"/>
      <c r="T106" s="924"/>
      <c r="U106" s="829"/>
      <c r="V106" s="829"/>
      <c r="W106" s="838"/>
      <c r="X106" s="838"/>
      <c r="Y106" s="838"/>
      <c r="Z106" s="838"/>
      <c r="AA106" s="928"/>
      <c r="AB106" s="920"/>
      <c r="AC106" s="768"/>
      <c r="AD106" s="734"/>
      <c r="AE106" s="682"/>
      <c r="AF106" s="694"/>
      <c r="AG106" s="691"/>
      <c r="AH106" s="331" t="s">
        <v>348</v>
      </c>
      <c r="AI106" s="63" t="s">
        <v>279</v>
      </c>
      <c r="AJ106" s="63">
        <v>4</v>
      </c>
      <c r="AK106" s="64">
        <v>0.3</v>
      </c>
      <c r="AL106" s="225">
        <v>2</v>
      </c>
      <c r="AM106" s="1280">
        <v>4</v>
      </c>
      <c r="AN106" s="49">
        <v>1</v>
      </c>
      <c r="AO106" s="982"/>
      <c r="AP106" s="1418" t="s">
        <v>856</v>
      </c>
      <c r="AQ106" s="334" t="s">
        <v>884</v>
      </c>
      <c r="AR106" s="335">
        <f>12*30</f>
        <v>360</v>
      </c>
      <c r="AS106" s="335">
        <v>13785</v>
      </c>
      <c r="AT106" s="228">
        <v>10145</v>
      </c>
      <c r="AU106" s="1293">
        <v>11593</v>
      </c>
      <c r="AV106" s="670"/>
      <c r="AW106" s="667"/>
      <c r="AX106" s="667"/>
      <c r="AY106" s="826"/>
      <c r="AZ106" s="822"/>
      <c r="BA106" s="822"/>
      <c r="BB106" s="822"/>
      <c r="BC106" s="667"/>
      <c r="BD106" s="1109"/>
      <c r="BE106" s="1109"/>
      <c r="BF106" s="1109"/>
      <c r="BG106" s="1136"/>
      <c r="BH106" s="1561"/>
      <c r="BI106" s="333" t="s">
        <v>755</v>
      </c>
      <c r="BJ106" s="235" t="s">
        <v>887</v>
      </c>
      <c r="BK106" s="111" t="s">
        <v>890</v>
      </c>
      <c r="BL106" s="111" t="s">
        <v>741</v>
      </c>
      <c r="BM106" s="336" t="s">
        <v>893</v>
      </c>
      <c r="BN106" s="1453" t="s">
        <v>996</v>
      </c>
      <c r="BO106" s="1522" t="s">
        <v>1082</v>
      </c>
      <c r="BP106" s="68"/>
      <c r="BQ106" s="68"/>
    </row>
    <row r="107" spans="1:69" ht="177.75" customHeight="1" x14ac:dyDescent="0.45">
      <c r="A107" s="943"/>
      <c r="B107" s="935"/>
      <c r="C107" s="935"/>
      <c r="D107" s="691"/>
      <c r="E107" s="330"/>
      <c r="F107" s="691"/>
      <c r="G107" s="937"/>
      <c r="H107" s="937"/>
      <c r="I107" s="937"/>
      <c r="J107" s="888"/>
      <c r="K107" s="710"/>
      <c r="L107" s="710"/>
      <c r="M107" s="774"/>
      <c r="N107" s="710"/>
      <c r="O107" s="710"/>
      <c r="P107" s="710"/>
      <c r="Q107" s="710"/>
      <c r="R107" s="774"/>
      <c r="S107" s="913"/>
      <c r="T107" s="924"/>
      <c r="U107" s="829"/>
      <c r="V107" s="829"/>
      <c r="W107" s="838"/>
      <c r="X107" s="838"/>
      <c r="Y107" s="838"/>
      <c r="Z107" s="838"/>
      <c r="AA107" s="928"/>
      <c r="AB107" s="920"/>
      <c r="AC107" s="768"/>
      <c r="AD107" s="734"/>
      <c r="AE107" s="682"/>
      <c r="AF107" s="694"/>
      <c r="AG107" s="691"/>
      <c r="AH107" s="331" t="s">
        <v>349</v>
      </c>
      <c r="AI107" s="63" t="s">
        <v>188</v>
      </c>
      <c r="AJ107" s="63">
        <v>3</v>
      </c>
      <c r="AK107" s="64">
        <v>0.4</v>
      </c>
      <c r="AL107" s="225">
        <v>0</v>
      </c>
      <c r="AM107" s="1280">
        <v>1</v>
      </c>
      <c r="AN107" s="49">
        <f t="shared" ref="AN107" si="4">+(AL107+AM107)/AJ107</f>
        <v>0.33333333333333331</v>
      </c>
      <c r="AO107" s="982"/>
      <c r="AP107" s="1418" t="s">
        <v>856</v>
      </c>
      <c r="AQ107" s="334" t="s">
        <v>885</v>
      </c>
      <c r="AR107" s="335">
        <v>360</v>
      </c>
      <c r="AS107" s="335">
        <v>13785</v>
      </c>
      <c r="AT107" s="228">
        <v>10145</v>
      </c>
      <c r="AU107" s="1293">
        <v>11593</v>
      </c>
      <c r="AV107" s="670"/>
      <c r="AW107" s="667"/>
      <c r="AX107" s="667"/>
      <c r="AY107" s="826"/>
      <c r="AZ107" s="822"/>
      <c r="BA107" s="822"/>
      <c r="BB107" s="822"/>
      <c r="BC107" s="667"/>
      <c r="BD107" s="1109"/>
      <c r="BE107" s="1109"/>
      <c r="BF107" s="1109"/>
      <c r="BG107" s="1136"/>
      <c r="BH107" s="1561"/>
      <c r="BI107" s="333" t="s">
        <v>755</v>
      </c>
      <c r="BJ107" s="235" t="s">
        <v>887</v>
      </c>
      <c r="BK107" s="111" t="s">
        <v>890</v>
      </c>
      <c r="BL107" s="111" t="s">
        <v>741</v>
      </c>
      <c r="BM107" s="336" t="s">
        <v>893</v>
      </c>
      <c r="BN107" s="1453" t="s">
        <v>997</v>
      </c>
      <c r="BO107" s="1522" t="s">
        <v>1083</v>
      </c>
      <c r="BP107" s="68"/>
      <c r="BQ107" s="68"/>
    </row>
    <row r="108" spans="1:69" ht="177.75" customHeight="1" x14ac:dyDescent="0.45">
      <c r="A108" s="943"/>
      <c r="B108" s="935"/>
      <c r="C108" s="935"/>
      <c r="D108" s="691"/>
      <c r="E108" s="330"/>
      <c r="F108" s="691"/>
      <c r="G108" s="937"/>
      <c r="H108" s="937"/>
      <c r="I108" s="937"/>
      <c r="J108" s="888"/>
      <c r="K108" s="710"/>
      <c r="L108" s="710"/>
      <c r="M108" s="774"/>
      <c r="N108" s="710"/>
      <c r="O108" s="710"/>
      <c r="P108" s="710"/>
      <c r="Q108" s="710"/>
      <c r="R108" s="774"/>
      <c r="S108" s="913"/>
      <c r="T108" s="924"/>
      <c r="U108" s="829"/>
      <c r="V108" s="829"/>
      <c r="W108" s="838"/>
      <c r="X108" s="838"/>
      <c r="Y108" s="838"/>
      <c r="Z108" s="838"/>
      <c r="AA108" s="928"/>
      <c r="AB108" s="920"/>
      <c r="AC108" s="768"/>
      <c r="AD108" s="734"/>
      <c r="AE108" s="682"/>
      <c r="AF108" s="694"/>
      <c r="AG108" s="691"/>
      <c r="AH108" s="337" t="s">
        <v>350</v>
      </c>
      <c r="AI108" s="63" t="s">
        <v>184</v>
      </c>
      <c r="AJ108" s="63" t="s">
        <v>301</v>
      </c>
      <c r="AK108" s="64" t="s">
        <v>726</v>
      </c>
      <c r="AL108" s="64" t="s">
        <v>894</v>
      </c>
      <c r="AM108" s="65" t="s">
        <v>894</v>
      </c>
      <c r="AN108" s="332" t="s">
        <v>894</v>
      </c>
      <c r="AO108" s="982"/>
      <c r="AP108" s="1403" t="s">
        <v>726</v>
      </c>
      <c r="AQ108" s="63" t="s">
        <v>726</v>
      </c>
      <c r="AR108" s="63" t="s">
        <v>726</v>
      </c>
      <c r="AS108" s="63" t="s">
        <v>726</v>
      </c>
      <c r="AT108" s="228" t="s">
        <v>726</v>
      </c>
      <c r="AU108" s="1293" t="s">
        <v>726</v>
      </c>
      <c r="AV108" s="670"/>
      <c r="AW108" s="667"/>
      <c r="AX108" s="667"/>
      <c r="AY108" s="826"/>
      <c r="AZ108" s="822"/>
      <c r="BA108" s="822"/>
      <c r="BB108" s="822"/>
      <c r="BC108" s="667"/>
      <c r="BD108" s="1109"/>
      <c r="BE108" s="1109"/>
      <c r="BF108" s="1109"/>
      <c r="BG108" s="1136"/>
      <c r="BH108" s="1561"/>
      <c r="BI108" s="333" t="s">
        <v>745</v>
      </c>
      <c r="BJ108" s="333" t="s">
        <v>745</v>
      </c>
      <c r="BK108" s="333" t="s">
        <v>745</v>
      </c>
      <c r="BL108" s="333" t="s">
        <v>745</v>
      </c>
      <c r="BM108" s="75"/>
      <c r="BN108" s="1463" t="s">
        <v>726</v>
      </c>
      <c r="BO108" s="1522" t="s">
        <v>726</v>
      </c>
      <c r="BP108" s="68"/>
      <c r="BQ108" s="68"/>
    </row>
    <row r="109" spans="1:69" ht="177.75" customHeight="1" x14ac:dyDescent="0.45">
      <c r="A109" s="943"/>
      <c r="B109" s="935"/>
      <c r="C109" s="935"/>
      <c r="D109" s="691"/>
      <c r="E109" s="330"/>
      <c r="F109" s="691"/>
      <c r="G109" s="937"/>
      <c r="H109" s="937"/>
      <c r="I109" s="937"/>
      <c r="J109" s="888"/>
      <c r="K109" s="710"/>
      <c r="L109" s="710"/>
      <c r="M109" s="774"/>
      <c r="N109" s="710"/>
      <c r="O109" s="710"/>
      <c r="P109" s="710"/>
      <c r="Q109" s="710"/>
      <c r="R109" s="774"/>
      <c r="S109" s="913"/>
      <c r="T109" s="924"/>
      <c r="U109" s="829"/>
      <c r="V109" s="829"/>
      <c r="W109" s="838"/>
      <c r="X109" s="838"/>
      <c r="Y109" s="838"/>
      <c r="Z109" s="838"/>
      <c r="AA109" s="928"/>
      <c r="AB109" s="920"/>
      <c r="AC109" s="768"/>
      <c r="AD109" s="734"/>
      <c r="AE109" s="682"/>
      <c r="AF109" s="694"/>
      <c r="AG109" s="691"/>
      <c r="AH109" s="337" t="s">
        <v>351</v>
      </c>
      <c r="AI109" s="63" t="s">
        <v>184</v>
      </c>
      <c r="AJ109" s="63" t="s">
        <v>301</v>
      </c>
      <c r="AK109" s="64" t="s">
        <v>726</v>
      </c>
      <c r="AL109" s="64" t="s">
        <v>894</v>
      </c>
      <c r="AM109" s="65" t="s">
        <v>894</v>
      </c>
      <c r="AN109" s="332" t="s">
        <v>894</v>
      </c>
      <c r="AO109" s="982"/>
      <c r="AP109" s="1403" t="s">
        <v>726</v>
      </c>
      <c r="AQ109" s="63" t="s">
        <v>726</v>
      </c>
      <c r="AR109" s="63" t="s">
        <v>726</v>
      </c>
      <c r="AS109" s="63" t="s">
        <v>726</v>
      </c>
      <c r="AT109" s="228" t="s">
        <v>726</v>
      </c>
      <c r="AU109" s="1293" t="s">
        <v>726</v>
      </c>
      <c r="AV109" s="670"/>
      <c r="AW109" s="667"/>
      <c r="AX109" s="667"/>
      <c r="AY109" s="826"/>
      <c r="AZ109" s="822"/>
      <c r="BA109" s="822"/>
      <c r="BB109" s="822"/>
      <c r="BC109" s="667"/>
      <c r="BD109" s="1109"/>
      <c r="BE109" s="1109"/>
      <c r="BF109" s="1109"/>
      <c r="BG109" s="1136"/>
      <c r="BH109" s="1561"/>
      <c r="BI109" s="333" t="s">
        <v>745</v>
      </c>
      <c r="BJ109" s="333" t="s">
        <v>745</v>
      </c>
      <c r="BK109" s="333" t="s">
        <v>745</v>
      </c>
      <c r="BL109" s="333" t="s">
        <v>745</v>
      </c>
      <c r="BM109" s="75"/>
      <c r="BN109" s="1463" t="s">
        <v>726</v>
      </c>
      <c r="BO109" s="1522" t="s">
        <v>726</v>
      </c>
      <c r="BP109" s="68"/>
      <c r="BQ109" s="68"/>
    </row>
    <row r="110" spans="1:69" ht="177.75" customHeight="1" thickBot="1" x14ac:dyDescent="0.5">
      <c r="A110" s="943"/>
      <c r="B110" s="935"/>
      <c r="C110" s="935"/>
      <c r="D110" s="691"/>
      <c r="E110" s="330"/>
      <c r="F110" s="691"/>
      <c r="G110" s="937"/>
      <c r="H110" s="937"/>
      <c r="I110" s="937"/>
      <c r="J110" s="888"/>
      <c r="K110" s="740"/>
      <c r="L110" s="740"/>
      <c r="M110" s="775"/>
      <c r="N110" s="740"/>
      <c r="O110" s="740"/>
      <c r="P110" s="740"/>
      <c r="Q110" s="740"/>
      <c r="R110" s="775"/>
      <c r="S110" s="914"/>
      <c r="T110" s="971"/>
      <c r="U110" s="830"/>
      <c r="V110" s="830"/>
      <c r="W110" s="839"/>
      <c r="X110" s="839"/>
      <c r="Y110" s="839"/>
      <c r="Z110" s="839"/>
      <c r="AA110" s="928"/>
      <c r="AB110" s="920"/>
      <c r="AC110" s="768"/>
      <c r="AD110" s="734"/>
      <c r="AE110" s="683"/>
      <c r="AF110" s="695"/>
      <c r="AG110" s="692"/>
      <c r="AH110" s="338" t="s">
        <v>352</v>
      </c>
      <c r="AI110" s="86" t="s">
        <v>184</v>
      </c>
      <c r="AJ110" s="86" t="s">
        <v>301</v>
      </c>
      <c r="AK110" s="201" t="s">
        <v>726</v>
      </c>
      <c r="AL110" s="201" t="s">
        <v>894</v>
      </c>
      <c r="AM110" s="89" t="s">
        <v>894</v>
      </c>
      <c r="AN110" s="88" t="s">
        <v>894</v>
      </c>
      <c r="AO110" s="983"/>
      <c r="AP110" s="1419" t="s">
        <v>726</v>
      </c>
      <c r="AQ110" s="86" t="s">
        <v>726</v>
      </c>
      <c r="AR110" s="86" t="s">
        <v>726</v>
      </c>
      <c r="AS110" s="86" t="s">
        <v>726</v>
      </c>
      <c r="AT110" s="339" t="s">
        <v>726</v>
      </c>
      <c r="AU110" s="1291" t="s">
        <v>726</v>
      </c>
      <c r="AV110" s="671"/>
      <c r="AW110" s="668"/>
      <c r="AX110" s="668"/>
      <c r="AY110" s="826"/>
      <c r="AZ110" s="823"/>
      <c r="BA110" s="823"/>
      <c r="BB110" s="823"/>
      <c r="BC110" s="900"/>
      <c r="BD110" s="1188"/>
      <c r="BE110" s="1188"/>
      <c r="BF110" s="1188"/>
      <c r="BG110" s="1137"/>
      <c r="BH110" s="1561"/>
      <c r="BI110" s="340" t="s">
        <v>745</v>
      </c>
      <c r="BJ110" s="340" t="s">
        <v>745</v>
      </c>
      <c r="BK110" s="340" t="s">
        <v>745</v>
      </c>
      <c r="BL110" s="340" t="s">
        <v>745</v>
      </c>
      <c r="BM110" s="222"/>
      <c r="BN110" s="1459" t="s">
        <v>726</v>
      </c>
      <c r="BO110" s="1517" t="s">
        <v>726</v>
      </c>
      <c r="BP110" s="68"/>
      <c r="BQ110" s="68"/>
    </row>
    <row r="111" spans="1:69" ht="219.75" customHeight="1" thickBot="1" x14ac:dyDescent="0.5">
      <c r="A111" s="943"/>
      <c r="B111" s="935"/>
      <c r="C111" s="935"/>
      <c r="D111" s="691"/>
      <c r="E111" s="330"/>
      <c r="F111" s="691"/>
      <c r="G111" s="937"/>
      <c r="H111" s="937"/>
      <c r="I111" s="937"/>
      <c r="J111" s="888"/>
      <c r="K111" s="739" t="s">
        <v>353</v>
      </c>
      <c r="L111" s="739" t="s">
        <v>354</v>
      </c>
      <c r="M111" s="739">
        <v>0</v>
      </c>
      <c r="N111" s="739" t="s">
        <v>355</v>
      </c>
      <c r="O111" s="739"/>
      <c r="P111" s="739" t="s">
        <v>136</v>
      </c>
      <c r="Q111" s="739" t="s">
        <v>356</v>
      </c>
      <c r="R111" s="739">
        <v>1</v>
      </c>
      <c r="S111" s="739" t="s">
        <v>301</v>
      </c>
      <c r="T111" s="741">
        <v>1</v>
      </c>
      <c r="U111" s="831" t="s">
        <v>894</v>
      </c>
      <c r="V111" s="831" t="s">
        <v>894</v>
      </c>
      <c r="W111" s="834" t="str">
        <f>+U111</f>
        <v>N/A</v>
      </c>
      <c r="X111" s="834">
        <f>+T111</f>
        <v>1</v>
      </c>
      <c r="Y111" s="834" t="str">
        <f>+W111</f>
        <v>N/A</v>
      </c>
      <c r="Z111" s="837">
        <f>+X111/R111</f>
        <v>1</v>
      </c>
      <c r="AA111" s="928"/>
      <c r="AB111" s="920"/>
      <c r="AC111" s="768"/>
      <c r="AD111" s="734"/>
      <c r="AE111" s="681" t="s">
        <v>357</v>
      </c>
      <c r="AF111" s="693">
        <v>2020130010270</v>
      </c>
      <c r="AG111" s="709" t="s">
        <v>358</v>
      </c>
      <c r="AH111" s="519" t="s">
        <v>359</v>
      </c>
      <c r="AI111" s="1371" t="s">
        <v>148</v>
      </c>
      <c r="AJ111" s="1371" t="s">
        <v>301</v>
      </c>
      <c r="AK111" s="93" t="s">
        <v>726</v>
      </c>
      <c r="AL111" s="1371" t="s">
        <v>726</v>
      </c>
      <c r="AM111" s="1373" t="s">
        <v>726</v>
      </c>
      <c r="AN111" s="341" t="s">
        <v>726</v>
      </c>
      <c r="AO111" s="981">
        <f>AVERAGE(AN111:AN119)</f>
        <v>0.33333333333333331</v>
      </c>
      <c r="AP111" s="1413" t="s">
        <v>726</v>
      </c>
      <c r="AQ111" s="225" t="s">
        <v>726</v>
      </c>
      <c r="AR111" s="225" t="s">
        <v>726</v>
      </c>
      <c r="AS111" s="225" t="s">
        <v>726</v>
      </c>
      <c r="AT111" s="339" t="s">
        <v>726</v>
      </c>
      <c r="AU111" s="1290" t="s">
        <v>726</v>
      </c>
      <c r="AV111" s="669" t="s">
        <v>146</v>
      </c>
      <c r="AW111" s="672" t="s">
        <v>937</v>
      </c>
      <c r="AX111" s="825">
        <v>335000000</v>
      </c>
      <c r="AY111" s="826"/>
      <c r="AZ111" s="672" t="s">
        <v>750</v>
      </c>
      <c r="BA111" s="672" t="s">
        <v>878</v>
      </c>
      <c r="BB111" s="672" t="s">
        <v>880</v>
      </c>
      <c r="BC111" s="667">
        <v>16380000</v>
      </c>
      <c r="BD111" s="1158">
        <v>335000000</v>
      </c>
      <c r="BE111" s="1158">
        <v>100165000</v>
      </c>
      <c r="BF111" s="1158">
        <v>8190000</v>
      </c>
      <c r="BG111" s="1139">
        <f>+BF111/BD111</f>
        <v>2.444776119402985E-2</v>
      </c>
      <c r="BH111" s="925">
        <v>100165000</v>
      </c>
      <c r="BI111" s="342" t="s">
        <v>745</v>
      </c>
      <c r="BJ111" s="342" t="s">
        <v>745</v>
      </c>
      <c r="BK111" s="342" t="s">
        <v>745</v>
      </c>
      <c r="BL111" s="342" t="s">
        <v>745</v>
      </c>
      <c r="BM111" s="343"/>
      <c r="BN111" s="1471" t="s">
        <v>726</v>
      </c>
      <c r="BO111" s="1528" t="s">
        <v>726</v>
      </c>
      <c r="BP111" s="68"/>
      <c r="BQ111" s="68"/>
    </row>
    <row r="112" spans="1:69" ht="219.75" customHeight="1" x14ac:dyDescent="0.45">
      <c r="A112" s="943"/>
      <c r="B112" s="935"/>
      <c r="C112" s="935"/>
      <c r="D112" s="691"/>
      <c r="E112" s="330"/>
      <c r="F112" s="691"/>
      <c r="G112" s="937"/>
      <c r="H112" s="937"/>
      <c r="I112" s="937"/>
      <c r="J112" s="888"/>
      <c r="K112" s="710"/>
      <c r="L112" s="710"/>
      <c r="M112" s="710"/>
      <c r="N112" s="710"/>
      <c r="O112" s="710"/>
      <c r="P112" s="710"/>
      <c r="Q112" s="710"/>
      <c r="R112" s="710"/>
      <c r="S112" s="710"/>
      <c r="T112" s="911"/>
      <c r="U112" s="832"/>
      <c r="V112" s="832"/>
      <c r="W112" s="835"/>
      <c r="X112" s="835"/>
      <c r="Y112" s="835"/>
      <c r="Z112" s="838"/>
      <c r="AA112" s="928"/>
      <c r="AB112" s="920"/>
      <c r="AC112" s="768"/>
      <c r="AD112" s="734"/>
      <c r="AE112" s="682"/>
      <c r="AF112" s="694"/>
      <c r="AG112" s="710"/>
      <c r="AH112" s="237" t="s">
        <v>360</v>
      </c>
      <c r="AI112" s="358" t="s">
        <v>161</v>
      </c>
      <c r="AJ112" s="1372" t="s">
        <v>301</v>
      </c>
      <c r="AK112" s="83" t="s">
        <v>726</v>
      </c>
      <c r="AL112" s="1372" t="s">
        <v>726</v>
      </c>
      <c r="AM112" s="1374" t="s">
        <v>726</v>
      </c>
      <c r="AN112" s="227" t="s">
        <v>726</v>
      </c>
      <c r="AO112" s="982"/>
      <c r="AP112" s="1403" t="s">
        <v>726</v>
      </c>
      <c r="AQ112" s="63" t="s">
        <v>726</v>
      </c>
      <c r="AR112" s="63" t="s">
        <v>726</v>
      </c>
      <c r="AS112" s="63" t="s">
        <v>726</v>
      </c>
      <c r="AT112" s="228" t="s">
        <v>726</v>
      </c>
      <c r="AU112" s="1293" t="s">
        <v>726</v>
      </c>
      <c r="AV112" s="670"/>
      <c r="AW112" s="667"/>
      <c r="AX112" s="826"/>
      <c r="AY112" s="826"/>
      <c r="AZ112" s="667"/>
      <c r="BA112" s="667"/>
      <c r="BB112" s="667"/>
      <c r="BC112" s="667"/>
      <c r="BD112" s="1159"/>
      <c r="BE112" s="1159"/>
      <c r="BF112" s="1159"/>
      <c r="BG112" s="1136"/>
      <c r="BH112" s="674"/>
      <c r="BI112" s="333" t="s">
        <v>745</v>
      </c>
      <c r="BJ112" s="333" t="s">
        <v>745</v>
      </c>
      <c r="BK112" s="333" t="s">
        <v>745</v>
      </c>
      <c r="BL112" s="333" t="s">
        <v>745</v>
      </c>
      <c r="BM112" s="75"/>
      <c r="BN112" s="1463" t="s">
        <v>726</v>
      </c>
      <c r="BO112" s="1522" t="s">
        <v>726</v>
      </c>
      <c r="BP112" s="68"/>
      <c r="BQ112" s="68"/>
    </row>
    <row r="113" spans="1:69" ht="219.75" customHeight="1" x14ac:dyDescent="0.45">
      <c r="A113" s="943"/>
      <c r="B113" s="935"/>
      <c r="C113" s="935"/>
      <c r="D113" s="691"/>
      <c r="E113" s="330"/>
      <c r="F113" s="691"/>
      <c r="G113" s="937"/>
      <c r="H113" s="937"/>
      <c r="I113" s="937"/>
      <c r="J113" s="888"/>
      <c r="K113" s="740"/>
      <c r="L113" s="740"/>
      <c r="M113" s="740"/>
      <c r="N113" s="740"/>
      <c r="O113" s="740"/>
      <c r="P113" s="740"/>
      <c r="Q113" s="740"/>
      <c r="R113" s="740"/>
      <c r="S113" s="740"/>
      <c r="T113" s="742"/>
      <c r="U113" s="833"/>
      <c r="V113" s="833"/>
      <c r="W113" s="836"/>
      <c r="X113" s="836"/>
      <c r="Y113" s="836"/>
      <c r="Z113" s="839"/>
      <c r="AA113" s="928"/>
      <c r="AB113" s="920"/>
      <c r="AC113" s="768"/>
      <c r="AD113" s="734"/>
      <c r="AE113" s="682"/>
      <c r="AF113" s="694"/>
      <c r="AG113" s="710"/>
      <c r="AH113" s="237" t="s">
        <v>361</v>
      </c>
      <c r="AI113" s="358" t="s">
        <v>184</v>
      </c>
      <c r="AJ113" s="1372" t="s">
        <v>301</v>
      </c>
      <c r="AK113" s="83" t="s">
        <v>726</v>
      </c>
      <c r="AL113" s="1372" t="s">
        <v>726</v>
      </c>
      <c r="AM113" s="1374" t="s">
        <v>726</v>
      </c>
      <c r="AN113" s="227" t="s">
        <v>726</v>
      </c>
      <c r="AO113" s="982"/>
      <c r="AP113" s="1403" t="s">
        <v>726</v>
      </c>
      <c r="AQ113" s="63" t="s">
        <v>726</v>
      </c>
      <c r="AR113" s="63" t="s">
        <v>726</v>
      </c>
      <c r="AS113" s="63" t="s">
        <v>726</v>
      </c>
      <c r="AT113" s="228" t="s">
        <v>726</v>
      </c>
      <c r="AU113" s="1293" t="s">
        <v>726</v>
      </c>
      <c r="AV113" s="670"/>
      <c r="AW113" s="667"/>
      <c r="AX113" s="826"/>
      <c r="AY113" s="826"/>
      <c r="AZ113" s="667"/>
      <c r="BA113" s="667"/>
      <c r="BB113" s="667"/>
      <c r="BC113" s="667"/>
      <c r="BD113" s="1159"/>
      <c r="BE113" s="1159"/>
      <c r="BF113" s="1159"/>
      <c r="BG113" s="1136"/>
      <c r="BH113" s="674"/>
      <c r="BI113" s="333" t="s">
        <v>745</v>
      </c>
      <c r="BJ113" s="333" t="s">
        <v>745</v>
      </c>
      <c r="BK113" s="333" t="s">
        <v>745</v>
      </c>
      <c r="BL113" s="333" t="s">
        <v>745</v>
      </c>
      <c r="BM113" s="75"/>
      <c r="BN113" s="1463" t="s">
        <v>726</v>
      </c>
      <c r="BO113" s="1522" t="s">
        <v>726</v>
      </c>
      <c r="BP113" s="68"/>
      <c r="BQ113" s="68"/>
    </row>
    <row r="114" spans="1:69" ht="219.75" customHeight="1" x14ac:dyDescent="0.45">
      <c r="A114" s="943"/>
      <c r="B114" s="935"/>
      <c r="C114" s="935"/>
      <c r="D114" s="691"/>
      <c r="E114" s="330"/>
      <c r="F114" s="691"/>
      <c r="G114" s="937"/>
      <c r="H114" s="937"/>
      <c r="I114" s="937"/>
      <c r="J114" s="888"/>
      <c r="K114" s="728" t="s">
        <v>362</v>
      </c>
      <c r="L114" s="728" t="s">
        <v>232</v>
      </c>
      <c r="M114" s="728">
        <v>0</v>
      </c>
      <c r="N114" s="863" t="s">
        <v>363</v>
      </c>
      <c r="O114" s="728"/>
      <c r="P114" s="728" t="s">
        <v>136</v>
      </c>
      <c r="Q114" s="739" t="s">
        <v>250</v>
      </c>
      <c r="R114" s="866">
        <v>80</v>
      </c>
      <c r="S114" s="739">
        <v>20</v>
      </c>
      <c r="T114" s="849">
        <v>61</v>
      </c>
      <c r="U114" s="834">
        <v>20</v>
      </c>
      <c r="V114" s="831">
        <v>20</v>
      </c>
      <c r="W114" s="834">
        <f>+U114</f>
        <v>20</v>
      </c>
      <c r="X114" s="834">
        <f>+T114+U114</f>
        <v>81</v>
      </c>
      <c r="Y114" s="837">
        <f>+W114/S114</f>
        <v>1</v>
      </c>
      <c r="Z114" s="837">
        <v>1</v>
      </c>
      <c r="AA114" s="928"/>
      <c r="AB114" s="920"/>
      <c r="AC114" s="768"/>
      <c r="AD114" s="734"/>
      <c r="AE114" s="682"/>
      <c r="AF114" s="694"/>
      <c r="AG114" s="710"/>
      <c r="AH114" s="237" t="s">
        <v>364</v>
      </c>
      <c r="AI114" s="358" t="s">
        <v>184</v>
      </c>
      <c r="AJ114" s="1372" t="s">
        <v>301</v>
      </c>
      <c r="AK114" s="83" t="s">
        <v>726</v>
      </c>
      <c r="AL114" s="1372" t="s">
        <v>726</v>
      </c>
      <c r="AM114" s="1374" t="s">
        <v>726</v>
      </c>
      <c r="AN114" s="227" t="s">
        <v>726</v>
      </c>
      <c r="AO114" s="982"/>
      <c r="AP114" s="1403" t="s">
        <v>726</v>
      </c>
      <c r="AQ114" s="63" t="s">
        <v>726</v>
      </c>
      <c r="AR114" s="63" t="s">
        <v>726</v>
      </c>
      <c r="AS114" s="63" t="s">
        <v>726</v>
      </c>
      <c r="AT114" s="228" t="s">
        <v>726</v>
      </c>
      <c r="AU114" s="1293" t="s">
        <v>726</v>
      </c>
      <c r="AV114" s="670"/>
      <c r="AW114" s="667"/>
      <c r="AX114" s="826"/>
      <c r="AY114" s="826"/>
      <c r="AZ114" s="667"/>
      <c r="BA114" s="667"/>
      <c r="BB114" s="667"/>
      <c r="BC114" s="667"/>
      <c r="BD114" s="1159"/>
      <c r="BE114" s="1159"/>
      <c r="BF114" s="1159"/>
      <c r="BG114" s="1136"/>
      <c r="BH114" s="674"/>
      <c r="BI114" s="333" t="s">
        <v>745</v>
      </c>
      <c r="BJ114" s="333" t="s">
        <v>745</v>
      </c>
      <c r="BK114" s="333" t="s">
        <v>745</v>
      </c>
      <c r="BL114" s="333" t="s">
        <v>745</v>
      </c>
      <c r="BM114" s="75"/>
      <c r="BN114" s="1463" t="s">
        <v>726</v>
      </c>
      <c r="BO114" s="1522" t="s">
        <v>726</v>
      </c>
      <c r="BP114" s="68"/>
      <c r="BQ114" s="68"/>
    </row>
    <row r="115" spans="1:69" ht="219.75" customHeight="1" x14ac:dyDescent="0.45">
      <c r="A115" s="943"/>
      <c r="B115" s="935"/>
      <c r="C115" s="935"/>
      <c r="D115" s="691"/>
      <c r="E115" s="330"/>
      <c r="F115" s="691"/>
      <c r="G115" s="937"/>
      <c r="H115" s="937"/>
      <c r="I115" s="937"/>
      <c r="J115" s="888"/>
      <c r="K115" s="662"/>
      <c r="L115" s="662"/>
      <c r="M115" s="662"/>
      <c r="N115" s="749"/>
      <c r="O115" s="662"/>
      <c r="P115" s="662"/>
      <c r="Q115" s="710"/>
      <c r="R115" s="853"/>
      <c r="S115" s="710"/>
      <c r="T115" s="840"/>
      <c r="U115" s="835"/>
      <c r="V115" s="832"/>
      <c r="W115" s="835"/>
      <c r="X115" s="835"/>
      <c r="Y115" s="838"/>
      <c r="Z115" s="838"/>
      <c r="AA115" s="928"/>
      <c r="AB115" s="920"/>
      <c r="AC115" s="768"/>
      <c r="AD115" s="734"/>
      <c r="AE115" s="682"/>
      <c r="AF115" s="694"/>
      <c r="AG115" s="710"/>
      <c r="AH115" s="237" t="s">
        <v>365</v>
      </c>
      <c r="AI115" s="358" t="s">
        <v>184</v>
      </c>
      <c r="AJ115" s="1372" t="s">
        <v>301</v>
      </c>
      <c r="AK115" s="83" t="s">
        <v>726</v>
      </c>
      <c r="AL115" s="1372" t="s">
        <v>726</v>
      </c>
      <c r="AM115" s="1374" t="s">
        <v>726</v>
      </c>
      <c r="AN115" s="227" t="s">
        <v>726</v>
      </c>
      <c r="AO115" s="982"/>
      <c r="AP115" s="1403" t="s">
        <v>726</v>
      </c>
      <c r="AQ115" s="63" t="s">
        <v>726</v>
      </c>
      <c r="AR115" s="63" t="s">
        <v>726</v>
      </c>
      <c r="AS115" s="63" t="s">
        <v>726</v>
      </c>
      <c r="AT115" s="228" t="s">
        <v>726</v>
      </c>
      <c r="AU115" s="1293" t="s">
        <v>726</v>
      </c>
      <c r="AV115" s="670"/>
      <c r="AW115" s="667"/>
      <c r="AX115" s="826"/>
      <c r="AY115" s="826"/>
      <c r="AZ115" s="667"/>
      <c r="BA115" s="667"/>
      <c r="BB115" s="667"/>
      <c r="BC115" s="667"/>
      <c r="BD115" s="1159"/>
      <c r="BE115" s="1159"/>
      <c r="BF115" s="1159"/>
      <c r="BG115" s="1136"/>
      <c r="BH115" s="674"/>
      <c r="BI115" s="333" t="s">
        <v>745</v>
      </c>
      <c r="BJ115" s="333" t="s">
        <v>745</v>
      </c>
      <c r="BK115" s="333" t="s">
        <v>745</v>
      </c>
      <c r="BL115" s="333" t="s">
        <v>745</v>
      </c>
      <c r="BM115" s="75"/>
      <c r="BN115" s="1463" t="s">
        <v>726</v>
      </c>
      <c r="BO115" s="1522" t="s">
        <v>726</v>
      </c>
      <c r="BP115" s="68"/>
      <c r="BQ115" s="68"/>
    </row>
    <row r="116" spans="1:69" ht="219.75" customHeight="1" x14ac:dyDescent="0.45">
      <c r="A116" s="943"/>
      <c r="B116" s="935"/>
      <c r="C116" s="935"/>
      <c r="D116" s="691"/>
      <c r="E116" s="330"/>
      <c r="F116" s="691"/>
      <c r="G116" s="937"/>
      <c r="H116" s="937"/>
      <c r="I116" s="937"/>
      <c r="J116" s="888"/>
      <c r="K116" s="662"/>
      <c r="L116" s="662"/>
      <c r="M116" s="662"/>
      <c r="N116" s="749"/>
      <c r="O116" s="662"/>
      <c r="P116" s="662"/>
      <c r="Q116" s="710"/>
      <c r="R116" s="853"/>
      <c r="S116" s="710"/>
      <c r="T116" s="840"/>
      <c r="U116" s="835"/>
      <c r="V116" s="832"/>
      <c r="W116" s="835"/>
      <c r="X116" s="835"/>
      <c r="Y116" s="838"/>
      <c r="Z116" s="838"/>
      <c r="AA116" s="928"/>
      <c r="AB116" s="920"/>
      <c r="AC116" s="768"/>
      <c r="AD116" s="734"/>
      <c r="AE116" s="682"/>
      <c r="AF116" s="694"/>
      <c r="AG116" s="710"/>
      <c r="AH116" s="62" t="s">
        <v>366</v>
      </c>
      <c r="AI116" s="63" t="s">
        <v>174</v>
      </c>
      <c r="AJ116" s="63">
        <v>13785</v>
      </c>
      <c r="AK116" s="83">
        <v>0.4</v>
      </c>
      <c r="AL116" s="63">
        <v>10145</v>
      </c>
      <c r="AM116" s="1280">
        <v>11593</v>
      </c>
      <c r="AN116" s="49">
        <v>1</v>
      </c>
      <c r="AO116" s="982"/>
      <c r="AP116" s="1420" t="s">
        <v>856</v>
      </c>
      <c r="AQ116" s="346" t="s">
        <v>885</v>
      </c>
      <c r="AR116" s="335">
        <v>360</v>
      </c>
      <c r="AS116" s="335">
        <v>13785</v>
      </c>
      <c r="AT116" s="347">
        <v>10145</v>
      </c>
      <c r="AU116" s="1295">
        <v>11593</v>
      </c>
      <c r="AV116" s="670"/>
      <c r="AW116" s="667"/>
      <c r="AX116" s="826"/>
      <c r="AY116" s="826"/>
      <c r="AZ116" s="667"/>
      <c r="BA116" s="667"/>
      <c r="BB116" s="667"/>
      <c r="BC116" s="667"/>
      <c r="BD116" s="1159"/>
      <c r="BE116" s="1159"/>
      <c r="BF116" s="1159"/>
      <c r="BG116" s="1136"/>
      <c r="BH116" s="674"/>
      <c r="BI116" s="333" t="s">
        <v>755</v>
      </c>
      <c r="BJ116" s="235" t="s">
        <v>888</v>
      </c>
      <c r="BK116" s="111" t="s">
        <v>890</v>
      </c>
      <c r="BL116" s="111" t="s">
        <v>741</v>
      </c>
      <c r="BM116" s="336" t="s">
        <v>893</v>
      </c>
      <c r="BN116" s="1453" t="s">
        <v>997</v>
      </c>
      <c r="BO116" s="1522" t="s">
        <v>997</v>
      </c>
      <c r="BP116" s="68"/>
      <c r="BQ116" s="68"/>
    </row>
    <row r="117" spans="1:69" ht="219.75" customHeight="1" x14ac:dyDescent="0.45">
      <c r="A117" s="943"/>
      <c r="B117" s="935"/>
      <c r="C117" s="935"/>
      <c r="D117" s="691"/>
      <c r="E117" s="330"/>
      <c r="F117" s="691"/>
      <c r="G117" s="937"/>
      <c r="H117" s="937"/>
      <c r="I117" s="937"/>
      <c r="J117" s="888"/>
      <c r="K117" s="662"/>
      <c r="L117" s="662"/>
      <c r="M117" s="662"/>
      <c r="N117" s="749"/>
      <c r="O117" s="662"/>
      <c r="P117" s="662"/>
      <c r="Q117" s="710"/>
      <c r="R117" s="853"/>
      <c r="S117" s="710"/>
      <c r="T117" s="840"/>
      <c r="U117" s="835"/>
      <c r="V117" s="832"/>
      <c r="W117" s="835"/>
      <c r="X117" s="835"/>
      <c r="Y117" s="838"/>
      <c r="Z117" s="838"/>
      <c r="AA117" s="928"/>
      <c r="AB117" s="920"/>
      <c r="AC117" s="768"/>
      <c r="AD117" s="734"/>
      <c r="AE117" s="682"/>
      <c r="AF117" s="694"/>
      <c r="AG117" s="710"/>
      <c r="AH117" s="62" t="s">
        <v>367</v>
      </c>
      <c r="AI117" s="63" t="s">
        <v>184</v>
      </c>
      <c r="AJ117" s="63" t="s">
        <v>301</v>
      </c>
      <c r="AK117" s="63" t="s">
        <v>726</v>
      </c>
      <c r="AL117" s="63" t="s">
        <v>726</v>
      </c>
      <c r="AM117" s="1293" t="s">
        <v>726</v>
      </c>
      <c r="AN117" s="348" t="s">
        <v>726</v>
      </c>
      <c r="AO117" s="982"/>
      <c r="AP117" s="1403" t="s">
        <v>726</v>
      </c>
      <c r="AQ117" s="63" t="s">
        <v>726</v>
      </c>
      <c r="AR117" s="63" t="s">
        <v>726</v>
      </c>
      <c r="AS117" s="63" t="s">
        <v>726</v>
      </c>
      <c r="AT117" s="228" t="s">
        <v>726</v>
      </c>
      <c r="AU117" s="1293" t="s">
        <v>726</v>
      </c>
      <c r="AV117" s="670"/>
      <c r="AW117" s="667"/>
      <c r="AX117" s="826"/>
      <c r="AY117" s="826"/>
      <c r="AZ117" s="667"/>
      <c r="BA117" s="667"/>
      <c r="BB117" s="667"/>
      <c r="BC117" s="667"/>
      <c r="BD117" s="1159"/>
      <c r="BE117" s="1159"/>
      <c r="BF117" s="1159"/>
      <c r="BG117" s="1136"/>
      <c r="BH117" s="674"/>
      <c r="BI117" s="333" t="s">
        <v>745</v>
      </c>
      <c r="BJ117" s="333" t="s">
        <v>745</v>
      </c>
      <c r="BK117" s="333" t="s">
        <v>745</v>
      </c>
      <c r="BL117" s="333" t="s">
        <v>745</v>
      </c>
      <c r="BM117" s="75"/>
      <c r="BN117" s="1464" t="s">
        <v>726</v>
      </c>
      <c r="BO117" s="1527" t="s">
        <v>726</v>
      </c>
      <c r="BP117" s="68"/>
      <c r="BQ117" s="68"/>
    </row>
    <row r="118" spans="1:69" ht="219.75" customHeight="1" x14ac:dyDescent="0.45">
      <c r="A118" s="943"/>
      <c r="B118" s="935"/>
      <c r="C118" s="935"/>
      <c r="D118" s="691"/>
      <c r="E118" s="330"/>
      <c r="F118" s="691"/>
      <c r="G118" s="937"/>
      <c r="H118" s="937"/>
      <c r="I118" s="937"/>
      <c r="J118" s="888"/>
      <c r="K118" s="662"/>
      <c r="L118" s="662"/>
      <c r="M118" s="662"/>
      <c r="N118" s="749"/>
      <c r="O118" s="662"/>
      <c r="P118" s="662"/>
      <c r="Q118" s="710"/>
      <c r="R118" s="853"/>
      <c r="S118" s="710"/>
      <c r="T118" s="840"/>
      <c r="U118" s="835"/>
      <c r="V118" s="832"/>
      <c r="W118" s="835"/>
      <c r="X118" s="835"/>
      <c r="Y118" s="838"/>
      <c r="Z118" s="838"/>
      <c r="AA118" s="928"/>
      <c r="AB118" s="920"/>
      <c r="AC118" s="768"/>
      <c r="AD118" s="734"/>
      <c r="AE118" s="682"/>
      <c r="AF118" s="694"/>
      <c r="AG118" s="710"/>
      <c r="AH118" s="62" t="s">
        <v>368</v>
      </c>
      <c r="AI118" s="63" t="s">
        <v>178</v>
      </c>
      <c r="AJ118" s="63">
        <v>16</v>
      </c>
      <c r="AK118" s="83">
        <v>0.2</v>
      </c>
      <c r="AL118" s="225">
        <v>0</v>
      </c>
      <c r="AM118" s="1280">
        <v>0</v>
      </c>
      <c r="AN118" s="49">
        <f t="shared" ref="AN118:AN119" si="5">+(AL118+AM118)/AJ118</f>
        <v>0</v>
      </c>
      <c r="AO118" s="982"/>
      <c r="AP118" s="1421" t="s">
        <v>882</v>
      </c>
      <c r="AQ118" s="113" t="s">
        <v>885</v>
      </c>
      <c r="AR118" s="335">
        <v>279</v>
      </c>
      <c r="AS118" s="63">
        <v>16</v>
      </c>
      <c r="AT118" s="233">
        <v>0</v>
      </c>
      <c r="AU118" s="1385">
        <v>0</v>
      </c>
      <c r="AV118" s="670"/>
      <c r="AW118" s="667"/>
      <c r="AX118" s="826"/>
      <c r="AY118" s="826"/>
      <c r="AZ118" s="667"/>
      <c r="BA118" s="667"/>
      <c r="BB118" s="667"/>
      <c r="BC118" s="667"/>
      <c r="BD118" s="1159"/>
      <c r="BE118" s="1159"/>
      <c r="BF118" s="1159"/>
      <c r="BG118" s="1136"/>
      <c r="BH118" s="674"/>
      <c r="BI118" s="333" t="s">
        <v>755</v>
      </c>
      <c r="BJ118" s="235" t="s">
        <v>889</v>
      </c>
      <c r="BK118" s="111" t="s">
        <v>891</v>
      </c>
      <c r="BL118" s="111" t="s">
        <v>741</v>
      </c>
      <c r="BM118" s="336" t="s">
        <v>893</v>
      </c>
      <c r="BN118" s="1453" t="s">
        <v>998</v>
      </c>
      <c r="BO118" s="1527" t="s">
        <v>998</v>
      </c>
      <c r="BP118" s="68"/>
      <c r="BQ118" s="68"/>
    </row>
    <row r="119" spans="1:69" ht="219.75" customHeight="1" thickBot="1" x14ac:dyDescent="0.5">
      <c r="A119" s="943"/>
      <c r="B119" s="935"/>
      <c r="C119" s="935"/>
      <c r="D119" s="691"/>
      <c r="E119" s="330"/>
      <c r="F119" s="691"/>
      <c r="G119" s="937"/>
      <c r="H119" s="937"/>
      <c r="I119" s="937"/>
      <c r="J119" s="888"/>
      <c r="K119" s="865"/>
      <c r="L119" s="865"/>
      <c r="M119" s="865"/>
      <c r="N119" s="864"/>
      <c r="O119" s="865"/>
      <c r="P119" s="865"/>
      <c r="Q119" s="740"/>
      <c r="R119" s="854"/>
      <c r="S119" s="740"/>
      <c r="T119" s="841"/>
      <c r="U119" s="836"/>
      <c r="V119" s="833"/>
      <c r="W119" s="836"/>
      <c r="X119" s="836"/>
      <c r="Y119" s="839"/>
      <c r="Z119" s="839"/>
      <c r="AA119" s="928"/>
      <c r="AB119" s="920"/>
      <c r="AC119" s="768"/>
      <c r="AD119" s="734"/>
      <c r="AE119" s="683"/>
      <c r="AF119" s="695"/>
      <c r="AG119" s="711"/>
      <c r="AH119" s="85" t="s">
        <v>369</v>
      </c>
      <c r="AI119" s="86" t="s">
        <v>188</v>
      </c>
      <c r="AJ119" s="86">
        <v>3</v>
      </c>
      <c r="AK119" s="87">
        <v>0.4</v>
      </c>
      <c r="AL119" s="350">
        <v>0</v>
      </c>
      <c r="AM119" s="1300">
        <v>0</v>
      </c>
      <c r="AN119" s="122">
        <f t="shared" si="5"/>
        <v>0</v>
      </c>
      <c r="AO119" s="983"/>
      <c r="AP119" s="1422" t="s">
        <v>856</v>
      </c>
      <c r="AQ119" s="221" t="s">
        <v>885</v>
      </c>
      <c r="AR119" s="351">
        <v>360</v>
      </c>
      <c r="AS119" s="335">
        <v>13785</v>
      </c>
      <c r="AT119" s="347">
        <v>10145</v>
      </c>
      <c r="AU119" s="1391">
        <v>11593</v>
      </c>
      <c r="AV119" s="671"/>
      <c r="AW119" s="668"/>
      <c r="AX119" s="827"/>
      <c r="AY119" s="826"/>
      <c r="AZ119" s="668"/>
      <c r="BA119" s="668"/>
      <c r="BB119" s="668"/>
      <c r="BC119" s="668"/>
      <c r="BD119" s="1160"/>
      <c r="BE119" s="1160"/>
      <c r="BF119" s="1160"/>
      <c r="BG119" s="1137"/>
      <c r="BH119" s="674"/>
      <c r="BI119" s="340" t="s">
        <v>755</v>
      </c>
      <c r="BJ119" s="275" t="s">
        <v>892</v>
      </c>
      <c r="BK119" s="92" t="s">
        <v>890</v>
      </c>
      <c r="BL119" s="92" t="s">
        <v>741</v>
      </c>
      <c r="BM119" s="352" t="s">
        <v>893</v>
      </c>
      <c r="BN119" s="1472" t="s">
        <v>997</v>
      </c>
      <c r="BO119" s="1529" t="s">
        <v>1084</v>
      </c>
      <c r="BP119" s="68"/>
      <c r="BQ119" s="68"/>
    </row>
    <row r="120" spans="1:69" ht="219.75" customHeight="1" x14ac:dyDescent="0.45">
      <c r="A120" s="943"/>
      <c r="B120" s="935"/>
      <c r="C120" s="935"/>
      <c r="D120" s="691"/>
      <c r="E120" s="330"/>
      <c r="F120" s="691"/>
      <c r="G120" s="937"/>
      <c r="H120" s="937"/>
      <c r="I120" s="937"/>
      <c r="J120" s="888"/>
      <c r="K120" s="728" t="s">
        <v>370</v>
      </c>
      <c r="L120" s="728" t="s">
        <v>133</v>
      </c>
      <c r="M120" s="728">
        <v>0</v>
      </c>
      <c r="N120" s="1251" t="s">
        <v>371</v>
      </c>
      <c r="O120" s="728"/>
      <c r="P120" s="728" t="s">
        <v>136</v>
      </c>
      <c r="Q120" s="728" t="s">
        <v>191</v>
      </c>
      <c r="R120" s="868">
        <v>0.8</v>
      </c>
      <c r="S120" s="868">
        <v>0.8</v>
      </c>
      <c r="T120" s="855">
        <v>1</v>
      </c>
      <c r="U120" s="1084">
        <v>0</v>
      </c>
      <c r="V120" s="1038">
        <v>0</v>
      </c>
      <c r="W120" s="1084">
        <f>+U120</f>
        <v>0</v>
      </c>
      <c r="X120" s="1084">
        <f>+T120</f>
        <v>1</v>
      </c>
      <c r="Y120" s="837">
        <f>+W120/S120</f>
        <v>0</v>
      </c>
      <c r="Z120" s="837">
        <v>1</v>
      </c>
      <c r="AA120" s="928"/>
      <c r="AB120" s="920"/>
      <c r="AC120" s="768"/>
      <c r="AD120" s="734"/>
      <c r="AE120" s="681" t="s">
        <v>372</v>
      </c>
      <c r="AF120" s="693">
        <v>2021130010036</v>
      </c>
      <c r="AG120" s="690" t="s">
        <v>373</v>
      </c>
      <c r="AH120" s="324" t="s">
        <v>374</v>
      </c>
      <c r="AI120" s="45" t="s">
        <v>286</v>
      </c>
      <c r="AJ120" s="353" t="s">
        <v>301</v>
      </c>
      <c r="AK120" s="354">
        <v>0.1</v>
      </c>
      <c r="AL120" s="93" t="s">
        <v>726</v>
      </c>
      <c r="AM120" s="130" t="s">
        <v>726</v>
      </c>
      <c r="AN120" s="355" t="s">
        <v>726</v>
      </c>
      <c r="AO120" s="981">
        <f>AVERAGE(AN120:AN126)</f>
        <v>0</v>
      </c>
      <c r="AP120" s="1423" t="s">
        <v>726</v>
      </c>
      <c r="AQ120" s="123" t="s">
        <v>726</v>
      </c>
      <c r="AR120" s="123" t="s">
        <v>726</v>
      </c>
      <c r="AS120" s="123" t="s">
        <v>726</v>
      </c>
      <c r="AT120" s="356" t="s">
        <v>726</v>
      </c>
      <c r="AU120" s="1290" t="s">
        <v>726</v>
      </c>
      <c r="AV120" s="725" t="s">
        <v>146</v>
      </c>
      <c r="AW120" s="821" t="s">
        <v>937</v>
      </c>
      <c r="AX120" s="1178">
        <v>150000000</v>
      </c>
      <c r="AY120" s="357"/>
      <c r="AZ120" s="1076" t="s">
        <v>750</v>
      </c>
      <c r="BA120" s="900" t="s">
        <v>878</v>
      </c>
      <c r="BB120" s="670" t="s">
        <v>881</v>
      </c>
      <c r="BC120" s="672">
        <v>0</v>
      </c>
      <c r="BD120" s="991">
        <v>150000000</v>
      </c>
      <c r="BE120" s="991">
        <v>69268000</v>
      </c>
      <c r="BF120" s="991">
        <v>8775000</v>
      </c>
      <c r="BG120" s="1170">
        <f>+BF120/BD120</f>
        <v>5.8500000000000003E-2</v>
      </c>
      <c r="BH120" s="1562">
        <v>6926800000</v>
      </c>
      <c r="BI120" s="342" t="s">
        <v>745</v>
      </c>
      <c r="BJ120" s="342" t="s">
        <v>745</v>
      </c>
      <c r="BK120" s="342" t="s">
        <v>745</v>
      </c>
      <c r="BL120" s="342" t="s">
        <v>745</v>
      </c>
      <c r="BM120" s="103"/>
      <c r="BN120" s="1464" t="s">
        <v>726</v>
      </c>
      <c r="BO120" s="1530" t="s">
        <v>726</v>
      </c>
      <c r="BP120" s="68"/>
      <c r="BQ120" s="68"/>
    </row>
    <row r="121" spans="1:69" ht="268.5" customHeight="1" x14ac:dyDescent="0.45">
      <c r="A121" s="943"/>
      <c r="B121" s="935"/>
      <c r="C121" s="935"/>
      <c r="D121" s="691"/>
      <c r="E121" s="330"/>
      <c r="F121" s="691"/>
      <c r="G121" s="937"/>
      <c r="H121" s="937"/>
      <c r="I121" s="937"/>
      <c r="J121" s="888"/>
      <c r="K121" s="662"/>
      <c r="L121" s="662"/>
      <c r="M121" s="662"/>
      <c r="N121" s="1252"/>
      <c r="O121" s="662"/>
      <c r="P121" s="662"/>
      <c r="Q121" s="662"/>
      <c r="R121" s="869"/>
      <c r="S121" s="869"/>
      <c r="T121" s="856"/>
      <c r="U121" s="1085"/>
      <c r="V121" s="1039"/>
      <c r="W121" s="1085"/>
      <c r="X121" s="1085"/>
      <c r="Y121" s="838"/>
      <c r="Z121" s="838"/>
      <c r="AA121" s="928"/>
      <c r="AB121" s="920"/>
      <c r="AC121" s="768"/>
      <c r="AD121" s="734"/>
      <c r="AE121" s="682"/>
      <c r="AF121" s="694"/>
      <c r="AG121" s="691"/>
      <c r="AH121" s="331" t="s">
        <v>375</v>
      </c>
      <c r="AI121" s="63" t="s">
        <v>288</v>
      </c>
      <c r="AJ121" s="63">
        <v>1</v>
      </c>
      <c r="AK121" s="83">
        <v>0.4</v>
      </c>
      <c r="AL121" s="63">
        <v>0</v>
      </c>
      <c r="AM121" s="1280">
        <v>0</v>
      </c>
      <c r="AN121" s="49">
        <f t="shared" ref="AN121:AN126" si="6">+AL121/AJ121</f>
        <v>0</v>
      </c>
      <c r="AO121" s="982"/>
      <c r="AP121" s="1424" t="s">
        <v>856</v>
      </c>
      <c r="AQ121" s="358" t="s">
        <v>885</v>
      </c>
      <c r="AR121" s="335">
        <v>360</v>
      </c>
      <c r="AS121" s="111" t="s">
        <v>886</v>
      </c>
      <c r="AT121" s="238" t="s">
        <v>994</v>
      </c>
      <c r="AU121" s="82" t="s">
        <v>994</v>
      </c>
      <c r="AV121" s="726"/>
      <c r="AW121" s="822"/>
      <c r="AX121" s="1077"/>
      <c r="AY121" s="357"/>
      <c r="AZ121" s="1077"/>
      <c r="BA121" s="822"/>
      <c r="BB121" s="670"/>
      <c r="BC121" s="667"/>
      <c r="BD121" s="992"/>
      <c r="BE121" s="992"/>
      <c r="BF121" s="992"/>
      <c r="BG121" s="1171"/>
      <c r="BH121" s="1562"/>
      <c r="BI121" s="333" t="s">
        <v>755</v>
      </c>
      <c r="BJ121" s="235" t="s">
        <v>892</v>
      </c>
      <c r="BK121" s="111" t="s">
        <v>890</v>
      </c>
      <c r="BL121" s="111" t="s">
        <v>741</v>
      </c>
      <c r="BM121" s="75"/>
      <c r="BN121" s="1453" t="s">
        <v>999</v>
      </c>
      <c r="BO121" s="1527" t="s">
        <v>1085</v>
      </c>
      <c r="BP121" s="68"/>
      <c r="BQ121" s="68"/>
    </row>
    <row r="122" spans="1:69" ht="268.5" customHeight="1" x14ac:dyDescent="0.45">
      <c r="A122" s="943"/>
      <c r="B122" s="935"/>
      <c r="C122" s="935"/>
      <c r="D122" s="691"/>
      <c r="E122" s="330"/>
      <c r="F122" s="691"/>
      <c r="G122" s="937"/>
      <c r="H122" s="937"/>
      <c r="I122" s="937"/>
      <c r="J122" s="888"/>
      <c r="K122" s="662"/>
      <c r="L122" s="662"/>
      <c r="M122" s="662"/>
      <c r="N122" s="1252"/>
      <c r="O122" s="662"/>
      <c r="P122" s="662"/>
      <c r="Q122" s="662"/>
      <c r="R122" s="869"/>
      <c r="S122" s="869"/>
      <c r="T122" s="856"/>
      <c r="U122" s="1085"/>
      <c r="V122" s="1039"/>
      <c r="W122" s="1085"/>
      <c r="X122" s="1085"/>
      <c r="Y122" s="838"/>
      <c r="Z122" s="838"/>
      <c r="AA122" s="928"/>
      <c r="AB122" s="920"/>
      <c r="AC122" s="768"/>
      <c r="AD122" s="734"/>
      <c r="AE122" s="682"/>
      <c r="AF122" s="694"/>
      <c r="AG122" s="691"/>
      <c r="AH122" s="331" t="s">
        <v>376</v>
      </c>
      <c r="AI122" s="63" t="s">
        <v>268</v>
      </c>
      <c r="AJ122" s="63">
        <v>1</v>
      </c>
      <c r="AK122" s="83">
        <v>0.2</v>
      </c>
      <c r="AL122" s="63">
        <v>0</v>
      </c>
      <c r="AM122" s="1280">
        <v>0</v>
      </c>
      <c r="AN122" s="49">
        <f t="shared" si="6"/>
        <v>0</v>
      </c>
      <c r="AO122" s="982"/>
      <c r="AP122" s="1425" t="s">
        <v>882</v>
      </c>
      <c r="AQ122" s="358" t="s">
        <v>885</v>
      </c>
      <c r="AR122" s="335">
        <v>279</v>
      </c>
      <c r="AS122" s="111" t="s">
        <v>886</v>
      </c>
      <c r="AT122" s="238" t="s">
        <v>994</v>
      </c>
      <c r="AU122" s="82" t="s">
        <v>1054</v>
      </c>
      <c r="AV122" s="726"/>
      <c r="AW122" s="822"/>
      <c r="AX122" s="1077"/>
      <c r="AY122" s="357"/>
      <c r="AZ122" s="1077"/>
      <c r="BA122" s="822"/>
      <c r="BB122" s="670"/>
      <c r="BC122" s="667"/>
      <c r="BD122" s="992"/>
      <c r="BE122" s="992"/>
      <c r="BF122" s="992"/>
      <c r="BG122" s="1171"/>
      <c r="BH122" s="1562"/>
      <c r="BI122" s="333" t="s">
        <v>755</v>
      </c>
      <c r="BJ122" s="235" t="s">
        <v>892</v>
      </c>
      <c r="BK122" s="111" t="s">
        <v>890</v>
      </c>
      <c r="BL122" s="111" t="s">
        <v>741</v>
      </c>
      <c r="BM122" s="75"/>
      <c r="BN122" s="1453" t="s">
        <v>999</v>
      </c>
      <c r="BO122" s="1527" t="s">
        <v>1086</v>
      </c>
      <c r="BP122" s="68"/>
      <c r="BQ122" s="68"/>
    </row>
    <row r="123" spans="1:69" ht="268.5" customHeight="1" x14ac:dyDescent="0.45">
      <c r="A123" s="943"/>
      <c r="B123" s="935"/>
      <c r="C123" s="935"/>
      <c r="D123" s="691"/>
      <c r="E123" s="330"/>
      <c r="F123" s="691"/>
      <c r="G123" s="937"/>
      <c r="H123" s="937"/>
      <c r="I123" s="937"/>
      <c r="J123" s="888"/>
      <c r="K123" s="662"/>
      <c r="L123" s="662"/>
      <c r="M123" s="662"/>
      <c r="N123" s="1252"/>
      <c r="O123" s="662"/>
      <c r="P123" s="662"/>
      <c r="Q123" s="662"/>
      <c r="R123" s="869"/>
      <c r="S123" s="869"/>
      <c r="T123" s="856"/>
      <c r="U123" s="1085"/>
      <c r="V123" s="1039"/>
      <c r="W123" s="1085"/>
      <c r="X123" s="1085"/>
      <c r="Y123" s="838"/>
      <c r="Z123" s="838"/>
      <c r="AA123" s="928"/>
      <c r="AB123" s="920"/>
      <c r="AC123" s="768"/>
      <c r="AD123" s="734"/>
      <c r="AE123" s="682"/>
      <c r="AF123" s="694"/>
      <c r="AG123" s="691"/>
      <c r="AH123" s="331" t="s">
        <v>377</v>
      </c>
      <c r="AI123" s="63" t="s">
        <v>266</v>
      </c>
      <c r="AJ123" s="123" t="s">
        <v>301</v>
      </c>
      <c r="AK123" s="83">
        <v>0.1</v>
      </c>
      <c r="AL123" s="359" t="s">
        <v>726</v>
      </c>
      <c r="AM123" s="156" t="s">
        <v>726</v>
      </c>
      <c r="AN123" s="332" t="s">
        <v>726</v>
      </c>
      <c r="AO123" s="982"/>
      <c r="AP123" s="1423" t="s">
        <v>726</v>
      </c>
      <c r="AQ123" s="123" t="s">
        <v>726</v>
      </c>
      <c r="AR123" s="123" t="s">
        <v>726</v>
      </c>
      <c r="AS123" s="123" t="s">
        <v>726</v>
      </c>
      <c r="AT123" s="360" t="s">
        <v>726</v>
      </c>
      <c r="AU123" s="1293" t="s">
        <v>726</v>
      </c>
      <c r="AV123" s="726"/>
      <c r="AW123" s="822"/>
      <c r="AX123" s="1077"/>
      <c r="AY123" s="357"/>
      <c r="AZ123" s="1077"/>
      <c r="BA123" s="822"/>
      <c r="BB123" s="670"/>
      <c r="BC123" s="667"/>
      <c r="BD123" s="992"/>
      <c r="BE123" s="992"/>
      <c r="BF123" s="992"/>
      <c r="BG123" s="1171"/>
      <c r="BH123" s="1562"/>
      <c r="BI123" s="333" t="s">
        <v>745</v>
      </c>
      <c r="BJ123" s="333" t="s">
        <v>745</v>
      </c>
      <c r="BK123" s="333" t="s">
        <v>745</v>
      </c>
      <c r="BL123" s="333" t="s">
        <v>745</v>
      </c>
      <c r="BM123" s="75"/>
      <c r="BN123" s="1453" t="s">
        <v>726</v>
      </c>
      <c r="BO123" s="1527" t="s">
        <v>726</v>
      </c>
      <c r="BP123" s="68"/>
      <c r="BQ123" s="68"/>
    </row>
    <row r="124" spans="1:69" ht="268.5" customHeight="1" thickBot="1" x14ac:dyDescent="0.5">
      <c r="A124" s="943"/>
      <c r="B124" s="935"/>
      <c r="C124" s="935"/>
      <c r="D124" s="691"/>
      <c r="E124" s="330"/>
      <c r="F124" s="691"/>
      <c r="G124" s="937"/>
      <c r="H124" s="937"/>
      <c r="I124" s="937"/>
      <c r="J124" s="888"/>
      <c r="K124" s="662"/>
      <c r="L124" s="662"/>
      <c r="M124" s="662"/>
      <c r="N124" s="1252"/>
      <c r="O124" s="662"/>
      <c r="P124" s="662"/>
      <c r="Q124" s="662"/>
      <c r="R124" s="869"/>
      <c r="S124" s="869"/>
      <c r="T124" s="856"/>
      <c r="U124" s="1085"/>
      <c r="V124" s="1039"/>
      <c r="W124" s="1085"/>
      <c r="X124" s="1085"/>
      <c r="Y124" s="838"/>
      <c r="Z124" s="838"/>
      <c r="AA124" s="928"/>
      <c r="AB124" s="920"/>
      <c r="AC124" s="768"/>
      <c r="AD124" s="734"/>
      <c r="AE124" s="682"/>
      <c r="AF124" s="694"/>
      <c r="AG124" s="691"/>
      <c r="AH124" s="331" t="s">
        <v>378</v>
      </c>
      <c r="AI124" s="63" t="s">
        <v>379</v>
      </c>
      <c r="AJ124" s="63">
        <v>1</v>
      </c>
      <c r="AK124" s="83">
        <v>0.2</v>
      </c>
      <c r="AL124" s="63">
        <v>0</v>
      </c>
      <c r="AM124" s="1293">
        <v>0</v>
      </c>
      <c r="AN124" s="49">
        <f t="shared" si="6"/>
        <v>0</v>
      </c>
      <c r="AO124" s="982"/>
      <c r="AP124" s="1425" t="s">
        <v>856</v>
      </c>
      <c r="AQ124" s="358" t="s">
        <v>885</v>
      </c>
      <c r="AR124" s="335">
        <v>360</v>
      </c>
      <c r="AS124" s="351">
        <v>1</v>
      </c>
      <c r="AT124" s="360" t="s">
        <v>726</v>
      </c>
      <c r="AU124" s="1293" t="s">
        <v>726</v>
      </c>
      <c r="AV124" s="726"/>
      <c r="AW124" s="822"/>
      <c r="AX124" s="1077"/>
      <c r="AY124" s="357"/>
      <c r="AZ124" s="1077"/>
      <c r="BA124" s="822"/>
      <c r="BB124" s="670"/>
      <c r="BC124" s="667"/>
      <c r="BD124" s="992"/>
      <c r="BE124" s="992"/>
      <c r="BF124" s="992"/>
      <c r="BG124" s="1171"/>
      <c r="BH124" s="1562"/>
      <c r="BI124" s="333" t="s">
        <v>755</v>
      </c>
      <c r="BJ124" s="235" t="s">
        <v>892</v>
      </c>
      <c r="BK124" s="111" t="s">
        <v>890</v>
      </c>
      <c r="BL124" s="111" t="s">
        <v>741</v>
      </c>
      <c r="BM124" s="75"/>
      <c r="BN124" s="1453" t="s">
        <v>999</v>
      </c>
      <c r="BO124" s="1527" t="s">
        <v>1087</v>
      </c>
      <c r="BP124" s="68"/>
      <c r="BQ124" s="68"/>
    </row>
    <row r="125" spans="1:69" ht="268.5" customHeight="1" x14ac:dyDescent="0.45">
      <c r="A125" s="943"/>
      <c r="B125" s="935"/>
      <c r="C125" s="935"/>
      <c r="D125" s="691"/>
      <c r="E125" s="330"/>
      <c r="F125" s="691"/>
      <c r="G125" s="937"/>
      <c r="H125" s="937"/>
      <c r="I125" s="937"/>
      <c r="J125" s="888"/>
      <c r="K125" s="662"/>
      <c r="L125" s="662"/>
      <c r="M125" s="662"/>
      <c r="N125" s="1252"/>
      <c r="O125" s="662"/>
      <c r="P125" s="662"/>
      <c r="Q125" s="662"/>
      <c r="R125" s="869"/>
      <c r="S125" s="869"/>
      <c r="T125" s="856"/>
      <c r="U125" s="1085"/>
      <c r="V125" s="1039"/>
      <c r="W125" s="1085"/>
      <c r="X125" s="1085"/>
      <c r="Y125" s="838"/>
      <c r="Z125" s="838"/>
      <c r="AA125" s="928"/>
      <c r="AB125" s="920"/>
      <c r="AC125" s="768"/>
      <c r="AD125" s="734"/>
      <c r="AE125" s="682"/>
      <c r="AF125" s="694"/>
      <c r="AG125" s="691"/>
      <c r="AH125" s="331" t="s">
        <v>380</v>
      </c>
      <c r="AI125" s="63" t="s">
        <v>268</v>
      </c>
      <c r="AJ125" s="123" t="s">
        <v>726</v>
      </c>
      <c r="AK125" s="359">
        <v>0.2</v>
      </c>
      <c r="AL125" s="359" t="s">
        <v>726</v>
      </c>
      <c r="AM125" s="143" t="s">
        <v>726</v>
      </c>
      <c r="AN125" s="332" t="s">
        <v>726</v>
      </c>
      <c r="AO125" s="982"/>
      <c r="AP125" s="1423" t="s">
        <v>726</v>
      </c>
      <c r="AQ125" s="123" t="s">
        <v>726</v>
      </c>
      <c r="AR125" s="123" t="s">
        <v>726</v>
      </c>
      <c r="AS125" s="123" t="s">
        <v>726</v>
      </c>
      <c r="AT125" s="360" t="s">
        <v>726</v>
      </c>
      <c r="AU125" s="1293" t="s">
        <v>726</v>
      </c>
      <c r="AV125" s="726"/>
      <c r="AW125" s="822"/>
      <c r="AX125" s="1077"/>
      <c r="AY125" s="357"/>
      <c r="AZ125" s="1077"/>
      <c r="BA125" s="822"/>
      <c r="BB125" s="670"/>
      <c r="BC125" s="667"/>
      <c r="BD125" s="992"/>
      <c r="BE125" s="992"/>
      <c r="BF125" s="992"/>
      <c r="BG125" s="1171"/>
      <c r="BH125" s="1562"/>
      <c r="BI125" s="333" t="s">
        <v>745</v>
      </c>
      <c r="BJ125" s="333" t="s">
        <v>745</v>
      </c>
      <c r="BK125" s="333" t="s">
        <v>745</v>
      </c>
      <c r="BL125" s="333" t="s">
        <v>745</v>
      </c>
      <c r="BM125" s="333"/>
      <c r="BN125" s="1453" t="s">
        <v>726</v>
      </c>
      <c r="BO125" s="1527" t="s">
        <v>726</v>
      </c>
      <c r="BP125" s="68"/>
      <c r="BQ125" s="68"/>
    </row>
    <row r="126" spans="1:69" ht="268.5" customHeight="1" thickBot="1" x14ac:dyDescent="0.5">
      <c r="A126" s="943"/>
      <c r="B126" s="935"/>
      <c r="C126" s="935"/>
      <c r="D126" s="691"/>
      <c r="E126" s="330"/>
      <c r="F126" s="691"/>
      <c r="G126" s="937"/>
      <c r="H126" s="937"/>
      <c r="I126" s="937"/>
      <c r="J126" s="888"/>
      <c r="K126" s="865"/>
      <c r="L126" s="865"/>
      <c r="M126" s="865"/>
      <c r="N126" s="1253"/>
      <c r="O126" s="865"/>
      <c r="P126" s="865"/>
      <c r="Q126" s="865"/>
      <c r="R126" s="870"/>
      <c r="S126" s="870"/>
      <c r="T126" s="857"/>
      <c r="U126" s="1086"/>
      <c r="V126" s="1040"/>
      <c r="W126" s="1086"/>
      <c r="X126" s="1086"/>
      <c r="Y126" s="839"/>
      <c r="Z126" s="839"/>
      <c r="AA126" s="928"/>
      <c r="AB126" s="920"/>
      <c r="AC126" s="769"/>
      <c r="AD126" s="735"/>
      <c r="AE126" s="683"/>
      <c r="AF126" s="695"/>
      <c r="AG126" s="692"/>
      <c r="AH126" s="362" t="s">
        <v>381</v>
      </c>
      <c r="AI126" s="86" t="s">
        <v>382</v>
      </c>
      <c r="AJ126" s="86">
        <v>1</v>
      </c>
      <c r="AK126" s="87">
        <v>0.2</v>
      </c>
      <c r="AL126" s="86">
        <v>0</v>
      </c>
      <c r="AM126" s="1300">
        <v>0</v>
      </c>
      <c r="AN126" s="122">
        <f t="shared" si="6"/>
        <v>0</v>
      </c>
      <c r="AO126" s="983"/>
      <c r="AP126" s="1426" t="s">
        <v>856</v>
      </c>
      <c r="AQ126" s="363" t="s">
        <v>885</v>
      </c>
      <c r="AR126" s="351">
        <v>360</v>
      </c>
      <c r="AS126" s="351">
        <v>1</v>
      </c>
      <c r="AT126" s="228" t="s">
        <v>726</v>
      </c>
      <c r="AU126" s="1294" t="s">
        <v>726</v>
      </c>
      <c r="AV126" s="727"/>
      <c r="AW126" s="823"/>
      <c r="AX126" s="1078"/>
      <c r="AY126" s="364"/>
      <c r="AZ126" s="1078"/>
      <c r="BA126" s="823"/>
      <c r="BB126" s="671"/>
      <c r="BC126" s="900"/>
      <c r="BD126" s="993"/>
      <c r="BE126" s="993"/>
      <c r="BF126" s="993"/>
      <c r="BG126" s="1172"/>
      <c r="BH126" s="1562"/>
      <c r="BI126" s="340" t="s">
        <v>755</v>
      </c>
      <c r="BJ126" s="235" t="s">
        <v>892</v>
      </c>
      <c r="BK126" s="92" t="s">
        <v>890</v>
      </c>
      <c r="BL126" s="111" t="s">
        <v>741</v>
      </c>
      <c r="BM126" s="222"/>
      <c r="BN126" s="1459" t="s">
        <v>999</v>
      </c>
      <c r="BO126" s="1531" t="s">
        <v>1087</v>
      </c>
      <c r="BP126" s="68"/>
      <c r="BQ126" s="68"/>
    </row>
    <row r="127" spans="1:69" ht="99" customHeight="1" thickBot="1" x14ac:dyDescent="0.5">
      <c r="A127" s="943"/>
      <c r="B127" s="935"/>
      <c r="C127" s="935"/>
      <c r="D127" s="55"/>
      <c r="E127" s="330"/>
      <c r="F127" s="55"/>
      <c r="G127" s="56"/>
      <c r="H127" s="56"/>
      <c r="I127" s="56"/>
      <c r="J127" s="57"/>
      <c r="K127" s="926" t="s">
        <v>383</v>
      </c>
      <c r="L127" s="927"/>
      <c r="M127" s="927"/>
      <c r="N127" s="927"/>
      <c r="O127" s="927"/>
      <c r="P127" s="927"/>
      <c r="Q127" s="927"/>
      <c r="R127" s="927"/>
      <c r="S127" s="927"/>
      <c r="T127" s="927"/>
      <c r="U127" s="927"/>
      <c r="V127" s="927"/>
      <c r="W127" s="927"/>
      <c r="X127" s="927"/>
      <c r="Y127" s="27">
        <f>AVERAGE(Y104:Y126)</f>
        <v>0.66666666666666663</v>
      </c>
      <c r="Z127" s="27">
        <f>AVERAGE(Z104:Z126)</f>
        <v>1</v>
      </c>
      <c r="AA127" s="928"/>
      <c r="AB127" s="920"/>
      <c r="AC127" s="361"/>
      <c r="AD127" s="365"/>
      <c r="AE127" s="804" t="s">
        <v>384</v>
      </c>
      <c r="AF127" s="805"/>
      <c r="AG127" s="805"/>
      <c r="AH127" s="805"/>
      <c r="AI127" s="805"/>
      <c r="AJ127" s="805"/>
      <c r="AK127" s="805"/>
      <c r="AL127" s="805"/>
      <c r="AM127" s="805"/>
      <c r="AN127" s="1072"/>
      <c r="AO127" s="34">
        <f>AVERAGE(AO104:AO126)</f>
        <v>0.25925925925925924</v>
      </c>
      <c r="AP127" s="1427"/>
      <c r="AQ127" s="366"/>
      <c r="AR127" s="367"/>
      <c r="AS127" s="368"/>
      <c r="AT127" s="369"/>
      <c r="AU127" s="1389"/>
      <c r="AV127" s="370"/>
      <c r="AW127" s="67"/>
      <c r="AX127" s="842" t="s">
        <v>1042</v>
      </c>
      <c r="AY127" s="843"/>
      <c r="AZ127" s="843"/>
      <c r="BA127" s="843"/>
      <c r="BB127" s="843"/>
      <c r="BC127" s="843"/>
      <c r="BD127" s="371">
        <f>+BD120+BD111+BD104</f>
        <v>645000000</v>
      </c>
      <c r="BE127" s="319">
        <f t="shared" ref="BE127:BF127" si="7">+BE120+BE111+BE104</f>
        <v>289133000</v>
      </c>
      <c r="BF127" s="319">
        <f t="shared" si="7"/>
        <v>37415000</v>
      </c>
      <c r="BG127" s="320">
        <f>+BF127/BD127</f>
        <v>5.8007751937984499E-2</v>
      </c>
      <c r="BH127" s="1560"/>
      <c r="BI127" s="372"/>
      <c r="BJ127" s="373"/>
      <c r="BK127" s="110"/>
      <c r="BL127" s="110"/>
      <c r="BM127" s="374"/>
      <c r="BN127" s="1473"/>
      <c r="BO127" s="1473"/>
      <c r="BP127" s="68"/>
      <c r="BQ127" s="68"/>
    </row>
    <row r="128" spans="1:69" ht="133.5" customHeight="1" x14ac:dyDescent="0.45">
      <c r="A128" s="943"/>
      <c r="B128" s="935"/>
      <c r="C128" s="935"/>
      <c r="D128" s="731" t="s">
        <v>385</v>
      </c>
      <c r="E128" s="731" t="s">
        <v>386</v>
      </c>
      <c r="F128" s="731" t="s">
        <v>387</v>
      </c>
      <c r="G128" s="936"/>
      <c r="H128" s="936"/>
      <c r="I128" s="936"/>
      <c r="J128" s="887" t="s">
        <v>388</v>
      </c>
      <c r="K128" s="710" t="s">
        <v>389</v>
      </c>
      <c r="L128" s="710" t="s">
        <v>390</v>
      </c>
      <c r="M128" s="710" t="s">
        <v>1160</v>
      </c>
      <c r="N128" s="710" t="s">
        <v>391</v>
      </c>
      <c r="O128" s="710"/>
      <c r="P128" s="710" t="s">
        <v>136</v>
      </c>
      <c r="Q128" s="710" t="s">
        <v>392</v>
      </c>
      <c r="R128" s="853">
        <v>15</v>
      </c>
      <c r="S128" s="710">
        <v>15</v>
      </c>
      <c r="T128" s="840">
        <v>24</v>
      </c>
      <c r="U128" s="834">
        <v>0</v>
      </c>
      <c r="V128" s="834">
        <v>0</v>
      </c>
      <c r="W128" s="834">
        <f>+U128+V128</f>
        <v>0</v>
      </c>
      <c r="X128" s="834">
        <f>+T128+W128</f>
        <v>24</v>
      </c>
      <c r="Y128" s="837">
        <f>+W128/S128</f>
        <v>0</v>
      </c>
      <c r="Z128" s="837">
        <v>1</v>
      </c>
      <c r="AA128" s="928"/>
      <c r="AB128" s="920"/>
      <c r="AC128" s="972" t="s">
        <v>393</v>
      </c>
      <c r="AD128" s="973" t="s">
        <v>394</v>
      </c>
      <c r="AE128" s="681" t="s">
        <v>395</v>
      </c>
      <c r="AF128" s="693">
        <v>2020130010186</v>
      </c>
      <c r="AG128" s="690" t="s">
        <v>396</v>
      </c>
      <c r="AH128" s="44" t="s">
        <v>397</v>
      </c>
      <c r="AI128" s="375" t="s">
        <v>398</v>
      </c>
      <c r="AJ128" s="182">
        <v>100</v>
      </c>
      <c r="AK128" s="376">
        <v>25</v>
      </c>
      <c r="AL128" s="171">
        <v>0</v>
      </c>
      <c r="AM128" s="1260">
        <v>48</v>
      </c>
      <c r="AN128" s="304">
        <f>+(AL128+AM128)/AJ128</f>
        <v>0.48</v>
      </c>
      <c r="AO128" s="1073">
        <f>AVERAGE(AN128:AN132)</f>
        <v>0.62</v>
      </c>
      <c r="AP128" s="1428">
        <v>45369</v>
      </c>
      <c r="AQ128" s="377">
        <v>45471</v>
      </c>
      <c r="AR128" s="298">
        <v>120</v>
      </c>
      <c r="AS128" s="211">
        <v>100</v>
      </c>
      <c r="AT128" s="233">
        <v>0</v>
      </c>
      <c r="AU128" s="1385">
        <v>48</v>
      </c>
      <c r="AV128" s="816" t="s">
        <v>399</v>
      </c>
      <c r="AW128" s="723" t="s">
        <v>938</v>
      </c>
      <c r="AX128" s="674" t="s">
        <v>810</v>
      </c>
      <c r="AY128" s="1081">
        <v>1206963835</v>
      </c>
      <c r="AZ128" s="674" t="s">
        <v>750</v>
      </c>
      <c r="BA128" s="674" t="s">
        <v>811</v>
      </c>
      <c r="BB128" s="925" t="s">
        <v>812</v>
      </c>
      <c r="BC128" s="673">
        <v>175945100</v>
      </c>
      <c r="BD128" s="1088">
        <v>878738000</v>
      </c>
      <c r="BE128" s="1088">
        <v>717079100</v>
      </c>
      <c r="BF128" s="1088">
        <v>558282350</v>
      </c>
      <c r="BG128" s="1090">
        <f>+BF128/BD128</f>
        <v>0.63532287211887961</v>
      </c>
      <c r="BH128" s="697">
        <v>717079100</v>
      </c>
      <c r="BI128" s="378" t="s">
        <v>745</v>
      </c>
      <c r="BJ128" s="378" t="s">
        <v>813</v>
      </c>
      <c r="BK128" s="134" t="s">
        <v>726</v>
      </c>
      <c r="BL128" s="134" t="s">
        <v>726</v>
      </c>
      <c r="BM128" s="379" t="s">
        <v>726</v>
      </c>
      <c r="BN128" s="1474" t="s">
        <v>953</v>
      </c>
      <c r="BO128" s="1532" t="s">
        <v>1115</v>
      </c>
      <c r="BP128" s="68"/>
      <c r="BQ128" s="68"/>
    </row>
    <row r="129" spans="1:69" ht="133.5" customHeight="1" x14ac:dyDescent="0.45">
      <c r="A129" s="943"/>
      <c r="B129" s="935"/>
      <c r="C129" s="935"/>
      <c r="D129" s="691"/>
      <c r="E129" s="691"/>
      <c r="F129" s="691"/>
      <c r="G129" s="937"/>
      <c r="H129" s="937"/>
      <c r="I129" s="937"/>
      <c r="J129" s="888"/>
      <c r="K129" s="710"/>
      <c r="L129" s="710"/>
      <c r="M129" s="710"/>
      <c r="N129" s="710"/>
      <c r="O129" s="710"/>
      <c r="P129" s="710"/>
      <c r="Q129" s="710"/>
      <c r="R129" s="853"/>
      <c r="S129" s="710"/>
      <c r="T129" s="840"/>
      <c r="U129" s="835"/>
      <c r="V129" s="835"/>
      <c r="W129" s="835"/>
      <c r="X129" s="835"/>
      <c r="Y129" s="838"/>
      <c r="Z129" s="838"/>
      <c r="AA129" s="928"/>
      <c r="AB129" s="920"/>
      <c r="AC129" s="972"/>
      <c r="AD129" s="973"/>
      <c r="AE129" s="682"/>
      <c r="AF129" s="694"/>
      <c r="AG129" s="691"/>
      <c r="AH129" s="62" t="s">
        <v>400</v>
      </c>
      <c r="AI129" s="380" t="s">
        <v>401</v>
      </c>
      <c r="AJ129" s="278">
        <v>6</v>
      </c>
      <c r="AK129" s="381">
        <v>25</v>
      </c>
      <c r="AL129" s="152">
        <v>0</v>
      </c>
      <c r="AM129" s="1301">
        <v>128</v>
      </c>
      <c r="AN129" s="304">
        <v>1</v>
      </c>
      <c r="AO129" s="1074"/>
      <c r="AP129" s="1429">
        <v>45376</v>
      </c>
      <c r="AQ129" s="382">
        <v>45471</v>
      </c>
      <c r="AR129" s="278">
        <v>120</v>
      </c>
      <c r="AS129" s="383">
        <v>6</v>
      </c>
      <c r="AT129" s="233">
        <v>0</v>
      </c>
      <c r="AU129" s="1385">
        <v>128</v>
      </c>
      <c r="AV129" s="816"/>
      <c r="AW129" s="723"/>
      <c r="AX129" s="675"/>
      <c r="AY129" s="1082"/>
      <c r="AZ129" s="675"/>
      <c r="BA129" s="674"/>
      <c r="BB129" s="674"/>
      <c r="BC129" s="675"/>
      <c r="BD129" s="1177"/>
      <c r="BE129" s="1177"/>
      <c r="BF129" s="1177"/>
      <c r="BG129" s="1176"/>
      <c r="BH129" s="697"/>
      <c r="BI129" s="385" t="s">
        <v>755</v>
      </c>
      <c r="BJ129" s="385" t="s">
        <v>814</v>
      </c>
      <c r="BK129" s="82" t="s">
        <v>815</v>
      </c>
      <c r="BL129" s="82" t="s">
        <v>747</v>
      </c>
      <c r="BM129" s="386">
        <v>45383</v>
      </c>
      <c r="BN129" s="1475" t="s">
        <v>954</v>
      </c>
      <c r="BO129" s="1533" t="s">
        <v>1116</v>
      </c>
      <c r="BP129" s="68"/>
      <c r="BQ129" s="68"/>
    </row>
    <row r="130" spans="1:69" ht="133.5" customHeight="1" x14ac:dyDescent="0.45">
      <c r="A130" s="943"/>
      <c r="B130" s="935"/>
      <c r="C130" s="935"/>
      <c r="D130" s="691"/>
      <c r="E130" s="691"/>
      <c r="F130" s="691"/>
      <c r="G130" s="937"/>
      <c r="H130" s="937"/>
      <c r="I130" s="937"/>
      <c r="J130" s="888"/>
      <c r="K130" s="740"/>
      <c r="L130" s="740"/>
      <c r="M130" s="740"/>
      <c r="N130" s="740"/>
      <c r="O130" s="740"/>
      <c r="P130" s="740"/>
      <c r="Q130" s="740"/>
      <c r="R130" s="854"/>
      <c r="S130" s="740"/>
      <c r="T130" s="841"/>
      <c r="U130" s="836"/>
      <c r="V130" s="836"/>
      <c r="W130" s="836"/>
      <c r="X130" s="836"/>
      <c r="Y130" s="839"/>
      <c r="Z130" s="839"/>
      <c r="AA130" s="928"/>
      <c r="AB130" s="920"/>
      <c r="AC130" s="972"/>
      <c r="AD130" s="973"/>
      <c r="AE130" s="682"/>
      <c r="AF130" s="694"/>
      <c r="AG130" s="691"/>
      <c r="AH130" s="62" t="s">
        <v>402</v>
      </c>
      <c r="AI130" s="387" t="s">
        <v>403</v>
      </c>
      <c r="AJ130" s="152" t="s">
        <v>301</v>
      </c>
      <c r="AK130" s="152" t="s">
        <v>301</v>
      </c>
      <c r="AL130" s="152" t="s">
        <v>726</v>
      </c>
      <c r="AM130" s="1266" t="s">
        <v>726</v>
      </c>
      <c r="AN130" s="36" t="s">
        <v>726</v>
      </c>
      <c r="AO130" s="1074"/>
      <c r="AP130" s="1430" t="s">
        <v>301</v>
      </c>
      <c r="AQ130" s="152" t="s">
        <v>301</v>
      </c>
      <c r="AR130" s="232"/>
      <c r="AS130" s="109"/>
      <c r="AT130" s="233" t="s">
        <v>950</v>
      </c>
      <c r="AU130" s="1385" t="s">
        <v>301</v>
      </c>
      <c r="AV130" s="816"/>
      <c r="AW130" s="723"/>
      <c r="AX130" s="673" t="s">
        <v>816</v>
      </c>
      <c r="AY130" s="1082"/>
      <c r="AZ130" s="673" t="s">
        <v>802</v>
      </c>
      <c r="BA130" s="674"/>
      <c r="BB130" s="674"/>
      <c r="BC130" s="673">
        <v>0</v>
      </c>
      <c r="BD130" s="1177"/>
      <c r="BE130" s="1177"/>
      <c r="BF130" s="1177"/>
      <c r="BG130" s="1176"/>
      <c r="BH130" s="1563"/>
      <c r="BI130" s="385" t="s">
        <v>745</v>
      </c>
      <c r="BJ130" s="385" t="s">
        <v>726</v>
      </c>
      <c r="BK130" s="82" t="s">
        <v>726</v>
      </c>
      <c r="BL130" s="82" t="s">
        <v>726</v>
      </c>
      <c r="BM130" s="388" t="s">
        <v>726</v>
      </c>
      <c r="BN130" s="1476" t="s">
        <v>950</v>
      </c>
      <c r="BO130" s="1534" t="s">
        <v>1113</v>
      </c>
      <c r="BP130" s="68"/>
      <c r="BQ130" s="68"/>
    </row>
    <row r="131" spans="1:69" ht="133.5" customHeight="1" x14ac:dyDescent="0.45">
      <c r="A131" s="943"/>
      <c r="B131" s="935"/>
      <c r="C131" s="935"/>
      <c r="D131" s="691"/>
      <c r="E131" s="691"/>
      <c r="F131" s="691"/>
      <c r="G131" s="937"/>
      <c r="H131" s="937"/>
      <c r="I131" s="937"/>
      <c r="J131" s="888"/>
      <c r="K131" s="739" t="s">
        <v>404</v>
      </c>
      <c r="L131" s="739" t="s">
        <v>270</v>
      </c>
      <c r="M131" s="739" t="s">
        <v>405</v>
      </c>
      <c r="N131" s="739" t="s">
        <v>406</v>
      </c>
      <c r="O131" s="739"/>
      <c r="P131" s="739" t="s">
        <v>136</v>
      </c>
      <c r="Q131" s="739" t="s">
        <v>407</v>
      </c>
      <c r="R131" s="739">
        <f>60-47</f>
        <v>13</v>
      </c>
      <c r="S131" s="739">
        <v>13</v>
      </c>
      <c r="T131" s="741">
        <v>30</v>
      </c>
      <c r="U131" s="831">
        <v>3</v>
      </c>
      <c r="V131" s="831">
        <v>3</v>
      </c>
      <c r="W131" s="834">
        <f>+U131</f>
        <v>3</v>
      </c>
      <c r="X131" s="834">
        <f>+T131+W131</f>
        <v>33</v>
      </c>
      <c r="Y131" s="837">
        <f>+W131/S131</f>
        <v>0.23076923076923078</v>
      </c>
      <c r="Z131" s="837">
        <v>1</v>
      </c>
      <c r="AA131" s="928"/>
      <c r="AB131" s="920"/>
      <c r="AC131" s="972"/>
      <c r="AD131" s="973"/>
      <c r="AE131" s="682"/>
      <c r="AF131" s="694"/>
      <c r="AG131" s="691"/>
      <c r="AH131" s="62" t="s">
        <v>408</v>
      </c>
      <c r="AI131" s="387" t="s">
        <v>409</v>
      </c>
      <c r="AJ131" s="298">
        <v>3</v>
      </c>
      <c r="AK131" s="389">
        <v>25</v>
      </c>
      <c r="AL131" s="385">
        <v>3</v>
      </c>
      <c r="AM131" s="1302">
        <v>3</v>
      </c>
      <c r="AN131" s="304">
        <v>1</v>
      </c>
      <c r="AO131" s="1074"/>
      <c r="AP131" s="1431">
        <v>45369</v>
      </c>
      <c r="AQ131" s="382">
        <v>45471</v>
      </c>
      <c r="AR131" s="298">
        <v>120</v>
      </c>
      <c r="AS131" s="98">
        <v>3</v>
      </c>
      <c r="AT131" s="233">
        <v>3</v>
      </c>
      <c r="AU131" s="1385">
        <v>3</v>
      </c>
      <c r="AV131" s="816"/>
      <c r="AW131" s="723"/>
      <c r="AX131" s="674"/>
      <c r="AY131" s="1082"/>
      <c r="AZ131" s="674"/>
      <c r="BA131" s="674"/>
      <c r="BB131" s="674"/>
      <c r="BC131" s="674"/>
      <c r="BD131" s="1177"/>
      <c r="BE131" s="1177"/>
      <c r="BF131" s="1177"/>
      <c r="BG131" s="1176"/>
      <c r="BH131" s="1131"/>
      <c r="BI131" s="385" t="s">
        <v>755</v>
      </c>
      <c r="BJ131" s="385" t="s">
        <v>817</v>
      </c>
      <c r="BK131" s="82" t="s">
        <v>818</v>
      </c>
      <c r="BL131" s="82" t="s">
        <v>747</v>
      </c>
      <c r="BM131" s="386">
        <v>45383</v>
      </c>
      <c r="BN131" s="1477" t="s">
        <v>955</v>
      </c>
      <c r="BO131" s="1535" t="s">
        <v>1117</v>
      </c>
      <c r="BP131" s="68"/>
      <c r="BQ131" s="68"/>
    </row>
    <row r="132" spans="1:69" ht="133.5" customHeight="1" thickBot="1" x14ac:dyDescent="0.5">
      <c r="A132" s="943"/>
      <c r="B132" s="935"/>
      <c r="C132" s="935"/>
      <c r="D132" s="691"/>
      <c r="E132" s="691"/>
      <c r="F132" s="691"/>
      <c r="G132" s="937"/>
      <c r="H132" s="937"/>
      <c r="I132" s="937"/>
      <c r="J132" s="888"/>
      <c r="K132" s="740"/>
      <c r="L132" s="740"/>
      <c r="M132" s="740"/>
      <c r="N132" s="740"/>
      <c r="O132" s="740"/>
      <c r="P132" s="740"/>
      <c r="Q132" s="740"/>
      <c r="R132" s="740"/>
      <c r="S132" s="740"/>
      <c r="T132" s="742"/>
      <c r="U132" s="833"/>
      <c r="V132" s="833"/>
      <c r="W132" s="836"/>
      <c r="X132" s="836"/>
      <c r="Y132" s="839"/>
      <c r="Z132" s="839"/>
      <c r="AA132" s="928"/>
      <c r="AB132" s="920"/>
      <c r="AC132" s="972"/>
      <c r="AD132" s="973"/>
      <c r="AE132" s="683"/>
      <c r="AF132" s="695"/>
      <c r="AG132" s="692"/>
      <c r="AH132" s="85" t="s">
        <v>410</v>
      </c>
      <c r="AI132" s="390" t="s">
        <v>409</v>
      </c>
      <c r="AJ132" s="121">
        <v>5</v>
      </c>
      <c r="AK132" s="391">
        <v>25</v>
      </c>
      <c r="AL132" s="392">
        <v>0</v>
      </c>
      <c r="AM132" s="1303">
        <v>0</v>
      </c>
      <c r="AN132" s="304">
        <f t="shared" ref="AN132:AN137" si="8">+(AL132+AM132)/AJ132</f>
        <v>0</v>
      </c>
      <c r="AO132" s="1075"/>
      <c r="AP132" s="1429">
        <v>45376</v>
      </c>
      <c r="AQ132" s="393">
        <v>45471</v>
      </c>
      <c r="AR132" s="278">
        <v>120</v>
      </c>
      <c r="AS132" s="383">
        <v>5</v>
      </c>
      <c r="AT132" s="233">
        <v>0</v>
      </c>
      <c r="AU132" s="1385">
        <v>0</v>
      </c>
      <c r="AV132" s="817"/>
      <c r="AW132" s="724"/>
      <c r="AX132" s="696"/>
      <c r="AY132" s="1083"/>
      <c r="AZ132" s="696"/>
      <c r="BA132" s="696"/>
      <c r="BB132" s="696"/>
      <c r="BC132" s="696"/>
      <c r="BD132" s="1177"/>
      <c r="BE132" s="1177"/>
      <c r="BF132" s="1177"/>
      <c r="BG132" s="1176"/>
      <c r="BH132" s="1564"/>
      <c r="BI132" s="392" t="s">
        <v>745</v>
      </c>
      <c r="BJ132" s="392" t="s">
        <v>819</v>
      </c>
      <c r="BK132" s="91" t="s">
        <v>726</v>
      </c>
      <c r="BL132" s="91" t="s">
        <v>726</v>
      </c>
      <c r="BM132" s="91" t="s">
        <v>726</v>
      </c>
      <c r="BN132" s="1478"/>
      <c r="BO132" s="1535"/>
      <c r="BP132" s="68"/>
      <c r="BQ132" s="68"/>
    </row>
    <row r="133" spans="1:69" ht="206.25" customHeight="1" x14ac:dyDescent="0.45">
      <c r="A133" s="943"/>
      <c r="B133" s="935"/>
      <c r="C133" s="935"/>
      <c r="D133" s="691"/>
      <c r="E133" s="691"/>
      <c r="F133" s="691"/>
      <c r="G133" s="937"/>
      <c r="H133" s="937"/>
      <c r="I133" s="937"/>
      <c r="J133" s="888"/>
      <c r="K133" s="739" t="s">
        <v>411</v>
      </c>
      <c r="L133" s="739" t="s">
        <v>270</v>
      </c>
      <c r="M133" s="739" t="s">
        <v>412</v>
      </c>
      <c r="N133" s="731" t="s">
        <v>413</v>
      </c>
      <c r="O133" s="739"/>
      <c r="P133" s="739" t="s">
        <v>136</v>
      </c>
      <c r="Q133" s="739" t="s">
        <v>414</v>
      </c>
      <c r="R133" s="729">
        <v>18</v>
      </c>
      <c r="S133" s="729">
        <v>10</v>
      </c>
      <c r="T133" s="756">
        <v>16</v>
      </c>
      <c r="U133" s="844">
        <v>0</v>
      </c>
      <c r="V133" s="844">
        <v>0</v>
      </c>
      <c r="W133" s="871">
        <f>+U133+V133</f>
        <v>0</v>
      </c>
      <c r="X133" s="871">
        <f>+T133+W133</f>
        <v>16</v>
      </c>
      <c r="Y133" s="883">
        <f>+W133/S133</f>
        <v>0</v>
      </c>
      <c r="Z133" s="883">
        <f>+X133/R133</f>
        <v>0.88888888888888884</v>
      </c>
      <c r="AA133" s="928"/>
      <c r="AB133" s="920"/>
      <c r="AC133" s="972"/>
      <c r="AD133" s="973"/>
      <c r="AE133" s="684" t="s">
        <v>415</v>
      </c>
      <c r="AF133" s="949">
        <v>2020130010257</v>
      </c>
      <c r="AG133" s="183" t="s">
        <v>416</v>
      </c>
      <c r="AH133" s="396" t="s">
        <v>417</v>
      </c>
      <c r="AI133" s="397" t="s">
        <v>418</v>
      </c>
      <c r="AJ133" s="398">
        <v>2</v>
      </c>
      <c r="AK133" s="398">
        <v>40</v>
      </c>
      <c r="AL133" s="398">
        <v>0</v>
      </c>
      <c r="AM133" s="1304">
        <v>0</v>
      </c>
      <c r="AN133" s="304">
        <f>+(AL133+AM133)/AJ133</f>
        <v>0</v>
      </c>
      <c r="AO133" s="1046">
        <f>AVERAGE(AN133:AN137)</f>
        <v>0</v>
      </c>
      <c r="AP133" s="1428">
        <v>45369</v>
      </c>
      <c r="AQ133" s="399">
        <v>45471</v>
      </c>
      <c r="AR133" s="400">
        <v>120</v>
      </c>
      <c r="AS133" s="401">
        <v>2</v>
      </c>
      <c r="AT133" s="402">
        <v>0</v>
      </c>
      <c r="AU133" s="1385">
        <v>0</v>
      </c>
      <c r="AV133" s="815" t="s">
        <v>399</v>
      </c>
      <c r="AW133" s="722" t="s">
        <v>938</v>
      </c>
      <c r="AX133" s="925" t="s">
        <v>741</v>
      </c>
      <c r="AY133" s="1049">
        <f>'[1]2023 INV. PROYEC'!$H$17</f>
        <v>100000000</v>
      </c>
      <c r="AZ133" s="925" t="s">
        <v>750</v>
      </c>
      <c r="BA133" s="1027" t="s">
        <v>820</v>
      </c>
      <c r="BB133" s="1027" t="s">
        <v>821</v>
      </c>
      <c r="BC133" s="925">
        <v>0</v>
      </c>
      <c r="BD133" s="1173">
        <v>100000000</v>
      </c>
      <c r="BE133" s="1173">
        <v>65800000</v>
      </c>
      <c r="BF133" s="1173">
        <v>0</v>
      </c>
      <c r="BG133" s="1090">
        <f>+BF133/BD133</f>
        <v>0</v>
      </c>
      <c r="BH133" s="697">
        <v>0</v>
      </c>
      <c r="BI133" s="1019" t="s">
        <v>755</v>
      </c>
      <c r="BJ133" s="1052" t="s">
        <v>822</v>
      </c>
      <c r="BK133" s="1016" t="s">
        <v>823</v>
      </c>
      <c r="BL133" s="661" t="s">
        <v>741</v>
      </c>
      <c r="BM133" s="1034">
        <v>45323</v>
      </c>
      <c r="BN133" s="1479" t="s">
        <v>956</v>
      </c>
      <c r="BO133" s="1480" t="s">
        <v>1118</v>
      </c>
      <c r="BP133" s="68"/>
      <c r="BQ133" s="68"/>
    </row>
    <row r="134" spans="1:69" ht="206.25" customHeight="1" x14ac:dyDescent="0.45">
      <c r="A134" s="943"/>
      <c r="B134" s="935"/>
      <c r="C134" s="935"/>
      <c r="D134" s="691"/>
      <c r="E134" s="691"/>
      <c r="F134" s="691"/>
      <c r="G134" s="937"/>
      <c r="H134" s="937"/>
      <c r="I134" s="937"/>
      <c r="J134" s="888"/>
      <c r="K134" s="710"/>
      <c r="L134" s="710"/>
      <c r="M134" s="710"/>
      <c r="N134" s="691"/>
      <c r="O134" s="710"/>
      <c r="P134" s="710"/>
      <c r="Q134" s="710"/>
      <c r="R134" s="765"/>
      <c r="S134" s="765"/>
      <c r="T134" s="858"/>
      <c r="U134" s="1041"/>
      <c r="V134" s="1041"/>
      <c r="W134" s="780"/>
      <c r="X134" s="780"/>
      <c r="Y134" s="783"/>
      <c r="Z134" s="783"/>
      <c r="AA134" s="928"/>
      <c r="AB134" s="920"/>
      <c r="AC134" s="972"/>
      <c r="AD134" s="973"/>
      <c r="AE134" s="685"/>
      <c r="AF134" s="950"/>
      <c r="AG134" s="863" t="s">
        <v>419</v>
      </c>
      <c r="AH134" s="337" t="s">
        <v>420</v>
      </c>
      <c r="AI134" s="404" t="s">
        <v>421</v>
      </c>
      <c r="AJ134" s="405">
        <v>2</v>
      </c>
      <c r="AK134" s="405">
        <v>15</v>
      </c>
      <c r="AL134" s="405">
        <v>0</v>
      </c>
      <c r="AM134" s="1305">
        <v>0</v>
      </c>
      <c r="AN134" s="304">
        <f t="shared" si="8"/>
        <v>0</v>
      </c>
      <c r="AO134" s="1047"/>
      <c r="AP134" s="1432">
        <v>45376</v>
      </c>
      <c r="AQ134" s="382">
        <v>45471</v>
      </c>
      <c r="AR134" s="406">
        <v>120</v>
      </c>
      <c r="AS134" s="407">
        <v>2</v>
      </c>
      <c r="AT134" s="402">
        <v>0</v>
      </c>
      <c r="AU134" s="1385">
        <v>0</v>
      </c>
      <c r="AV134" s="816"/>
      <c r="AW134" s="723"/>
      <c r="AX134" s="674"/>
      <c r="AY134" s="1050"/>
      <c r="AZ134" s="674"/>
      <c r="BA134" s="697"/>
      <c r="BB134" s="697"/>
      <c r="BC134" s="674"/>
      <c r="BD134" s="1174"/>
      <c r="BE134" s="1174"/>
      <c r="BF134" s="1174"/>
      <c r="BG134" s="1176"/>
      <c r="BH134" s="697"/>
      <c r="BI134" s="1020"/>
      <c r="BJ134" s="1053"/>
      <c r="BK134" s="1017"/>
      <c r="BL134" s="662"/>
      <c r="BM134" s="832"/>
      <c r="BN134" s="1480"/>
      <c r="BO134" s="1480"/>
      <c r="BP134" s="68"/>
      <c r="BQ134" s="68"/>
    </row>
    <row r="135" spans="1:69" ht="206.25" customHeight="1" x14ac:dyDescent="0.45">
      <c r="A135" s="943"/>
      <c r="B135" s="935"/>
      <c r="C135" s="935"/>
      <c r="D135" s="691"/>
      <c r="E135" s="691"/>
      <c r="F135" s="691"/>
      <c r="G135" s="937"/>
      <c r="H135" s="937"/>
      <c r="I135" s="937"/>
      <c r="J135" s="888"/>
      <c r="K135" s="740"/>
      <c r="L135" s="740"/>
      <c r="M135" s="740"/>
      <c r="N135" s="732"/>
      <c r="O135" s="740"/>
      <c r="P135" s="740"/>
      <c r="Q135" s="740"/>
      <c r="R135" s="730"/>
      <c r="S135" s="730"/>
      <c r="T135" s="757"/>
      <c r="U135" s="845"/>
      <c r="V135" s="845"/>
      <c r="W135" s="781"/>
      <c r="X135" s="781"/>
      <c r="Y135" s="784"/>
      <c r="Z135" s="784"/>
      <c r="AA135" s="928"/>
      <c r="AB135" s="920"/>
      <c r="AC135" s="972"/>
      <c r="AD135" s="973"/>
      <c r="AE135" s="685"/>
      <c r="AF135" s="950"/>
      <c r="AG135" s="749"/>
      <c r="AH135" s="337" t="s">
        <v>422</v>
      </c>
      <c r="AI135" s="404" t="s">
        <v>423</v>
      </c>
      <c r="AJ135" s="405">
        <v>2</v>
      </c>
      <c r="AK135" s="405">
        <v>15</v>
      </c>
      <c r="AL135" s="405">
        <v>0</v>
      </c>
      <c r="AM135" s="1305">
        <v>0</v>
      </c>
      <c r="AN135" s="304">
        <f t="shared" si="8"/>
        <v>0</v>
      </c>
      <c r="AO135" s="1047"/>
      <c r="AP135" s="1432">
        <v>45369</v>
      </c>
      <c r="AQ135" s="382">
        <v>45471</v>
      </c>
      <c r="AR135" s="406">
        <v>120</v>
      </c>
      <c r="AS135" s="407">
        <v>2</v>
      </c>
      <c r="AT135" s="402">
        <v>0</v>
      </c>
      <c r="AU135" s="1385">
        <v>0</v>
      </c>
      <c r="AV135" s="816"/>
      <c r="AW135" s="723"/>
      <c r="AX135" s="674"/>
      <c r="AY135" s="1050"/>
      <c r="AZ135" s="674"/>
      <c r="BA135" s="697"/>
      <c r="BB135" s="697"/>
      <c r="BC135" s="674"/>
      <c r="BD135" s="1174"/>
      <c r="BE135" s="1174"/>
      <c r="BF135" s="1174"/>
      <c r="BG135" s="1176"/>
      <c r="BH135" s="697"/>
      <c r="BI135" s="1020"/>
      <c r="BJ135" s="1053"/>
      <c r="BK135" s="1017"/>
      <c r="BL135" s="662"/>
      <c r="BM135" s="832"/>
      <c r="BN135" s="1480"/>
      <c r="BO135" s="1480"/>
      <c r="BP135" s="68"/>
      <c r="BQ135" s="68"/>
    </row>
    <row r="136" spans="1:69" ht="206.25" customHeight="1" x14ac:dyDescent="0.45">
      <c r="A136" s="943"/>
      <c r="B136" s="935"/>
      <c r="C136" s="935"/>
      <c r="D136" s="691"/>
      <c r="E136" s="691"/>
      <c r="F136" s="691"/>
      <c r="G136" s="937"/>
      <c r="H136" s="937"/>
      <c r="I136" s="937"/>
      <c r="J136" s="888"/>
      <c r="K136" s="739" t="s">
        <v>424</v>
      </c>
      <c r="L136" s="739" t="s">
        <v>270</v>
      </c>
      <c r="M136" s="739" t="s">
        <v>425</v>
      </c>
      <c r="N136" s="739" t="s">
        <v>426</v>
      </c>
      <c r="O136" s="739"/>
      <c r="P136" s="739" t="s">
        <v>136</v>
      </c>
      <c r="Q136" s="739" t="s">
        <v>414</v>
      </c>
      <c r="R136" s="729">
        <v>6</v>
      </c>
      <c r="S136" s="729">
        <v>3</v>
      </c>
      <c r="T136" s="756">
        <v>8</v>
      </c>
      <c r="U136" s="844">
        <v>0</v>
      </c>
      <c r="V136" s="844">
        <v>0</v>
      </c>
      <c r="W136" s="871">
        <f>+U136+V136</f>
        <v>0</v>
      </c>
      <c r="X136" s="871">
        <f>+T136+W136</f>
        <v>8</v>
      </c>
      <c r="Y136" s="883">
        <f>+W136/S136</f>
        <v>0</v>
      </c>
      <c r="Z136" s="883">
        <v>1</v>
      </c>
      <c r="AA136" s="928"/>
      <c r="AB136" s="920"/>
      <c r="AC136" s="972"/>
      <c r="AD136" s="973"/>
      <c r="AE136" s="685"/>
      <c r="AF136" s="950"/>
      <c r="AG136" s="749"/>
      <c r="AH136" s="337" t="s">
        <v>427</v>
      </c>
      <c r="AI136" s="404" t="s">
        <v>428</v>
      </c>
      <c r="AJ136" s="411">
        <v>2</v>
      </c>
      <c r="AK136" s="411">
        <v>15</v>
      </c>
      <c r="AL136" s="411">
        <v>0</v>
      </c>
      <c r="AM136" s="1306">
        <v>0</v>
      </c>
      <c r="AN136" s="304">
        <f t="shared" si="8"/>
        <v>0</v>
      </c>
      <c r="AO136" s="1047"/>
      <c r="AP136" s="1432">
        <v>45376</v>
      </c>
      <c r="AQ136" s="382">
        <v>45471</v>
      </c>
      <c r="AR136" s="406">
        <v>120</v>
      </c>
      <c r="AS136" s="407">
        <v>2</v>
      </c>
      <c r="AT136" s="402">
        <v>0</v>
      </c>
      <c r="AU136" s="1385">
        <v>0</v>
      </c>
      <c r="AV136" s="816"/>
      <c r="AW136" s="723"/>
      <c r="AX136" s="674"/>
      <c r="AY136" s="1050"/>
      <c r="AZ136" s="674"/>
      <c r="BA136" s="697"/>
      <c r="BB136" s="697"/>
      <c r="BC136" s="674"/>
      <c r="BD136" s="1174"/>
      <c r="BE136" s="1174"/>
      <c r="BF136" s="1174"/>
      <c r="BG136" s="1176"/>
      <c r="BH136" s="697"/>
      <c r="BI136" s="1020"/>
      <c r="BJ136" s="1053"/>
      <c r="BK136" s="1017"/>
      <c r="BL136" s="662"/>
      <c r="BM136" s="832"/>
      <c r="BN136" s="1480"/>
      <c r="BO136" s="1480"/>
      <c r="BP136" s="68"/>
      <c r="BQ136" s="68"/>
    </row>
    <row r="137" spans="1:69" ht="206.25" customHeight="1" thickBot="1" x14ac:dyDescent="0.5">
      <c r="A137" s="943"/>
      <c r="B137" s="935"/>
      <c r="C137" s="935"/>
      <c r="D137" s="691"/>
      <c r="E137" s="691"/>
      <c r="F137" s="691"/>
      <c r="G137" s="937"/>
      <c r="H137" s="937"/>
      <c r="I137" s="937"/>
      <c r="J137" s="888"/>
      <c r="K137" s="710"/>
      <c r="L137" s="710"/>
      <c r="M137" s="710"/>
      <c r="N137" s="710"/>
      <c r="O137" s="710"/>
      <c r="P137" s="710"/>
      <c r="Q137" s="710"/>
      <c r="R137" s="765"/>
      <c r="S137" s="765"/>
      <c r="T137" s="858"/>
      <c r="U137" s="1041"/>
      <c r="V137" s="1235"/>
      <c r="W137" s="780"/>
      <c r="X137" s="780"/>
      <c r="Y137" s="783"/>
      <c r="Z137" s="783"/>
      <c r="AA137" s="928"/>
      <c r="AB137" s="920"/>
      <c r="AC137" s="972"/>
      <c r="AD137" s="973"/>
      <c r="AE137" s="685"/>
      <c r="AF137" s="950"/>
      <c r="AG137" s="749"/>
      <c r="AH137" s="1375" t="s">
        <v>429</v>
      </c>
      <c r="AI137" s="1376" t="s">
        <v>401</v>
      </c>
      <c r="AJ137" s="1377">
        <v>2</v>
      </c>
      <c r="AK137" s="1377">
        <v>15</v>
      </c>
      <c r="AL137" s="1377">
        <v>0</v>
      </c>
      <c r="AM137" s="1378">
        <v>0</v>
      </c>
      <c r="AN137" s="1379">
        <f t="shared" si="8"/>
        <v>0</v>
      </c>
      <c r="AO137" s="1048"/>
      <c r="AP137" s="1433">
        <v>45369</v>
      </c>
      <c r="AQ137" s="412">
        <v>45471</v>
      </c>
      <c r="AR137" s="413">
        <v>120</v>
      </c>
      <c r="AS137" s="414">
        <v>2</v>
      </c>
      <c r="AT137" s="402">
        <v>0</v>
      </c>
      <c r="AU137" s="1385">
        <v>0</v>
      </c>
      <c r="AV137" s="817"/>
      <c r="AW137" s="724"/>
      <c r="AX137" s="674"/>
      <c r="AY137" s="1051"/>
      <c r="AZ137" s="674"/>
      <c r="BA137" s="673"/>
      <c r="BB137" s="673"/>
      <c r="BC137" s="674"/>
      <c r="BD137" s="1175"/>
      <c r="BE137" s="1175"/>
      <c r="BF137" s="1175"/>
      <c r="BG137" s="1096"/>
      <c r="BH137" s="697"/>
      <c r="BI137" s="1021"/>
      <c r="BJ137" s="1054"/>
      <c r="BK137" s="1018"/>
      <c r="BL137" s="663"/>
      <c r="BM137" s="1035"/>
      <c r="BN137" s="1481"/>
      <c r="BO137" s="1536"/>
      <c r="BP137" s="68"/>
      <c r="BQ137" s="68"/>
    </row>
    <row r="138" spans="1:69" ht="118.5" customHeight="1" thickBot="1" x14ac:dyDescent="0.5">
      <c r="A138" s="943"/>
      <c r="B138" s="935"/>
      <c r="C138" s="935"/>
      <c r="D138" s="691"/>
      <c r="E138" s="691"/>
      <c r="F138" s="691"/>
      <c r="G138" s="937"/>
      <c r="H138" s="937"/>
      <c r="I138" s="937"/>
      <c r="J138" s="415"/>
      <c r="K138" s="842" t="s">
        <v>430</v>
      </c>
      <c r="L138" s="843"/>
      <c r="M138" s="843"/>
      <c r="N138" s="843"/>
      <c r="O138" s="843"/>
      <c r="P138" s="843"/>
      <c r="Q138" s="843"/>
      <c r="R138" s="843"/>
      <c r="S138" s="843"/>
      <c r="T138" s="843"/>
      <c r="U138" s="843"/>
      <c r="V138" s="843"/>
      <c r="W138" s="843"/>
      <c r="X138" s="843"/>
      <c r="Y138" s="29">
        <f>AVERAGE(Y128:Y137)</f>
        <v>5.7692307692307696E-2</v>
      </c>
      <c r="Z138" s="28">
        <f>AVERAGE(Z128:Z137)</f>
        <v>0.97222222222222221</v>
      </c>
      <c r="AA138" s="929"/>
      <c r="AB138" s="920"/>
      <c r="AC138" s="972"/>
      <c r="AD138" s="974"/>
      <c r="AE138" s="804" t="s">
        <v>431</v>
      </c>
      <c r="AF138" s="805"/>
      <c r="AG138" s="805"/>
      <c r="AH138" s="805"/>
      <c r="AI138" s="805"/>
      <c r="AJ138" s="805"/>
      <c r="AK138" s="805"/>
      <c r="AL138" s="805"/>
      <c r="AM138" s="805"/>
      <c r="AN138" s="1071"/>
      <c r="AO138" s="417">
        <f>AVERAGE(AO128:AO137)</f>
        <v>0.31</v>
      </c>
      <c r="AP138" s="497"/>
      <c r="AQ138" s="418"/>
      <c r="AR138" s="419"/>
      <c r="AS138" s="420"/>
      <c r="AT138" s="421"/>
      <c r="AU138" s="1389"/>
      <c r="AV138" s="215"/>
      <c r="AW138" s="216"/>
      <c r="AX138" s="842" t="s">
        <v>1041</v>
      </c>
      <c r="AY138" s="843"/>
      <c r="AZ138" s="843"/>
      <c r="BA138" s="843"/>
      <c r="BB138" s="843"/>
      <c r="BC138" s="843"/>
      <c r="BD138" s="319">
        <f>+BD133+BD128</f>
        <v>978738000</v>
      </c>
      <c r="BE138" s="319">
        <f t="shared" ref="BE138:BF138" si="9">+BE133+BE128</f>
        <v>782879100</v>
      </c>
      <c r="BF138" s="319">
        <f t="shared" si="9"/>
        <v>558282350</v>
      </c>
      <c r="BG138" s="320">
        <f>+BF138/BD138</f>
        <v>0.57041041627074862</v>
      </c>
      <c r="BH138" s="1560"/>
      <c r="BI138" s="422"/>
      <c r="BJ138" s="409"/>
      <c r="BK138" s="410"/>
      <c r="BL138" s="59"/>
      <c r="BM138" s="344"/>
      <c r="BN138" s="1482"/>
      <c r="BO138" s="1482"/>
      <c r="BP138" s="68"/>
      <c r="BQ138" s="68"/>
    </row>
    <row r="139" spans="1:69" ht="134.25" customHeight="1" x14ac:dyDescent="0.45">
      <c r="A139" s="943"/>
      <c r="B139" s="935"/>
      <c r="C139" s="935"/>
      <c r="D139" s="691"/>
      <c r="E139" s="691"/>
      <c r="F139" s="691"/>
      <c r="G139" s="937"/>
      <c r="H139" s="937"/>
      <c r="I139" s="937"/>
      <c r="J139" s="887" t="s">
        <v>432</v>
      </c>
      <c r="K139" s="58" t="s">
        <v>433</v>
      </c>
      <c r="L139" s="58" t="s">
        <v>390</v>
      </c>
      <c r="M139" s="58" t="s">
        <v>434</v>
      </c>
      <c r="N139" s="58" t="s">
        <v>435</v>
      </c>
      <c r="O139" s="58"/>
      <c r="P139" s="58" t="s">
        <v>136</v>
      </c>
      <c r="Q139" s="58" t="s">
        <v>436</v>
      </c>
      <c r="R139" s="84">
        <v>1000</v>
      </c>
      <c r="S139" s="84">
        <v>250</v>
      </c>
      <c r="T139" s="345">
        <v>974</v>
      </c>
      <c r="U139" s="345">
        <v>13</v>
      </c>
      <c r="V139" s="345">
        <v>0</v>
      </c>
      <c r="W139" s="218">
        <f>+U139+V139</f>
        <v>13</v>
      </c>
      <c r="X139" s="218">
        <f>+T139+W139</f>
        <v>987</v>
      </c>
      <c r="Y139" s="423">
        <f>+W139/S139</f>
        <v>5.1999999999999998E-2</v>
      </c>
      <c r="Z139" s="40">
        <f>+X139/R139</f>
        <v>0.98699999999999999</v>
      </c>
      <c r="AA139" s="928"/>
      <c r="AB139" s="920"/>
      <c r="AC139" s="972"/>
      <c r="AD139" s="973"/>
      <c r="AE139" s="681" t="s">
        <v>437</v>
      </c>
      <c r="AF139" s="953">
        <v>2021130010227</v>
      </c>
      <c r="AG139" s="690" t="s">
        <v>438</v>
      </c>
      <c r="AH139" s="324" t="s">
        <v>439</v>
      </c>
      <c r="AI139" s="424" t="s">
        <v>440</v>
      </c>
      <c r="AJ139" s="425">
        <v>20</v>
      </c>
      <c r="AK139" s="425">
        <v>20</v>
      </c>
      <c r="AL139" s="425">
        <v>13</v>
      </c>
      <c r="AM139" s="1307">
        <v>61</v>
      </c>
      <c r="AN139" s="95">
        <v>1</v>
      </c>
      <c r="AO139" s="981">
        <f>AVERAGE(AN139:AN143)</f>
        <v>0.3</v>
      </c>
      <c r="AP139" s="1428">
        <v>45337</v>
      </c>
      <c r="AQ139" s="399">
        <v>45473</v>
      </c>
      <c r="AR139" s="426">
        <v>136</v>
      </c>
      <c r="AS139" s="427">
        <v>20</v>
      </c>
      <c r="AT139" s="402">
        <v>13</v>
      </c>
      <c r="AU139" s="1385">
        <v>61</v>
      </c>
      <c r="AV139" s="669" t="s">
        <v>399</v>
      </c>
      <c r="AW139" s="672" t="s">
        <v>938</v>
      </c>
      <c r="AX139" s="667" t="s">
        <v>730</v>
      </c>
      <c r="AY139" s="825">
        <f>'[1]2023 INV. PROYEC'!$H$19</f>
        <v>3369208658</v>
      </c>
      <c r="AZ139" s="667" t="s">
        <v>802</v>
      </c>
      <c r="BA139" s="667" t="s">
        <v>437</v>
      </c>
      <c r="BB139" s="667" t="s">
        <v>824</v>
      </c>
      <c r="BC139" s="667">
        <v>0</v>
      </c>
      <c r="BD139" s="1159">
        <v>4183951585</v>
      </c>
      <c r="BE139" s="1159">
        <v>0</v>
      </c>
      <c r="BF139" s="1159">
        <v>0</v>
      </c>
      <c r="BG139" s="1136">
        <f>+BF139/BD139</f>
        <v>0</v>
      </c>
      <c r="BH139" s="673">
        <v>0</v>
      </c>
      <c r="BI139" s="428" t="s">
        <v>743</v>
      </c>
      <c r="BJ139" s="428" t="s">
        <v>726</v>
      </c>
      <c r="BK139" s="183" t="s">
        <v>726</v>
      </c>
      <c r="BL139" s="183" t="s">
        <v>726</v>
      </c>
      <c r="BM139" s="429" t="s">
        <v>726</v>
      </c>
      <c r="BN139" s="1483" t="s">
        <v>957</v>
      </c>
      <c r="BO139" s="1537" t="s">
        <v>1119</v>
      </c>
      <c r="BP139" s="68"/>
      <c r="BQ139" s="68"/>
    </row>
    <row r="140" spans="1:69" ht="51" customHeight="1" x14ac:dyDescent="0.45">
      <c r="A140" s="943"/>
      <c r="B140" s="935"/>
      <c r="C140" s="935"/>
      <c r="D140" s="691"/>
      <c r="E140" s="691"/>
      <c r="F140" s="691"/>
      <c r="G140" s="937"/>
      <c r="H140" s="937"/>
      <c r="I140" s="937"/>
      <c r="J140" s="888"/>
      <c r="K140" s="892" t="s">
        <v>441</v>
      </c>
      <c r="L140" s="739" t="s">
        <v>390</v>
      </c>
      <c r="M140" s="739">
        <v>0</v>
      </c>
      <c r="N140" s="1240" t="s">
        <v>442</v>
      </c>
      <c r="O140" s="1240"/>
      <c r="P140" s="1240" t="s">
        <v>136</v>
      </c>
      <c r="Q140" s="1240" t="s">
        <v>443</v>
      </c>
      <c r="R140" s="1240">
        <v>15</v>
      </c>
      <c r="S140" s="1240">
        <v>15</v>
      </c>
      <c r="T140" s="741">
        <v>17</v>
      </c>
      <c r="U140" s="831">
        <v>0</v>
      </c>
      <c r="V140" s="1254">
        <v>37</v>
      </c>
      <c r="W140" s="834">
        <f>+U140+V140</f>
        <v>37</v>
      </c>
      <c r="X140" s="834">
        <f>+T140+W140</f>
        <v>54</v>
      </c>
      <c r="Y140" s="837">
        <v>1</v>
      </c>
      <c r="Z140" s="837">
        <v>1</v>
      </c>
      <c r="AA140" s="928"/>
      <c r="AB140" s="920"/>
      <c r="AC140" s="972"/>
      <c r="AD140" s="973"/>
      <c r="AE140" s="682"/>
      <c r="AF140" s="794"/>
      <c r="AG140" s="691"/>
      <c r="AH140" s="331" t="s">
        <v>444</v>
      </c>
      <c r="AI140" s="430" t="s">
        <v>445</v>
      </c>
      <c r="AJ140" s="431">
        <v>100</v>
      </c>
      <c r="AK140" s="431">
        <v>20</v>
      </c>
      <c r="AL140" s="431">
        <v>0</v>
      </c>
      <c r="AM140" s="1308">
        <v>0</v>
      </c>
      <c r="AN140" s="49">
        <f t="shared" ref="AN140:AN147" si="10">+(AL140+AM140)/AJ140</f>
        <v>0</v>
      </c>
      <c r="AO140" s="982"/>
      <c r="AP140" s="1432">
        <v>45337</v>
      </c>
      <c r="AQ140" s="382">
        <v>45473</v>
      </c>
      <c r="AR140" s="232">
        <v>136</v>
      </c>
      <c r="AS140" s="432">
        <v>100</v>
      </c>
      <c r="AT140" s="402">
        <v>0</v>
      </c>
      <c r="AU140" s="1385">
        <v>0</v>
      </c>
      <c r="AV140" s="670"/>
      <c r="AW140" s="667"/>
      <c r="AX140" s="667"/>
      <c r="AY140" s="826"/>
      <c r="AZ140" s="667"/>
      <c r="BA140" s="667"/>
      <c r="BB140" s="667"/>
      <c r="BC140" s="667"/>
      <c r="BD140" s="1159"/>
      <c r="BE140" s="1159"/>
      <c r="BF140" s="1159"/>
      <c r="BG140" s="1136"/>
      <c r="BH140" s="674"/>
      <c r="BI140" s="433" t="s">
        <v>738</v>
      </c>
      <c r="BJ140" s="195" t="s">
        <v>439</v>
      </c>
      <c r="BK140" s="434" t="s">
        <v>825</v>
      </c>
      <c r="BL140" s="195" t="s">
        <v>747</v>
      </c>
      <c r="BM140" s="435">
        <v>45383</v>
      </c>
      <c r="BN140" s="1484"/>
      <c r="BO140" s="1538"/>
      <c r="BP140" s="68"/>
      <c r="BQ140" s="68"/>
    </row>
    <row r="141" spans="1:69" ht="133.5" customHeight="1" x14ac:dyDescent="0.45">
      <c r="A141" s="943"/>
      <c r="B141" s="935"/>
      <c r="C141" s="935"/>
      <c r="D141" s="691"/>
      <c r="E141" s="691"/>
      <c r="F141" s="691"/>
      <c r="G141" s="937"/>
      <c r="H141" s="937"/>
      <c r="I141" s="937"/>
      <c r="J141" s="888"/>
      <c r="K141" s="893"/>
      <c r="L141" s="740"/>
      <c r="M141" s="740"/>
      <c r="N141" s="1239"/>
      <c r="O141" s="1239"/>
      <c r="P141" s="1239"/>
      <c r="Q141" s="1239"/>
      <c r="R141" s="1239"/>
      <c r="S141" s="1239"/>
      <c r="T141" s="742"/>
      <c r="U141" s="833"/>
      <c r="V141" s="1255"/>
      <c r="W141" s="836"/>
      <c r="X141" s="836"/>
      <c r="Y141" s="839"/>
      <c r="Z141" s="839"/>
      <c r="AA141" s="928"/>
      <c r="AB141" s="920"/>
      <c r="AC141" s="972"/>
      <c r="AD141" s="973"/>
      <c r="AE141" s="682"/>
      <c r="AF141" s="794"/>
      <c r="AG141" s="691"/>
      <c r="AH141" s="331" t="s">
        <v>446</v>
      </c>
      <c r="AI141" s="430" t="s">
        <v>445</v>
      </c>
      <c r="AJ141" s="431">
        <v>100</v>
      </c>
      <c r="AK141" s="431">
        <v>20</v>
      </c>
      <c r="AL141" s="431">
        <v>13</v>
      </c>
      <c r="AM141" s="1308">
        <v>37</v>
      </c>
      <c r="AN141" s="49">
        <f t="shared" si="10"/>
        <v>0.5</v>
      </c>
      <c r="AO141" s="982"/>
      <c r="AP141" s="1432">
        <v>45337</v>
      </c>
      <c r="AQ141" s="382">
        <v>45473</v>
      </c>
      <c r="AR141" s="232">
        <v>136</v>
      </c>
      <c r="AS141" s="432">
        <v>100</v>
      </c>
      <c r="AT141" s="402">
        <v>13</v>
      </c>
      <c r="AU141" s="1385">
        <v>37</v>
      </c>
      <c r="AV141" s="670"/>
      <c r="AW141" s="667"/>
      <c r="AX141" s="667"/>
      <c r="AY141" s="826"/>
      <c r="AZ141" s="667"/>
      <c r="BA141" s="667"/>
      <c r="BB141" s="667"/>
      <c r="BC141" s="667"/>
      <c r="BD141" s="1159"/>
      <c r="BE141" s="1159"/>
      <c r="BF141" s="1159"/>
      <c r="BG141" s="1136"/>
      <c r="BH141" s="674"/>
      <c r="BI141" s="433" t="s">
        <v>738</v>
      </c>
      <c r="BJ141" s="195" t="s">
        <v>826</v>
      </c>
      <c r="BK141" s="195" t="s">
        <v>825</v>
      </c>
      <c r="BL141" s="195" t="s">
        <v>747</v>
      </c>
      <c r="BM141" s="435">
        <v>45383</v>
      </c>
      <c r="BN141" s="1485" t="s">
        <v>958</v>
      </c>
      <c r="BO141" s="1539" t="s">
        <v>1120</v>
      </c>
      <c r="BP141" s="68"/>
      <c r="BQ141" s="68"/>
    </row>
    <row r="142" spans="1:69" ht="128.25" customHeight="1" x14ac:dyDescent="0.45">
      <c r="A142" s="943"/>
      <c r="B142" s="935"/>
      <c r="C142" s="935"/>
      <c r="D142" s="691"/>
      <c r="E142" s="691"/>
      <c r="F142" s="691"/>
      <c r="G142" s="937"/>
      <c r="H142" s="937"/>
      <c r="I142" s="937"/>
      <c r="J142" s="888"/>
      <c r="K142" s="739" t="s">
        <v>447</v>
      </c>
      <c r="L142" s="739" t="s">
        <v>390</v>
      </c>
      <c r="M142" s="739" t="s">
        <v>207</v>
      </c>
      <c r="N142" s="739" t="s">
        <v>448</v>
      </c>
      <c r="O142" s="739"/>
      <c r="P142" s="739" t="s">
        <v>136</v>
      </c>
      <c r="Q142" s="739" t="s">
        <v>436</v>
      </c>
      <c r="R142" s="862" t="s">
        <v>449</v>
      </c>
      <c r="S142" s="862">
        <v>280</v>
      </c>
      <c r="T142" s="741">
        <v>1061</v>
      </c>
      <c r="U142" s="831">
        <v>13</v>
      </c>
      <c r="V142" s="831">
        <v>0</v>
      </c>
      <c r="W142" s="834">
        <f>+U142+V142</f>
        <v>13</v>
      </c>
      <c r="X142" s="834">
        <f>+T142+W142</f>
        <v>1074</v>
      </c>
      <c r="Y142" s="837">
        <f>+W142/S142</f>
        <v>4.642857142857143E-2</v>
      </c>
      <c r="Z142" s="837">
        <f>+X142/1500</f>
        <v>0.71599999999999997</v>
      </c>
      <c r="AA142" s="928"/>
      <c r="AB142" s="920"/>
      <c r="AC142" s="972"/>
      <c r="AD142" s="973"/>
      <c r="AE142" s="682"/>
      <c r="AF142" s="794"/>
      <c r="AG142" s="691"/>
      <c r="AH142" s="331" t="s">
        <v>450</v>
      </c>
      <c r="AI142" s="430" t="s">
        <v>451</v>
      </c>
      <c r="AJ142" s="120">
        <v>7</v>
      </c>
      <c r="AK142" s="120">
        <v>20</v>
      </c>
      <c r="AL142" s="120">
        <v>0</v>
      </c>
      <c r="AM142" s="1301">
        <v>0</v>
      </c>
      <c r="AN142" s="49">
        <f t="shared" si="10"/>
        <v>0</v>
      </c>
      <c r="AO142" s="982"/>
      <c r="AP142" s="1432">
        <v>45337</v>
      </c>
      <c r="AQ142" s="382">
        <v>45473</v>
      </c>
      <c r="AR142" s="232">
        <v>136</v>
      </c>
      <c r="AS142" s="432">
        <v>7</v>
      </c>
      <c r="AT142" s="402">
        <v>0</v>
      </c>
      <c r="AU142" s="1385">
        <v>0</v>
      </c>
      <c r="AV142" s="670"/>
      <c r="AW142" s="667"/>
      <c r="AX142" s="667"/>
      <c r="AY142" s="826"/>
      <c r="AZ142" s="667"/>
      <c r="BA142" s="667"/>
      <c r="BB142" s="667"/>
      <c r="BC142" s="667"/>
      <c r="BD142" s="1159"/>
      <c r="BE142" s="1159"/>
      <c r="BF142" s="1159"/>
      <c r="BG142" s="1136"/>
      <c r="BH142" s="674"/>
      <c r="BI142" s="433" t="s">
        <v>738</v>
      </c>
      <c r="BJ142" s="195" t="s">
        <v>827</v>
      </c>
      <c r="BK142" s="195" t="s">
        <v>828</v>
      </c>
      <c r="BL142" s="436" t="s">
        <v>747</v>
      </c>
      <c r="BM142" s="435">
        <v>45383</v>
      </c>
      <c r="BN142" s="1485"/>
      <c r="BO142" s="1539"/>
      <c r="BP142" s="68"/>
      <c r="BQ142" s="68"/>
    </row>
    <row r="143" spans="1:69" ht="119.25" customHeight="1" thickBot="1" x14ac:dyDescent="0.5">
      <c r="A143" s="943"/>
      <c r="B143" s="935"/>
      <c r="C143" s="935"/>
      <c r="D143" s="691"/>
      <c r="E143" s="691"/>
      <c r="F143" s="691"/>
      <c r="G143" s="937"/>
      <c r="H143" s="937"/>
      <c r="I143" s="937"/>
      <c r="J143" s="888"/>
      <c r="K143" s="740"/>
      <c r="L143" s="740"/>
      <c r="M143" s="740"/>
      <c r="N143" s="740"/>
      <c r="O143" s="740"/>
      <c r="P143" s="740"/>
      <c r="Q143" s="740"/>
      <c r="R143" s="848"/>
      <c r="S143" s="848"/>
      <c r="T143" s="742"/>
      <c r="U143" s="833"/>
      <c r="V143" s="833"/>
      <c r="W143" s="836"/>
      <c r="X143" s="836"/>
      <c r="Y143" s="839"/>
      <c r="Z143" s="839"/>
      <c r="AA143" s="928"/>
      <c r="AB143" s="920"/>
      <c r="AC143" s="972"/>
      <c r="AD143" s="973"/>
      <c r="AE143" s="683"/>
      <c r="AF143" s="954"/>
      <c r="AG143" s="692"/>
      <c r="AH143" s="438" t="s">
        <v>452</v>
      </c>
      <c r="AI143" s="439" t="s">
        <v>445</v>
      </c>
      <c r="AJ143" s="121">
        <v>7</v>
      </c>
      <c r="AK143" s="121">
        <v>20</v>
      </c>
      <c r="AL143" s="121">
        <v>0</v>
      </c>
      <c r="AM143" s="1309">
        <v>0</v>
      </c>
      <c r="AN143" s="122">
        <f t="shared" si="10"/>
        <v>0</v>
      </c>
      <c r="AO143" s="983"/>
      <c r="AP143" s="1433">
        <v>45337</v>
      </c>
      <c r="AQ143" s="412">
        <v>45473</v>
      </c>
      <c r="AR143" s="440">
        <v>136</v>
      </c>
      <c r="AS143" s="441">
        <v>7</v>
      </c>
      <c r="AT143" s="402">
        <v>0</v>
      </c>
      <c r="AU143" s="1385">
        <v>0</v>
      </c>
      <c r="AV143" s="671"/>
      <c r="AW143" s="668"/>
      <c r="AX143" s="668"/>
      <c r="AY143" s="827"/>
      <c r="AZ143" s="668"/>
      <c r="BA143" s="668"/>
      <c r="BB143" s="668"/>
      <c r="BC143" s="668"/>
      <c r="BD143" s="1160"/>
      <c r="BE143" s="1160"/>
      <c r="BF143" s="1160"/>
      <c r="BG143" s="1137"/>
      <c r="BH143" s="675"/>
      <c r="BI143" s="442" t="s">
        <v>743</v>
      </c>
      <c r="BJ143" s="208" t="s">
        <v>726</v>
      </c>
      <c r="BK143" s="208" t="s">
        <v>726</v>
      </c>
      <c r="BL143" s="208" t="s">
        <v>726</v>
      </c>
      <c r="BM143" s="443" t="s">
        <v>726</v>
      </c>
      <c r="BN143" s="1486"/>
      <c r="BO143" s="1533"/>
      <c r="BP143" s="68"/>
      <c r="BQ143" s="68"/>
    </row>
    <row r="144" spans="1:69" ht="87.75" customHeight="1" x14ac:dyDescent="0.45">
      <c r="A144" s="943"/>
      <c r="B144" s="935"/>
      <c r="C144" s="935"/>
      <c r="D144" s="691"/>
      <c r="E144" s="691"/>
      <c r="F144" s="691"/>
      <c r="G144" s="937"/>
      <c r="H144" s="937"/>
      <c r="I144" s="937"/>
      <c r="J144" s="888"/>
      <c r="K144" s="867" t="s">
        <v>453</v>
      </c>
      <c r="L144" s="867" t="s">
        <v>390</v>
      </c>
      <c r="M144" s="867" t="s">
        <v>454</v>
      </c>
      <c r="N144" s="867" t="s">
        <v>455</v>
      </c>
      <c r="O144" s="867"/>
      <c r="P144" s="867" t="s">
        <v>136</v>
      </c>
      <c r="Q144" s="867" t="s">
        <v>456</v>
      </c>
      <c r="R144" s="867">
        <f>105-60</f>
        <v>45</v>
      </c>
      <c r="S144" s="729">
        <v>10</v>
      </c>
      <c r="T144" s="756">
        <v>65</v>
      </c>
      <c r="U144" s="844">
        <v>3</v>
      </c>
      <c r="V144" s="844">
        <v>4</v>
      </c>
      <c r="W144" s="834">
        <f>+U144+V144</f>
        <v>7</v>
      </c>
      <c r="X144" s="834">
        <f>+T144+W144</f>
        <v>72</v>
      </c>
      <c r="Y144" s="837">
        <f>+W144/S144</f>
        <v>0.7</v>
      </c>
      <c r="Z144" s="837">
        <v>1</v>
      </c>
      <c r="AA144" s="928"/>
      <c r="AB144" s="920"/>
      <c r="AC144" s="972"/>
      <c r="AD144" s="973"/>
      <c r="AE144" s="743" t="s">
        <v>457</v>
      </c>
      <c r="AF144" s="718">
        <v>2020130010185</v>
      </c>
      <c r="AG144" s="690" t="s">
        <v>458</v>
      </c>
      <c r="AH144" s="44" t="s">
        <v>459</v>
      </c>
      <c r="AI144" s="444" t="s">
        <v>460</v>
      </c>
      <c r="AJ144" s="182">
        <v>7</v>
      </c>
      <c r="AK144" s="182">
        <v>25</v>
      </c>
      <c r="AL144" s="182">
        <v>3</v>
      </c>
      <c r="AM144" s="1260">
        <v>4</v>
      </c>
      <c r="AN144" s="95">
        <f t="shared" si="10"/>
        <v>1</v>
      </c>
      <c r="AO144" s="1046">
        <f>AVERAGE(AN144:AN147)</f>
        <v>0.75</v>
      </c>
      <c r="AP144" s="1428">
        <v>45337</v>
      </c>
      <c r="AQ144" s="399">
        <v>45473</v>
      </c>
      <c r="AR144" s="426">
        <v>136</v>
      </c>
      <c r="AS144" s="427">
        <v>7</v>
      </c>
      <c r="AT144" s="402">
        <v>3</v>
      </c>
      <c r="AU144" s="1385">
        <v>4</v>
      </c>
      <c r="AV144" s="669" t="s">
        <v>399</v>
      </c>
      <c r="AW144" s="672" t="s">
        <v>938</v>
      </c>
      <c r="AX144" s="925" t="s">
        <v>730</v>
      </c>
      <c r="AY144" s="445">
        <f>'[1]2023 INV. PROYEC'!$H$20</f>
        <v>710000000</v>
      </c>
      <c r="AZ144" s="925" t="s">
        <v>802</v>
      </c>
      <c r="BA144" s="1027" t="s">
        <v>457</v>
      </c>
      <c r="BB144" s="925" t="s">
        <v>829</v>
      </c>
      <c r="BC144" s="925">
        <v>0</v>
      </c>
      <c r="BD144" s="1079">
        <v>513166216.93000001</v>
      </c>
      <c r="BE144" s="1079">
        <v>0</v>
      </c>
      <c r="BF144" s="1079">
        <v>0</v>
      </c>
      <c r="BG144" s="1133">
        <f>+BF144/BD144</f>
        <v>0</v>
      </c>
      <c r="BH144" s="997"/>
      <c r="BI144" s="1028" t="s">
        <v>755</v>
      </c>
      <c r="BJ144" s="1031" t="s">
        <v>830</v>
      </c>
      <c r="BK144" s="687" t="s">
        <v>831</v>
      </c>
      <c r="BL144" s="748" t="s">
        <v>747</v>
      </c>
      <c r="BM144" s="1001">
        <v>45383</v>
      </c>
      <c r="BN144" s="1487" t="s">
        <v>959</v>
      </c>
      <c r="BO144" s="1540" t="s">
        <v>1121</v>
      </c>
      <c r="BP144" s="446"/>
      <c r="BQ144" s="68"/>
    </row>
    <row r="145" spans="1:69" ht="101.25" customHeight="1" x14ac:dyDescent="0.45">
      <c r="A145" s="943"/>
      <c r="B145" s="935"/>
      <c r="C145" s="935"/>
      <c r="D145" s="691"/>
      <c r="E145" s="691"/>
      <c r="F145" s="691"/>
      <c r="G145" s="937"/>
      <c r="H145" s="937"/>
      <c r="I145" s="937"/>
      <c r="J145" s="888"/>
      <c r="K145" s="867"/>
      <c r="L145" s="867"/>
      <c r="M145" s="867"/>
      <c r="N145" s="867"/>
      <c r="O145" s="867"/>
      <c r="P145" s="867"/>
      <c r="Q145" s="867"/>
      <c r="R145" s="867"/>
      <c r="S145" s="765"/>
      <c r="T145" s="858"/>
      <c r="U145" s="1041"/>
      <c r="V145" s="1041"/>
      <c r="W145" s="835"/>
      <c r="X145" s="835"/>
      <c r="Y145" s="838"/>
      <c r="Z145" s="838"/>
      <c r="AA145" s="928"/>
      <c r="AB145" s="920"/>
      <c r="AC145" s="972"/>
      <c r="AD145" s="973"/>
      <c r="AE145" s="744"/>
      <c r="AF145" s="719"/>
      <c r="AG145" s="691"/>
      <c r="AH145" s="62" t="s">
        <v>461</v>
      </c>
      <c r="AI145" s="447" t="s">
        <v>462</v>
      </c>
      <c r="AJ145" s="195">
        <v>7</v>
      </c>
      <c r="AK145" s="195">
        <v>25</v>
      </c>
      <c r="AL145" s="195">
        <v>3</v>
      </c>
      <c r="AM145" s="1302">
        <v>4</v>
      </c>
      <c r="AN145" s="49">
        <f t="shared" si="10"/>
        <v>1</v>
      </c>
      <c r="AO145" s="1047"/>
      <c r="AP145" s="1432">
        <v>45337</v>
      </c>
      <c r="AQ145" s="382">
        <v>45473</v>
      </c>
      <c r="AR145" s="232">
        <v>136</v>
      </c>
      <c r="AS145" s="448">
        <v>7</v>
      </c>
      <c r="AT145" s="402">
        <v>3</v>
      </c>
      <c r="AU145" s="1385">
        <v>4</v>
      </c>
      <c r="AV145" s="670"/>
      <c r="AW145" s="667"/>
      <c r="AX145" s="674"/>
      <c r="AY145" s="384"/>
      <c r="AZ145" s="674"/>
      <c r="BA145" s="697"/>
      <c r="BB145" s="674"/>
      <c r="BC145" s="674"/>
      <c r="BD145" s="1080"/>
      <c r="BE145" s="1080"/>
      <c r="BF145" s="1080"/>
      <c r="BG145" s="1089"/>
      <c r="BH145" s="998"/>
      <c r="BI145" s="1029"/>
      <c r="BJ145" s="1032"/>
      <c r="BK145" s="688"/>
      <c r="BL145" s="749"/>
      <c r="BM145" s="1002"/>
      <c r="BN145" s="1487"/>
      <c r="BO145" s="1541"/>
      <c r="BP145" s="446"/>
      <c r="BQ145" s="68"/>
    </row>
    <row r="146" spans="1:69" ht="108" customHeight="1" x14ac:dyDescent="0.45">
      <c r="A146" s="943"/>
      <c r="B146" s="935"/>
      <c r="C146" s="935"/>
      <c r="D146" s="691"/>
      <c r="E146" s="691"/>
      <c r="F146" s="691"/>
      <c r="G146" s="937"/>
      <c r="H146" s="937"/>
      <c r="I146" s="937"/>
      <c r="J146" s="888"/>
      <c r="K146" s="867"/>
      <c r="L146" s="867"/>
      <c r="M146" s="867"/>
      <c r="N146" s="867"/>
      <c r="O146" s="867"/>
      <c r="P146" s="867"/>
      <c r="Q146" s="867"/>
      <c r="R146" s="867"/>
      <c r="S146" s="765"/>
      <c r="T146" s="858"/>
      <c r="U146" s="1041"/>
      <c r="V146" s="1041"/>
      <c r="W146" s="835"/>
      <c r="X146" s="835"/>
      <c r="Y146" s="838"/>
      <c r="Z146" s="838"/>
      <c r="AA146" s="928"/>
      <c r="AB146" s="920"/>
      <c r="AC146" s="972"/>
      <c r="AD146" s="973"/>
      <c r="AE146" s="744"/>
      <c r="AF146" s="719"/>
      <c r="AG146" s="691"/>
      <c r="AH146" s="237" t="s">
        <v>463</v>
      </c>
      <c r="AI146" s="450" t="s">
        <v>464</v>
      </c>
      <c r="AJ146" s="195">
        <v>7</v>
      </c>
      <c r="AK146" s="195">
        <v>25</v>
      </c>
      <c r="AL146" s="195">
        <v>0</v>
      </c>
      <c r="AM146" s="1302">
        <v>0</v>
      </c>
      <c r="AN146" s="49">
        <f t="shared" si="10"/>
        <v>0</v>
      </c>
      <c r="AO146" s="1047"/>
      <c r="AP146" s="1432">
        <v>45337</v>
      </c>
      <c r="AQ146" s="382">
        <v>45473</v>
      </c>
      <c r="AR146" s="232">
        <v>136</v>
      </c>
      <c r="AS146" s="432">
        <v>7</v>
      </c>
      <c r="AT146" s="402">
        <v>0</v>
      </c>
      <c r="AU146" s="1385">
        <v>0</v>
      </c>
      <c r="AV146" s="670"/>
      <c r="AW146" s="667"/>
      <c r="AX146" s="674"/>
      <c r="AY146" s="384"/>
      <c r="AZ146" s="674"/>
      <c r="BA146" s="697"/>
      <c r="BB146" s="674"/>
      <c r="BC146" s="674"/>
      <c r="BD146" s="1080"/>
      <c r="BE146" s="1080"/>
      <c r="BF146" s="1080"/>
      <c r="BG146" s="1089"/>
      <c r="BH146" s="998"/>
      <c r="BI146" s="1029"/>
      <c r="BJ146" s="1032"/>
      <c r="BK146" s="688"/>
      <c r="BL146" s="749"/>
      <c r="BM146" s="1002"/>
      <c r="BN146" s="1487"/>
      <c r="BO146" s="1541"/>
      <c r="BP146" s="446"/>
      <c r="BQ146" s="68"/>
    </row>
    <row r="147" spans="1:69" ht="110.25" customHeight="1" thickBot="1" x14ac:dyDescent="0.5">
      <c r="A147" s="943"/>
      <c r="B147" s="935"/>
      <c r="C147" s="935"/>
      <c r="D147" s="691"/>
      <c r="E147" s="691"/>
      <c r="F147" s="691"/>
      <c r="G147" s="937"/>
      <c r="H147" s="937"/>
      <c r="I147" s="937"/>
      <c r="J147" s="888"/>
      <c r="K147" s="739"/>
      <c r="L147" s="739"/>
      <c r="M147" s="739"/>
      <c r="N147" s="739"/>
      <c r="O147" s="739"/>
      <c r="P147" s="739"/>
      <c r="Q147" s="739"/>
      <c r="R147" s="739"/>
      <c r="S147" s="765"/>
      <c r="T147" s="858"/>
      <c r="U147" s="1041"/>
      <c r="V147" s="1235"/>
      <c r="W147" s="835"/>
      <c r="X147" s="835"/>
      <c r="Y147" s="838"/>
      <c r="Z147" s="838"/>
      <c r="AA147" s="928"/>
      <c r="AB147" s="920"/>
      <c r="AC147" s="972"/>
      <c r="AD147" s="973"/>
      <c r="AE147" s="745"/>
      <c r="AF147" s="788"/>
      <c r="AG147" s="692"/>
      <c r="AH147" s="85" t="s">
        <v>465</v>
      </c>
      <c r="AI147" s="451" t="s">
        <v>466</v>
      </c>
      <c r="AJ147" s="208">
        <v>7</v>
      </c>
      <c r="AK147" s="208">
        <v>25</v>
      </c>
      <c r="AL147" s="208">
        <v>3</v>
      </c>
      <c r="AM147" s="1303">
        <v>4</v>
      </c>
      <c r="AN147" s="122">
        <f t="shared" si="10"/>
        <v>1</v>
      </c>
      <c r="AO147" s="1048"/>
      <c r="AP147" s="1433">
        <v>45337</v>
      </c>
      <c r="AQ147" s="412">
        <v>45473</v>
      </c>
      <c r="AR147" s="440">
        <v>136</v>
      </c>
      <c r="AS147" s="452">
        <v>7</v>
      </c>
      <c r="AT147" s="402">
        <v>3</v>
      </c>
      <c r="AU147" s="1385">
        <v>4</v>
      </c>
      <c r="AV147" s="671"/>
      <c r="AW147" s="668"/>
      <c r="AX147" s="696"/>
      <c r="AY147" s="394"/>
      <c r="AZ147" s="696"/>
      <c r="BA147" s="698"/>
      <c r="BB147" s="696"/>
      <c r="BC147" s="696"/>
      <c r="BD147" s="1080"/>
      <c r="BE147" s="1080"/>
      <c r="BF147" s="1080"/>
      <c r="BG147" s="1089"/>
      <c r="BH147" s="1565"/>
      <c r="BI147" s="1030"/>
      <c r="BJ147" s="1033"/>
      <c r="BK147" s="689"/>
      <c r="BL147" s="750"/>
      <c r="BM147" s="1003"/>
      <c r="BN147" s="1487"/>
      <c r="BO147" s="1542"/>
      <c r="BP147" s="446"/>
      <c r="BQ147" s="68"/>
    </row>
    <row r="148" spans="1:69" ht="73.5" customHeight="1" thickBot="1" x14ac:dyDescent="0.5">
      <c r="A148" s="943"/>
      <c r="B148" s="935"/>
      <c r="C148" s="935"/>
      <c r="D148" s="691"/>
      <c r="E148" s="691"/>
      <c r="F148" s="691"/>
      <c r="G148" s="937"/>
      <c r="H148" s="937"/>
      <c r="I148" s="937"/>
      <c r="J148" s="889"/>
      <c r="K148" s="777" t="s">
        <v>467</v>
      </c>
      <c r="L148" s="778"/>
      <c r="M148" s="778"/>
      <c r="N148" s="778"/>
      <c r="O148" s="778"/>
      <c r="P148" s="778"/>
      <c r="Q148" s="778"/>
      <c r="R148" s="778"/>
      <c r="S148" s="778"/>
      <c r="T148" s="778"/>
      <c r="U148" s="778"/>
      <c r="V148" s="778"/>
      <c r="W148" s="778"/>
      <c r="X148" s="778"/>
      <c r="Y148" s="30">
        <f>AVERAGE(Y139:Y147)</f>
        <v>0.44960714285714287</v>
      </c>
      <c r="Z148" s="31">
        <f>AVERAGE(Z139:Z147)</f>
        <v>0.92575000000000007</v>
      </c>
      <c r="AA148" s="929"/>
      <c r="AB148" s="920"/>
      <c r="AC148" s="972"/>
      <c r="AD148" s="974"/>
      <c r="AE148" s="804" t="s">
        <v>468</v>
      </c>
      <c r="AF148" s="805"/>
      <c r="AG148" s="805"/>
      <c r="AH148" s="805"/>
      <c r="AI148" s="805"/>
      <c r="AJ148" s="805"/>
      <c r="AK148" s="805"/>
      <c r="AL148" s="805"/>
      <c r="AM148" s="805"/>
      <c r="AN148" s="806"/>
      <c r="AO148" s="34">
        <f>AVERAGE(AO139:AO147)</f>
        <v>0.52500000000000002</v>
      </c>
      <c r="AU148" s="1389"/>
      <c r="AV148" s="454"/>
      <c r="AW148" s="455"/>
      <c r="AX148" s="842" t="s">
        <v>1040</v>
      </c>
      <c r="AY148" s="843"/>
      <c r="AZ148" s="843"/>
      <c r="BA148" s="843"/>
      <c r="BB148" s="843"/>
      <c r="BC148" s="843"/>
      <c r="BD148" s="371">
        <f>+BD144+BD139</f>
        <v>4697117801.9300003</v>
      </c>
      <c r="BE148" s="319">
        <f t="shared" ref="BE148:BG148" si="11">+BE144+BE139</f>
        <v>0</v>
      </c>
      <c r="BF148" s="319">
        <f t="shared" si="11"/>
        <v>0</v>
      </c>
      <c r="BG148" s="456">
        <f t="shared" si="11"/>
        <v>0</v>
      </c>
      <c r="BH148" s="1566"/>
    </row>
    <row r="149" spans="1:69" ht="65.25" customHeight="1" x14ac:dyDescent="0.45">
      <c r="A149" s="943"/>
      <c r="B149" s="935"/>
      <c r="C149" s="935"/>
      <c r="D149" s="691"/>
      <c r="E149" s="691"/>
      <c r="F149" s="691"/>
      <c r="G149" s="937"/>
      <c r="H149" s="937"/>
      <c r="I149" s="937"/>
      <c r="J149" s="887" t="s">
        <v>469</v>
      </c>
      <c r="K149" s="710" t="s">
        <v>470</v>
      </c>
      <c r="L149" s="710" t="s">
        <v>270</v>
      </c>
      <c r="M149" s="710" t="s">
        <v>471</v>
      </c>
      <c r="N149" s="1252" t="s">
        <v>472</v>
      </c>
      <c r="O149" s="662"/>
      <c r="P149" s="662" t="s">
        <v>136</v>
      </c>
      <c r="Q149" s="662" t="s">
        <v>473</v>
      </c>
      <c r="R149" s="662">
        <v>100</v>
      </c>
      <c r="S149" s="765">
        <v>35</v>
      </c>
      <c r="T149" s="858">
        <v>104</v>
      </c>
      <c r="U149" s="1041">
        <v>3</v>
      </c>
      <c r="V149" s="1236">
        <v>19</v>
      </c>
      <c r="W149" s="779">
        <f>+V149</f>
        <v>19</v>
      </c>
      <c r="X149" s="779">
        <f>+T149+U149</f>
        <v>107</v>
      </c>
      <c r="Y149" s="782">
        <f>+W149/S149</f>
        <v>0.54285714285714282</v>
      </c>
      <c r="Z149" s="782">
        <v>1</v>
      </c>
      <c r="AA149" s="928"/>
      <c r="AB149" s="920"/>
      <c r="AC149" s="972"/>
      <c r="AD149" s="973"/>
      <c r="AE149" s="681" t="s">
        <v>474</v>
      </c>
      <c r="AF149" s="693">
        <v>2021130010224</v>
      </c>
      <c r="AG149" s="709" t="s">
        <v>475</v>
      </c>
      <c r="AH149" s="457" t="s">
        <v>476</v>
      </c>
      <c r="AI149" s="444" t="s">
        <v>460</v>
      </c>
      <c r="AJ149" s="425">
        <v>17</v>
      </c>
      <c r="AK149" s="425">
        <v>48</v>
      </c>
      <c r="AL149" s="425">
        <v>3</v>
      </c>
      <c r="AM149" s="1307">
        <v>5</v>
      </c>
      <c r="AN149" s="95">
        <f>+(AL149+AM149)/AJ149</f>
        <v>0.47058823529411764</v>
      </c>
      <c r="AO149" s="981">
        <f>AVERAGE(AN149:AN155)</f>
        <v>0.42857142857142855</v>
      </c>
      <c r="AP149" s="1428">
        <v>45337</v>
      </c>
      <c r="AQ149" s="399">
        <v>45473</v>
      </c>
      <c r="AR149" s="211">
        <v>136</v>
      </c>
      <c r="AS149" s="427" t="s">
        <v>809</v>
      </c>
      <c r="AT149" s="458" t="s">
        <v>951</v>
      </c>
      <c r="AU149" s="1392">
        <v>5</v>
      </c>
      <c r="AV149" s="669" t="s">
        <v>399</v>
      </c>
      <c r="AW149" s="672" t="s">
        <v>938</v>
      </c>
      <c r="AX149" s="821" t="s">
        <v>832</v>
      </c>
      <c r="AY149" s="825">
        <v>1300000000</v>
      </c>
      <c r="AZ149" s="821" t="s">
        <v>750</v>
      </c>
      <c r="BA149" s="821" t="s">
        <v>833</v>
      </c>
      <c r="BB149" s="821" t="s">
        <v>834</v>
      </c>
      <c r="BC149" s="672">
        <v>34142100</v>
      </c>
      <c r="BD149" s="1109">
        <v>1000000000</v>
      </c>
      <c r="BE149" s="1109">
        <v>801257000</v>
      </c>
      <c r="BF149" s="1109">
        <v>709185950</v>
      </c>
      <c r="BG149" s="1136">
        <f>+BF149/BD149</f>
        <v>0.70918594999999995</v>
      </c>
      <c r="BH149" s="697" t="s">
        <v>1114</v>
      </c>
      <c r="BI149" s="1014" t="s">
        <v>738</v>
      </c>
      <c r="BJ149" s="1036" t="s">
        <v>835</v>
      </c>
      <c r="BK149" s="821" t="s">
        <v>823</v>
      </c>
      <c r="BL149" s="821" t="s">
        <v>741</v>
      </c>
      <c r="BM149" s="1004">
        <v>45323</v>
      </c>
      <c r="BN149" s="1488" t="s">
        <v>960</v>
      </c>
      <c r="BO149" s="1543" t="s">
        <v>1122</v>
      </c>
      <c r="BP149" s="68"/>
      <c r="BQ149" s="68"/>
    </row>
    <row r="150" spans="1:69" ht="113.25" customHeight="1" x14ac:dyDescent="0.45">
      <c r="A150" s="943"/>
      <c r="B150" s="935"/>
      <c r="C150" s="935"/>
      <c r="D150" s="691"/>
      <c r="E150" s="691"/>
      <c r="F150" s="691"/>
      <c r="G150" s="937"/>
      <c r="H150" s="937"/>
      <c r="I150" s="937"/>
      <c r="J150" s="888"/>
      <c r="K150" s="710"/>
      <c r="L150" s="710"/>
      <c r="M150" s="710"/>
      <c r="N150" s="1252"/>
      <c r="O150" s="662"/>
      <c r="P150" s="662"/>
      <c r="Q150" s="662"/>
      <c r="R150" s="662"/>
      <c r="S150" s="765"/>
      <c r="T150" s="858"/>
      <c r="U150" s="1041"/>
      <c r="V150" s="1041"/>
      <c r="W150" s="780"/>
      <c r="X150" s="780">
        <f t="shared" ref="X150:X152" si="12">+T150+U150</f>
        <v>0</v>
      </c>
      <c r="Y150" s="783"/>
      <c r="Z150" s="783"/>
      <c r="AA150" s="928"/>
      <c r="AB150" s="920"/>
      <c r="AC150" s="972"/>
      <c r="AD150" s="973"/>
      <c r="AE150" s="682"/>
      <c r="AF150" s="694"/>
      <c r="AG150" s="710"/>
      <c r="AH150" s="459" t="s">
        <v>477</v>
      </c>
      <c r="AI150" s="460" t="s">
        <v>460</v>
      </c>
      <c r="AJ150" s="431">
        <v>17</v>
      </c>
      <c r="AK150" s="431">
        <v>48</v>
      </c>
      <c r="AL150" s="431">
        <v>2</v>
      </c>
      <c r="AM150" s="1308">
        <v>14</v>
      </c>
      <c r="AN150" s="49">
        <f t="shared" ref="AN150:AN158" si="13">+(AL150+AM150)/AJ150</f>
        <v>0.94117647058823528</v>
      </c>
      <c r="AO150" s="982"/>
      <c r="AP150" s="1432">
        <v>45337</v>
      </c>
      <c r="AQ150" s="382">
        <v>45473</v>
      </c>
      <c r="AR150" s="109">
        <v>136</v>
      </c>
      <c r="AS150" s="432" t="s">
        <v>809</v>
      </c>
      <c r="AT150" s="458" t="s">
        <v>952</v>
      </c>
      <c r="AU150" s="1392">
        <v>14</v>
      </c>
      <c r="AV150" s="670"/>
      <c r="AW150" s="667"/>
      <c r="AX150" s="822"/>
      <c r="AY150" s="826"/>
      <c r="AZ150" s="822"/>
      <c r="BA150" s="822"/>
      <c r="BB150" s="822"/>
      <c r="BC150" s="667"/>
      <c r="BD150" s="1109"/>
      <c r="BE150" s="1109"/>
      <c r="BF150" s="1109"/>
      <c r="BG150" s="1136"/>
      <c r="BH150" s="697"/>
      <c r="BI150" s="1015"/>
      <c r="BJ150" s="1037"/>
      <c r="BK150" s="822"/>
      <c r="BL150" s="822"/>
      <c r="BM150" s="1005"/>
      <c r="BN150" s="1489" t="s">
        <v>961</v>
      </c>
      <c r="BO150" s="1533" t="s">
        <v>1123</v>
      </c>
      <c r="BP150" s="68"/>
      <c r="BQ150" s="68"/>
    </row>
    <row r="151" spans="1:69" ht="111" customHeight="1" x14ac:dyDescent="0.45">
      <c r="A151" s="943"/>
      <c r="B151" s="935"/>
      <c r="C151" s="935"/>
      <c r="D151" s="691"/>
      <c r="E151" s="691"/>
      <c r="F151" s="691"/>
      <c r="G151" s="937"/>
      <c r="H151" s="937"/>
      <c r="I151" s="937"/>
      <c r="J151" s="888"/>
      <c r="K151" s="740"/>
      <c r="L151" s="740"/>
      <c r="M151" s="740"/>
      <c r="N151" s="1253"/>
      <c r="O151" s="865"/>
      <c r="P151" s="865"/>
      <c r="Q151" s="865"/>
      <c r="R151" s="865"/>
      <c r="S151" s="730"/>
      <c r="T151" s="757"/>
      <c r="U151" s="845"/>
      <c r="V151" s="845"/>
      <c r="W151" s="781"/>
      <c r="X151" s="781">
        <f t="shared" si="12"/>
        <v>0</v>
      </c>
      <c r="Y151" s="784"/>
      <c r="Z151" s="784"/>
      <c r="AA151" s="928"/>
      <c r="AB151" s="920"/>
      <c r="AC151" s="972"/>
      <c r="AD151" s="973"/>
      <c r="AE151" s="682"/>
      <c r="AF151" s="694"/>
      <c r="AG151" s="710"/>
      <c r="AH151" s="459" t="s">
        <v>478</v>
      </c>
      <c r="AI151" s="447" t="s">
        <v>462</v>
      </c>
      <c r="AJ151" s="431">
        <v>17</v>
      </c>
      <c r="AK151" s="431">
        <v>48</v>
      </c>
      <c r="AL151" s="431">
        <v>0</v>
      </c>
      <c r="AM151" s="1308">
        <v>3</v>
      </c>
      <c r="AN151" s="49">
        <f t="shared" si="13"/>
        <v>0.17647058823529413</v>
      </c>
      <c r="AO151" s="982"/>
      <c r="AP151" s="1432">
        <v>45337</v>
      </c>
      <c r="AQ151" s="382">
        <v>45473</v>
      </c>
      <c r="AR151" s="109">
        <v>136</v>
      </c>
      <c r="AS151" s="432" t="s">
        <v>809</v>
      </c>
      <c r="AT151" s="458">
        <v>0</v>
      </c>
      <c r="AU151" s="1392">
        <v>3</v>
      </c>
      <c r="AV151" s="670"/>
      <c r="AW151" s="667"/>
      <c r="AX151" s="822"/>
      <c r="AY151" s="826"/>
      <c r="AZ151" s="822"/>
      <c r="BA151" s="822"/>
      <c r="BB151" s="822"/>
      <c r="BC151" s="667"/>
      <c r="BD151" s="1109"/>
      <c r="BE151" s="1109"/>
      <c r="BF151" s="1109"/>
      <c r="BG151" s="1136"/>
      <c r="BH151" s="697"/>
      <c r="BI151" s="433" t="s">
        <v>743</v>
      </c>
      <c r="BJ151" s="195" t="s">
        <v>726</v>
      </c>
      <c r="BK151" s="111" t="s">
        <v>726</v>
      </c>
      <c r="BL151" s="111" t="s">
        <v>726</v>
      </c>
      <c r="BM151" s="461" t="s">
        <v>726</v>
      </c>
      <c r="BN151" s="1490" t="s">
        <v>962</v>
      </c>
      <c r="BO151" s="1533" t="s">
        <v>1124</v>
      </c>
      <c r="BP151" s="68"/>
      <c r="BQ151" s="68"/>
    </row>
    <row r="152" spans="1:69" ht="139.5" customHeight="1" x14ac:dyDescent="0.45">
      <c r="A152" s="943"/>
      <c r="B152" s="935"/>
      <c r="C152" s="935"/>
      <c r="D152" s="691"/>
      <c r="E152" s="691"/>
      <c r="F152" s="691"/>
      <c r="G152" s="937"/>
      <c r="H152" s="937"/>
      <c r="I152" s="937"/>
      <c r="J152" s="888"/>
      <c r="K152" s="739" t="s">
        <v>479</v>
      </c>
      <c r="L152" s="739" t="s">
        <v>390</v>
      </c>
      <c r="M152" s="739" t="s">
        <v>480</v>
      </c>
      <c r="N152" s="739" t="s">
        <v>481</v>
      </c>
      <c r="O152" s="728"/>
      <c r="P152" s="728" t="s">
        <v>136</v>
      </c>
      <c r="Q152" s="728" t="s">
        <v>482</v>
      </c>
      <c r="R152" s="739">
        <v>57</v>
      </c>
      <c r="S152" s="729">
        <v>15</v>
      </c>
      <c r="T152" s="756">
        <v>78</v>
      </c>
      <c r="U152" s="844">
        <v>17</v>
      </c>
      <c r="V152" s="844">
        <v>5</v>
      </c>
      <c r="W152" s="871">
        <f>+U152+V152</f>
        <v>22</v>
      </c>
      <c r="X152" s="871">
        <f t="shared" si="12"/>
        <v>95</v>
      </c>
      <c r="Y152" s="883">
        <v>1</v>
      </c>
      <c r="Z152" s="883">
        <v>1</v>
      </c>
      <c r="AA152" s="928"/>
      <c r="AB152" s="920"/>
      <c r="AC152" s="972"/>
      <c r="AD152" s="973"/>
      <c r="AE152" s="682"/>
      <c r="AF152" s="694"/>
      <c r="AG152" s="710"/>
      <c r="AH152" s="237" t="s">
        <v>483</v>
      </c>
      <c r="AI152" s="447" t="s">
        <v>462</v>
      </c>
      <c r="AJ152" s="431">
        <v>17</v>
      </c>
      <c r="AK152" s="431">
        <v>48</v>
      </c>
      <c r="AL152" s="431">
        <v>7</v>
      </c>
      <c r="AM152" s="1308">
        <v>5</v>
      </c>
      <c r="AN152" s="49">
        <f t="shared" si="13"/>
        <v>0.70588235294117652</v>
      </c>
      <c r="AO152" s="982"/>
      <c r="AP152" s="1432">
        <v>45337</v>
      </c>
      <c r="AQ152" s="382">
        <v>45473</v>
      </c>
      <c r="AR152" s="109">
        <v>136</v>
      </c>
      <c r="AS152" s="432" t="s">
        <v>809</v>
      </c>
      <c r="AT152" s="402">
        <v>17</v>
      </c>
      <c r="AU152" s="1385">
        <v>5</v>
      </c>
      <c r="AV152" s="670"/>
      <c r="AW152" s="667"/>
      <c r="AX152" s="822"/>
      <c r="AY152" s="826"/>
      <c r="AZ152" s="822"/>
      <c r="BA152" s="822"/>
      <c r="BB152" s="822"/>
      <c r="BC152" s="667"/>
      <c r="BD152" s="1109"/>
      <c r="BE152" s="1109"/>
      <c r="BF152" s="1109"/>
      <c r="BG152" s="1136"/>
      <c r="BH152" s="697"/>
      <c r="BI152" s="433" t="s">
        <v>743</v>
      </c>
      <c r="BJ152" s="195" t="s">
        <v>726</v>
      </c>
      <c r="BK152" s="111" t="s">
        <v>726</v>
      </c>
      <c r="BL152" s="111" t="s">
        <v>726</v>
      </c>
      <c r="BM152" s="462" t="s">
        <v>726</v>
      </c>
      <c r="BN152" s="1491" t="s">
        <v>963</v>
      </c>
      <c r="BO152" s="1537" t="s">
        <v>1125</v>
      </c>
      <c r="BP152" s="68"/>
      <c r="BQ152" s="68"/>
    </row>
    <row r="153" spans="1:69" ht="137.25" customHeight="1" x14ac:dyDescent="0.45">
      <c r="A153" s="943"/>
      <c r="B153" s="935"/>
      <c r="C153" s="935"/>
      <c r="D153" s="691"/>
      <c r="E153" s="691"/>
      <c r="F153" s="691"/>
      <c r="G153" s="937"/>
      <c r="H153" s="937"/>
      <c r="I153" s="937"/>
      <c r="J153" s="888"/>
      <c r="K153" s="740"/>
      <c r="L153" s="740"/>
      <c r="M153" s="740"/>
      <c r="N153" s="740"/>
      <c r="O153" s="865"/>
      <c r="P153" s="865"/>
      <c r="Q153" s="865"/>
      <c r="R153" s="740"/>
      <c r="S153" s="730"/>
      <c r="T153" s="757"/>
      <c r="U153" s="845"/>
      <c r="V153" s="845"/>
      <c r="W153" s="781"/>
      <c r="X153" s="781"/>
      <c r="Y153" s="784"/>
      <c r="Z153" s="784"/>
      <c r="AA153" s="928"/>
      <c r="AB153" s="920"/>
      <c r="AC153" s="972"/>
      <c r="AD153" s="973"/>
      <c r="AE153" s="682"/>
      <c r="AF153" s="694"/>
      <c r="AG153" s="710"/>
      <c r="AH153" s="237" t="s">
        <v>484</v>
      </c>
      <c r="AI153" s="447" t="s">
        <v>485</v>
      </c>
      <c r="AJ153" s="431">
        <v>17</v>
      </c>
      <c r="AK153" s="431">
        <v>48</v>
      </c>
      <c r="AL153" s="431">
        <v>7</v>
      </c>
      <c r="AM153" s="1308">
        <v>5</v>
      </c>
      <c r="AN153" s="49">
        <f t="shared" si="13"/>
        <v>0.70588235294117652</v>
      </c>
      <c r="AO153" s="982"/>
      <c r="AP153" s="1432">
        <v>45337</v>
      </c>
      <c r="AQ153" s="382">
        <v>45473</v>
      </c>
      <c r="AR153" s="109">
        <v>136</v>
      </c>
      <c r="AS153" s="432" t="s">
        <v>809</v>
      </c>
      <c r="AT153" s="458">
        <v>17</v>
      </c>
      <c r="AU153" s="1392">
        <v>5</v>
      </c>
      <c r="AV153" s="670"/>
      <c r="AW153" s="667"/>
      <c r="AX153" s="822"/>
      <c r="AY153" s="826"/>
      <c r="AZ153" s="822"/>
      <c r="BA153" s="822"/>
      <c r="BB153" s="822"/>
      <c r="BC153" s="667"/>
      <c r="BD153" s="1109"/>
      <c r="BE153" s="1109"/>
      <c r="BF153" s="1109"/>
      <c r="BG153" s="1136"/>
      <c r="BH153" s="697"/>
      <c r="BI153" s="433" t="s">
        <v>738</v>
      </c>
      <c r="BJ153" s="337" t="s">
        <v>836</v>
      </c>
      <c r="BK153" s="111" t="s">
        <v>823</v>
      </c>
      <c r="BL153" s="111" t="s">
        <v>741</v>
      </c>
      <c r="BM153" s="435">
        <v>45323</v>
      </c>
      <c r="BN153" s="1492"/>
      <c r="BO153" s="1538"/>
      <c r="BP153" s="68"/>
      <c r="BQ153" s="68"/>
    </row>
    <row r="154" spans="1:69" ht="96.75" customHeight="1" x14ac:dyDescent="0.45">
      <c r="A154" s="943"/>
      <c r="B154" s="935"/>
      <c r="C154" s="935"/>
      <c r="D154" s="691"/>
      <c r="E154" s="691"/>
      <c r="F154" s="691"/>
      <c r="G154" s="937"/>
      <c r="H154" s="937"/>
      <c r="I154" s="937"/>
      <c r="J154" s="888"/>
      <c r="K154" s="739" t="s">
        <v>486</v>
      </c>
      <c r="L154" s="739" t="s">
        <v>390</v>
      </c>
      <c r="M154" s="739" t="s">
        <v>487</v>
      </c>
      <c r="N154" s="739" t="s">
        <v>488</v>
      </c>
      <c r="O154" s="739"/>
      <c r="P154" s="739" t="s">
        <v>136</v>
      </c>
      <c r="Q154" s="739" t="s">
        <v>489</v>
      </c>
      <c r="R154" s="739">
        <v>4</v>
      </c>
      <c r="S154" s="729">
        <v>1</v>
      </c>
      <c r="T154" s="756">
        <v>4</v>
      </c>
      <c r="U154" s="844">
        <v>0</v>
      </c>
      <c r="V154" s="844">
        <v>0</v>
      </c>
      <c r="W154" s="871">
        <f>+U154+V154</f>
        <v>0</v>
      </c>
      <c r="X154" s="871">
        <f>+T154+W154</f>
        <v>4</v>
      </c>
      <c r="Y154" s="883">
        <f t="shared" ref="Y154:Y156" si="14">+W154/S154</f>
        <v>0</v>
      </c>
      <c r="Z154" s="883">
        <f t="shared" ref="Z154:Z156" si="15">+X154/R154</f>
        <v>1</v>
      </c>
      <c r="AA154" s="928"/>
      <c r="AB154" s="920"/>
      <c r="AC154" s="972"/>
      <c r="AD154" s="973"/>
      <c r="AE154" s="682"/>
      <c r="AF154" s="694"/>
      <c r="AG154" s="710"/>
      <c r="AH154" s="463" t="s">
        <v>490</v>
      </c>
      <c r="AI154" s="460" t="s">
        <v>491</v>
      </c>
      <c r="AJ154" s="431">
        <v>1</v>
      </c>
      <c r="AK154" s="431">
        <v>100</v>
      </c>
      <c r="AL154" s="431">
        <v>0</v>
      </c>
      <c r="AM154" s="1308">
        <v>0</v>
      </c>
      <c r="AN154" s="49">
        <f t="shared" si="13"/>
        <v>0</v>
      </c>
      <c r="AO154" s="982"/>
      <c r="AP154" s="1432">
        <v>45337</v>
      </c>
      <c r="AQ154" s="382">
        <v>45473</v>
      </c>
      <c r="AR154" s="109">
        <v>136</v>
      </c>
      <c r="AS154" s="464" t="s">
        <v>809</v>
      </c>
      <c r="AT154" s="402">
        <v>0</v>
      </c>
      <c r="AU154" s="1385">
        <v>0</v>
      </c>
      <c r="AV154" s="670"/>
      <c r="AW154" s="667"/>
      <c r="AX154" s="822"/>
      <c r="AY154" s="826"/>
      <c r="AZ154" s="822"/>
      <c r="BA154" s="822"/>
      <c r="BB154" s="822"/>
      <c r="BC154" s="667"/>
      <c r="BD154" s="1109"/>
      <c r="BE154" s="1109"/>
      <c r="BF154" s="1109"/>
      <c r="BG154" s="1136"/>
      <c r="BH154" s="697"/>
      <c r="BI154" s="433" t="s">
        <v>743</v>
      </c>
      <c r="BJ154" s="195" t="s">
        <v>726</v>
      </c>
      <c r="BK154" s="72" t="s">
        <v>726</v>
      </c>
      <c r="BL154" s="111" t="s">
        <v>726</v>
      </c>
      <c r="BM154" s="461" t="s">
        <v>726</v>
      </c>
      <c r="BN154" s="1493" t="s">
        <v>964</v>
      </c>
      <c r="BO154" s="1537" t="s">
        <v>1126</v>
      </c>
      <c r="BP154" s="68"/>
      <c r="BQ154" s="68"/>
    </row>
    <row r="155" spans="1:69" ht="49.5" customHeight="1" thickBot="1" x14ac:dyDescent="0.5">
      <c r="A155" s="943"/>
      <c r="B155" s="935"/>
      <c r="C155" s="935"/>
      <c r="D155" s="691"/>
      <c r="E155" s="691"/>
      <c r="F155" s="691"/>
      <c r="G155" s="937"/>
      <c r="H155" s="937"/>
      <c r="I155" s="937"/>
      <c r="J155" s="888"/>
      <c r="K155" s="740"/>
      <c r="L155" s="740"/>
      <c r="M155" s="740"/>
      <c r="N155" s="740"/>
      <c r="O155" s="740"/>
      <c r="P155" s="740"/>
      <c r="Q155" s="740"/>
      <c r="R155" s="740"/>
      <c r="S155" s="730"/>
      <c r="T155" s="757"/>
      <c r="U155" s="845"/>
      <c r="V155" s="845"/>
      <c r="W155" s="781"/>
      <c r="X155" s="781"/>
      <c r="Y155" s="784"/>
      <c r="Z155" s="784"/>
      <c r="AA155" s="928"/>
      <c r="AB155" s="920"/>
      <c r="AC155" s="972"/>
      <c r="AD155" s="973"/>
      <c r="AE155" s="683"/>
      <c r="AF155" s="695"/>
      <c r="AG155" s="711"/>
      <c r="AH155" s="465" t="s">
        <v>492</v>
      </c>
      <c r="AI155" s="451" t="s">
        <v>493</v>
      </c>
      <c r="AJ155" s="466">
        <v>1</v>
      </c>
      <c r="AK155" s="466">
        <v>100</v>
      </c>
      <c r="AL155" s="466">
        <v>0</v>
      </c>
      <c r="AM155" s="1310">
        <v>0</v>
      </c>
      <c r="AN155" s="122">
        <f t="shared" si="13"/>
        <v>0</v>
      </c>
      <c r="AO155" s="983"/>
      <c r="AP155" s="1433">
        <v>45337</v>
      </c>
      <c r="AQ155" s="412">
        <v>45473</v>
      </c>
      <c r="AR155" s="116">
        <v>136</v>
      </c>
      <c r="AS155" s="467" t="s">
        <v>809</v>
      </c>
      <c r="AT155" s="402">
        <v>0</v>
      </c>
      <c r="AU155" s="1385">
        <v>0</v>
      </c>
      <c r="AV155" s="671"/>
      <c r="AW155" s="668"/>
      <c r="AX155" s="823"/>
      <c r="AY155" s="826"/>
      <c r="AZ155" s="823"/>
      <c r="BA155" s="823"/>
      <c r="BB155" s="823"/>
      <c r="BC155" s="668"/>
      <c r="BD155" s="1110"/>
      <c r="BE155" s="1110"/>
      <c r="BF155" s="1110"/>
      <c r="BG155" s="1165"/>
      <c r="BH155" s="697"/>
      <c r="BI155" s="442" t="s">
        <v>738</v>
      </c>
      <c r="BJ155" s="338" t="s">
        <v>837</v>
      </c>
      <c r="BK155" s="468" t="s">
        <v>823</v>
      </c>
      <c r="BL155" s="92" t="s">
        <v>741</v>
      </c>
      <c r="BM155" s="443">
        <v>44986</v>
      </c>
      <c r="BN155" s="1493"/>
      <c r="BO155" s="1538"/>
      <c r="BP155" s="68"/>
      <c r="BQ155" s="68"/>
    </row>
    <row r="156" spans="1:69" ht="56.25" customHeight="1" x14ac:dyDescent="0.45">
      <c r="A156" s="943"/>
      <c r="B156" s="935"/>
      <c r="C156" s="935"/>
      <c r="D156" s="691"/>
      <c r="E156" s="691"/>
      <c r="F156" s="691"/>
      <c r="G156" s="937"/>
      <c r="H156" s="937"/>
      <c r="I156" s="937"/>
      <c r="J156" s="888"/>
      <c r="K156" s="739" t="s">
        <v>494</v>
      </c>
      <c r="L156" s="739" t="s">
        <v>390</v>
      </c>
      <c r="M156" s="739" t="s">
        <v>495</v>
      </c>
      <c r="N156" s="739" t="s">
        <v>496</v>
      </c>
      <c r="O156" s="739"/>
      <c r="P156" s="739" t="s">
        <v>136</v>
      </c>
      <c r="Q156" s="739" t="s">
        <v>497</v>
      </c>
      <c r="R156" s="739">
        <v>105</v>
      </c>
      <c r="S156" s="878">
        <v>35</v>
      </c>
      <c r="T156" s="984">
        <v>99</v>
      </c>
      <c r="U156" s="844">
        <v>0</v>
      </c>
      <c r="V156" s="844">
        <v>3</v>
      </c>
      <c r="W156" s="871">
        <f>+U156+V156</f>
        <v>3</v>
      </c>
      <c r="X156" s="871">
        <f>+T156+U156+V156</f>
        <v>102</v>
      </c>
      <c r="Y156" s="883">
        <f t="shared" si="14"/>
        <v>8.5714285714285715E-2</v>
      </c>
      <c r="Z156" s="883">
        <f t="shared" si="15"/>
        <v>0.97142857142857142</v>
      </c>
      <c r="AA156" s="928"/>
      <c r="AB156" s="920"/>
      <c r="AC156" s="972"/>
      <c r="AD156" s="973"/>
      <c r="AE156" s="681" t="s">
        <v>498</v>
      </c>
      <c r="AF156" s="718">
        <v>2020130010240</v>
      </c>
      <c r="AG156" s="690" t="s">
        <v>499</v>
      </c>
      <c r="AH156" s="44" t="s">
        <v>500</v>
      </c>
      <c r="AI156" s="444" t="s">
        <v>462</v>
      </c>
      <c r="AJ156" s="425">
        <v>17</v>
      </c>
      <c r="AK156" s="425">
        <v>40</v>
      </c>
      <c r="AL156" s="425">
        <v>0</v>
      </c>
      <c r="AM156" s="1307">
        <v>3</v>
      </c>
      <c r="AN156" s="95">
        <f t="shared" si="13"/>
        <v>0.17647058823529413</v>
      </c>
      <c r="AO156" s="981">
        <f>AVERAGE(AN156:AN158)</f>
        <v>0.17647058823529413</v>
      </c>
      <c r="AP156" s="1428">
        <v>45337</v>
      </c>
      <c r="AQ156" s="399">
        <v>45473</v>
      </c>
      <c r="AR156" s="211">
        <v>136</v>
      </c>
      <c r="AS156" s="427">
        <v>17</v>
      </c>
      <c r="AT156" s="402">
        <v>0</v>
      </c>
      <c r="AU156" s="1385">
        <v>3</v>
      </c>
      <c r="AV156" s="955" t="s">
        <v>399</v>
      </c>
      <c r="AW156" s="958" t="s">
        <v>938</v>
      </c>
      <c r="AX156" s="821" t="s">
        <v>838</v>
      </c>
      <c r="AY156" s="826"/>
      <c r="AZ156" s="821" t="s">
        <v>750</v>
      </c>
      <c r="BA156" s="821" t="s">
        <v>839</v>
      </c>
      <c r="BB156" s="821" t="s">
        <v>840</v>
      </c>
      <c r="BC156" s="672">
        <v>183150000</v>
      </c>
      <c r="BD156" s="1111">
        <v>300000000</v>
      </c>
      <c r="BE156" s="1111">
        <v>282150000</v>
      </c>
      <c r="BF156" s="1111">
        <v>29850000</v>
      </c>
      <c r="BG156" s="1166">
        <f>+BF156/BD156</f>
        <v>9.9500000000000005E-2</v>
      </c>
      <c r="BH156" s="697"/>
      <c r="BI156" s="1006" t="s">
        <v>755</v>
      </c>
      <c r="BJ156" s="1012" t="s">
        <v>841</v>
      </c>
      <c r="BK156" s="821" t="s">
        <v>823</v>
      </c>
      <c r="BL156" s="821" t="s">
        <v>741</v>
      </c>
      <c r="BM156" s="1009">
        <v>45323</v>
      </c>
      <c r="BN156" s="1494" t="s">
        <v>965</v>
      </c>
      <c r="BO156" s="1544" t="s">
        <v>1127</v>
      </c>
      <c r="BP156" s="68"/>
      <c r="BQ156" s="68"/>
    </row>
    <row r="157" spans="1:69" ht="48.75" customHeight="1" x14ac:dyDescent="0.45">
      <c r="A157" s="943"/>
      <c r="B157" s="935"/>
      <c r="C157" s="935"/>
      <c r="D157" s="691"/>
      <c r="E157" s="691"/>
      <c r="F157" s="691"/>
      <c r="G157" s="937"/>
      <c r="H157" s="937"/>
      <c r="I157" s="937"/>
      <c r="J157" s="888"/>
      <c r="K157" s="710"/>
      <c r="L157" s="710"/>
      <c r="M157" s="710"/>
      <c r="N157" s="710"/>
      <c r="O157" s="710"/>
      <c r="P157" s="710"/>
      <c r="Q157" s="710"/>
      <c r="R157" s="710"/>
      <c r="S157" s="879"/>
      <c r="T157" s="984"/>
      <c r="U157" s="1041"/>
      <c r="V157" s="1041"/>
      <c r="W157" s="780"/>
      <c r="X157" s="780"/>
      <c r="Y157" s="783"/>
      <c r="Z157" s="783"/>
      <c r="AA157" s="928"/>
      <c r="AB157" s="920"/>
      <c r="AC157" s="972"/>
      <c r="AD157" s="973"/>
      <c r="AE157" s="682"/>
      <c r="AF157" s="719"/>
      <c r="AG157" s="691"/>
      <c r="AH157" s="62" t="s">
        <v>501</v>
      </c>
      <c r="AI157" s="469" t="s">
        <v>502</v>
      </c>
      <c r="AJ157" s="431">
        <v>17</v>
      </c>
      <c r="AK157" s="431">
        <v>30</v>
      </c>
      <c r="AL157" s="431">
        <v>0</v>
      </c>
      <c r="AM157" s="1308">
        <v>3</v>
      </c>
      <c r="AN157" s="49">
        <f t="shared" si="13"/>
        <v>0.17647058823529413</v>
      </c>
      <c r="AO157" s="982"/>
      <c r="AP157" s="1432">
        <v>45337</v>
      </c>
      <c r="AQ157" s="382">
        <v>45473</v>
      </c>
      <c r="AR157" s="109">
        <v>136</v>
      </c>
      <c r="AS157" s="432">
        <v>17</v>
      </c>
      <c r="AT157" s="402">
        <v>0</v>
      </c>
      <c r="AU157" s="1385">
        <v>3</v>
      </c>
      <c r="AV157" s="956"/>
      <c r="AW157" s="959"/>
      <c r="AX157" s="822"/>
      <c r="AY157" s="826"/>
      <c r="AZ157" s="822"/>
      <c r="BA157" s="822"/>
      <c r="BB157" s="822"/>
      <c r="BC157" s="667"/>
      <c r="BD157" s="1109"/>
      <c r="BE157" s="1109"/>
      <c r="BF157" s="1109"/>
      <c r="BG157" s="1136"/>
      <c r="BH157" s="697"/>
      <c r="BI157" s="1007"/>
      <c r="BJ157" s="946"/>
      <c r="BK157" s="822"/>
      <c r="BL157" s="822"/>
      <c r="BM157" s="1010"/>
      <c r="BN157" s="1494"/>
      <c r="BO157" s="1480"/>
      <c r="BP157" s="68"/>
      <c r="BQ157" s="68"/>
    </row>
    <row r="158" spans="1:69" ht="193.5" customHeight="1" thickBot="1" x14ac:dyDescent="0.5">
      <c r="A158" s="943"/>
      <c r="B158" s="935"/>
      <c r="C158" s="935"/>
      <c r="D158" s="691"/>
      <c r="E158" s="691"/>
      <c r="F158" s="691"/>
      <c r="G158" s="937"/>
      <c r="H158" s="937"/>
      <c r="I158" s="937"/>
      <c r="J158" s="888"/>
      <c r="K158" s="710"/>
      <c r="L158" s="710"/>
      <c r="M158" s="710"/>
      <c r="N158" s="710"/>
      <c r="O158" s="710"/>
      <c r="P158" s="710"/>
      <c r="Q158" s="710"/>
      <c r="R158" s="710"/>
      <c r="S158" s="879"/>
      <c r="T158" s="844"/>
      <c r="U158" s="1041"/>
      <c r="V158" s="1235"/>
      <c r="W158" s="780"/>
      <c r="X158" s="780"/>
      <c r="Y158" s="783"/>
      <c r="Z158" s="783"/>
      <c r="AA158" s="928"/>
      <c r="AB158" s="920"/>
      <c r="AC158" s="972"/>
      <c r="AD158" s="973"/>
      <c r="AE158" s="683"/>
      <c r="AF158" s="788"/>
      <c r="AG158" s="692"/>
      <c r="AH158" s="85" t="s">
        <v>503</v>
      </c>
      <c r="AI158" s="471" t="s">
        <v>502</v>
      </c>
      <c r="AJ158" s="466">
        <v>17</v>
      </c>
      <c r="AK158" s="466">
        <v>30</v>
      </c>
      <c r="AL158" s="466">
        <v>0</v>
      </c>
      <c r="AM158" s="1310">
        <v>3</v>
      </c>
      <c r="AN158" s="122">
        <f t="shared" si="13"/>
        <v>0.17647058823529413</v>
      </c>
      <c r="AO158" s="983"/>
      <c r="AP158" s="1433">
        <v>45337</v>
      </c>
      <c r="AQ158" s="412">
        <v>45473</v>
      </c>
      <c r="AR158" s="116">
        <v>136</v>
      </c>
      <c r="AS158" s="441">
        <v>17</v>
      </c>
      <c r="AT158" s="472">
        <v>0</v>
      </c>
      <c r="AU158" s="1385">
        <v>3</v>
      </c>
      <c r="AV158" s="957"/>
      <c r="AW158" s="960"/>
      <c r="AX158" s="708"/>
      <c r="AY158" s="826"/>
      <c r="AZ158" s="708"/>
      <c r="BA158" s="708"/>
      <c r="BB158" s="708"/>
      <c r="BC158" s="667"/>
      <c r="BD158" s="1109"/>
      <c r="BE158" s="1109"/>
      <c r="BF158" s="1109"/>
      <c r="BG158" s="1136"/>
      <c r="BH158" s="697"/>
      <c r="BI158" s="1008"/>
      <c r="BJ158" s="1013"/>
      <c r="BK158" s="823"/>
      <c r="BL158" s="823"/>
      <c r="BM158" s="1011"/>
      <c r="BN158" s="1494"/>
      <c r="BO158" s="1536"/>
      <c r="BP158" s="68"/>
      <c r="BQ158" s="68"/>
    </row>
    <row r="159" spans="1:69" ht="68.25" customHeight="1" thickBot="1" x14ac:dyDescent="0.5">
      <c r="A159" s="943"/>
      <c r="B159" s="935"/>
      <c r="C159" s="935"/>
      <c r="D159" s="691"/>
      <c r="E159" s="691"/>
      <c r="F159" s="691"/>
      <c r="G159" s="937"/>
      <c r="H159" s="937"/>
      <c r="I159" s="937"/>
      <c r="J159" s="889"/>
      <c r="K159" s="842" t="s">
        <v>504</v>
      </c>
      <c r="L159" s="843"/>
      <c r="M159" s="843"/>
      <c r="N159" s="843"/>
      <c r="O159" s="843"/>
      <c r="P159" s="843"/>
      <c r="Q159" s="843"/>
      <c r="R159" s="843"/>
      <c r="S159" s="843"/>
      <c r="T159" s="843"/>
      <c r="U159" s="843"/>
      <c r="V159" s="843"/>
      <c r="W159" s="843"/>
      <c r="X159" s="880"/>
      <c r="Y159" s="475">
        <f>AVERAGE(Y149:Y158)</f>
        <v>0.40714285714285708</v>
      </c>
      <c r="Z159" s="29">
        <f>AVERAGE(Z149:Z158)</f>
        <v>0.99285714285714288</v>
      </c>
      <c r="AA159" s="929"/>
      <c r="AB159" s="920"/>
      <c r="AC159" s="476"/>
      <c r="AD159" s="477"/>
      <c r="AE159" s="804" t="s">
        <v>505</v>
      </c>
      <c r="AF159" s="805"/>
      <c r="AG159" s="805"/>
      <c r="AH159" s="805"/>
      <c r="AI159" s="805"/>
      <c r="AJ159" s="805"/>
      <c r="AK159" s="805"/>
      <c r="AL159" s="805"/>
      <c r="AM159" s="805"/>
      <c r="AN159" s="806"/>
      <c r="AO159" s="34">
        <f>AVERAGE(AO149:AO158)</f>
        <v>0.30252100840336132</v>
      </c>
      <c r="AP159" s="1435"/>
      <c r="AQ159" s="478"/>
      <c r="AR159" s="479"/>
      <c r="AS159" s="480"/>
      <c r="AT159" s="481"/>
      <c r="AU159" s="1389"/>
      <c r="AV159" s="473"/>
      <c r="AW159" s="470"/>
      <c r="AX159" s="842" t="s">
        <v>1039</v>
      </c>
      <c r="AY159" s="843"/>
      <c r="AZ159" s="843"/>
      <c r="BA159" s="843"/>
      <c r="BB159" s="843"/>
      <c r="BC159" s="1164"/>
      <c r="BD159" s="482">
        <f>+BD149+BD156</f>
        <v>1300000000</v>
      </c>
      <c r="BE159" s="482">
        <f t="shared" ref="BE159:BF159" si="16">+BE149+BE156</f>
        <v>1083407000</v>
      </c>
      <c r="BF159" s="482">
        <f t="shared" si="16"/>
        <v>739035950</v>
      </c>
      <c r="BG159" s="320">
        <f>+BF159/BD159</f>
        <v>0.56848919230769235</v>
      </c>
      <c r="BH159" s="1560"/>
      <c r="BI159" s="483"/>
      <c r="BJ159" s="484"/>
      <c r="BK159" s="110"/>
      <c r="BL159" s="110"/>
      <c r="BM159" s="322"/>
      <c r="BN159" s="1495"/>
      <c r="BO159" s="1545"/>
      <c r="BP159" s="68"/>
      <c r="BQ159" s="68"/>
    </row>
    <row r="160" spans="1:69" ht="120" customHeight="1" x14ac:dyDescent="0.45">
      <c r="A160" s="943"/>
      <c r="B160" s="935"/>
      <c r="C160" s="935"/>
      <c r="D160" s="691"/>
      <c r="E160" s="691"/>
      <c r="F160" s="691"/>
      <c r="G160" s="937"/>
      <c r="H160" s="937"/>
      <c r="I160" s="937"/>
      <c r="J160" s="887" t="s">
        <v>506</v>
      </c>
      <c r="K160" s="710" t="s">
        <v>507</v>
      </c>
      <c r="L160" s="710" t="s">
        <v>270</v>
      </c>
      <c r="M160" s="710">
        <v>0</v>
      </c>
      <c r="N160" s="710" t="s">
        <v>508</v>
      </c>
      <c r="O160" s="710"/>
      <c r="P160" s="710" t="s">
        <v>136</v>
      </c>
      <c r="Q160" s="710" t="s">
        <v>509</v>
      </c>
      <c r="R160" s="710">
        <v>105</v>
      </c>
      <c r="S160" s="710">
        <v>105</v>
      </c>
      <c r="T160" s="763">
        <v>97</v>
      </c>
      <c r="U160" s="710">
        <v>97</v>
      </c>
      <c r="V160" s="1237">
        <v>97</v>
      </c>
      <c r="W160" s="881">
        <f>+V160</f>
        <v>97</v>
      </c>
      <c r="X160" s="881">
        <f>+W160</f>
        <v>97</v>
      </c>
      <c r="Y160" s="1112">
        <f>+W160/S160</f>
        <v>0.92380952380952386</v>
      </c>
      <c r="Z160" s="1112">
        <f>+X160/R160</f>
        <v>0.92380952380952386</v>
      </c>
      <c r="AA160" s="928"/>
      <c r="AB160" s="920"/>
      <c r="AC160" s="767" t="s">
        <v>510</v>
      </c>
      <c r="AD160" s="770" t="s">
        <v>511</v>
      </c>
      <c r="AE160" s="681" t="s">
        <v>512</v>
      </c>
      <c r="AF160" s="718">
        <v>2021130010226</v>
      </c>
      <c r="AG160" s="690" t="s">
        <v>513</v>
      </c>
      <c r="AH160" s="44" t="s">
        <v>514</v>
      </c>
      <c r="AI160" s="44" t="s">
        <v>515</v>
      </c>
      <c r="AJ160" s="171">
        <v>1</v>
      </c>
      <c r="AK160" s="485">
        <v>0.05</v>
      </c>
      <c r="AL160" s="486">
        <v>1</v>
      </c>
      <c r="AM160" s="1307">
        <v>1</v>
      </c>
      <c r="AN160" s="95">
        <v>1</v>
      </c>
      <c r="AO160" s="1065">
        <f>AVERAGE(AN160:AN173)</f>
        <v>0.56598639455782318</v>
      </c>
      <c r="AP160" s="487">
        <v>45334</v>
      </c>
      <c r="AQ160" s="488">
        <v>45657</v>
      </c>
      <c r="AR160" s="298">
        <v>323</v>
      </c>
      <c r="AS160" s="298">
        <v>105</v>
      </c>
      <c r="AT160" s="554">
        <v>97</v>
      </c>
      <c r="AU160" s="1385">
        <v>97</v>
      </c>
      <c r="AV160" s="702" t="s">
        <v>516</v>
      </c>
      <c r="AW160" s="975" t="s">
        <v>749</v>
      </c>
      <c r="AX160" s="667" t="s">
        <v>741</v>
      </c>
      <c r="AY160" s="825">
        <f>'[2]2023 INV. PROYEC'!$H$24</f>
        <v>2510614573</v>
      </c>
      <c r="AZ160" s="667" t="s">
        <v>750</v>
      </c>
      <c r="BA160" s="674" t="s">
        <v>751</v>
      </c>
      <c r="BB160" s="925" t="s">
        <v>752</v>
      </c>
      <c r="BC160" s="1146">
        <v>0</v>
      </c>
      <c r="BD160" s="1130">
        <v>2662092982.54</v>
      </c>
      <c r="BE160" s="1130">
        <v>410035335</v>
      </c>
      <c r="BF160" s="1130">
        <v>14512838</v>
      </c>
      <c r="BG160" s="1133">
        <f>+BF160/BD160</f>
        <v>5.4516645718936428E-3</v>
      </c>
      <c r="BH160" s="1561">
        <v>410035335</v>
      </c>
      <c r="BI160" s="171" t="s">
        <v>745</v>
      </c>
      <c r="BJ160" s="171" t="s">
        <v>726</v>
      </c>
      <c r="BK160" s="126" t="s">
        <v>726</v>
      </c>
      <c r="BL160" s="171" t="s">
        <v>726</v>
      </c>
      <c r="BM160" s="171" t="s">
        <v>726</v>
      </c>
      <c r="BN160" s="1496" t="s">
        <v>971</v>
      </c>
      <c r="BO160" s="1497" t="s">
        <v>971</v>
      </c>
      <c r="BP160" s="68"/>
      <c r="BQ160" s="68"/>
    </row>
    <row r="161" spans="1:69" ht="120" customHeight="1" x14ac:dyDescent="0.45">
      <c r="A161" s="943"/>
      <c r="B161" s="935"/>
      <c r="C161" s="935"/>
      <c r="D161" s="691"/>
      <c r="E161" s="691"/>
      <c r="F161" s="691"/>
      <c r="G161" s="937"/>
      <c r="H161" s="937"/>
      <c r="I161" s="937"/>
      <c r="J161" s="888"/>
      <c r="K161" s="710"/>
      <c r="L161" s="710"/>
      <c r="M161" s="710"/>
      <c r="N161" s="710"/>
      <c r="O161" s="710"/>
      <c r="P161" s="710"/>
      <c r="Q161" s="710"/>
      <c r="R161" s="710"/>
      <c r="S161" s="710"/>
      <c r="T161" s="763"/>
      <c r="U161" s="710"/>
      <c r="V161" s="1238"/>
      <c r="W161" s="876"/>
      <c r="X161" s="876"/>
      <c r="Y161" s="838"/>
      <c r="Z161" s="838"/>
      <c r="AA161" s="928"/>
      <c r="AB161" s="920"/>
      <c r="AC161" s="768"/>
      <c r="AD161" s="771"/>
      <c r="AE161" s="682"/>
      <c r="AF161" s="719"/>
      <c r="AG161" s="691"/>
      <c r="AH161" s="62" t="s">
        <v>517</v>
      </c>
      <c r="AI161" s="62" t="s">
        <v>518</v>
      </c>
      <c r="AJ161" s="152">
        <v>105</v>
      </c>
      <c r="AK161" s="490">
        <v>0.05</v>
      </c>
      <c r="AL161" s="491">
        <v>97</v>
      </c>
      <c r="AM161" s="1308">
        <v>97</v>
      </c>
      <c r="AN161" s="49">
        <f>+AM161/AJ161</f>
        <v>0.92380952380952386</v>
      </c>
      <c r="AO161" s="1066"/>
      <c r="AP161" s="487">
        <v>45334</v>
      </c>
      <c r="AQ161" s="488">
        <v>45657</v>
      </c>
      <c r="AR161" s="298">
        <v>323</v>
      </c>
      <c r="AS161" s="232">
        <v>105</v>
      </c>
      <c r="AT161" s="233">
        <v>97</v>
      </c>
      <c r="AU161" s="1385">
        <v>97</v>
      </c>
      <c r="AV161" s="703"/>
      <c r="AW161" s="976"/>
      <c r="AX161" s="667"/>
      <c r="AY161" s="826"/>
      <c r="AZ161" s="667"/>
      <c r="BA161" s="674"/>
      <c r="BB161" s="674"/>
      <c r="BC161" s="998"/>
      <c r="BD161" s="1131"/>
      <c r="BE161" s="1131"/>
      <c r="BF161" s="1131"/>
      <c r="BG161" s="1089"/>
      <c r="BH161" s="1561"/>
      <c r="BI161" s="152" t="s">
        <v>745</v>
      </c>
      <c r="BJ161" s="152" t="s">
        <v>726</v>
      </c>
      <c r="BK161" s="141" t="s">
        <v>726</v>
      </c>
      <c r="BL161" s="152" t="s">
        <v>726</v>
      </c>
      <c r="BM161" s="152" t="s">
        <v>726</v>
      </c>
      <c r="BN161" s="1496" t="s">
        <v>971</v>
      </c>
      <c r="BO161" s="1497" t="s">
        <v>971</v>
      </c>
      <c r="BP161" s="68"/>
      <c r="BQ161" s="68"/>
    </row>
    <row r="162" spans="1:69" ht="120" customHeight="1" x14ac:dyDescent="0.45">
      <c r="A162" s="943"/>
      <c r="B162" s="935"/>
      <c r="C162" s="935"/>
      <c r="D162" s="691"/>
      <c r="E162" s="691"/>
      <c r="F162" s="691"/>
      <c r="G162" s="937"/>
      <c r="H162" s="937"/>
      <c r="I162" s="937"/>
      <c r="J162" s="888"/>
      <c r="K162" s="710"/>
      <c r="L162" s="710"/>
      <c r="M162" s="710"/>
      <c r="N162" s="710"/>
      <c r="O162" s="710"/>
      <c r="P162" s="710"/>
      <c r="Q162" s="710"/>
      <c r="R162" s="710"/>
      <c r="S162" s="710"/>
      <c r="T162" s="763"/>
      <c r="U162" s="710"/>
      <c r="V162" s="1238"/>
      <c r="W162" s="876"/>
      <c r="X162" s="876"/>
      <c r="Y162" s="838"/>
      <c r="Z162" s="838"/>
      <c r="AA162" s="928"/>
      <c r="AB162" s="920"/>
      <c r="AC162" s="768"/>
      <c r="AD162" s="771"/>
      <c r="AE162" s="682"/>
      <c r="AF162" s="719"/>
      <c r="AG162" s="691"/>
      <c r="AH162" s="62" t="s">
        <v>519</v>
      </c>
      <c r="AI162" s="62" t="s">
        <v>520</v>
      </c>
      <c r="AJ162" s="152">
        <v>1</v>
      </c>
      <c r="AK162" s="490">
        <v>0.1</v>
      </c>
      <c r="AL162" s="491">
        <v>1</v>
      </c>
      <c r="AM162" s="1308">
        <v>0</v>
      </c>
      <c r="AN162" s="49">
        <f t="shared" ref="AN162:AN173" si="17">+(AL162+AM162)/AJ162</f>
        <v>1</v>
      </c>
      <c r="AO162" s="1066"/>
      <c r="AP162" s="487">
        <v>45334</v>
      </c>
      <c r="AQ162" s="488">
        <v>45657</v>
      </c>
      <c r="AR162" s="298">
        <v>323</v>
      </c>
      <c r="AS162" s="232">
        <v>50</v>
      </c>
      <c r="AT162" s="233">
        <v>0</v>
      </c>
      <c r="AU162" s="1385">
        <v>0</v>
      </c>
      <c r="AV162" s="703"/>
      <c r="AW162" s="976"/>
      <c r="AX162" s="667"/>
      <c r="AY162" s="826"/>
      <c r="AZ162" s="667"/>
      <c r="BA162" s="674"/>
      <c r="BB162" s="674"/>
      <c r="BC162" s="998"/>
      <c r="BD162" s="1131"/>
      <c r="BE162" s="1131"/>
      <c r="BF162" s="1131"/>
      <c r="BG162" s="1089"/>
      <c r="BH162" s="1561"/>
      <c r="BI162" s="152" t="s">
        <v>755</v>
      </c>
      <c r="BJ162" s="62" t="s">
        <v>756</v>
      </c>
      <c r="BK162" s="141" t="s">
        <v>757</v>
      </c>
      <c r="BL162" s="152" t="s">
        <v>758</v>
      </c>
      <c r="BM162" s="492">
        <v>45449</v>
      </c>
      <c r="BN162" s="1497" t="s">
        <v>972</v>
      </c>
      <c r="BO162" s="1497" t="s">
        <v>1107</v>
      </c>
      <c r="BP162" s="68"/>
      <c r="BQ162" s="68"/>
    </row>
    <row r="163" spans="1:69" ht="120" customHeight="1" x14ac:dyDescent="0.45">
      <c r="A163" s="943"/>
      <c r="B163" s="935"/>
      <c r="C163" s="935"/>
      <c r="D163" s="691"/>
      <c r="E163" s="691"/>
      <c r="F163" s="691"/>
      <c r="G163" s="937"/>
      <c r="H163" s="937"/>
      <c r="I163" s="937"/>
      <c r="J163" s="888"/>
      <c r="K163" s="740"/>
      <c r="L163" s="740"/>
      <c r="M163" s="740"/>
      <c r="N163" s="740"/>
      <c r="O163" s="740"/>
      <c r="P163" s="740"/>
      <c r="Q163" s="710"/>
      <c r="R163" s="740"/>
      <c r="S163" s="740"/>
      <c r="T163" s="764"/>
      <c r="U163" s="740"/>
      <c r="V163" s="1239"/>
      <c r="W163" s="877"/>
      <c r="X163" s="877"/>
      <c r="Y163" s="839"/>
      <c r="Z163" s="839"/>
      <c r="AA163" s="928"/>
      <c r="AB163" s="920"/>
      <c r="AC163" s="768"/>
      <c r="AD163" s="771"/>
      <c r="AE163" s="682"/>
      <c r="AF163" s="719"/>
      <c r="AG163" s="691"/>
      <c r="AH163" s="62" t="s">
        <v>521</v>
      </c>
      <c r="AI163" s="62" t="s">
        <v>522</v>
      </c>
      <c r="AJ163" s="152">
        <v>1</v>
      </c>
      <c r="AK163" s="490">
        <v>0.15</v>
      </c>
      <c r="AL163" s="491">
        <v>0</v>
      </c>
      <c r="AM163" s="1308">
        <v>0</v>
      </c>
      <c r="AN163" s="49">
        <f t="shared" si="17"/>
        <v>0</v>
      </c>
      <c r="AO163" s="1066"/>
      <c r="AP163" s="487">
        <v>45334</v>
      </c>
      <c r="AQ163" s="488">
        <v>45657</v>
      </c>
      <c r="AR163" s="298">
        <v>323</v>
      </c>
      <c r="AS163" s="232">
        <v>105</v>
      </c>
      <c r="AT163" s="233">
        <v>0</v>
      </c>
      <c r="AU163" s="1385">
        <v>0</v>
      </c>
      <c r="AV163" s="703"/>
      <c r="AW163" s="976"/>
      <c r="AX163" s="667"/>
      <c r="AY163" s="826"/>
      <c r="AZ163" s="667"/>
      <c r="BA163" s="674"/>
      <c r="BB163" s="674"/>
      <c r="BC163" s="998"/>
      <c r="BD163" s="1131"/>
      <c r="BE163" s="1131"/>
      <c r="BF163" s="1131"/>
      <c r="BG163" s="1089"/>
      <c r="BH163" s="1561"/>
      <c r="BI163" s="152" t="s">
        <v>745</v>
      </c>
      <c r="BJ163" s="152" t="s">
        <v>726</v>
      </c>
      <c r="BK163" s="152" t="s">
        <v>726</v>
      </c>
      <c r="BL163" s="152" t="s">
        <v>726</v>
      </c>
      <c r="BM163" s="152" t="s">
        <v>726</v>
      </c>
      <c r="BN163" s="1497" t="s">
        <v>972</v>
      </c>
      <c r="BO163" s="1497" t="s">
        <v>1107</v>
      </c>
      <c r="BP163" s="68"/>
      <c r="BQ163" s="68"/>
    </row>
    <row r="164" spans="1:69" ht="120" customHeight="1" x14ac:dyDescent="0.45">
      <c r="A164" s="943"/>
      <c r="B164" s="935"/>
      <c r="C164" s="935"/>
      <c r="D164" s="691"/>
      <c r="E164" s="691"/>
      <c r="F164" s="691"/>
      <c r="G164" s="937"/>
      <c r="H164" s="937"/>
      <c r="I164" s="937"/>
      <c r="J164" s="888"/>
      <c r="K164" s="739" t="s">
        <v>523</v>
      </c>
      <c r="L164" s="739" t="s">
        <v>270</v>
      </c>
      <c r="M164" s="739" t="s">
        <v>524</v>
      </c>
      <c r="N164" s="1240" t="s">
        <v>525</v>
      </c>
      <c r="O164" s="739"/>
      <c r="P164" s="739" t="s">
        <v>136</v>
      </c>
      <c r="Q164" s="710"/>
      <c r="R164" s="739">
        <v>50</v>
      </c>
      <c r="S164" s="729">
        <v>15</v>
      </c>
      <c r="T164" s="766">
        <v>221</v>
      </c>
      <c r="U164" s="739">
        <v>71</v>
      </c>
      <c r="V164" s="1240">
        <v>78</v>
      </c>
      <c r="W164" s="875">
        <f>+V164</f>
        <v>78</v>
      </c>
      <c r="X164" s="875">
        <f>+T164+W164</f>
        <v>299</v>
      </c>
      <c r="Y164" s="837">
        <v>1</v>
      </c>
      <c r="Z164" s="837">
        <v>1</v>
      </c>
      <c r="AA164" s="928"/>
      <c r="AB164" s="920"/>
      <c r="AC164" s="768"/>
      <c r="AD164" s="771"/>
      <c r="AE164" s="682"/>
      <c r="AF164" s="719"/>
      <c r="AG164" s="691"/>
      <c r="AH164" s="62" t="s">
        <v>526</v>
      </c>
      <c r="AI164" s="141" t="s">
        <v>527</v>
      </c>
      <c r="AJ164" s="152">
        <v>1</v>
      </c>
      <c r="AK164" s="490">
        <v>0.1</v>
      </c>
      <c r="AL164" s="491">
        <v>1</v>
      </c>
      <c r="AM164" s="1308">
        <v>1</v>
      </c>
      <c r="AN164" s="49">
        <v>1</v>
      </c>
      <c r="AO164" s="1066"/>
      <c r="AP164" s="487">
        <v>45334</v>
      </c>
      <c r="AQ164" s="488">
        <v>45657</v>
      </c>
      <c r="AR164" s="298">
        <v>323</v>
      </c>
      <c r="AS164" s="232">
        <v>15</v>
      </c>
      <c r="AT164" s="233">
        <v>78</v>
      </c>
      <c r="AU164" s="1385">
        <v>78</v>
      </c>
      <c r="AV164" s="703"/>
      <c r="AW164" s="976"/>
      <c r="AX164" s="667"/>
      <c r="AY164" s="826"/>
      <c r="AZ164" s="667"/>
      <c r="BA164" s="674"/>
      <c r="BB164" s="674"/>
      <c r="BC164" s="998"/>
      <c r="BD164" s="1131"/>
      <c r="BE164" s="1131"/>
      <c r="BF164" s="1131"/>
      <c r="BG164" s="1089"/>
      <c r="BH164" s="1561"/>
      <c r="BI164" s="152" t="s">
        <v>755</v>
      </c>
      <c r="BJ164" s="62" t="s">
        <v>759</v>
      </c>
      <c r="BK164" s="141" t="s">
        <v>760</v>
      </c>
      <c r="BL164" s="152" t="s">
        <v>747</v>
      </c>
      <c r="BM164" s="492">
        <v>45449</v>
      </c>
      <c r="BN164" s="1497" t="s">
        <v>973</v>
      </c>
      <c r="BO164" s="1497" t="s">
        <v>1107</v>
      </c>
      <c r="BP164" s="68"/>
      <c r="BQ164" s="68"/>
    </row>
    <row r="165" spans="1:69" ht="120" customHeight="1" x14ac:dyDescent="0.45">
      <c r="A165" s="943"/>
      <c r="B165" s="935"/>
      <c r="C165" s="935"/>
      <c r="D165" s="691"/>
      <c r="E165" s="691"/>
      <c r="F165" s="691"/>
      <c r="G165" s="937"/>
      <c r="H165" s="937"/>
      <c r="I165" s="937"/>
      <c r="J165" s="888"/>
      <c r="K165" s="710"/>
      <c r="L165" s="710"/>
      <c r="M165" s="710"/>
      <c r="N165" s="1238"/>
      <c r="O165" s="710"/>
      <c r="P165" s="710"/>
      <c r="Q165" s="710"/>
      <c r="R165" s="710"/>
      <c r="S165" s="765"/>
      <c r="T165" s="763"/>
      <c r="U165" s="710"/>
      <c r="V165" s="1238"/>
      <c r="W165" s="876"/>
      <c r="X165" s="876"/>
      <c r="Y165" s="838"/>
      <c r="Z165" s="838"/>
      <c r="AA165" s="928"/>
      <c r="AB165" s="920"/>
      <c r="AC165" s="768"/>
      <c r="AD165" s="771"/>
      <c r="AE165" s="682"/>
      <c r="AF165" s="719"/>
      <c r="AG165" s="691"/>
      <c r="AH165" s="62" t="s">
        <v>528</v>
      </c>
      <c r="AI165" s="141" t="s">
        <v>529</v>
      </c>
      <c r="AJ165" s="152">
        <v>1</v>
      </c>
      <c r="AK165" s="490">
        <v>0.05</v>
      </c>
      <c r="AL165" s="491">
        <v>0</v>
      </c>
      <c r="AM165" s="1308">
        <v>0</v>
      </c>
      <c r="AN165" s="49">
        <f t="shared" si="17"/>
        <v>0</v>
      </c>
      <c r="AO165" s="1066"/>
      <c r="AP165" s="487">
        <v>45334</v>
      </c>
      <c r="AQ165" s="488">
        <v>45657</v>
      </c>
      <c r="AR165" s="298">
        <v>323</v>
      </c>
      <c r="AS165" s="232">
        <v>150</v>
      </c>
      <c r="AT165" s="233">
        <v>0</v>
      </c>
      <c r="AU165" s="1385">
        <v>0</v>
      </c>
      <c r="AV165" s="703"/>
      <c r="AW165" s="976"/>
      <c r="AX165" s="667"/>
      <c r="AY165" s="826"/>
      <c r="AZ165" s="667"/>
      <c r="BA165" s="674"/>
      <c r="BB165" s="674"/>
      <c r="BC165" s="998"/>
      <c r="BD165" s="1131"/>
      <c r="BE165" s="1131"/>
      <c r="BF165" s="1131"/>
      <c r="BG165" s="1089"/>
      <c r="BH165" s="1561"/>
      <c r="BI165" s="152" t="s">
        <v>755</v>
      </c>
      <c r="BJ165" s="62" t="s">
        <v>761</v>
      </c>
      <c r="BK165" s="141" t="s">
        <v>760</v>
      </c>
      <c r="BL165" s="152" t="s">
        <v>747</v>
      </c>
      <c r="BM165" s="492">
        <v>45328</v>
      </c>
      <c r="BN165" s="1497" t="s">
        <v>974</v>
      </c>
      <c r="BO165" s="1497" t="s">
        <v>1108</v>
      </c>
      <c r="BP165" s="68"/>
      <c r="BQ165" s="68"/>
    </row>
    <row r="166" spans="1:69" ht="120" customHeight="1" x14ac:dyDescent="0.45">
      <c r="A166" s="943"/>
      <c r="B166" s="935"/>
      <c r="C166" s="935"/>
      <c r="D166" s="691"/>
      <c r="E166" s="691"/>
      <c r="F166" s="691"/>
      <c r="G166" s="937"/>
      <c r="H166" s="937"/>
      <c r="I166" s="937"/>
      <c r="J166" s="888"/>
      <c r="K166" s="710"/>
      <c r="L166" s="710"/>
      <c r="M166" s="710"/>
      <c r="N166" s="1238"/>
      <c r="O166" s="710"/>
      <c r="P166" s="710"/>
      <c r="Q166" s="710"/>
      <c r="R166" s="710"/>
      <c r="S166" s="765"/>
      <c r="T166" s="763"/>
      <c r="U166" s="710"/>
      <c r="V166" s="1238"/>
      <c r="W166" s="876"/>
      <c r="X166" s="876"/>
      <c r="Y166" s="838"/>
      <c r="Z166" s="838"/>
      <c r="AA166" s="928"/>
      <c r="AB166" s="920"/>
      <c r="AC166" s="768"/>
      <c r="AD166" s="771"/>
      <c r="AE166" s="682"/>
      <c r="AF166" s="719"/>
      <c r="AG166" s="691"/>
      <c r="AH166" s="62" t="s">
        <v>530</v>
      </c>
      <c r="AI166" s="141" t="s">
        <v>531</v>
      </c>
      <c r="AJ166" s="152">
        <v>1</v>
      </c>
      <c r="AK166" s="490">
        <v>0.1</v>
      </c>
      <c r="AL166" s="491">
        <v>0</v>
      </c>
      <c r="AM166" s="1308">
        <v>1</v>
      </c>
      <c r="AN166" s="49">
        <f t="shared" si="17"/>
        <v>1</v>
      </c>
      <c r="AO166" s="1066"/>
      <c r="AP166" s="487">
        <v>45334</v>
      </c>
      <c r="AQ166" s="488">
        <v>45657</v>
      </c>
      <c r="AR166" s="298">
        <v>323</v>
      </c>
      <c r="AS166" s="232">
        <v>1</v>
      </c>
      <c r="AT166" s="233">
        <v>0</v>
      </c>
      <c r="AU166" s="1385">
        <v>1</v>
      </c>
      <c r="AV166" s="703"/>
      <c r="AW166" s="976"/>
      <c r="AX166" s="667"/>
      <c r="AY166" s="826"/>
      <c r="AZ166" s="667"/>
      <c r="BA166" s="674"/>
      <c r="BB166" s="674"/>
      <c r="BC166" s="998"/>
      <c r="BD166" s="1131"/>
      <c r="BE166" s="1131"/>
      <c r="BF166" s="1131"/>
      <c r="BG166" s="1089"/>
      <c r="BH166" s="1561"/>
      <c r="BI166" s="152" t="s">
        <v>755</v>
      </c>
      <c r="BJ166" s="62" t="s">
        <v>762</v>
      </c>
      <c r="BK166" s="141" t="s">
        <v>763</v>
      </c>
      <c r="BL166" s="152" t="s">
        <v>758</v>
      </c>
      <c r="BM166" s="492">
        <v>45328</v>
      </c>
      <c r="BN166" s="1497" t="s">
        <v>975</v>
      </c>
      <c r="BO166" s="1497" t="s">
        <v>1109</v>
      </c>
      <c r="BP166" s="68"/>
      <c r="BQ166" s="68"/>
    </row>
    <row r="167" spans="1:69" ht="120" customHeight="1" x14ac:dyDescent="0.45">
      <c r="A167" s="943"/>
      <c r="B167" s="935"/>
      <c r="C167" s="935"/>
      <c r="D167" s="691"/>
      <c r="E167" s="691"/>
      <c r="F167" s="691"/>
      <c r="G167" s="937"/>
      <c r="H167" s="937"/>
      <c r="I167" s="937"/>
      <c r="J167" s="888"/>
      <c r="K167" s="710"/>
      <c r="L167" s="710"/>
      <c r="M167" s="710"/>
      <c r="N167" s="1238"/>
      <c r="O167" s="710"/>
      <c r="P167" s="710"/>
      <c r="Q167" s="710"/>
      <c r="R167" s="710"/>
      <c r="S167" s="765"/>
      <c r="T167" s="763"/>
      <c r="U167" s="710"/>
      <c r="V167" s="1238"/>
      <c r="W167" s="876"/>
      <c r="X167" s="876"/>
      <c r="Y167" s="838"/>
      <c r="Z167" s="838"/>
      <c r="AA167" s="928"/>
      <c r="AB167" s="920"/>
      <c r="AC167" s="768"/>
      <c r="AD167" s="771"/>
      <c r="AE167" s="682"/>
      <c r="AF167" s="719"/>
      <c r="AG167" s="691"/>
      <c r="AH167" s="62" t="s">
        <v>532</v>
      </c>
      <c r="AI167" s="141" t="s">
        <v>533</v>
      </c>
      <c r="AJ167" s="152">
        <v>1</v>
      </c>
      <c r="AK167" s="490">
        <v>0.05</v>
      </c>
      <c r="AL167" s="491">
        <v>0</v>
      </c>
      <c r="AM167" s="1308">
        <v>0</v>
      </c>
      <c r="AN167" s="49">
        <f t="shared" si="17"/>
        <v>0</v>
      </c>
      <c r="AO167" s="1066"/>
      <c r="AP167" s="487">
        <v>45397</v>
      </c>
      <c r="AQ167" s="488">
        <v>45657</v>
      </c>
      <c r="AR167" s="298">
        <v>260</v>
      </c>
      <c r="AS167" s="232">
        <v>1000</v>
      </c>
      <c r="AT167" s="233">
        <v>0</v>
      </c>
      <c r="AU167" s="1385">
        <v>0</v>
      </c>
      <c r="AV167" s="703"/>
      <c r="AW167" s="976"/>
      <c r="AX167" s="900"/>
      <c r="AY167" s="826"/>
      <c r="AZ167" s="900"/>
      <c r="BA167" s="674"/>
      <c r="BB167" s="674"/>
      <c r="BC167" s="998"/>
      <c r="BD167" s="1131"/>
      <c r="BE167" s="1131"/>
      <c r="BF167" s="1131"/>
      <c r="BG167" s="1089"/>
      <c r="BH167" s="1561"/>
      <c r="BI167" s="152" t="s">
        <v>745</v>
      </c>
      <c r="BJ167" s="152" t="s">
        <v>726</v>
      </c>
      <c r="BK167" s="152" t="s">
        <v>726</v>
      </c>
      <c r="BL167" s="152" t="s">
        <v>726</v>
      </c>
      <c r="BM167" s="152" t="s">
        <v>726</v>
      </c>
      <c r="BN167" s="1497" t="s">
        <v>976</v>
      </c>
      <c r="BO167" s="1497" t="s">
        <v>1110</v>
      </c>
      <c r="BP167" s="68"/>
      <c r="BQ167" s="68"/>
    </row>
    <row r="168" spans="1:69" ht="120" customHeight="1" x14ac:dyDescent="0.45">
      <c r="A168" s="943"/>
      <c r="B168" s="935"/>
      <c r="C168" s="935"/>
      <c r="D168" s="691"/>
      <c r="E168" s="691"/>
      <c r="F168" s="691"/>
      <c r="G168" s="937"/>
      <c r="H168" s="937"/>
      <c r="I168" s="937"/>
      <c r="J168" s="888"/>
      <c r="K168" s="710"/>
      <c r="L168" s="710"/>
      <c r="M168" s="710"/>
      <c r="N168" s="1238"/>
      <c r="O168" s="710"/>
      <c r="P168" s="710"/>
      <c r="Q168" s="710"/>
      <c r="R168" s="710"/>
      <c r="S168" s="765"/>
      <c r="T168" s="763"/>
      <c r="U168" s="710"/>
      <c r="V168" s="1238"/>
      <c r="W168" s="876"/>
      <c r="X168" s="876"/>
      <c r="Y168" s="838"/>
      <c r="Z168" s="838"/>
      <c r="AA168" s="928"/>
      <c r="AB168" s="920"/>
      <c r="AC168" s="768"/>
      <c r="AD168" s="771"/>
      <c r="AE168" s="682"/>
      <c r="AF168" s="719"/>
      <c r="AG168" s="691"/>
      <c r="AH168" s="237" t="s">
        <v>534</v>
      </c>
      <c r="AI168" s="141" t="s">
        <v>535</v>
      </c>
      <c r="AJ168" s="152">
        <v>1</v>
      </c>
      <c r="AK168" s="490">
        <v>0.1</v>
      </c>
      <c r="AL168" s="491">
        <v>0</v>
      </c>
      <c r="AM168" s="1308">
        <v>0</v>
      </c>
      <c r="AN168" s="49">
        <f t="shared" si="17"/>
        <v>0</v>
      </c>
      <c r="AO168" s="1066"/>
      <c r="AP168" s="487">
        <v>45397</v>
      </c>
      <c r="AQ168" s="488">
        <v>45657</v>
      </c>
      <c r="AR168" s="298">
        <v>260</v>
      </c>
      <c r="AS168" s="232">
        <v>1000</v>
      </c>
      <c r="AT168" s="233">
        <v>0</v>
      </c>
      <c r="AU168" s="1385">
        <v>0</v>
      </c>
      <c r="AV168" s="703"/>
      <c r="AW168" s="976"/>
      <c r="AX168" s="708" t="s">
        <v>753</v>
      </c>
      <c r="AY168" s="826"/>
      <c r="AZ168" s="708" t="s">
        <v>754</v>
      </c>
      <c r="BA168" s="674"/>
      <c r="BB168" s="674"/>
      <c r="BC168" s="998"/>
      <c r="BD168" s="1131"/>
      <c r="BE168" s="1131"/>
      <c r="BF168" s="1131"/>
      <c r="BG168" s="1089"/>
      <c r="BH168" s="1561"/>
      <c r="BI168" s="152" t="s">
        <v>745</v>
      </c>
      <c r="BJ168" s="152" t="s">
        <v>726</v>
      </c>
      <c r="BK168" s="152" t="s">
        <v>726</v>
      </c>
      <c r="BL168" s="152" t="s">
        <v>726</v>
      </c>
      <c r="BM168" s="152" t="s">
        <v>726</v>
      </c>
      <c r="BN168" s="1497" t="s">
        <v>972</v>
      </c>
      <c r="BO168" s="1497" t="s">
        <v>1107</v>
      </c>
      <c r="BP168" s="68"/>
      <c r="BQ168" s="68"/>
    </row>
    <row r="169" spans="1:69" ht="120" customHeight="1" x14ac:dyDescent="0.45">
      <c r="A169" s="943"/>
      <c r="B169" s="935"/>
      <c r="C169" s="935"/>
      <c r="D169" s="691"/>
      <c r="E169" s="691"/>
      <c r="F169" s="691"/>
      <c r="G169" s="937"/>
      <c r="H169" s="937"/>
      <c r="I169" s="937"/>
      <c r="J169" s="888"/>
      <c r="K169" s="740"/>
      <c r="L169" s="740"/>
      <c r="M169" s="740"/>
      <c r="N169" s="1239"/>
      <c r="O169" s="740"/>
      <c r="P169" s="740"/>
      <c r="Q169" s="710"/>
      <c r="R169" s="740"/>
      <c r="S169" s="730"/>
      <c r="T169" s="764"/>
      <c r="U169" s="740"/>
      <c r="V169" s="1239"/>
      <c r="W169" s="877"/>
      <c r="X169" s="877"/>
      <c r="Y169" s="839"/>
      <c r="Z169" s="839"/>
      <c r="AA169" s="928"/>
      <c r="AB169" s="920"/>
      <c r="AC169" s="768"/>
      <c r="AD169" s="771"/>
      <c r="AE169" s="682"/>
      <c r="AF169" s="719"/>
      <c r="AG169" s="691"/>
      <c r="AH169" s="237" t="s">
        <v>1034</v>
      </c>
      <c r="AI169" s="141" t="s">
        <v>536</v>
      </c>
      <c r="AJ169" s="385">
        <v>1</v>
      </c>
      <c r="AK169" s="490">
        <v>0.05</v>
      </c>
      <c r="AL169" s="491">
        <v>0</v>
      </c>
      <c r="AM169" s="1308">
        <v>1</v>
      </c>
      <c r="AN169" s="49">
        <f t="shared" si="17"/>
        <v>1</v>
      </c>
      <c r="AO169" s="1066"/>
      <c r="AP169" s="487">
        <v>45334</v>
      </c>
      <c r="AQ169" s="488">
        <v>45657</v>
      </c>
      <c r="AR169" s="298">
        <v>323</v>
      </c>
      <c r="AS169" s="232">
        <v>1</v>
      </c>
      <c r="AT169" s="233">
        <v>0</v>
      </c>
      <c r="AU169" s="1385">
        <v>1</v>
      </c>
      <c r="AV169" s="703"/>
      <c r="AW169" s="976"/>
      <c r="AX169" s="667"/>
      <c r="AY169" s="826"/>
      <c r="AZ169" s="667"/>
      <c r="BA169" s="674"/>
      <c r="BB169" s="674"/>
      <c r="BC169" s="998"/>
      <c r="BD169" s="1131"/>
      <c r="BE169" s="1131"/>
      <c r="BF169" s="1131"/>
      <c r="BG169" s="1089"/>
      <c r="BH169" s="1561"/>
      <c r="BI169" s="152" t="s">
        <v>755</v>
      </c>
      <c r="BJ169" s="62" t="s">
        <v>764</v>
      </c>
      <c r="BK169" s="141" t="s">
        <v>763</v>
      </c>
      <c r="BL169" s="152" t="s">
        <v>758</v>
      </c>
      <c r="BM169" s="492">
        <v>45328</v>
      </c>
      <c r="BN169" s="1497" t="s">
        <v>977</v>
      </c>
      <c r="BO169" s="1497" t="s">
        <v>1111</v>
      </c>
      <c r="BP169" s="68"/>
      <c r="BQ169" s="68"/>
    </row>
    <row r="170" spans="1:69" ht="120" customHeight="1" x14ac:dyDescent="0.45">
      <c r="A170" s="943"/>
      <c r="B170" s="935"/>
      <c r="C170" s="935"/>
      <c r="D170" s="691"/>
      <c r="E170" s="691"/>
      <c r="F170" s="691"/>
      <c r="G170" s="937"/>
      <c r="H170" s="937"/>
      <c r="I170" s="937"/>
      <c r="J170" s="888"/>
      <c r="K170" s="739" t="s">
        <v>537</v>
      </c>
      <c r="L170" s="739" t="s">
        <v>270</v>
      </c>
      <c r="M170" s="739" t="s">
        <v>538</v>
      </c>
      <c r="N170" s="1240" t="s">
        <v>539</v>
      </c>
      <c r="O170" s="739"/>
      <c r="P170" s="739" t="s">
        <v>136</v>
      </c>
      <c r="Q170" s="710"/>
      <c r="R170" s="739">
        <v>856</v>
      </c>
      <c r="S170" s="739">
        <v>256</v>
      </c>
      <c r="T170" s="846">
        <v>886</v>
      </c>
      <c r="U170" s="1042">
        <v>0</v>
      </c>
      <c r="V170" s="1042">
        <v>856</v>
      </c>
      <c r="W170" s="882">
        <f>+U170+V170</f>
        <v>856</v>
      </c>
      <c r="X170" s="875">
        <f t="shared" ref="X170" si="18">+T170</f>
        <v>886</v>
      </c>
      <c r="Y170" s="837">
        <v>1</v>
      </c>
      <c r="Z170" s="837">
        <v>1</v>
      </c>
      <c r="AA170" s="928"/>
      <c r="AB170" s="920"/>
      <c r="AC170" s="768"/>
      <c r="AD170" s="771"/>
      <c r="AE170" s="682"/>
      <c r="AF170" s="719"/>
      <c r="AG170" s="691"/>
      <c r="AH170" s="62" t="s">
        <v>540</v>
      </c>
      <c r="AI170" s="62" t="s">
        <v>541</v>
      </c>
      <c r="AJ170" s="385">
        <v>1</v>
      </c>
      <c r="AK170" s="490">
        <v>0.05</v>
      </c>
      <c r="AL170" s="491">
        <v>0</v>
      </c>
      <c r="AM170" s="1308">
        <v>0</v>
      </c>
      <c r="AN170" s="49">
        <f t="shared" si="17"/>
        <v>0</v>
      </c>
      <c r="AO170" s="1066"/>
      <c r="AP170" s="487">
        <v>45397</v>
      </c>
      <c r="AQ170" s="488">
        <v>45657</v>
      </c>
      <c r="AR170" s="298">
        <v>260</v>
      </c>
      <c r="AS170" s="232">
        <v>200</v>
      </c>
      <c r="AT170" s="233">
        <v>0</v>
      </c>
      <c r="AU170" s="1385">
        <v>0</v>
      </c>
      <c r="AV170" s="703"/>
      <c r="AW170" s="976"/>
      <c r="AX170" s="667"/>
      <c r="AY170" s="826"/>
      <c r="AZ170" s="667"/>
      <c r="BA170" s="674"/>
      <c r="BB170" s="674"/>
      <c r="BC170" s="998"/>
      <c r="BD170" s="1131"/>
      <c r="BE170" s="1131"/>
      <c r="BF170" s="1131"/>
      <c r="BG170" s="1089"/>
      <c r="BH170" s="1561"/>
      <c r="BI170" s="152" t="s">
        <v>745</v>
      </c>
      <c r="BJ170" s="152" t="s">
        <v>726</v>
      </c>
      <c r="BK170" s="152" t="s">
        <v>726</v>
      </c>
      <c r="BL170" s="152" t="s">
        <v>726</v>
      </c>
      <c r="BM170" s="152" t="s">
        <v>726</v>
      </c>
      <c r="BN170" s="1497" t="s">
        <v>972</v>
      </c>
      <c r="BO170" s="1497" t="s">
        <v>1107</v>
      </c>
      <c r="BP170" s="68"/>
      <c r="BQ170" s="68"/>
    </row>
    <row r="171" spans="1:69" ht="120" customHeight="1" x14ac:dyDescent="0.45">
      <c r="A171" s="943"/>
      <c r="B171" s="935"/>
      <c r="C171" s="935"/>
      <c r="D171" s="691"/>
      <c r="E171" s="691"/>
      <c r="F171" s="691"/>
      <c r="G171" s="937"/>
      <c r="H171" s="937"/>
      <c r="I171" s="937"/>
      <c r="J171" s="888"/>
      <c r="K171" s="740"/>
      <c r="L171" s="740"/>
      <c r="M171" s="740"/>
      <c r="N171" s="1239"/>
      <c r="O171" s="740"/>
      <c r="P171" s="740"/>
      <c r="Q171" s="710"/>
      <c r="R171" s="740"/>
      <c r="S171" s="740"/>
      <c r="T171" s="1113"/>
      <c r="U171" s="1043"/>
      <c r="V171" s="1043"/>
      <c r="W171" s="877"/>
      <c r="X171" s="877"/>
      <c r="Y171" s="839"/>
      <c r="Z171" s="839"/>
      <c r="AA171" s="928"/>
      <c r="AB171" s="920"/>
      <c r="AC171" s="768"/>
      <c r="AD171" s="771"/>
      <c r="AE171" s="682"/>
      <c r="AF171" s="719"/>
      <c r="AG171" s="691"/>
      <c r="AH171" s="62" t="s">
        <v>542</v>
      </c>
      <c r="AI171" s="141" t="s">
        <v>543</v>
      </c>
      <c r="AJ171" s="385">
        <v>1</v>
      </c>
      <c r="AK171" s="490">
        <v>0.05</v>
      </c>
      <c r="AL171" s="491">
        <v>0</v>
      </c>
      <c r="AM171" s="1308">
        <v>1</v>
      </c>
      <c r="AN171" s="49">
        <f t="shared" si="17"/>
        <v>1</v>
      </c>
      <c r="AO171" s="1066"/>
      <c r="AP171" s="487">
        <v>45334</v>
      </c>
      <c r="AQ171" s="488">
        <v>45657</v>
      </c>
      <c r="AR171" s="298">
        <v>323</v>
      </c>
      <c r="AS171" s="232">
        <v>165000</v>
      </c>
      <c r="AT171" s="233">
        <v>0</v>
      </c>
      <c r="AU171" s="1385">
        <v>165000</v>
      </c>
      <c r="AV171" s="703"/>
      <c r="AW171" s="976"/>
      <c r="AX171" s="667"/>
      <c r="AY171" s="826"/>
      <c r="AZ171" s="667"/>
      <c r="BA171" s="674"/>
      <c r="BB171" s="674"/>
      <c r="BC171" s="998"/>
      <c r="BD171" s="1131"/>
      <c r="BE171" s="1131"/>
      <c r="BF171" s="1131"/>
      <c r="BG171" s="1089"/>
      <c r="BH171" s="1561"/>
      <c r="BI171" s="152" t="s">
        <v>755</v>
      </c>
      <c r="BJ171" s="62" t="s">
        <v>765</v>
      </c>
      <c r="BK171" s="141" t="s">
        <v>763</v>
      </c>
      <c r="BL171" s="152" t="s">
        <v>758</v>
      </c>
      <c r="BM171" s="492">
        <v>45328</v>
      </c>
      <c r="BN171" s="1497" t="s">
        <v>978</v>
      </c>
      <c r="BO171" s="1497" t="s">
        <v>1112</v>
      </c>
      <c r="BP171" s="68"/>
      <c r="BQ171" s="68"/>
    </row>
    <row r="172" spans="1:69" ht="120" customHeight="1" x14ac:dyDescent="0.45">
      <c r="A172" s="943"/>
      <c r="B172" s="935"/>
      <c r="C172" s="935"/>
      <c r="D172" s="691"/>
      <c r="E172" s="691"/>
      <c r="F172" s="691"/>
      <c r="G172" s="937"/>
      <c r="H172" s="937"/>
      <c r="I172" s="937"/>
      <c r="J172" s="888"/>
      <c r="K172" s="739" t="s">
        <v>544</v>
      </c>
      <c r="L172" s="739" t="s">
        <v>270</v>
      </c>
      <c r="M172" s="739" t="s">
        <v>545</v>
      </c>
      <c r="N172" s="1240" t="s">
        <v>546</v>
      </c>
      <c r="O172" s="739"/>
      <c r="P172" s="739" t="s">
        <v>136</v>
      </c>
      <c r="Q172" s="710"/>
      <c r="R172" s="739">
        <v>27144</v>
      </c>
      <c r="S172" s="739">
        <v>7382</v>
      </c>
      <c r="T172" s="846">
        <v>34256</v>
      </c>
      <c r="U172" s="1042">
        <v>0</v>
      </c>
      <c r="V172" s="1042">
        <v>27144</v>
      </c>
      <c r="W172" s="882">
        <f>+V172</f>
        <v>27144</v>
      </c>
      <c r="X172" s="882">
        <f>+T172+W172</f>
        <v>61400</v>
      </c>
      <c r="Y172" s="837">
        <v>1</v>
      </c>
      <c r="Z172" s="837">
        <v>1</v>
      </c>
      <c r="AA172" s="928"/>
      <c r="AB172" s="920"/>
      <c r="AC172" s="768"/>
      <c r="AD172" s="771"/>
      <c r="AE172" s="682"/>
      <c r="AF172" s="719"/>
      <c r="AG172" s="691"/>
      <c r="AH172" s="62" t="s">
        <v>547</v>
      </c>
      <c r="AI172" s="141" t="s">
        <v>548</v>
      </c>
      <c r="AJ172" s="385">
        <v>5</v>
      </c>
      <c r="AK172" s="490">
        <v>0.05</v>
      </c>
      <c r="AL172" s="491">
        <v>0</v>
      </c>
      <c r="AM172" s="1308">
        <v>5</v>
      </c>
      <c r="AN172" s="49">
        <f t="shared" si="17"/>
        <v>1</v>
      </c>
      <c r="AO172" s="1066"/>
      <c r="AP172" s="487">
        <v>45334</v>
      </c>
      <c r="AQ172" s="488">
        <v>45657</v>
      </c>
      <c r="AR172" s="298">
        <v>323</v>
      </c>
      <c r="AS172" s="232">
        <v>165000</v>
      </c>
      <c r="AT172" s="233">
        <v>0</v>
      </c>
      <c r="AU172" s="1385">
        <v>165000</v>
      </c>
      <c r="AV172" s="703"/>
      <c r="AW172" s="976"/>
      <c r="AX172" s="667"/>
      <c r="AY172" s="826"/>
      <c r="AZ172" s="667"/>
      <c r="BA172" s="674"/>
      <c r="BB172" s="674"/>
      <c r="BC172" s="998"/>
      <c r="BD172" s="1131"/>
      <c r="BE172" s="1131"/>
      <c r="BF172" s="1131"/>
      <c r="BG172" s="1089"/>
      <c r="BH172" s="1561"/>
      <c r="BI172" s="152" t="s">
        <v>755</v>
      </c>
      <c r="BJ172" s="62" t="s">
        <v>765</v>
      </c>
      <c r="BK172" s="141" t="s">
        <v>763</v>
      </c>
      <c r="BL172" s="152" t="s">
        <v>758</v>
      </c>
      <c r="BM172" s="492">
        <v>45328</v>
      </c>
      <c r="BN172" s="1497" t="s">
        <v>978</v>
      </c>
      <c r="BO172" s="1497" t="s">
        <v>1112</v>
      </c>
      <c r="BP172" s="68"/>
      <c r="BQ172" s="68"/>
    </row>
    <row r="173" spans="1:69" ht="120" customHeight="1" thickBot="1" x14ac:dyDescent="0.5">
      <c r="A173" s="943"/>
      <c r="B173" s="935"/>
      <c r="C173" s="935"/>
      <c r="D173" s="691"/>
      <c r="E173" s="691"/>
      <c r="F173" s="691"/>
      <c r="G173" s="937"/>
      <c r="H173" s="937"/>
      <c r="I173" s="937"/>
      <c r="J173" s="888"/>
      <c r="K173" s="710"/>
      <c r="L173" s="710"/>
      <c r="M173" s="710"/>
      <c r="N173" s="1238"/>
      <c r="O173" s="710"/>
      <c r="P173" s="710"/>
      <c r="Q173" s="710"/>
      <c r="R173" s="710"/>
      <c r="S173" s="710"/>
      <c r="T173" s="716"/>
      <c r="U173" s="677"/>
      <c r="V173" s="678"/>
      <c r="W173" s="876"/>
      <c r="X173" s="876"/>
      <c r="Y173" s="838"/>
      <c r="Z173" s="838"/>
      <c r="AA173" s="928"/>
      <c r="AB173" s="920"/>
      <c r="AC173" s="769"/>
      <c r="AD173" s="772"/>
      <c r="AE173" s="683"/>
      <c r="AF173" s="788"/>
      <c r="AG173" s="692"/>
      <c r="AH173" s="85" t="s">
        <v>549</v>
      </c>
      <c r="AI173" s="162" t="s">
        <v>550</v>
      </c>
      <c r="AJ173" s="163">
        <v>5</v>
      </c>
      <c r="AK173" s="493">
        <v>0.05</v>
      </c>
      <c r="AL173" s="437">
        <v>0</v>
      </c>
      <c r="AM173" s="1310">
        <v>0</v>
      </c>
      <c r="AN173" s="122">
        <f t="shared" si="17"/>
        <v>0</v>
      </c>
      <c r="AO173" s="1067"/>
      <c r="AP173" s="494">
        <v>45334</v>
      </c>
      <c r="AQ173" s="495">
        <v>45657</v>
      </c>
      <c r="AR173" s="496">
        <v>323</v>
      </c>
      <c r="AS173" s="440">
        <v>200</v>
      </c>
      <c r="AT173" s="273">
        <v>0</v>
      </c>
      <c r="AU173" s="1385">
        <v>0</v>
      </c>
      <c r="AV173" s="704"/>
      <c r="AW173" s="977"/>
      <c r="AX173" s="667"/>
      <c r="AY173" s="827"/>
      <c r="AZ173" s="667"/>
      <c r="BA173" s="674"/>
      <c r="BB173" s="674"/>
      <c r="BC173" s="998"/>
      <c r="BD173" s="1131"/>
      <c r="BE173" s="1131"/>
      <c r="BF173" s="1131"/>
      <c r="BG173" s="1089"/>
      <c r="BH173" s="1561"/>
      <c r="BI173" s="163" t="s">
        <v>745</v>
      </c>
      <c r="BJ173" s="163" t="s">
        <v>726</v>
      </c>
      <c r="BK173" s="163" t="s">
        <v>726</v>
      </c>
      <c r="BL173" s="163" t="s">
        <v>726</v>
      </c>
      <c r="BM173" s="163" t="s">
        <v>726</v>
      </c>
      <c r="BN173" s="1497" t="s">
        <v>978</v>
      </c>
      <c r="BO173" s="1497" t="s">
        <v>1107</v>
      </c>
      <c r="BP173" s="68"/>
      <c r="BQ173" s="68"/>
    </row>
    <row r="174" spans="1:69" ht="74.25" customHeight="1" thickBot="1" x14ac:dyDescent="0.5">
      <c r="A174" s="943"/>
      <c r="B174" s="935"/>
      <c r="C174" s="935"/>
      <c r="D174" s="55"/>
      <c r="E174" s="55"/>
      <c r="F174" s="55"/>
      <c r="G174" s="56"/>
      <c r="H174" s="56"/>
      <c r="I174" s="56"/>
      <c r="J174" s="889"/>
      <c r="K174" s="842" t="s">
        <v>551</v>
      </c>
      <c r="L174" s="843"/>
      <c r="M174" s="843"/>
      <c r="N174" s="843"/>
      <c r="O174" s="843"/>
      <c r="P174" s="843"/>
      <c r="Q174" s="843"/>
      <c r="R174" s="843"/>
      <c r="S174" s="843"/>
      <c r="T174" s="843"/>
      <c r="U174" s="843"/>
      <c r="V174" s="843"/>
      <c r="W174" s="843"/>
      <c r="X174" s="880"/>
      <c r="Y174" s="29">
        <f>AVERAGE(Y160:Y173)</f>
        <v>0.98095238095238102</v>
      </c>
      <c r="Z174" s="28">
        <f>AVERAGE(Z160:Z173)</f>
        <v>0.98095238095238102</v>
      </c>
      <c r="AA174" s="929"/>
      <c r="AB174" s="920"/>
      <c r="AC174" s="60"/>
      <c r="AD174" s="489"/>
      <c r="AE174" s="804" t="s">
        <v>552</v>
      </c>
      <c r="AF174" s="805"/>
      <c r="AG174" s="805"/>
      <c r="AH174" s="805"/>
      <c r="AI174" s="805"/>
      <c r="AJ174" s="805"/>
      <c r="AK174" s="805"/>
      <c r="AL174" s="805"/>
      <c r="AM174" s="1121"/>
      <c r="AN174" s="806"/>
      <c r="AO174" s="34">
        <f>+AO160</f>
        <v>0.56598639455782318</v>
      </c>
      <c r="AP174" s="497"/>
      <c r="AQ174" s="498"/>
      <c r="AR174" s="298"/>
      <c r="AS174" s="298"/>
      <c r="AT174" s="369"/>
      <c r="AU174" s="1393"/>
      <c r="AV174" s="499"/>
      <c r="AW174" s="500"/>
      <c r="AX174" s="842" t="s">
        <v>1038</v>
      </c>
      <c r="AY174" s="843"/>
      <c r="AZ174" s="843"/>
      <c r="BA174" s="843"/>
      <c r="BB174" s="843"/>
      <c r="BC174" s="1164"/>
      <c r="BD174" s="319">
        <f>+BD160</f>
        <v>2662092982.54</v>
      </c>
      <c r="BE174" s="319">
        <f t="shared" ref="BE174:BF174" si="19">+BE160</f>
        <v>410035335</v>
      </c>
      <c r="BF174" s="319">
        <f t="shared" si="19"/>
        <v>14512838</v>
      </c>
      <c r="BG174" s="320">
        <f>+BF174/BD174</f>
        <v>5.4516645718936428E-3</v>
      </c>
      <c r="BH174" s="1566"/>
      <c r="BI174" s="501"/>
      <c r="BJ174" s="58"/>
      <c r="BK174" s="58"/>
      <c r="BL174" s="58"/>
      <c r="BM174" s="58"/>
      <c r="BN174" s="1498"/>
      <c r="BO174" s="1498"/>
      <c r="BP174" s="68"/>
      <c r="BQ174" s="68"/>
    </row>
    <row r="175" spans="1:69" ht="99.95" customHeight="1" thickBot="1" x14ac:dyDescent="0.5">
      <c r="A175" s="943"/>
      <c r="B175" s="935"/>
      <c r="C175" s="935"/>
      <c r="D175" s="731" t="s">
        <v>553</v>
      </c>
      <c r="E175" s="731" t="s">
        <v>554</v>
      </c>
      <c r="F175" s="739" t="s">
        <v>555</v>
      </c>
      <c r="G175" s="939">
        <v>0.13</v>
      </c>
      <c r="H175" s="731" t="s">
        <v>133</v>
      </c>
      <c r="I175" s="939">
        <v>0.13</v>
      </c>
      <c r="J175" s="751" t="s">
        <v>556</v>
      </c>
      <c r="K175" s="890" t="s">
        <v>557</v>
      </c>
      <c r="L175" s="890" t="s">
        <v>270</v>
      </c>
      <c r="M175" s="890" t="s">
        <v>558</v>
      </c>
      <c r="N175" s="847" t="s">
        <v>559</v>
      </c>
      <c r="O175" s="847"/>
      <c r="P175" s="847" t="s">
        <v>136</v>
      </c>
      <c r="Q175" s="847" t="s">
        <v>560</v>
      </c>
      <c r="R175" s="853">
        <v>4141</v>
      </c>
      <c r="S175" s="853">
        <v>830</v>
      </c>
      <c r="T175" s="860">
        <v>4006</v>
      </c>
      <c r="U175" s="780">
        <v>314</v>
      </c>
      <c r="V175" s="780">
        <v>0</v>
      </c>
      <c r="W175" s="779">
        <f>+U175+V175</f>
        <v>314</v>
      </c>
      <c r="X175" s="779">
        <f>+T175+W175</f>
        <v>4320</v>
      </c>
      <c r="Y175" s="782">
        <f>+W175/S175</f>
        <v>0.37831325301204821</v>
      </c>
      <c r="Z175" s="782">
        <v>1</v>
      </c>
      <c r="AA175" s="928"/>
      <c r="AB175" s="920"/>
      <c r="AC175" s="760" t="s">
        <v>561</v>
      </c>
      <c r="AD175" s="733" t="s">
        <v>562</v>
      </c>
      <c r="AE175" s="743" t="s">
        <v>563</v>
      </c>
      <c r="AF175" s="718">
        <v>2020130010268</v>
      </c>
      <c r="AG175" s="948" t="s">
        <v>564</v>
      </c>
      <c r="AH175" s="44" t="s">
        <v>565</v>
      </c>
      <c r="AI175" s="171" t="s">
        <v>566</v>
      </c>
      <c r="AJ175" s="403">
        <v>400</v>
      </c>
      <c r="AK175" s="502">
        <v>0.25</v>
      </c>
      <c r="AL175" s="620" t="s">
        <v>726</v>
      </c>
      <c r="AM175" s="1267" t="s">
        <v>894</v>
      </c>
      <c r="AN175" s="503" t="s">
        <v>726</v>
      </c>
      <c r="AO175" s="1073">
        <f>AVERAGE(AN175:AN180)</f>
        <v>0.78500000000000003</v>
      </c>
      <c r="AP175" s="1436" t="s">
        <v>779</v>
      </c>
      <c r="AQ175" s="504" t="s">
        <v>780</v>
      </c>
      <c r="AR175" s="232">
        <v>150</v>
      </c>
      <c r="AS175" s="232">
        <v>400</v>
      </c>
      <c r="AT175" s="233">
        <v>0</v>
      </c>
      <c r="AU175" s="1266" t="s">
        <v>894</v>
      </c>
      <c r="AV175" s="705" t="s">
        <v>567</v>
      </c>
      <c r="AW175" s="690" t="s">
        <v>939</v>
      </c>
      <c r="AX175" s="667" t="s">
        <v>741</v>
      </c>
      <c r="AY175" s="825">
        <f>'[1]2023 INV. PROYEC'!$H$27</f>
        <v>18212005971</v>
      </c>
      <c r="AZ175" s="1161" t="s">
        <v>797</v>
      </c>
      <c r="BA175" s="667" t="s">
        <v>563</v>
      </c>
      <c r="BB175" s="667" t="s">
        <v>796</v>
      </c>
      <c r="BC175" s="667">
        <v>0</v>
      </c>
      <c r="BD175" s="1159">
        <v>20664681954.549999</v>
      </c>
      <c r="BE175" s="1159">
        <v>0</v>
      </c>
      <c r="BF175" s="1159">
        <v>0</v>
      </c>
      <c r="BG175" s="1136">
        <f>+BF175/BD175</f>
        <v>0</v>
      </c>
      <c r="BH175" s="1567"/>
      <c r="BI175" s="505" t="s">
        <v>738</v>
      </c>
      <c r="BJ175" s="74" t="s">
        <v>791</v>
      </c>
      <c r="BK175" s="91" t="s">
        <v>792</v>
      </c>
      <c r="BL175" s="171" t="s">
        <v>741</v>
      </c>
      <c r="BM175" s="171" t="s">
        <v>785</v>
      </c>
      <c r="BN175" s="1499" t="s">
        <v>1005</v>
      </c>
      <c r="BO175" s="1499" t="s">
        <v>1129</v>
      </c>
      <c r="BP175" s="68"/>
      <c r="BQ175" s="68"/>
    </row>
    <row r="176" spans="1:69" ht="99.95" customHeight="1" x14ac:dyDescent="0.45">
      <c r="A176" s="943"/>
      <c r="B176" s="935"/>
      <c r="C176" s="935"/>
      <c r="D176" s="691"/>
      <c r="E176" s="691"/>
      <c r="F176" s="710"/>
      <c r="G176" s="940"/>
      <c r="H176" s="691"/>
      <c r="I176" s="940"/>
      <c r="J176" s="751"/>
      <c r="K176" s="890"/>
      <c r="L176" s="890"/>
      <c r="M176" s="890"/>
      <c r="N176" s="847"/>
      <c r="O176" s="847"/>
      <c r="P176" s="847"/>
      <c r="Q176" s="847"/>
      <c r="R176" s="853"/>
      <c r="S176" s="853"/>
      <c r="T176" s="860"/>
      <c r="U176" s="780"/>
      <c r="V176" s="780"/>
      <c r="W176" s="780"/>
      <c r="X176" s="780"/>
      <c r="Y176" s="783"/>
      <c r="Z176" s="783"/>
      <c r="AA176" s="928"/>
      <c r="AB176" s="920"/>
      <c r="AC176" s="761"/>
      <c r="AD176" s="734"/>
      <c r="AE176" s="744"/>
      <c r="AF176" s="719"/>
      <c r="AG176" s="890"/>
      <c r="AH176" s="62" t="s">
        <v>568</v>
      </c>
      <c r="AI176" s="152" t="s">
        <v>569</v>
      </c>
      <c r="AJ176" s="385">
        <v>400</v>
      </c>
      <c r="AK176" s="508">
        <v>0.25</v>
      </c>
      <c r="AL176" s="621">
        <v>314</v>
      </c>
      <c r="AM176" s="1271">
        <v>0</v>
      </c>
      <c r="AN176" s="304">
        <f>+(AL176+AM176)/AJ176</f>
        <v>0.78500000000000003</v>
      </c>
      <c r="AO176" s="1074"/>
      <c r="AP176" s="1437" t="s">
        <v>781</v>
      </c>
      <c r="AQ176" s="509" t="s">
        <v>780</v>
      </c>
      <c r="AR176" s="232">
        <v>270</v>
      </c>
      <c r="AS176" s="232">
        <v>400</v>
      </c>
      <c r="AT176" s="233">
        <v>314</v>
      </c>
      <c r="AU176" s="1394" t="s">
        <v>894</v>
      </c>
      <c r="AV176" s="706"/>
      <c r="AW176" s="691"/>
      <c r="AX176" s="667"/>
      <c r="AY176" s="826"/>
      <c r="AZ176" s="1161"/>
      <c r="BA176" s="667"/>
      <c r="BB176" s="667"/>
      <c r="BC176" s="667"/>
      <c r="BD176" s="1159"/>
      <c r="BE176" s="1159"/>
      <c r="BF176" s="1159"/>
      <c r="BG176" s="1136"/>
      <c r="BH176" s="1567"/>
      <c r="BI176" s="510" t="s">
        <v>738</v>
      </c>
      <c r="BJ176" s="510" t="s">
        <v>791</v>
      </c>
      <c r="BK176" s="81" t="s">
        <v>792</v>
      </c>
      <c r="BL176" s="171" t="s">
        <v>741</v>
      </c>
      <c r="BM176" s="152" t="s">
        <v>782</v>
      </c>
      <c r="BN176" s="1499" t="s">
        <v>1006</v>
      </c>
      <c r="BO176" s="1499" t="s">
        <v>1130</v>
      </c>
      <c r="BP176" s="68"/>
      <c r="BQ176" s="68"/>
    </row>
    <row r="177" spans="1:69" ht="99.95" customHeight="1" thickBot="1" x14ac:dyDescent="0.5">
      <c r="A177" s="943"/>
      <c r="B177" s="935"/>
      <c r="C177" s="935"/>
      <c r="D177" s="691"/>
      <c r="E177" s="691"/>
      <c r="F177" s="710"/>
      <c r="G177" s="940"/>
      <c r="H177" s="691"/>
      <c r="I177" s="940"/>
      <c r="J177" s="751"/>
      <c r="K177" s="890"/>
      <c r="L177" s="890"/>
      <c r="M177" s="890"/>
      <c r="N177" s="847"/>
      <c r="O177" s="847"/>
      <c r="P177" s="847"/>
      <c r="Q177" s="847"/>
      <c r="R177" s="853"/>
      <c r="S177" s="853"/>
      <c r="T177" s="860"/>
      <c r="U177" s="780"/>
      <c r="V177" s="780"/>
      <c r="W177" s="780"/>
      <c r="X177" s="780"/>
      <c r="Y177" s="783"/>
      <c r="Z177" s="783"/>
      <c r="AA177" s="928"/>
      <c r="AB177" s="920"/>
      <c r="AC177" s="761"/>
      <c r="AD177" s="734"/>
      <c r="AE177" s="744"/>
      <c r="AF177" s="719"/>
      <c r="AG177" s="890"/>
      <c r="AH177" s="62" t="s">
        <v>570</v>
      </c>
      <c r="AI177" s="152" t="s">
        <v>571</v>
      </c>
      <c r="AJ177" s="152" t="s">
        <v>301</v>
      </c>
      <c r="AK177" s="508">
        <v>0</v>
      </c>
      <c r="AL177" s="622" t="s">
        <v>726</v>
      </c>
      <c r="AM177" s="1267" t="s">
        <v>894</v>
      </c>
      <c r="AN177" s="511" t="s">
        <v>726</v>
      </c>
      <c r="AO177" s="1074"/>
      <c r="AP177" s="1437" t="s">
        <v>301</v>
      </c>
      <c r="AQ177" s="512" t="s">
        <v>301</v>
      </c>
      <c r="AR177" s="512" t="s">
        <v>301</v>
      </c>
      <c r="AS177" s="512" t="s">
        <v>301</v>
      </c>
      <c r="AT177" s="233">
        <v>0</v>
      </c>
      <c r="AU177" s="1266" t="s">
        <v>894</v>
      </c>
      <c r="AV177" s="706"/>
      <c r="AW177" s="691"/>
      <c r="AX177" s="667"/>
      <c r="AY177" s="826"/>
      <c r="AZ177" s="1161"/>
      <c r="BA177" s="667"/>
      <c r="BB177" s="667"/>
      <c r="BC177" s="667"/>
      <c r="BD177" s="1159"/>
      <c r="BE177" s="1159"/>
      <c r="BF177" s="1159"/>
      <c r="BG177" s="1136"/>
      <c r="BH177" s="1567"/>
      <c r="BI177" s="152" t="s">
        <v>301</v>
      </c>
      <c r="BJ177" s="152" t="s">
        <v>301</v>
      </c>
      <c r="BK177" s="152" t="s">
        <v>301</v>
      </c>
      <c r="BL177" s="152" t="s">
        <v>301</v>
      </c>
      <c r="BM177" s="152" t="s">
        <v>301</v>
      </c>
      <c r="BN177" s="1499" t="s">
        <v>1005</v>
      </c>
      <c r="BO177" s="1499" t="s">
        <v>1129</v>
      </c>
      <c r="BP177" s="68"/>
      <c r="BQ177" s="68"/>
    </row>
    <row r="178" spans="1:69" ht="99.95" customHeight="1" x14ac:dyDescent="0.45">
      <c r="A178" s="943"/>
      <c r="B178" s="935"/>
      <c r="C178" s="935"/>
      <c r="D178" s="691"/>
      <c r="E178" s="691"/>
      <c r="F178" s="710"/>
      <c r="G178" s="940"/>
      <c r="H178" s="691"/>
      <c r="I178" s="940"/>
      <c r="J178" s="751"/>
      <c r="K178" s="890"/>
      <c r="L178" s="890"/>
      <c r="M178" s="890"/>
      <c r="N178" s="847"/>
      <c r="O178" s="847"/>
      <c r="P178" s="847"/>
      <c r="Q178" s="847"/>
      <c r="R178" s="853"/>
      <c r="S178" s="853"/>
      <c r="T178" s="860"/>
      <c r="U178" s="780"/>
      <c r="V178" s="780"/>
      <c r="W178" s="780"/>
      <c r="X178" s="780"/>
      <c r="Y178" s="783"/>
      <c r="Z178" s="783"/>
      <c r="AA178" s="928"/>
      <c r="AB178" s="920"/>
      <c r="AC178" s="761"/>
      <c r="AD178" s="734"/>
      <c r="AE178" s="744"/>
      <c r="AF178" s="719"/>
      <c r="AG178" s="890"/>
      <c r="AH178" s="237" t="s">
        <v>572</v>
      </c>
      <c r="AI178" s="152" t="s">
        <v>566</v>
      </c>
      <c r="AJ178" s="152">
        <v>30</v>
      </c>
      <c r="AK178" s="508">
        <v>0.25</v>
      </c>
      <c r="AL178" s="622" t="s">
        <v>726</v>
      </c>
      <c r="AM178" s="1267" t="s">
        <v>894</v>
      </c>
      <c r="AN178" s="511" t="s">
        <v>726</v>
      </c>
      <c r="AO178" s="1074"/>
      <c r="AP178" s="1437" t="s">
        <v>782</v>
      </c>
      <c r="AQ178" s="509" t="s">
        <v>780</v>
      </c>
      <c r="AR178" s="232">
        <v>30</v>
      </c>
      <c r="AS178" s="232">
        <v>90</v>
      </c>
      <c r="AT178" s="233">
        <v>0</v>
      </c>
      <c r="AU178" s="1266" t="s">
        <v>894</v>
      </c>
      <c r="AV178" s="706"/>
      <c r="AW178" s="691"/>
      <c r="AX178" s="667"/>
      <c r="AY178" s="826"/>
      <c r="AZ178" s="1161"/>
      <c r="BA178" s="667"/>
      <c r="BB178" s="667"/>
      <c r="BC178" s="667"/>
      <c r="BD178" s="1159"/>
      <c r="BE178" s="1159"/>
      <c r="BF178" s="1159"/>
      <c r="BG178" s="1136"/>
      <c r="BH178" s="1567"/>
      <c r="BI178" s="510" t="s">
        <v>738</v>
      </c>
      <c r="BJ178" s="510" t="s">
        <v>791</v>
      </c>
      <c r="BK178" s="81" t="s">
        <v>792</v>
      </c>
      <c r="BL178" s="171" t="s">
        <v>741</v>
      </c>
      <c r="BM178" s="152" t="s">
        <v>782</v>
      </c>
      <c r="BN178" s="1499" t="s">
        <v>1007</v>
      </c>
      <c r="BO178" s="1499" t="s">
        <v>1131</v>
      </c>
      <c r="BP178" s="68"/>
      <c r="BQ178" s="68"/>
    </row>
    <row r="179" spans="1:69" ht="99.95" customHeight="1" thickBot="1" x14ac:dyDescent="0.5">
      <c r="A179" s="943"/>
      <c r="B179" s="935"/>
      <c r="C179" s="935"/>
      <c r="D179" s="691"/>
      <c r="E179" s="691"/>
      <c r="F179" s="710"/>
      <c r="G179" s="940"/>
      <c r="H179" s="691"/>
      <c r="I179" s="940"/>
      <c r="J179" s="751"/>
      <c r="K179" s="891"/>
      <c r="L179" s="891"/>
      <c r="M179" s="891"/>
      <c r="N179" s="848"/>
      <c r="O179" s="848"/>
      <c r="P179" s="848"/>
      <c r="Q179" s="848"/>
      <c r="R179" s="854"/>
      <c r="S179" s="854"/>
      <c r="T179" s="861"/>
      <c r="U179" s="781"/>
      <c r="V179" s="781"/>
      <c r="W179" s="781"/>
      <c r="X179" s="781"/>
      <c r="Y179" s="784"/>
      <c r="Z179" s="784"/>
      <c r="AA179" s="928"/>
      <c r="AB179" s="920"/>
      <c r="AC179" s="761"/>
      <c r="AD179" s="734"/>
      <c r="AE179" s="744"/>
      <c r="AF179" s="719"/>
      <c r="AG179" s="890"/>
      <c r="AH179" s="62" t="s">
        <v>573</v>
      </c>
      <c r="AI179" s="152" t="s">
        <v>574</v>
      </c>
      <c r="AJ179" s="152" t="s">
        <v>301</v>
      </c>
      <c r="AK179" s="508">
        <v>0</v>
      </c>
      <c r="AL179" s="622" t="s">
        <v>726</v>
      </c>
      <c r="AM179" s="1267" t="s">
        <v>894</v>
      </c>
      <c r="AN179" s="511" t="s">
        <v>726</v>
      </c>
      <c r="AO179" s="1074"/>
      <c r="AP179" s="1437" t="s">
        <v>301</v>
      </c>
      <c r="AQ179" s="512" t="s">
        <v>301</v>
      </c>
      <c r="AR179" s="512" t="s">
        <v>301</v>
      </c>
      <c r="AS179" s="512" t="s">
        <v>301</v>
      </c>
      <c r="AT179" s="233">
        <v>0</v>
      </c>
      <c r="AU179" s="1266" t="s">
        <v>894</v>
      </c>
      <c r="AV179" s="706"/>
      <c r="AW179" s="691"/>
      <c r="AX179" s="667"/>
      <c r="AY179" s="826"/>
      <c r="AZ179" s="1161"/>
      <c r="BA179" s="667"/>
      <c r="BB179" s="667"/>
      <c r="BC179" s="667"/>
      <c r="BD179" s="1159"/>
      <c r="BE179" s="1159"/>
      <c r="BF179" s="1159"/>
      <c r="BG179" s="1136"/>
      <c r="BH179" s="1567"/>
      <c r="BI179" s="152" t="s">
        <v>301</v>
      </c>
      <c r="BJ179" s="152" t="s">
        <v>301</v>
      </c>
      <c r="BK179" s="152" t="s">
        <v>301</v>
      </c>
      <c r="BL179" s="152" t="s">
        <v>301</v>
      </c>
      <c r="BM179" s="152" t="s">
        <v>301</v>
      </c>
      <c r="BN179" s="1500"/>
      <c r="BO179" s="1500" t="s">
        <v>1132</v>
      </c>
      <c r="BP179" s="68"/>
      <c r="BQ179" s="68"/>
    </row>
    <row r="180" spans="1:69" ht="197.25" customHeight="1" thickBot="1" x14ac:dyDescent="0.5">
      <c r="A180" s="943"/>
      <c r="B180" s="935"/>
      <c r="C180" s="935"/>
      <c r="D180" s="691"/>
      <c r="E180" s="691"/>
      <c r="F180" s="710"/>
      <c r="G180" s="940"/>
      <c r="H180" s="691"/>
      <c r="I180" s="940"/>
      <c r="J180" s="751"/>
      <c r="K180" s="120" t="s">
        <v>575</v>
      </c>
      <c r="L180" s="513" t="s">
        <v>270</v>
      </c>
      <c r="M180" s="120" t="s">
        <v>576</v>
      </c>
      <c r="N180" s="152" t="s">
        <v>577</v>
      </c>
      <c r="O180" s="152"/>
      <c r="P180" s="152" t="s">
        <v>136</v>
      </c>
      <c r="Q180" s="152" t="s">
        <v>578</v>
      </c>
      <c r="R180" s="232">
        <v>228</v>
      </c>
      <c r="S180" s="514">
        <v>60</v>
      </c>
      <c r="T180" s="279">
        <v>277</v>
      </c>
      <c r="U180" s="279">
        <v>0</v>
      </c>
      <c r="V180" s="279">
        <v>0</v>
      </c>
      <c r="W180" s="515">
        <f>+U180+V180</f>
        <v>0</v>
      </c>
      <c r="X180" s="515">
        <f>+T180+W180</f>
        <v>277</v>
      </c>
      <c r="Y180" s="516">
        <f>+W180/S180</f>
        <v>0</v>
      </c>
      <c r="Z180" s="517">
        <v>1</v>
      </c>
      <c r="AA180" s="928"/>
      <c r="AB180" s="920"/>
      <c r="AC180" s="761"/>
      <c r="AD180" s="734"/>
      <c r="AE180" s="744"/>
      <c r="AF180" s="719"/>
      <c r="AG180" s="890"/>
      <c r="AH180" s="518" t="s">
        <v>579</v>
      </c>
      <c r="AI180" s="42" t="s">
        <v>566</v>
      </c>
      <c r="AJ180" s="42">
        <v>60</v>
      </c>
      <c r="AK180" s="508">
        <v>0.25</v>
      </c>
      <c r="AL180" s="622" t="s">
        <v>726</v>
      </c>
      <c r="AM180" s="1267" t="s">
        <v>894</v>
      </c>
      <c r="AN180" s="511" t="s">
        <v>726</v>
      </c>
      <c r="AO180" s="1074"/>
      <c r="AP180" s="1437" t="s">
        <v>782</v>
      </c>
      <c r="AQ180" s="509" t="s">
        <v>780</v>
      </c>
      <c r="AR180" s="232">
        <v>90</v>
      </c>
      <c r="AS180" s="232">
        <v>60</v>
      </c>
      <c r="AT180" s="233">
        <v>0</v>
      </c>
      <c r="AU180" s="1266" t="s">
        <v>894</v>
      </c>
      <c r="AV180" s="707"/>
      <c r="AW180" s="692"/>
      <c r="AX180" s="668"/>
      <c r="AY180" s="827"/>
      <c r="AZ180" s="1162"/>
      <c r="BA180" s="668"/>
      <c r="BB180" s="668"/>
      <c r="BC180" s="900"/>
      <c r="BD180" s="1160"/>
      <c r="BE180" s="1160"/>
      <c r="BF180" s="1160"/>
      <c r="BG180" s="1137"/>
      <c r="BH180" s="1567"/>
      <c r="BI180" s="74" t="s">
        <v>738</v>
      </c>
      <c r="BJ180" s="74" t="s">
        <v>791</v>
      </c>
      <c r="BK180" s="82" t="s">
        <v>792</v>
      </c>
      <c r="BL180" s="171" t="s">
        <v>741</v>
      </c>
      <c r="BM180" s="163" t="s">
        <v>782</v>
      </c>
      <c r="BN180" s="1499" t="s">
        <v>1007</v>
      </c>
      <c r="BO180" s="1499" t="s">
        <v>1131</v>
      </c>
      <c r="BP180" s="68"/>
      <c r="BQ180" s="68"/>
    </row>
    <row r="181" spans="1:69" ht="120" customHeight="1" x14ac:dyDescent="0.45">
      <c r="A181" s="943"/>
      <c r="B181" s="935"/>
      <c r="C181" s="935"/>
      <c r="D181" s="691"/>
      <c r="E181" s="691"/>
      <c r="F181" s="710"/>
      <c r="G181" s="940"/>
      <c r="H181" s="691"/>
      <c r="I181" s="940"/>
      <c r="J181" s="751"/>
      <c r="K181" s="944" t="s">
        <v>580</v>
      </c>
      <c r="L181" s="944" t="s">
        <v>270</v>
      </c>
      <c r="M181" s="944">
        <v>0</v>
      </c>
      <c r="N181" s="1251" t="s">
        <v>581</v>
      </c>
      <c r="O181" s="1251"/>
      <c r="P181" s="1251" t="s">
        <v>136</v>
      </c>
      <c r="Q181" s="1251" t="s">
        <v>560</v>
      </c>
      <c r="R181" s="1256">
        <v>1300</v>
      </c>
      <c r="S181" s="1256">
        <v>50</v>
      </c>
      <c r="T181" s="756">
        <v>86</v>
      </c>
      <c r="U181" s="844">
        <v>0</v>
      </c>
      <c r="V181" s="844">
        <v>0</v>
      </c>
      <c r="W181" s="871">
        <f t="shared" ref="W181:W188" si="20">+U181</f>
        <v>0</v>
      </c>
      <c r="X181" s="871">
        <f t="shared" ref="X181" si="21">+T181+U181</f>
        <v>86</v>
      </c>
      <c r="Y181" s="883">
        <f t="shared" ref="Y181:Y186" si="22">+W181/S181</f>
        <v>0</v>
      </c>
      <c r="Z181" s="883">
        <f t="shared" ref="Z181" si="23">+X181/R181</f>
        <v>6.615384615384616E-2</v>
      </c>
      <c r="AA181" s="928"/>
      <c r="AB181" s="920"/>
      <c r="AC181" s="761"/>
      <c r="AD181" s="734"/>
      <c r="AE181" s="743" t="s">
        <v>582</v>
      </c>
      <c r="AF181" s="949">
        <v>2020130010309</v>
      </c>
      <c r="AG181" s="948" t="s">
        <v>583</v>
      </c>
      <c r="AH181" s="1259" t="s">
        <v>584</v>
      </c>
      <c r="AI181" s="1260" t="s">
        <v>585</v>
      </c>
      <c r="AJ181" s="1261" t="s">
        <v>301</v>
      </c>
      <c r="AK181" s="1262">
        <v>0.1</v>
      </c>
      <c r="AL181" s="1263" t="s">
        <v>726</v>
      </c>
      <c r="AM181" s="1263" t="s">
        <v>894</v>
      </c>
      <c r="AN181" s="1264" t="s">
        <v>726</v>
      </c>
      <c r="AO181" s="1122">
        <f>AVERAGE(AN181:AN185)</f>
        <v>0</v>
      </c>
      <c r="AP181" s="1436" t="s">
        <v>783</v>
      </c>
      <c r="AQ181" s="520" t="s">
        <v>784</v>
      </c>
      <c r="AR181" s="232">
        <v>1</v>
      </c>
      <c r="AS181" s="746">
        <v>50</v>
      </c>
      <c r="AT181" s="701">
        <v>0</v>
      </c>
      <c r="AU181" s="1385" t="s">
        <v>894</v>
      </c>
      <c r="AV181" s="705" t="s">
        <v>567</v>
      </c>
      <c r="AW181" s="690" t="s">
        <v>939</v>
      </c>
      <c r="AX181" s="672" t="s">
        <v>741</v>
      </c>
      <c r="AY181" s="825">
        <f>'[1]2023 INV. PROYEC'!$H$28</f>
        <v>200000000</v>
      </c>
      <c r="AZ181" s="1163" t="s">
        <v>741</v>
      </c>
      <c r="BA181" s="743" t="s">
        <v>582</v>
      </c>
      <c r="BB181" s="925" t="s">
        <v>798</v>
      </c>
      <c r="BC181" s="673">
        <v>0</v>
      </c>
      <c r="BD181" s="1158">
        <f>'[1]2023 INV. PROYEC'!$H$28</f>
        <v>200000000</v>
      </c>
      <c r="BE181" s="1158">
        <v>0</v>
      </c>
      <c r="BF181" s="1158">
        <v>0</v>
      </c>
      <c r="BG181" s="1139">
        <f>+BF181/BD181</f>
        <v>0</v>
      </c>
      <c r="BH181" s="1563"/>
      <c r="BI181" s="521" t="s">
        <v>793</v>
      </c>
      <c r="BJ181" s="521" t="s">
        <v>794</v>
      </c>
      <c r="BK181" s="77" t="s">
        <v>792</v>
      </c>
      <c r="BL181" s="134" t="s">
        <v>741</v>
      </c>
      <c r="BM181" s="134" t="s">
        <v>783</v>
      </c>
      <c r="BN181" s="1501" t="s">
        <v>1008</v>
      </c>
      <c r="BO181" s="1546" t="s">
        <v>1133</v>
      </c>
      <c r="BP181" s="68"/>
      <c r="BQ181" s="68"/>
    </row>
    <row r="182" spans="1:69" ht="120" customHeight="1" x14ac:dyDescent="0.45">
      <c r="A182" s="943"/>
      <c r="B182" s="935"/>
      <c r="C182" s="935"/>
      <c r="D182" s="691"/>
      <c r="E182" s="691"/>
      <c r="F182" s="710"/>
      <c r="G182" s="940"/>
      <c r="H182" s="691"/>
      <c r="I182" s="940"/>
      <c r="J182" s="751"/>
      <c r="K182" s="890"/>
      <c r="L182" s="890"/>
      <c r="M182" s="890"/>
      <c r="N182" s="1252"/>
      <c r="O182" s="1252"/>
      <c r="P182" s="1252"/>
      <c r="Q182" s="1252"/>
      <c r="R182" s="1257"/>
      <c r="S182" s="1257"/>
      <c r="T182" s="858"/>
      <c r="U182" s="1041"/>
      <c r="V182" s="1041"/>
      <c r="W182" s="780"/>
      <c r="X182" s="780"/>
      <c r="Y182" s="783"/>
      <c r="Z182" s="783"/>
      <c r="AA182" s="928"/>
      <c r="AB182" s="920"/>
      <c r="AC182" s="761"/>
      <c r="AD182" s="734"/>
      <c r="AE182" s="744"/>
      <c r="AF182" s="950"/>
      <c r="AG182" s="890"/>
      <c r="AH182" s="1265" t="s">
        <v>586</v>
      </c>
      <c r="AI182" s="1266" t="s">
        <v>587</v>
      </c>
      <c r="AJ182" s="1267" t="s">
        <v>301</v>
      </c>
      <c r="AK182" s="1268">
        <v>0</v>
      </c>
      <c r="AL182" s="1269" t="s">
        <v>726</v>
      </c>
      <c r="AM182" s="1269">
        <v>1</v>
      </c>
      <c r="AN182" s="1270" t="s">
        <v>726</v>
      </c>
      <c r="AO182" s="1123"/>
      <c r="AP182" s="1430" t="s">
        <v>301</v>
      </c>
      <c r="AQ182" s="152" t="s">
        <v>301</v>
      </c>
      <c r="AR182" s="152" t="s">
        <v>301</v>
      </c>
      <c r="AS182" s="746"/>
      <c r="AT182" s="701"/>
      <c r="AU182" s="1385" t="s">
        <v>894</v>
      </c>
      <c r="AV182" s="706"/>
      <c r="AW182" s="691"/>
      <c r="AX182" s="667"/>
      <c r="AY182" s="826"/>
      <c r="AZ182" s="1161"/>
      <c r="BA182" s="744"/>
      <c r="BB182" s="674"/>
      <c r="BC182" s="674"/>
      <c r="BD182" s="1159"/>
      <c r="BE182" s="1159"/>
      <c r="BF182" s="1159"/>
      <c r="BG182" s="1136"/>
      <c r="BH182" s="1131"/>
      <c r="BI182" s="74" t="s">
        <v>301</v>
      </c>
      <c r="BJ182" s="74" t="s">
        <v>301</v>
      </c>
      <c r="BK182" s="74" t="s">
        <v>301</v>
      </c>
      <c r="BL182" s="74" t="s">
        <v>301</v>
      </c>
      <c r="BM182" s="74" t="s">
        <v>301</v>
      </c>
      <c r="BN182" s="1500"/>
      <c r="BO182" s="1500" t="s">
        <v>1134</v>
      </c>
      <c r="BP182" s="68"/>
      <c r="BQ182" s="68"/>
    </row>
    <row r="183" spans="1:69" ht="120" customHeight="1" x14ac:dyDescent="0.45">
      <c r="A183" s="943"/>
      <c r="B183" s="935"/>
      <c r="C183" s="935"/>
      <c r="D183" s="691"/>
      <c r="E183" s="691"/>
      <c r="F183" s="710"/>
      <c r="G183" s="940"/>
      <c r="H183" s="691"/>
      <c r="I183" s="940"/>
      <c r="J183" s="751"/>
      <c r="K183" s="890"/>
      <c r="L183" s="890"/>
      <c r="M183" s="890"/>
      <c r="N183" s="1252"/>
      <c r="O183" s="1252"/>
      <c r="P183" s="1252"/>
      <c r="Q183" s="1252"/>
      <c r="R183" s="1257"/>
      <c r="S183" s="1257"/>
      <c r="T183" s="858"/>
      <c r="U183" s="1041"/>
      <c r="V183" s="1041"/>
      <c r="W183" s="780"/>
      <c r="X183" s="780"/>
      <c r="Y183" s="783"/>
      <c r="Z183" s="783"/>
      <c r="AA183" s="928"/>
      <c r="AB183" s="920"/>
      <c r="AC183" s="761"/>
      <c r="AD183" s="734"/>
      <c r="AE183" s="744"/>
      <c r="AF183" s="950"/>
      <c r="AG183" s="890"/>
      <c r="AH183" s="1265" t="s">
        <v>588</v>
      </c>
      <c r="AI183" s="1266" t="s">
        <v>329</v>
      </c>
      <c r="AJ183" s="1267" t="s">
        <v>301</v>
      </c>
      <c r="AK183" s="1268">
        <v>0</v>
      </c>
      <c r="AL183" s="1269" t="s">
        <v>726</v>
      </c>
      <c r="AM183" s="1269">
        <v>1</v>
      </c>
      <c r="AN183" s="1270" t="s">
        <v>726</v>
      </c>
      <c r="AO183" s="1123"/>
      <c r="AP183" s="1430" t="s">
        <v>301</v>
      </c>
      <c r="AQ183" s="152" t="s">
        <v>301</v>
      </c>
      <c r="AR183" s="152" t="s">
        <v>301</v>
      </c>
      <c r="AS183" s="746"/>
      <c r="AT183" s="701"/>
      <c r="AU183" s="1385" t="s">
        <v>894</v>
      </c>
      <c r="AV183" s="706"/>
      <c r="AW183" s="691"/>
      <c r="AX183" s="667"/>
      <c r="AY183" s="826"/>
      <c r="AZ183" s="1161"/>
      <c r="BA183" s="744"/>
      <c r="BB183" s="674"/>
      <c r="BC183" s="674"/>
      <c r="BD183" s="1159"/>
      <c r="BE183" s="1159"/>
      <c r="BF183" s="1159"/>
      <c r="BG183" s="1136"/>
      <c r="BH183" s="1131"/>
      <c r="BI183" s="74" t="s">
        <v>301</v>
      </c>
      <c r="BJ183" s="152" t="s">
        <v>301</v>
      </c>
      <c r="BK183" s="152" t="s">
        <v>301</v>
      </c>
      <c r="BL183" s="152" t="s">
        <v>301</v>
      </c>
      <c r="BM183" s="152" t="s">
        <v>301</v>
      </c>
      <c r="BN183" s="1500" t="s">
        <v>1009</v>
      </c>
      <c r="BO183" s="1500" t="s">
        <v>1135</v>
      </c>
      <c r="BP183" s="68"/>
      <c r="BQ183" s="68"/>
    </row>
    <row r="184" spans="1:69" ht="120" customHeight="1" x14ac:dyDescent="0.45">
      <c r="A184" s="943"/>
      <c r="B184" s="935"/>
      <c r="C184" s="935"/>
      <c r="D184" s="691"/>
      <c r="E184" s="691"/>
      <c r="F184" s="710"/>
      <c r="G184" s="940"/>
      <c r="H184" s="691"/>
      <c r="I184" s="940"/>
      <c r="J184" s="751"/>
      <c r="K184" s="890"/>
      <c r="L184" s="890"/>
      <c r="M184" s="890"/>
      <c r="N184" s="1252"/>
      <c r="O184" s="1252"/>
      <c r="P184" s="1252"/>
      <c r="Q184" s="1252"/>
      <c r="R184" s="1257"/>
      <c r="S184" s="1257"/>
      <c r="T184" s="858"/>
      <c r="U184" s="1041"/>
      <c r="V184" s="1041"/>
      <c r="W184" s="780"/>
      <c r="X184" s="780"/>
      <c r="Y184" s="783"/>
      <c r="Z184" s="783"/>
      <c r="AA184" s="928"/>
      <c r="AB184" s="920"/>
      <c r="AC184" s="761"/>
      <c r="AD184" s="734"/>
      <c r="AE184" s="744"/>
      <c r="AF184" s="950"/>
      <c r="AG184" s="890"/>
      <c r="AH184" s="1265" t="s">
        <v>589</v>
      </c>
      <c r="AI184" s="1266" t="s">
        <v>590</v>
      </c>
      <c r="AJ184" s="1271">
        <v>5</v>
      </c>
      <c r="AK184" s="1268">
        <v>0.3</v>
      </c>
      <c r="AL184" s="1269">
        <v>0</v>
      </c>
      <c r="AM184" s="1269">
        <v>1</v>
      </c>
      <c r="AN184" s="32">
        <f t="shared" ref="AN184:AN190" si="24">+AL184/AJ184</f>
        <v>0</v>
      </c>
      <c r="AO184" s="1123"/>
      <c r="AP184" s="1437" t="s">
        <v>785</v>
      </c>
      <c r="AQ184" s="512" t="s">
        <v>786</v>
      </c>
      <c r="AR184" s="232"/>
      <c r="AS184" s="746"/>
      <c r="AT184" s="701"/>
      <c r="AU184" s="1385" t="s">
        <v>894</v>
      </c>
      <c r="AV184" s="706"/>
      <c r="AW184" s="691"/>
      <c r="AX184" s="667"/>
      <c r="AY184" s="826"/>
      <c r="AZ184" s="1161"/>
      <c r="BA184" s="744"/>
      <c r="BB184" s="674"/>
      <c r="BC184" s="674"/>
      <c r="BD184" s="1159"/>
      <c r="BE184" s="1159"/>
      <c r="BF184" s="1159"/>
      <c r="BG184" s="1136"/>
      <c r="BH184" s="1131"/>
      <c r="BI184" s="119" t="s">
        <v>745</v>
      </c>
      <c r="BJ184" s="119" t="s">
        <v>745</v>
      </c>
      <c r="BK184" s="119" t="s">
        <v>745</v>
      </c>
      <c r="BL184" s="119" t="s">
        <v>745</v>
      </c>
      <c r="BM184" s="119" t="s">
        <v>745</v>
      </c>
      <c r="BN184" s="1500"/>
      <c r="BO184" s="1500" t="s">
        <v>1136</v>
      </c>
      <c r="BP184" s="68"/>
      <c r="BQ184" s="68"/>
    </row>
    <row r="185" spans="1:69" ht="120" customHeight="1" thickBot="1" x14ac:dyDescent="0.5">
      <c r="A185" s="943"/>
      <c r="B185" s="935"/>
      <c r="C185" s="935"/>
      <c r="D185" s="691"/>
      <c r="E185" s="691"/>
      <c r="F185" s="710"/>
      <c r="G185" s="940"/>
      <c r="H185" s="691"/>
      <c r="I185" s="940"/>
      <c r="J185" s="751"/>
      <c r="K185" s="891"/>
      <c r="L185" s="891"/>
      <c r="M185" s="891"/>
      <c r="N185" s="1253"/>
      <c r="O185" s="1253"/>
      <c r="P185" s="1253"/>
      <c r="Q185" s="1253"/>
      <c r="R185" s="1258"/>
      <c r="S185" s="1258"/>
      <c r="T185" s="757"/>
      <c r="U185" s="845"/>
      <c r="V185" s="845"/>
      <c r="W185" s="781"/>
      <c r="X185" s="781"/>
      <c r="Y185" s="784"/>
      <c r="Z185" s="784"/>
      <c r="AA185" s="928"/>
      <c r="AB185" s="920"/>
      <c r="AC185" s="761"/>
      <c r="AD185" s="734"/>
      <c r="AE185" s="745"/>
      <c r="AF185" s="951"/>
      <c r="AG185" s="952"/>
      <c r="AH185" s="1272" t="s">
        <v>591</v>
      </c>
      <c r="AI185" s="1273" t="s">
        <v>566</v>
      </c>
      <c r="AJ185" s="1274">
        <v>2</v>
      </c>
      <c r="AK185" s="1275">
        <v>0.6</v>
      </c>
      <c r="AL185" s="1275">
        <v>0</v>
      </c>
      <c r="AM185" s="1275">
        <v>0</v>
      </c>
      <c r="AN185" s="1276">
        <f t="shared" si="24"/>
        <v>0</v>
      </c>
      <c r="AO185" s="1124"/>
      <c r="AP185" s="1438" t="s">
        <v>783</v>
      </c>
      <c r="AQ185" s="524" t="s">
        <v>786</v>
      </c>
      <c r="AR185" s="440">
        <v>50</v>
      </c>
      <c r="AS185" s="747"/>
      <c r="AT185" s="701"/>
      <c r="AU185" s="1385" t="s">
        <v>894</v>
      </c>
      <c r="AV185" s="707"/>
      <c r="AW185" s="692"/>
      <c r="AX185" s="667"/>
      <c r="AY185" s="961"/>
      <c r="AZ185" s="1161"/>
      <c r="BA185" s="744"/>
      <c r="BB185" s="674"/>
      <c r="BC185" s="674"/>
      <c r="BD185" s="1160"/>
      <c r="BE185" s="1160"/>
      <c r="BF185" s="1160"/>
      <c r="BG185" s="1137"/>
      <c r="BH185" s="1131"/>
      <c r="BI185" s="505" t="s">
        <v>738</v>
      </c>
      <c r="BJ185" s="74" t="s">
        <v>791</v>
      </c>
      <c r="BK185" s="91" t="s">
        <v>792</v>
      </c>
      <c r="BL185" s="91" t="s">
        <v>741</v>
      </c>
      <c r="BM185" s="82" t="s">
        <v>783</v>
      </c>
      <c r="BN185" s="1502" t="s">
        <v>1010</v>
      </c>
      <c r="BO185" s="1547" t="s">
        <v>1137</v>
      </c>
      <c r="BP185" s="68"/>
      <c r="BQ185" s="68"/>
    </row>
    <row r="186" spans="1:69" ht="120" customHeight="1" thickBot="1" x14ac:dyDescent="0.5">
      <c r="A186" s="943"/>
      <c r="B186" s="935"/>
      <c r="C186" s="935"/>
      <c r="D186" s="691"/>
      <c r="E186" s="691"/>
      <c r="F186" s="710"/>
      <c r="G186" s="940"/>
      <c r="H186" s="691"/>
      <c r="I186" s="940"/>
      <c r="J186" s="751"/>
      <c r="K186" s="731" t="s">
        <v>592</v>
      </c>
      <c r="L186" s="944" t="s">
        <v>270</v>
      </c>
      <c r="M186" s="731" t="s">
        <v>207</v>
      </c>
      <c r="N186" s="731" t="s">
        <v>593</v>
      </c>
      <c r="O186" s="731"/>
      <c r="P186" s="731" t="s">
        <v>136</v>
      </c>
      <c r="Q186" s="731" t="s">
        <v>560</v>
      </c>
      <c r="R186" s="729">
        <v>9000</v>
      </c>
      <c r="S186" s="729">
        <v>1800</v>
      </c>
      <c r="T186" s="756">
        <v>10485</v>
      </c>
      <c r="U186" s="844">
        <v>0</v>
      </c>
      <c r="V186" s="844">
        <v>0</v>
      </c>
      <c r="W186" s="871">
        <f>+U186+V186</f>
        <v>0</v>
      </c>
      <c r="X186" s="871">
        <f>+T186+W186</f>
        <v>10485</v>
      </c>
      <c r="Y186" s="883">
        <f t="shared" si="22"/>
        <v>0</v>
      </c>
      <c r="Z186" s="883">
        <v>1</v>
      </c>
      <c r="AA186" s="928"/>
      <c r="AB186" s="920"/>
      <c r="AC186" s="761"/>
      <c r="AD186" s="734"/>
      <c r="AE186" s="744" t="s">
        <v>799</v>
      </c>
      <c r="AF186" s="719">
        <v>2020130010162</v>
      </c>
      <c r="AG186" s="691" t="s">
        <v>594</v>
      </c>
      <c r="AH186" s="224" t="s">
        <v>595</v>
      </c>
      <c r="AI186" s="84" t="s">
        <v>596</v>
      </c>
      <c r="AJ186" s="84">
        <v>6</v>
      </c>
      <c r="AK186" s="525">
        <v>0.3</v>
      </c>
      <c r="AL186" s="1301">
        <v>0</v>
      </c>
      <c r="AM186" s="1301">
        <v>0</v>
      </c>
      <c r="AN186" s="49">
        <f t="shared" si="24"/>
        <v>0</v>
      </c>
      <c r="AO186" s="1125">
        <f>AVERAGE(AN186:AN191)</f>
        <v>7.3809523809523811E-2</v>
      </c>
      <c r="AP186" s="1439" t="s">
        <v>787</v>
      </c>
      <c r="AQ186" s="504" t="s">
        <v>782</v>
      </c>
      <c r="AR186" s="277">
        <v>210</v>
      </c>
      <c r="AS186" s="298">
        <v>2200</v>
      </c>
      <c r="AT186" s="526" t="s">
        <v>301</v>
      </c>
      <c r="AU186" s="1395" t="s">
        <v>894</v>
      </c>
      <c r="AV186" s="687" t="s">
        <v>567</v>
      </c>
      <c r="AW186" s="748" t="s">
        <v>939</v>
      </c>
      <c r="AX186" s="822" t="s">
        <v>741</v>
      </c>
      <c r="AY186" s="822">
        <f>'[1]2023 INV. PROYEC'!$H$26</f>
        <v>500000000</v>
      </c>
      <c r="AZ186" s="822" t="s">
        <v>741</v>
      </c>
      <c r="BA186" s="708" t="s">
        <v>799</v>
      </c>
      <c r="BB186" s="822" t="s">
        <v>800</v>
      </c>
      <c r="BC186" s="822">
        <v>43200000</v>
      </c>
      <c r="BD186" s="1158">
        <v>954775966.91000009</v>
      </c>
      <c r="BE186" s="1158">
        <v>292800000</v>
      </c>
      <c r="BF186" s="1158">
        <v>40800000</v>
      </c>
      <c r="BG186" s="1139">
        <f>+BF186/BD186</f>
        <v>4.273253769891542E-2</v>
      </c>
      <c r="BH186" s="1568">
        <v>292800000</v>
      </c>
      <c r="BI186" s="100" t="s">
        <v>755</v>
      </c>
      <c r="BJ186" s="101" t="s">
        <v>795</v>
      </c>
      <c r="BK186" s="527" t="s">
        <v>792</v>
      </c>
      <c r="BL186" s="183" t="s">
        <v>741</v>
      </c>
      <c r="BM186" s="281" t="s">
        <v>781</v>
      </c>
      <c r="BN186" s="1503" t="s">
        <v>1011</v>
      </c>
      <c r="BO186" s="1548" t="s">
        <v>1138</v>
      </c>
      <c r="BP186" s="446"/>
      <c r="BQ186" s="68"/>
    </row>
    <row r="187" spans="1:69" ht="120" customHeight="1" thickBot="1" x14ac:dyDescent="0.5">
      <c r="A187" s="943"/>
      <c r="B187" s="935"/>
      <c r="C187" s="935"/>
      <c r="D187" s="691"/>
      <c r="E187" s="691"/>
      <c r="F187" s="710"/>
      <c r="G187" s="940"/>
      <c r="H187" s="691"/>
      <c r="I187" s="940"/>
      <c r="J187" s="751"/>
      <c r="K187" s="732"/>
      <c r="L187" s="891"/>
      <c r="M187" s="732"/>
      <c r="N187" s="732"/>
      <c r="O187" s="732"/>
      <c r="P187" s="732"/>
      <c r="Q187" s="732"/>
      <c r="R187" s="730"/>
      <c r="S187" s="730"/>
      <c r="T187" s="757"/>
      <c r="U187" s="845"/>
      <c r="V187" s="845"/>
      <c r="W187" s="781"/>
      <c r="X187" s="781"/>
      <c r="Y187" s="784"/>
      <c r="Z187" s="784"/>
      <c r="AA187" s="928"/>
      <c r="AB187" s="920"/>
      <c r="AC187" s="761"/>
      <c r="AD187" s="734"/>
      <c r="AE187" s="744"/>
      <c r="AF187" s="719"/>
      <c r="AG187" s="691"/>
      <c r="AH187" s="62" t="s">
        <v>597</v>
      </c>
      <c r="AI187" s="84" t="s">
        <v>598</v>
      </c>
      <c r="AJ187" s="84">
        <v>1000</v>
      </c>
      <c r="AK187" s="528">
        <v>0.1</v>
      </c>
      <c r="AL187" s="1301">
        <v>0</v>
      </c>
      <c r="AM187" s="1301">
        <v>0.5</v>
      </c>
      <c r="AN187" s="49">
        <f t="shared" si="24"/>
        <v>0</v>
      </c>
      <c r="AO187" s="873"/>
      <c r="AP187" s="1440" t="s">
        <v>783</v>
      </c>
      <c r="AQ187" s="509" t="s">
        <v>780</v>
      </c>
      <c r="AR187" s="232">
        <v>330</v>
      </c>
      <c r="AS187" s="232">
        <v>1000</v>
      </c>
      <c r="AT187" s="529" t="s">
        <v>301</v>
      </c>
      <c r="AU187" s="1396" t="s">
        <v>894</v>
      </c>
      <c r="AV187" s="688"/>
      <c r="AW187" s="749"/>
      <c r="AX187" s="822"/>
      <c r="AY187" s="822"/>
      <c r="AZ187" s="822"/>
      <c r="BA187" s="667"/>
      <c r="BB187" s="822"/>
      <c r="BC187" s="822"/>
      <c r="BD187" s="1159"/>
      <c r="BE187" s="1159"/>
      <c r="BF187" s="1159"/>
      <c r="BG187" s="1136"/>
      <c r="BH187" s="1568"/>
      <c r="BI187" s="119" t="s">
        <v>745</v>
      </c>
      <c r="BJ187" s="119" t="s">
        <v>745</v>
      </c>
      <c r="BK187" s="119" t="s">
        <v>745</v>
      </c>
      <c r="BL187" s="119" t="s">
        <v>745</v>
      </c>
      <c r="BM187" s="119" t="s">
        <v>745</v>
      </c>
      <c r="BN187" s="1503" t="s">
        <v>1011</v>
      </c>
      <c r="BO187" s="1548" t="s">
        <v>1138</v>
      </c>
      <c r="BP187" s="446"/>
      <c r="BQ187" s="68"/>
    </row>
    <row r="188" spans="1:69" ht="120" customHeight="1" thickBot="1" x14ac:dyDescent="0.5">
      <c r="A188" s="943"/>
      <c r="B188" s="935"/>
      <c r="C188" s="935"/>
      <c r="D188" s="691"/>
      <c r="E188" s="691"/>
      <c r="F188" s="710"/>
      <c r="G188" s="940"/>
      <c r="H188" s="691"/>
      <c r="I188" s="940"/>
      <c r="J188" s="751"/>
      <c r="K188" s="944" t="s">
        <v>1161</v>
      </c>
      <c r="L188" s="944" t="s">
        <v>133</v>
      </c>
      <c r="M188" s="894">
        <v>0</v>
      </c>
      <c r="N188" s="944" t="s">
        <v>1162</v>
      </c>
      <c r="O188" s="944"/>
      <c r="P188" s="944" t="s">
        <v>136</v>
      </c>
      <c r="Q188" s="944" t="s">
        <v>560</v>
      </c>
      <c r="R188" s="728" t="s">
        <v>599</v>
      </c>
      <c r="S188" s="728" t="s">
        <v>301</v>
      </c>
      <c r="T188" s="923" t="s">
        <v>1030</v>
      </c>
      <c r="U188" s="831" t="s">
        <v>726</v>
      </c>
      <c r="V188" s="831" t="s">
        <v>894</v>
      </c>
      <c r="W188" s="871" t="str">
        <f t="shared" si="20"/>
        <v>NA</v>
      </c>
      <c r="X188" s="837" t="str">
        <f>+T188</f>
        <v>100,00%
25 PROGRAMAS</v>
      </c>
      <c r="Y188" s="871" t="s">
        <v>726</v>
      </c>
      <c r="Z188" s="837" t="s">
        <v>1031</v>
      </c>
      <c r="AA188" s="928"/>
      <c r="AB188" s="920"/>
      <c r="AC188" s="761"/>
      <c r="AD188" s="734"/>
      <c r="AE188" s="744"/>
      <c r="AF188" s="719"/>
      <c r="AG188" s="691"/>
      <c r="AH188" s="62" t="s">
        <v>600</v>
      </c>
      <c r="AI188" s="408" t="s">
        <v>601</v>
      </c>
      <c r="AJ188" s="408">
        <v>14</v>
      </c>
      <c r="AK188" s="528">
        <v>0.1</v>
      </c>
      <c r="AL188" s="1301">
        <v>0</v>
      </c>
      <c r="AM188" s="1301">
        <v>0.4</v>
      </c>
      <c r="AN188" s="49">
        <f t="shared" si="24"/>
        <v>0</v>
      </c>
      <c r="AO188" s="873"/>
      <c r="AP188" s="1440" t="s">
        <v>789</v>
      </c>
      <c r="AQ188" s="509" t="s">
        <v>780</v>
      </c>
      <c r="AR188" s="232">
        <v>330</v>
      </c>
      <c r="AS188" s="232" t="s">
        <v>788</v>
      </c>
      <c r="AT188" s="529" t="s">
        <v>301</v>
      </c>
      <c r="AU188" s="1396" t="s">
        <v>894</v>
      </c>
      <c r="AV188" s="688"/>
      <c r="AW188" s="749"/>
      <c r="AX188" s="822"/>
      <c r="AY188" s="822"/>
      <c r="AZ188" s="822"/>
      <c r="BA188" s="667"/>
      <c r="BB188" s="822"/>
      <c r="BC188" s="822"/>
      <c r="BD188" s="1159"/>
      <c r="BE188" s="1159"/>
      <c r="BF188" s="1159"/>
      <c r="BG188" s="1136"/>
      <c r="BH188" s="1568"/>
      <c r="BI188" s="111" t="s">
        <v>755</v>
      </c>
      <c r="BJ188" s="111" t="s">
        <v>808</v>
      </c>
      <c r="BK188" s="111" t="s">
        <v>792</v>
      </c>
      <c r="BL188" s="111" t="s">
        <v>741</v>
      </c>
      <c r="BM188" s="297" t="s">
        <v>781</v>
      </c>
      <c r="BN188" s="1503" t="s">
        <v>1012</v>
      </c>
      <c r="BO188" s="1548" t="s">
        <v>1139</v>
      </c>
      <c r="BP188" s="446"/>
      <c r="BQ188" s="68"/>
    </row>
    <row r="189" spans="1:69" ht="120" customHeight="1" thickBot="1" x14ac:dyDescent="0.5">
      <c r="A189" s="943"/>
      <c r="B189" s="935"/>
      <c r="C189" s="935"/>
      <c r="D189" s="691"/>
      <c r="E189" s="691"/>
      <c r="F189" s="710"/>
      <c r="G189" s="940"/>
      <c r="H189" s="691"/>
      <c r="I189" s="940"/>
      <c r="J189" s="751"/>
      <c r="K189" s="890"/>
      <c r="L189" s="890"/>
      <c r="M189" s="895"/>
      <c r="N189" s="890"/>
      <c r="O189" s="890"/>
      <c r="P189" s="890"/>
      <c r="Q189" s="890"/>
      <c r="R189" s="662"/>
      <c r="S189" s="662"/>
      <c r="T189" s="924"/>
      <c r="U189" s="832"/>
      <c r="V189" s="832"/>
      <c r="W189" s="780"/>
      <c r="X189" s="835"/>
      <c r="Y189" s="780"/>
      <c r="Z189" s="838"/>
      <c r="AA189" s="928"/>
      <c r="AB189" s="920"/>
      <c r="AC189" s="761"/>
      <c r="AD189" s="734"/>
      <c r="AE189" s="744"/>
      <c r="AF189" s="719"/>
      <c r="AG189" s="691"/>
      <c r="AH189" s="62" t="s">
        <v>602</v>
      </c>
      <c r="AI189" s="385" t="s">
        <v>571</v>
      </c>
      <c r="AJ189" s="408">
        <v>7</v>
      </c>
      <c r="AK189" s="528">
        <v>0.3</v>
      </c>
      <c r="AL189" s="1380">
        <v>1</v>
      </c>
      <c r="AM189" s="1311">
        <v>7</v>
      </c>
      <c r="AN189" s="49">
        <f t="shared" si="24"/>
        <v>0.14285714285714285</v>
      </c>
      <c r="AO189" s="873"/>
      <c r="AP189" s="1440" t="s">
        <v>789</v>
      </c>
      <c r="AQ189" s="509" t="s">
        <v>780</v>
      </c>
      <c r="AR189" s="232">
        <v>330</v>
      </c>
      <c r="AS189" s="232">
        <v>7</v>
      </c>
      <c r="AT189" s="530">
        <v>1</v>
      </c>
      <c r="AU189" s="1397" t="s">
        <v>894</v>
      </c>
      <c r="AV189" s="688"/>
      <c r="AW189" s="749"/>
      <c r="AX189" s="822" t="s">
        <v>747</v>
      </c>
      <c r="AY189" s="822">
        <v>454775966.91000003</v>
      </c>
      <c r="AZ189" s="822" t="s">
        <v>747</v>
      </c>
      <c r="BA189" s="667"/>
      <c r="BB189" s="822" t="s">
        <v>1036</v>
      </c>
      <c r="BC189" s="822">
        <v>0</v>
      </c>
      <c r="BD189" s="1159"/>
      <c r="BE189" s="1159"/>
      <c r="BF189" s="1159"/>
      <c r="BG189" s="1136"/>
      <c r="BH189" s="627"/>
      <c r="BI189" s="111" t="s">
        <v>755</v>
      </c>
      <c r="BJ189" s="521" t="s">
        <v>794</v>
      </c>
      <c r="BK189" s="77" t="s">
        <v>792</v>
      </c>
      <c r="BL189" s="134" t="s">
        <v>741</v>
      </c>
      <c r="BM189" s="134" t="s">
        <v>783</v>
      </c>
      <c r="BN189" s="1504" t="s">
        <v>1013</v>
      </c>
      <c r="BO189" s="1548" t="s">
        <v>1138</v>
      </c>
      <c r="BP189" s="446"/>
      <c r="BQ189" s="68"/>
    </row>
    <row r="190" spans="1:69" ht="120" customHeight="1" thickBot="1" x14ac:dyDescent="0.5">
      <c r="A190" s="943"/>
      <c r="B190" s="935"/>
      <c r="C190" s="935"/>
      <c r="D190" s="691"/>
      <c r="E190" s="691"/>
      <c r="F190" s="710"/>
      <c r="G190" s="940"/>
      <c r="H190" s="691"/>
      <c r="I190" s="940"/>
      <c r="J190" s="751"/>
      <c r="K190" s="890"/>
      <c r="L190" s="890"/>
      <c r="M190" s="895"/>
      <c r="N190" s="890"/>
      <c r="O190" s="890"/>
      <c r="P190" s="890"/>
      <c r="Q190" s="890"/>
      <c r="R190" s="662"/>
      <c r="S190" s="662"/>
      <c r="T190" s="924"/>
      <c r="U190" s="832"/>
      <c r="V190" s="832"/>
      <c r="W190" s="780"/>
      <c r="X190" s="835"/>
      <c r="Y190" s="780"/>
      <c r="Z190" s="838"/>
      <c r="AA190" s="928"/>
      <c r="AB190" s="920"/>
      <c r="AC190" s="761"/>
      <c r="AD190" s="734"/>
      <c r="AE190" s="744"/>
      <c r="AF190" s="719"/>
      <c r="AG190" s="691"/>
      <c r="AH190" s="62" t="s">
        <v>603</v>
      </c>
      <c r="AI190" s="385" t="s">
        <v>604</v>
      </c>
      <c r="AJ190" s="408">
        <v>12</v>
      </c>
      <c r="AK190" s="528">
        <v>0.15</v>
      </c>
      <c r="AL190" s="408">
        <v>0</v>
      </c>
      <c r="AM190" s="1311">
        <v>0</v>
      </c>
      <c r="AN190" s="49">
        <f t="shared" si="24"/>
        <v>0</v>
      </c>
      <c r="AO190" s="873"/>
      <c r="AP190" s="1440" t="s">
        <v>789</v>
      </c>
      <c r="AQ190" s="509" t="s">
        <v>780</v>
      </c>
      <c r="AR190" s="232">
        <v>330</v>
      </c>
      <c r="AS190" s="232" t="s">
        <v>790</v>
      </c>
      <c r="AT190" s="233" t="s">
        <v>301</v>
      </c>
      <c r="AU190" s="1385" t="s">
        <v>894</v>
      </c>
      <c r="AV190" s="688"/>
      <c r="AW190" s="749"/>
      <c r="AX190" s="822"/>
      <c r="AY190" s="822"/>
      <c r="AZ190" s="822"/>
      <c r="BA190" s="667"/>
      <c r="BB190" s="822"/>
      <c r="BC190" s="822"/>
      <c r="BD190" s="1159"/>
      <c r="BE190" s="1159"/>
      <c r="BF190" s="1159"/>
      <c r="BG190" s="1136"/>
      <c r="BH190" s="627"/>
      <c r="BI190" s="119" t="s">
        <v>745</v>
      </c>
      <c r="BJ190" s="119" t="s">
        <v>745</v>
      </c>
      <c r="BK190" s="119" t="s">
        <v>745</v>
      </c>
      <c r="BL190" s="119" t="s">
        <v>745</v>
      </c>
      <c r="BM190" s="119" t="s">
        <v>745</v>
      </c>
      <c r="BN190" s="1503" t="s">
        <v>1011</v>
      </c>
      <c r="BO190" s="1548" t="s">
        <v>1140</v>
      </c>
      <c r="BP190" s="446"/>
      <c r="BQ190" s="68"/>
    </row>
    <row r="191" spans="1:69" ht="120" customHeight="1" thickBot="1" x14ac:dyDescent="0.5">
      <c r="A191" s="943"/>
      <c r="B191" s="935"/>
      <c r="C191" s="935"/>
      <c r="D191" s="732"/>
      <c r="E191" s="732"/>
      <c r="F191" s="740"/>
      <c r="G191" s="941"/>
      <c r="H191" s="732"/>
      <c r="I191" s="941"/>
      <c r="J191" s="751"/>
      <c r="K191" s="890"/>
      <c r="L191" s="890"/>
      <c r="M191" s="895"/>
      <c r="N191" s="890"/>
      <c r="O191" s="890"/>
      <c r="P191" s="890"/>
      <c r="Q191" s="890"/>
      <c r="R191" s="662"/>
      <c r="S191" s="662"/>
      <c r="T191" s="924"/>
      <c r="U191" s="832"/>
      <c r="V191" s="1035"/>
      <c r="W191" s="780"/>
      <c r="X191" s="835"/>
      <c r="Y191" s="780"/>
      <c r="Z191" s="838"/>
      <c r="AA191" s="928"/>
      <c r="AB191" s="920"/>
      <c r="AC191" s="762"/>
      <c r="AD191" s="735"/>
      <c r="AE191" s="744"/>
      <c r="AF191" s="719"/>
      <c r="AG191" s="691"/>
      <c r="AH191" s="531" t="s">
        <v>605</v>
      </c>
      <c r="AI191" s="43" t="s">
        <v>606</v>
      </c>
      <c r="AJ191" s="43">
        <v>1</v>
      </c>
      <c r="AK191" s="532">
        <v>0.05</v>
      </c>
      <c r="AL191" s="395">
        <v>0</v>
      </c>
      <c r="AM191" s="1312">
        <v>0.3</v>
      </c>
      <c r="AN191" s="229">
        <f>+(AL191+AM191)/AJ191</f>
        <v>0.3</v>
      </c>
      <c r="AO191" s="873"/>
      <c r="AP191" s="1441" t="s">
        <v>789</v>
      </c>
      <c r="AQ191" s="533" t="s">
        <v>780</v>
      </c>
      <c r="AR191" s="440">
        <v>330</v>
      </c>
      <c r="AS191" s="440">
        <v>1</v>
      </c>
      <c r="AT191" s="233" t="s">
        <v>301</v>
      </c>
      <c r="AU191" s="1385" t="s">
        <v>894</v>
      </c>
      <c r="AV191" s="689"/>
      <c r="AW191" s="750"/>
      <c r="AX191" s="822"/>
      <c r="AY191" s="822"/>
      <c r="AZ191" s="822"/>
      <c r="BA191" s="668"/>
      <c r="BB191" s="822"/>
      <c r="BC191" s="822"/>
      <c r="BD191" s="1160"/>
      <c r="BE191" s="1160"/>
      <c r="BF191" s="1160"/>
      <c r="BG191" s="1137"/>
      <c r="BH191" s="1569"/>
      <c r="BI191" s="92" t="s">
        <v>745</v>
      </c>
      <c r="BJ191" s="92" t="s">
        <v>745</v>
      </c>
      <c r="BK191" s="92" t="s">
        <v>745</v>
      </c>
      <c r="BL191" s="92" t="s">
        <v>745</v>
      </c>
      <c r="BM191" s="92" t="s">
        <v>745</v>
      </c>
      <c r="BN191" s="1503" t="s">
        <v>1011</v>
      </c>
      <c r="BO191" s="1548" t="s">
        <v>1138</v>
      </c>
      <c r="BP191" s="446"/>
      <c r="BQ191" s="68"/>
    </row>
    <row r="192" spans="1:69" ht="120" customHeight="1" thickBot="1" x14ac:dyDescent="0.5">
      <c r="A192" s="943"/>
      <c r="B192" s="935"/>
      <c r="C192" s="935"/>
      <c r="D192" s="55"/>
      <c r="E192" s="55"/>
      <c r="F192" s="58"/>
      <c r="G192" s="506"/>
      <c r="H192" s="55"/>
      <c r="I192" s="506"/>
      <c r="J192" s="534"/>
      <c r="K192" s="804" t="s">
        <v>607</v>
      </c>
      <c r="L192" s="805"/>
      <c r="M192" s="805"/>
      <c r="N192" s="805"/>
      <c r="O192" s="805"/>
      <c r="P192" s="805"/>
      <c r="Q192" s="805"/>
      <c r="R192" s="805"/>
      <c r="S192" s="805"/>
      <c r="T192" s="805"/>
      <c r="U192" s="805"/>
      <c r="V192" s="805"/>
      <c r="W192" s="805"/>
      <c r="X192" s="805"/>
      <c r="Y192" s="29">
        <f>AVERAGE(Y175:Y191)</f>
        <v>9.4578313253012053E-2</v>
      </c>
      <c r="Z192" s="28">
        <f>AVERAGE(Z175:Z191)</f>
        <v>0.7665384615384615</v>
      </c>
      <c r="AA192" s="929"/>
      <c r="AB192" s="920"/>
      <c r="AC192" s="507"/>
      <c r="AD192" s="61"/>
      <c r="AE192" s="804" t="s">
        <v>608</v>
      </c>
      <c r="AF192" s="805"/>
      <c r="AG192" s="805"/>
      <c r="AH192" s="805"/>
      <c r="AI192" s="805"/>
      <c r="AJ192" s="805"/>
      <c r="AK192" s="805"/>
      <c r="AL192" s="805"/>
      <c r="AM192" s="805"/>
      <c r="AN192" s="806"/>
      <c r="AO192" s="34">
        <f>AVERAGE(AO175:AO191)</f>
        <v>0.28626984126984129</v>
      </c>
      <c r="AP192" s="1442"/>
      <c r="AQ192" s="535"/>
      <c r="AR192" s="288"/>
      <c r="AS192" s="288"/>
      <c r="AT192" s="316"/>
      <c r="AU192" s="1389"/>
      <c r="AV192" s="449"/>
      <c r="AW192" s="321"/>
      <c r="AX192" s="978" t="s">
        <v>1037</v>
      </c>
      <c r="AY192" s="979"/>
      <c r="AZ192" s="979"/>
      <c r="BA192" s="979"/>
      <c r="BB192" s="979"/>
      <c r="BC192" s="980"/>
      <c r="BD192" s="536">
        <f>+BD175+BD181+BD186</f>
        <v>21819457921.459999</v>
      </c>
      <c r="BE192" s="536">
        <f t="shared" ref="BE192:BF192" si="25">+BE175+BE181+BE186</f>
        <v>292800000</v>
      </c>
      <c r="BF192" s="536">
        <f t="shared" si="25"/>
        <v>40800000</v>
      </c>
      <c r="BG192" s="537">
        <f>+BF192/BD192</f>
        <v>1.8698906337114888E-3</v>
      </c>
      <c r="BH192" s="537"/>
      <c r="BI192" s="110"/>
      <c r="BJ192" s="110"/>
      <c r="BK192" s="321"/>
      <c r="BL192" s="321"/>
      <c r="BM192" s="538"/>
      <c r="BN192" s="1505"/>
      <c r="BO192" s="1469" t="s">
        <v>1093</v>
      </c>
      <c r="BP192" s="68"/>
      <c r="BQ192" s="68"/>
    </row>
    <row r="193" spans="1:69" ht="120" customHeight="1" x14ac:dyDescent="0.45">
      <c r="A193" s="943"/>
      <c r="B193" s="935"/>
      <c r="C193" s="935"/>
      <c r="D193" s="731" t="s">
        <v>609</v>
      </c>
      <c r="E193" s="731">
        <v>0</v>
      </c>
      <c r="F193" s="731" t="s">
        <v>610</v>
      </c>
      <c r="G193" s="731">
        <v>0.8</v>
      </c>
      <c r="H193" s="731" t="s">
        <v>611</v>
      </c>
      <c r="I193" s="731">
        <v>0.8</v>
      </c>
      <c r="J193" s="751" t="s">
        <v>612</v>
      </c>
      <c r="K193" s="691" t="s">
        <v>613</v>
      </c>
      <c r="L193" s="691" t="s">
        <v>354</v>
      </c>
      <c r="M193" s="691" t="s">
        <v>614</v>
      </c>
      <c r="N193" s="710" t="s">
        <v>615</v>
      </c>
      <c r="O193" s="691"/>
      <c r="P193" s="691" t="s">
        <v>136</v>
      </c>
      <c r="Q193" s="691" t="s">
        <v>616</v>
      </c>
      <c r="R193" s="710" t="s">
        <v>617</v>
      </c>
      <c r="S193" s="710" t="s">
        <v>617</v>
      </c>
      <c r="T193" s="763" t="str">
        <f>+R193</f>
        <v>4=Aceptable</v>
      </c>
      <c r="U193" s="710" t="s">
        <v>726</v>
      </c>
      <c r="V193" s="1237" t="s">
        <v>726</v>
      </c>
      <c r="W193" s="881" t="s">
        <v>726</v>
      </c>
      <c r="X193" s="881" t="str">
        <f>+T193</f>
        <v>4=Aceptable</v>
      </c>
      <c r="Y193" s="881" t="s">
        <v>726</v>
      </c>
      <c r="Z193" s="1114">
        <v>1</v>
      </c>
      <c r="AA193" s="928"/>
      <c r="AB193" s="920"/>
      <c r="AC193" s="736" t="s">
        <v>618</v>
      </c>
      <c r="AD193" s="733" t="s">
        <v>619</v>
      </c>
      <c r="AE193" s="681" t="s">
        <v>620</v>
      </c>
      <c r="AF193" s="718">
        <v>2020130010139</v>
      </c>
      <c r="AG193" s="690" t="s">
        <v>621</v>
      </c>
      <c r="AH193" s="44" t="s">
        <v>622</v>
      </c>
      <c r="AI193" s="44" t="s">
        <v>623</v>
      </c>
      <c r="AJ193" s="182">
        <v>3</v>
      </c>
      <c r="AK193" s="425">
        <v>5</v>
      </c>
      <c r="AL193" s="539">
        <v>0.05</v>
      </c>
      <c r="AM193" s="1313">
        <v>0.05</v>
      </c>
      <c r="AN193" s="95">
        <f>+(AL193+AM193)/AJ193</f>
        <v>3.3333333333333333E-2</v>
      </c>
      <c r="AO193" s="981">
        <f>AVERAGE(AN193:AN202)</f>
        <v>0.29000000000000004</v>
      </c>
      <c r="AP193" s="1443">
        <v>45382</v>
      </c>
      <c r="AQ193" s="540">
        <v>45656</v>
      </c>
      <c r="AR193" s="426">
        <v>270</v>
      </c>
      <c r="AS193" s="426">
        <v>150</v>
      </c>
      <c r="AT193" s="541"/>
      <c r="AU193" s="1385">
        <v>150</v>
      </c>
      <c r="AV193" s="962" t="s">
        <v>624</v>
      </c>
      <c r="AW193" s="965" t="s">
        <v>771</v>
      </c>
      <c r="AX193" s="748" t="s">
        <v>768</v>
      </c>
      <c r="AY193" s="930">
        <v>450000000</v>
      </c>
      <c r="AZ193" s="748" t="s">
        <v>768</v>
      </c>
      <c r="BA193" s="748" t="s">
        <v>620</v>
      </c>
      <c r="BB193" s="748" t="s">
        <v>772</v>
      </c>
      <c r="BC193" s="1024">
        <v>26100000</v>
      </c>
      <c r="BD193" s="1138">
        <v>450000000</v>
      </c>
      <c r="BE193" s="1138">
        <v>190624664.56</v>
      </c>
      <c r="BF193" s="1138">
        <v>52536664.560000002</v>
      </c>
      <c r="BG193" s="1139">
        <f>+BF193/BD193</f>
        <v>0.11674814346666668</v>
      </c>
      <c r="BH193" s="925">
        <v>162940000</v>
      </c>
      <c r="BI193" s="213" t="s">
        <v>743</v>
      </c>
      <c r="BJ193" s="213" t="s">
        <v>726</v>
      </c>
      <c r="BK193" s="101" t="s">
        <v>726</v>
      </c>
      <c r="BL193" s="101" t="s">
        <v>726</v>
      </c>
      <c r="BM193" s="542" t="s">
        <v>726</v>
      </c>
      <c r="BN193" s="1506" t="s">
        <v>1016</v>
      </c>
      <c r="BO193" s="1549" t="s">
        <v>1093</v>
      </c>
      <c r="BP193" s="68"/>
      <c r="BQ193" s="68"/>
    </row>
    <row r="194" spans="1:69" ht="120" customHeight="1" x14ac:dyDescent="0.45">
      <c r="A194" s="943"/>
      <c r="B194" s="935"/>
      <c r="C194" s="935"/>
      <c r="D194" s="691"/>
      <c r="E194" s="691"/>
      <c r="F194" s="691"/>
      <c r="G194" s="691"/>
      <c r="H194" s="691"/>
      <c r="I194" s="691"/>
      <c r="J194" s="751"/>
      <c r="K194" s="691"/>
      <c r="L194" s="691"/>
      <c r="M194" s="691"/>
      <c r="N194" s="710"/>
      <c r="O194" s="691"/>
      <c r="P194" s="691"/>
      <c r="Q194" s="691"/>
      <c r="R194" s="710"/>
      <c r="S194" s="710"/>
      <c r="T194" s="763"/>
      <c r="U194" s="710"/>
      <c r="V194" s="1238"/>
      <c r="W194" s="876"/>
      <c r="X194" s="876"/>
      <c r="Y194" s="876"/>
      <c r="Z194" s="876"/>
      <c r="AA194" s="928"/>
      <c r="AB194" s="920"/>
      <c r="AC194" s="1142"/>
      <c r="AD194" s="734"/>
      <c r="AE194" s="682"/>
      <c r="AF194" s="719"/>
      <c r="AG194" s="691"/>
      <c r="AH194" s="543" t="s">
        <v>625</v>
      </c>
      <c r="AI194" s="62" t="s">
        <v>626</v>
      </c>
      <c r="AJ194" s="120">
        <v>165</v>
      </c>
      <c r="AK194" s="431">
        <v>15</v>
      </c>
      <c r="AL194" s="431">
        <v>0</v>
      </c>
      <c r="AM194" s="1308">
        <v>38.5</v>
      </c>
      <c r="AN194" s="49">
        <f t="shared" ref="AN194:AN218" si="26">+(AL194+AM194)/AJ194</f>
        <v>0.23333333333333334</v>
      </c>
      <c r="AO194" s="982"/>
      <c r="AP194" s="1399">
        <v>45323</v>
      </c>
      <c r="AQ194" s="436">
        <v>45657</v>
      </c>
      <c r="AR194" s="232">
        <v>330</v>
      </c>
      <c r="AS194" s="232">
        <v>150</v>
      </c>
      <c r="AT194" s="421"/>
      <c r="AU194" s="1385">
        <v>150</v>
      </c>
      <c r="AV194" s="963"/>
      <c r="AW194" s="966"/>
      <c r="AX194" s="749"/>
      <c r="AY194" s="931"/>
      <c r="AZ194" s="749"/>
      <c r="BA194" s="749"/>
      <c r="BB194" s="749"/>
      <c r="BC194" s="1025"/>
      <c r="BD194" s="1134"/>
      <c r="BE194" s="1134"/>
      <c r="BF194" s="1134"/>
      <c r="BG194" s="1136"/>
      <c r="BH194" s="674"/>
      <c r="BI194" s="113" t="s">
        <v>773</v>
      </c>
      <c r="BJ194" s="113" t="s">
        <v>774</v>
      </c>
      <c r="BK194" s="544" t="s">
        <v>775</v>
      </c>
      <c r="BL194" s="111" t="s">
        <v>741</v>
      </c>
      <c r="BM194" s="435">
        <v>45311</v>
      </c>
      <c r="BN194" s="1507" t="s">
        <v>1017</v>
      </c>
      <c r="BO194" s="1507" t="s">
        <v>1094</v>
      </c>
      <c r="BP194" s="68"/>
      <c r="BQ194" s="68"/>
    </row>
    <row r="195" spans="1:69" ht="120" customHeight="1" x14ac:dyDescent="0.45">
      <c r="A195" s="943"/>
      <c r="B195" s="935"/>
      <c r="C195" s="935"/>
      <c r="D195" s="691"/>
      <c r="E195" s="691"/>
      <c r="F195" s="691"/>
      <c r="G195" s="691"/>
      <c r="H195" s="691"/>
      <c r="I195" s="691"/>
      <c r="J195" s="751"/>
      <c r="K195" s="732"/>
      <c r="L195" s="732"/>
      <c r="M195" s="732"/>
      <c r="N195" s="740"/>
      <c r="O195" s="732"/>
      <c r="P195" s="732"/>
      <c r="Q195" s="691"/>
      <c r="R195" s="740"/>
      <c r="S195" s="740"/>
      <c r="T195" s="764"/>
      <c r="U195" s="740"/>
      <c r="V195" s="1239"/>
      <c r="W195" s="877"/>
      <c r="X195" s="877"/>
      <c r="Y195" s="877"/>
      <c r="Z195" s="877"/>
      <c r="AA195" s="928"/>
      <c r="AB195" s="920"/>
      <c r="AC195" s="1142"/>
      <c r="AD195" s="734"/>
      <c r="AE195" s="682"/>
      <c r="AF195" s="719"/>
      <c r="AG195" s="691"/>
      <c r="AH195" s="543" t="s">
        <v>627</v>
      </c>
      <c r="AI195" s="152" t="s">
        <v>628</v>
      </c>
      <c r="AJ195" s="120">
        <v>1</v>
      </c>
      <c r="AK195" s="431">
        <v>5</v>
      </c>
      <c r="AL195" s="431">
        <v>0</v>
      </c>
      <c r="AM195" s="1314">
        <v>0.2</v>
      </c>
      <c r="AN195" s="49">
        <f t="shared" si="26"/>
        <v>0.2</v>
      </c>
      <c r="AO195" s="982"/>
      <c r="AP195" s="1399">
        <v>45322</v>
      </c>
      <c r="AQ195" s="436">
        <v>45656</v>
      </c>
      <c r="AR195" s="232">
        <v>330</v>
      </c>
      <c r="AS195" s="232">
        <v>150</v>
      </c>
      <c r="AT195" s="421"/>
      <c r="AU195" s="1385">
        <v>150</v>
      </c>
      <c r="AV195" s="963"/>
      <c r="AW195" s="966"/>
      <c r="AX195" s="749"/>
      <c r="AY195" s="931"/>
      <c r="AZ195" s="749"/>
      <c r="BA195" s="749"/>
      <c r="BB195" s="749"/>
      <c r="BC195" s="1025"/>
      <c r="BD195" s="1134"/>
      <c r="BE195" s="1134"/>
      <c r="BF195" s="1134"/>
      <c r="BG195" s="1136"/>
      <c r="BH195" s="674"/>
      <c r="BI195" s="1022" t="s">
        <v>776</v>
      </c>
      <c r="BJ195" s="1022"/>
      <c r="BK195" s="1022"/>
      <c r="BL195" s="1022"/>
      <c r="BM195" s="1023"/>
      <c r="BN195" s="1507"/>
      <c r="BO195" s="1507" t="s">
        <v>1128</v>
      </c>
      <c r="BP195" s="68"/>
      <c r="BQ195" s="68"/>
    </row>
    <row r="196" spans="1:69" ht="120" customHeight="1" x14ac:dyDescent="0.45">
      <c r="A196" s="943"/>
      <c r="B196" s="935"/>
      <c r="C196" s="935"/>
      <c r="D196" s="691"/>
      <c r="E196" s="691"/>
      <c r="F196" s="691"/>
      <c r="G196" s="691"/>
      <c r="H196" s="691"/>
      <c r="I196" s="691"/>
      <c r="J196" s="751"/>
      <c r="K196" s="731" t="s">
        <v>629</v>
      </c>
      <c r="L196" s="731" t="s">
        <v>133</v>
      </c>
      <c r="M196" s="731">
        <v>1</v>
      </c>
      <c r="N196" s="739" t="s">
        <v>630</v>
      </c>
      <c r="O196" s="731"/>
      <c r="P196" s="731" t="s">
        <v>136</v>
      </c>
      <c r="Q196" s="691"/>
      <c r="R196" s="739">
        <v>1</v>
      </c>
      <c r="S196" s="739">
        <f>1-0.95</f>
        <v>5.0000000000000044E-2</v>
      </c>
      <c r="T196" s="776">
        <v>0.95</v>
      </c>
      <c r="U196" s="773">
        <v>1E-4</v>
      </c>
      <c r="V196" s="1241">
        <v>1E-4</v>
      </c>
      <c r="W196" s="872">
        <f>+U196+V196</f>
        <v>2.0000000000000001E-4</v>
      </c>
      <c r="X196" s="872">
        <f>+T196+W196</f>
        <v>0.95019999999999993</v>
      </c>
      <c r="Y196" s="872">
        <f>+(W196/S196)*100</f>
        <v>0.39999999999999969</v>
      </c>
      <c r="Z196" s="872">
        <f>+R196</f>
        <v>1</v>
      </c>
      <c r="AA196" s="928"/>
      <c r="AB196" s="920"/>
      <c r="AC196" s="1142"/>
      <c r="AD196" s="734"/>
      <c r="AE196" s="682"/>
      <c r="AF196" s="719"/>
      <c r="AG196" s="691"/>
      <c r="AH196" s="224" t="s">
        <v>631</v>
      </c>
      <c r="AI196" s="198" t="s">
        <v>301</v>
      </c>
      <c r="AJ196" s="198" t="s">
        <v>301</v>
      </c>
      <c r="AK196" s="198" t="s">
        <v>301</v>
      </c>
      <c r="AL196" s="198" t="s">
        <v>726</v>
      </c>
      <c r="AM196" s="1301" t="s">
        <v>726</v>
      </c>
      <c r="AN196" s="545" t="s">
        <v>726</v>
      </c>
      <c r="AO196" s="982"/>
      <c r="AP196" s="1444" t="s">
        <v>301</v>
      </c>
      <c r="AQ196" s="198" t="s">
        <v>301</v>
      </c>
      <c r="AR196" s="232" t="s">
        <v>301</v>
      </c>
      <c r="AS196" s="232" t="s">
        <v>301</v>
      </c>
      <c r="AT196" s="421"/>
      <c r="AU196" s="1385" t="s">
        <v>301</v>
      </c>
      <c r="AV196" s="963"/>
      <c r="AW196" s="966"/>
      <c r="AX196" s="749"/>
      <c r="AY196" s="931"/>
      <c r="AZ196" s="749"/>
      <c r="BA196" s="749"/>
      <c r="BB196" s="749"/>
      <c r="BC196" s="1025"/>
      <c r="BD196" s="1134"/>
      <c r="BE196" s="1134"/>
      <c r="BF196" s="1134"/>
      <c r="BG196" s="1136"/>
      <c r="BH196" s="674"/>
      <c r="BI196" s="113" t="s">
        <v>743</v>
      </c>
      <c r="BJ196" s="113" t="s">
        <v>726</v>
      </c>
      <c r="BK196" s="111" t="s">
        <v>726</v>
      </c>
      <c r="BL196" s="111" t="s">
        <v>726</v>
      </c>
      <c r="BM196" s="546" t="s">
        <v>726</v>
      </c>
      <c r="BN196" s="1507" t="s">
        <v>726</v>
      </c>
      <c r="BO196" s="1398" t="s">
        <v>301</v>
      </c>
      <c r="BP196" s="68"/>
      <c r="BQ196" s="68"/>
    </row>
    <row r="197" spans="1:69" ht="120" customHeight="1" x14ac:dyDescent="0.45">
      <c r="A197" s="943"/>
      <c r="B197" s="935"/>
      <c r="C197" s="935"/>
      <c r="D197" s="691"/>
      <c r="E197" s="691"/>
      <c r="F197" s="691"/>
      <c r="G197" s="691"/>
      <c r="H197" s="691"/>
      <c r="I197" s="691"/>
      <c r="J197" s="751"/>
      <c r="K197" s="691"/>
      <c r="L197" s="691"/>
      <c r="M197" s="691"/>
      <c r="N197" s="710"/>
      <c r="O197" s="691"/>
      <c r="P197" s="691"/>
      <c r="Q197" s="691"/>
      <c r="R197" s="710"/>
      <c r="S197" s="710"/>
      <c r="T197" s="763"/>
      <c r="U197" s="774"/>
      <c r="V197" s="1242"/>
      <c r="W197" s="873"/>
      <c r="X197" s="873"/>
      <c r="Y197" s="873"/>
      <c r="Z197" s="873"/>
      <c r="AA197" s="928"/>
      <c r="AB197" s="920"/>
      <c r="AC197" s="1142"/>
      <c r="AD197" s="734"/>
      <c r="AE197" s="682"/>
      <c r="AF197" s="719"/>
      <c r="AG197" s="691"/>
      <c r="AH197" s="62" t="s">
        <v>632</v>
      </c>
      <c r="AI197" s="120" t="s">
        <v>633</v>
      </c>
      <c r="AJ197" s="120">
        <v>1</v>
      </c>
      <c r="AK197" s="431">
        <v>5</v>
      </c>
      <c r="AL197" s="547">
        <v>0.01</v>
      </c>
      <c r="AM197" s="1314">
        <v>0.01</v>
      </c>
      <c r="AN197" s="49">
        <f t="shared" si="26"/>
        <v>0.02</v>
      </c>
      <c r="AO197" s="982"/>
      <c r="AP197" s="1399">
        <v>45323</v>
      </c>
      <c r="AQ197" s="436">
        <v>45473</v>
      </c>
      <c r="AR197" s="232">
        <v>120</v>
      </c>
      <c r="AS197" s="232">
        <v>5800</v>
      </c>
      <c r="AT197" s="421"/>
      <c r="AU197" s="1385">
        <v>150</v>
      </c>
      <c r="AV197" s="963"/>
      <c r="AW197" s="966"/>
      <c r="AX197" s="749"/>
      <c r="AY197" s="931"/>
      <c r="AZ197" s="749"/>
      <c r="BA197" s="749"/>
      <c r="BB197" s="749"/>
      <c r="BC197" s="1025"/>
      <c r="BD197" s="1134"/>
      <c r="BE197" s="1134"/>
      <c r="BF197" s="1134"/>
      <c r="BG197" s="1136"/>
      <c r="BH197" s="674"/>
      <c r="BI197" s="113" t="s">
        <v>773</v>
      </c>
      <c r="BJ197" s="113" t="s">
        <v>777</v>
      </c>
      <c r="BK197" s="111" t="s">
        <v>775</v>
      </c>
      <c r="BL197" s="111" t="s">
        <v>741</v>
      </c>
      <c r="BM197" s="435">
        <v>45311</v>
      </c>
      <c r="BN197" s="1507" t="s">
        <v>1018</v>
      </c>
      <c r="BO197" s="1507" t="s">
        <v>1095</v>
      </c>
      <c r="BP197" s="68"/>
      <c r="BQ197" s="68"/>
    </row>
    <row r="198" spans="1:69" ht="120" customHeight="1" x14ac:dyDescent="0.45">
      <c r="A198" s="943"/>
      <c r="B198" s="935"/>
      <c r="C198" s="935"/>
      <c r="D198" s="691"/>
      <c r="E198" s="691"/>
      <c r="F198" s="691"/>
      <c r="G198" s="691"/>
      <c r="H198" s="691"/>
      <c r="I198" s="691"/>
      <c r="J198" s="751"/>
      <c r="K198" s="732"/>
      <c r="L198" s="732"/>
      <c r="M198" s="732"/>
      <c r="N198" s="740"/>
      <c r="O198" s="732"/>
      <c r="P198" s="732"/>
      <c r="Q198" s="691"/>
      <c r="R198" s="740"/>
      <c r="S198" s="740"/>
      <c r="T198" s="764"/>
      <c r="U198" s="775"/>
      <c r="V198" s="1243"/>
      <c r="W198" s="874"/>
      <c r="X198" s="874"/>
      <c r="Y198" s="874"/>
      <c r="Z198" s="874"/>
      <c r="AA198" s="928"/>
      <c r="AB198" s="920"/>
      <c r="AC198" s="1142"/>
      <c r="AD198" s="734"/>
      <c r="AE198" s="682"/>
      <c r="AF198" s="719"/>
      <c r="AG198" s="691"/>
      <c r="AH198" s="62" t="s">
        <v>634</v>
      </c>
      <c r="AI198" s="195" t="s">
        <v>635</v>
      </c>
      <c r="AJ198" s="120">
        <v>1</v>
      </c>
      <c r="AK198" s="431">
        <v>5</v>
      </c>
      <c r="AL198" s="431" t="s">
        <v>726</v>
      </c>
      <c r="AM198" s="1315" t="s">
        <v>207</v>
      </c>
      <c r="AN198" s="548" t="s">
        <v>726</v>
      </c>
      <c r="AO198" s="982"/>
      <c r="AP198" s="1399">
        <v>45473</v>
      </c>
      <c r="AQ198" s="436">
        <v>45626</v>
      </c>
      <c r="AR198" s="232">
        <v>150</v>
      </c>
      <c r="AS198" s="232">
        <v>5800</v>
      </c>
      <c r="AT198" s="421"/>
      <c r="AU198" s="1385" t="s">
        <v>726</v>
      </c>
      <c r="AV198" s="963"/>
      <c r="AW198" s="966"/>
      <c r="AX198" s="749"/>
      <c r="AY198" s="931"/>
      <c r="AZ198" s="749"/>
      <c r="BA198" s="749"/>
      <c r="BB198" s="749"/>
      <c r="BC198" s="1025"/>
      <c r="BD198" s="1134"/>
      <c r="BE198" s="1134"/>
      <c r="BF198" s="1134"/>
      <c r="BG198" s="1136"/>
      <c r="BH198" s="674"/>
      <c r="BI198" s="113" t="s">
        <v>743</v>
      </c>
      <c r="BJ198" s="113" t="s">
        <v>726</v>
      </c>
      <c r="BK198" s="111" t="s">
        <v>726</v>
      </c>
      <c r="BL198" s="111" t="s">
        <v>726</v>
      </c>
      <c r="BM198" s="546" t="s">
        <v>726</v>
      </c>
      <c r="BN198" s="1507" t="s">
        <v>1019</v>
      </c>
      <c r="BO198" s="1507" t="s">
        <v>1096</v>
      </c>
      <c r="BP198" s="68"/>
      <c r="BQ198" s="68"/>
    </row>
    <row r="199" spans="1:69" ht="120" customHeight="1" x14ac:dyDescent="0.45">
      <c r="A199" s="943"/>
      <c r="B199" s="935"/>
      <c r="C199" s="935"/>
      <c r="D199" s="691"/>
      <c r="E199" s="691"/>
      <c r="F199" s="691"/>
      <c r="G199" s="691"/>
      <c r="H199" s="691"/>
      <c r="I199" s="691"/>
      <c r="J199" s="751"/>
      <c r="K199" s="731" t="s">
        <v>636</v>
      </c>
      <c r="L199" s="731" t="s">
        <v>270</v>
      </c>
      <c r="M199" s="1115">
        <v>28</v>
      </c>
      <c r="N199" s="739" t="s">
        <v>637</v>
      </c>
      <c r="O199" s="731"/>
      <c r="P199" s="731" t="s">
        <v>136</v>
      </c>
      <c r="Q199" s="691"/>
      <c r="R199" s="739">
        <f>42-28</f>
        <v>14</v>
      </c>
      <c r="S199" s="739">
        <v>1</v>
      </c>
      <c r="T199" s="741">
        <v>14</v>
      </c>
      <c r="U199" s="831">
        <v>0</v>
      </c>
      <c r="V199" s="831">
        <v>0.85</v>
      </c>
      <c r="W199" s="875">
        <f>+U199+V199</f>
        <v>0.85</v>
      </c>
      <c r="X199" s="875">
        <f>+T199+W199</f>
        <v>14.85</v>
      </c>
      <c r="Y199" s="872">
        <f>+W199/S199</f>
        <v>0.85</v>
      </c>
      <c r="Z199" s="872">
        <v>1</v>
      </c>
      <c r="AA199" s="928"/>
      <c r="AB199" s="920"/>
      <c r="AC199" s="1142"/>
      <c r="AD199" s="734"/>
      <c r="AE199" s="682"/>
      <c r="AF199" s="719"/>
      <c r="AG199" s="691"/>
      <c r="AH199" s="62" t="s">
        <v>638</v>
      </c>
      <c r="AI199" s="120" t="s">
        <v>639</v>
      </c>
      <c r="AJ199" s="120">
        <v>6</v>
      </c>
      <c r="AK199" s="431">
        <v>15</v>
      </c>
      <c r="AL199" s="431">
        <v>0</v>
      </c>
      <c r="AM199" s="1308">
        <v>5</v>
      </c>
      <c r="AN199" s="49">
        <f t="shared" si="26"/>
        <v>0.83333333333333337</v>
      </c>
      <c r="AO199" s="982"/>
      <c r="AP199" s="1399">
        <v>45337</v>
      </c>
      <c r="AQ199" s="436">
        <v>45656</v>
      </c>
      <c r="AR199" s="232">
        <v>320</v>
      </c>
      <c r="AS199" s="232">
        <v>150</v>
      </c>
      <c r="AT199" s="421"/>
      <c r="AU199" s="1385">
        <f>65 + 50</f>
        <v>115</v>
      </c>
      <c r="AV199" s="963"/>
      <c r="AW199" s="966"/>
      <c r="AX199" s="749"/>
      <c r="AY199" s="931"/>
      <c r="AZ199" s="749"/>
      <c r="BA199" s="749"/>
      <c r="BB199" s="749"/>
      <c r="BC199" s="1025"/>
      <c r="BD199" s="1134"/>
      <c r="BE199" s="1134"/>
      <c r="BF199" s="1134"/>
      <c r="BG199" s="1136"/>
      <c r="BH199" s="674"/>
      <c r="BI199" s="113" t="s">
        <v>773</v>
      </c>
      <c r="BJ199" s="113" t="s">
        <v>777</v>
      </c>
      <c r="BK199" s="111" t="s">
        <v>775</v>
      </c>
      <c r="BL199" s="111" t="s">
        <v>741</v>
      </c>
      <c r="BM199" s="435">
        <v>45311</v>
      </c>
      <c r="BN199" s="1507" t="s">
        <v>1020</v>
      </c>
      <c r="BO199" s="1507" t="s">
        <v>1097</v>
      </c>
      <c r="BP199" s="68"/>
      <c r="BQ199" s="68"/>
    </row>
    <row r="200" spans="1:69" ht="120" customHeight="1" x14ac:dyDescent="0.45">
      <c r="A200" s="943"/>
      <c r="B200" s="935"/>
      <c r="C200" s="935"/>
      <c r="D200" s="691"/>
      <c r="E200" s="691"/>
      <c r="F200" s="691"/>
      <c r="G200" s="691"/>
      <c r="H200" s="691"/>
      <c r="I200" s="691"/>
      <c r="J200" s="751"/>
      <c r="K200" s="691"/>
      <c r="L200" s="691"/>
      <c r="M200" s="1116"/>
      <c r="N200" s="710"/>
      <c r="O200" s="691"/>
      <c r="P200" s="691"/>
      <c r="Q200" s="691"/>
      <c r="R200" s="710"/>
      <c r="S200" s="710"/>
      <c r="T200" s="911"/>
      <c r="U200" s="832"/>
      <c r="V200" s="832"/>
      <c r="W200" s="876"/>
      <c r="X200" s="876"/>
      <c r="Y200" s="873"/>
      <c r="Z200" s="873"/>
      <c r="AA200" s="928"/>
      <c r="AB200" s="920"/>
      <c r="AC200" s="1142"/>
      <c r="AD200" s="734"/>
      <c r="AE200" s="682"/>
      <c r="AF200" s="719"/>
      <c r="AG200" s="691"/>
      <c r="AH200" s="62" t="s">
        <v>640</v>
      </c>
      <c r="AI200" s="120" t="s">
        <v>641</v>
      </c>
      <c r="AJ200" s="120">
        <v>6</v>
      </c>
      <c r="AK200" s="431">
        <v>20</v>
      </c>
      <c r="AL200" s="431">
        <v>0</v>
      </c>
      <c r="AM200" s="1308">
        <v>3</v>
      </c>
      <c r="AN200" s="49">
        <f t="shared" si="26"/>
        <v>0.5</v>
      </c>
      <c r="AO200" s="982"/>
      <c r="AP200" s="1399">
        <v>45337</v>
      </c>
      <c r="AQ200" s="436">
        <v>45656</v>
      </c>
      <c r="AR200" s="232">
        <v>320</v>
      </c>
      <c r="AS200" s="232">
        <v>150</v>
      </c>
      <c r="AT200" s="421"/>
      <c r="AU200" s="1385">
        <v>11</v>
      </c>
      <c r="AV200" s="963"/>
      <c r="AW200" s="966"/>
      <c r="AX200" s="749"/>
      <c r="AY200" s="931"/>
      <c r="AZ200" s="749"/>
      <c r="BA200" s="749"/>
      <c r="BB200" s="749"/>
      <c r="BC200" s="1025"/>
      <c r="BD200" s="1134"/>
      <c r="BE200" s="1134"/>
      <c r="BF200" s="1134"/>
      <c r="BG200" s="1136"/>
      <c r="BH200" s="674"/>
      <c r="BI200" s="113" t="s">
        <v>773</v>
      </c>
      <c r="BJ200" s="113" t="s">
        <v>777</v>
      </c>
      <c r="BK200" s="544" t="s">
        <v>775</v>
      </c>
      <c r="BL200" s="111" t="s">
        <v>741</v>
      </c>
      <c r="BM200" s="435">
        <v>45311</v>
      </c>
      <c r="BN200" s="1507" t="s">
        <v>1021</v>
      </c>
      <c r="BO200" s="1507" t="s">
        <v>1098</v>
      </c>
      <c r="BP200" s="68"/>
      <c r="BQ200" s="68"/>
    </row>
    <row r="201" spans="1:69" ht="120" customHeight="1" x14ac:dyDescent="0.45">
      <c r="A201" s="943"/>
      <c r="B201" s="935"/>
      <c r="C201" s="935"/>
      <c r="D201" s="691"/>
      <c r="E201" s="691"/>
      <c r="F201" s="691"/>
      <c r="G201" s="691"/>
      <c r="H201" s="691"/>
      <c r="I201" s="691"/>
      <c r="J201" s="751"/>
      <c r="K201" s="691"/>
      <c r="L201" s="691"/>
      <c r="M201" s="1116"/>
      <c r="N201" s="710"/>
      <c r="O201" s="691"/>
      <c r="P201" s="691"/>
      <c r="Q201" s="691"/>
      <c r="R201" s="710"/>
      <c r="S201" s="710"/>
      <c r="T201" s="911"/>
      <c r="U201" s="832"/>
      <c r="V201" s="832"/>
      <c r="W201" s="876"/>
      <c r="X201" s="876"/>
      <c r="Y201" s="873"/>
      <c r="Z201" s="873"/>
      <c r="AA201" s="928"/>
      <c r="AB201" s="920"/>
      <c r="AC201" s="1142"/>
      <c r="AD201" s="734"/>
      <c r="AE201" s="682"/>
      <c r="AF201" s="719"/>
      <c r="AG201" s="691"/>
      <c r="AH201" s="62" t="s">
        <v>642</v>
      </c>
      <c r="AI201" s="120" t="s">
        <v>641</v>
      </c>
      <c r="AJ201" s="120">
        <v>6</v>
      </c>
      <c r="AK201" s="431">
        <v>20</v>
      </c>
      <c r="AL201" s="431">
        <v>0</v>
      </c>
      <c r="AM201" s="1308">
        <v>3</v>
      </c>
      <c r="AN201" s="49">
        <f t="shared" si="26"/>
        <v>0.5</v>
      </c>
      <c r="AO201" s="982"/>
      <c r="AP201" s="1399">
        <v>45306</v>
      </c>
      <c r="AQ201" s="436">
        <v>45656</v>
      </c>
      <c r="AR201" s="232">
        <v>345</v>
      </c>
      <c r="AS201" s="232">
        <v>150</v>
      </c>
      <c r="AT201" s="421"/>
      <c r="AU201" s="1385">
        <v>50</v>
      </c>
      <c r="AV201" s="963"/>
      <c r="AW201" s="966"/>
      <c r="AX201" s="749"/>
      <c r="AY201" s="931"/>
      <c r="AZ201" s="749"/>
      <c r="BA201" s="749"/>
      <c r="BB201" s="749"/>
      <c r="BC201" s="1025"/>
      <c r="BD201" s="1134"/>
      <c r="BE201" s="1134"/>
      <c r="BF201" s="1134"/>
      <c r="BG201" s="1136"/>
      <c r="BH201" s="674"/>
      <c r="BI201" s="113" t="s">
        <v>773</v>
      </c>
      <c r="BJ201" s="113" t="s">
        <v>777</v>
      </c>
      <c r="BK201" s="544" t="s">
        <v>775</v>
      </c>
      <c r="BL201" s="111" t="s">
        <v>741</v>
      </c>
      <c r="BM201" s="435">
        <v>45311</v>
      </c>
      <c r="BN201" s="1507" t="s">
        <v>1022</v>
      </c>
      <c r="BO201" s="1507" t="s">
        <v>1099</v>
      </c>
      <c r="BP201" s="68"/>
      <c r="BQ201" s="68"/>
    </row>
    <row r="202" spans="1:69" ht="120" customHeight="1" thickBot="1" x14ac:dyDescent="0.5">
      <c r="A202" s="943"/>
      <c r="B202" s="935"/>
      <c r="C202" s="935"/>
      <c r="D202" s="691"/>
      <c r="E202" s="691"/>
      <c r="F202" s="691"/>
      <c r="G202" s="691"/>
      <c r="H202" s="691"/>
      <c r="I202" s="691"/>
      <c r="J202" s="751"/>
      <c r="K202" s="732"/>
      <c r="L202" s="732"/>
      <c r="M202" s="896"/>
      <c r="N202" s="740"/>
      <c r="O202" s="732"/>
      <c r="P202" s="732"/>
      <c r="Q202" s="732"/>
      <c r="R202" s="740"/>
      <c r="S202" s="740"/>
      <c r="T202" s="742"/>
      <c r="U202" s="833"/>
      <c r="V202" s="833"/>
      <c r="W202" s="877"/>
      <c r="X202" s="877"/>
      <c r="Y202" s="874"/>
      <c r="Z202" s="874"/>
      <c r="AA202" s="928"/>
      <c r="AB202" s="920"/>
      <c r="AC202" s="1143"/>
      <c r="AD202" s="735"/>
      <c r="AE202" s="683"/>
      <c r="AF202" s="788"/>
      <c r="AG202" s="692"/>
      <c r="AH202" s="85" t="s">
        <v>643</v>
      </c>
      <c r="AI202" s="121" t="s">
        <v>644</v>
      </c>
      <c r="AJ202" s="121">
        <v>6</v>
      </c>
      <c r="AK202" s="466">
        <v>10</v>
      </c>
      <c r="AL202" s="466">
        <v>0</v>
      </c>
      <c r="AM202" s="1310">
        <v>0</v>
      </c>
      <c r="AN202" s="122">
        <f t="shared" si="26"/>
        <v>0</v>
      </c>
      <c r="AO202" s="983"/>
      <c r="AP202" s="1445">
        <v>45352</v>
      </c>
      <c r="AQ202" s="549">
        <v>45656</v>
      </c>
      <c r="AR202" s="440">
        <v>270</v>
      </c>
      <c r="AS202" s="440">
        <v>12000</v>
      </c>
      <c r="AT202" s="550"/>
      <c r="AU202" s="1388">
        <v>0</v>
      </c>
      <c r="AV202" s="964"/>
      <c r="AW202" s="967"/>
      <c r="AX202" s="750"/>
      <c r="AY202" s="932"/>
      <c r="AZ202" s="750"/>
      <c r="BA202" s="750"/>
      <c r="BB202" s="750"/>
      <c r="BC202" s="1026"/>
      <c r="BD202" s="1135"/>
      <c r="BE202" s="1135"/>
      <c r="BF202" s="1135"/>
      <c r="BG202" s="1137"/>
      <c r="BH202" s="696"/>
      <c r="BI202" s="221" t="s">
        <v>773</v>
      </c>
      <c r="BJ202" s="221" t="s">
        <v>777</v>
      </c>
      <c r="BK202" s="274" t="s">
        <v>778</v>
      </c>
      <c r="BL202" s="92" t="s">
        <v>741</v>
      </c>
      <c r="BM202" s="443">
        <v>45337</v>
      </c>
      <c r="BN202" s="1507"/>
      <c r="BO202" s="1469" t="s">
        <v>1100</v>
      </c>
      <c r="BP202" s="68"/>
      <c r="BQ202" s="68"/>
    </row>
    <row r="203" spans="1:69" ht="120" customHeight="1" x14ac:dyDescent="0.45">
      <c r="A203" s="943"/>
      <c r="B203" s="935"/>
      <c r="C203" s="935"/>
      <c r="D203" s="691"/>
      <c r="E203" s="691"/>
      <c r="F203" s="691"/>
      <c r="G203" s="691"/>
      <c r="H203" s="691"/>
      <c r="I203" s="691"/>
      <c r="J203" s="751"/>
      <c r="K203" s="731" t="s">
        <v>645</v>
      </c>
      <c r="L203" s="731" t="s">
        <v>390</v>
      </c>
      <c r="M203" s="731">
        <v>0</v>
      </c>
      <c r="N203" s="731" t="s">
        <v>646</v>
      </c>
      <c r="O203" s="41"/>
      <c r="P203" s="731" t="s">
        <v>136</v>
      </c>
      <c r="Q203" s="731" t="s">
        <v>647</v>
      </c>
      <c r="R203" s="739">
        <v>1</v>
      </c>
      <c r="S203" s="739" t="s">
        <v>301</v>
      </c>
      <c r="T203" s="741">
        <v>1</v>
      </c>
      <c r="U203" s="1038" t="s">
        <v>726</v>
      </c>
      <c r="V203" s="1038" t="s">
        <v>894</v>
      </c>
      <c r="W203" s="1084" t="str">
        <f>+U203</f>
        <v>NA</v>
      </c>
      <c r="X203" s="1084">
        <f>+T203</f>
        <v>1</v>
      </c>
      <c r="Y203" s="1084" t="s">
        <v>726</v>
      </c>
      <c r="Z203" s="1084">
        <f>+X203</f>
        <v>1</v>
      </c>
      <c r="AA203" s="928"/>
      <c r="AB203" s="920"/>
      <c r="AC203" s="760" t="s">
        <v>648</v>
      </c>
      <c r="AD203" s="733" t="s">
        <v>649</v>
      </c>
      <c r="AE203" s="682" t="s">
        <v>650</v>
      </c>
      <c r="AF203" s="694">
        <v>2020130010165</v>
      </c>
      <c r="AG203" s="691" t="s">
        <v>651</v>
      </c>
      <c r="AH203" s="224" t="s">
        <v>652</v>
      </c>
      <c r="AI203" s="551" t="s">
        <v>653</v>
      </c>
      <c r="AJ203" s="551">
        <v>4</v>
      </c>
      <c r="AK203" s="552">
        <v>20</v>
      </c>
      <c r="AL203" s="178">
        <v>1</v>
      </c>
      <c r="AM203" s="178">
        <v>0</v>
      </c>
      <c r="AN203" s="49">
        <f t="shared" si="26"/>
        <v>0.25</v>
      </c>
      <c r="AO203" s="1062">
        <f>AVERAGE(AN203:AN208)</f>
        <v>0.42685185185185187</v>
      </c>
      <c r="AP203" s="1446">
        <v>45413</v>
      </c>
      <c r="AQ203" s="553">
        <v>45657</v>
      </c>
      <c r="AR203" s="298">
        <v>244</v>
      </c>
      <c r="AS203" s="298">
        <v>2500</v>
      </c>
      <c r="AT203" s="554">
        <v>200</v>
      </c>
      <c r="AU203" s="1385">
        <v>30</v>
      </c>
      <c r="AV203" s="803" t="s">
        <v>654</v>
      </c>
      <c r="AW203" s="798" t="s">
        <v>941</v>
      </c>
      <c r="AX203" s="749" t="s">
        <v>741</v>
      </c>
      <c r="AY203" s="931">
        <v>2000000000</v>
      </c>
      <c r="AZ203" s="900" t="s">
        <v>750</v>
      </c>
      <c r="BA203" s="1044" t="s">
        <v>650</v>
      </c>
      <c r="BB203" s="667" t="s">
        <v>857</v>
      </c>
      <c r="BC203" s="931">
        <v>0</v>
      </c>
      <c r="BD203" s="1134">
        <v>2000000000</v>
      </c>
      <c r="BE203" s="1134">
        <v>147624093.59999999</v>
      </c>
      <c r="BF203" s="1134">
        <v>118016123.7</v>
      </c>
      <c r="BG203" s="1136">
        <f>+BF203/BD203</f>
        <v>5.9008061850000001E-2</v>
      </c>
      <c r="BH203" s="1570" t="s">
        <v>1141</v>
      </c>
      <c r="BI203" s="104" t="s">
        <v>773</v>
      </c>
      <c r="BJ203" s="555" t="s">
        <v>853</v>
      </c>
      <c r="BK203" s="349" t="s">
        <v>854</v>
      </c>
      <c r="BL203" s="349" t="s">
        <v>741</v>
      </c>
      <c r="BM203" s="556" t="s">
        <v>785</v>
      </c>
      <c r="BN203" s="557" t="s">
        <v>943</v>
      </c>
      <c r="BO203" s="1550" t="s">
        <v>1142</v>
      </c>
      <c r="BP203" s="68"/>
      <c r="BQ203" s="68"/>
    </row>
    <row r="204" spans="1:69" ht="120" customHeight="1" x14ac:dyDescent="0.45">
      <c r="A204" s="943"/>
      <c r="B204" s="935"/>
      <c r="C204" s="935"/>
      <c r="D204" s="691"/>
      <c r="E204" s="691"/>
      <c r="F204" s="691"/>
      <c r="G204" s="691"/>
      <c r="H204" s="691"/>
      <c r="I204" s="691"/>
      <c r="J204" s="751"/>
      <c r="K204" s="691"/>
      <c r="L204" s="691"/>
      <c r="M204" s="691"/>
      <c r="N204" s="691"/>
      <c r="O204" s="55"/>
      <c r="P204" s="691"/>
      <c r="Q204" s="691"/>
      <c r="R204" s="710"/>
      <c r="S204" s="710"/>
      <c r="T204" s="911"/>
      <c r="U204" s="1039"/>
      <c r="V204" s="1039"/>
      <c r="W204" s="1085"/>
      <c r="X204" s="1085"/>
      <c r="Y204" s="1085"/>
      <c r="Z204" s="1085"/>
      <c r="AA204" s="928"/>
      <c r="AB204" s="920"/>
      <c r="AC204" s="1144"/>
      <c r="AD204" s="734"/>
      <c r="AE204" s="682"/>
      <c r="AF204" s="694"/>
      <c r="AG204" s="691"/>
      <c r="AH204" s="62" t="s">
        <v>655</v>
      </c>
      <c r="AI204" s="195" t="s">
        <v>656</v>
      </c>
      <c r="AJ204" s="431">
        <v>20</v>
      </c>
      <c r="AK204" s="559">
        <v>10</v>
      </c>
      <c r="AL204" s="560">
        <v>0</v>
      </c>
      <c r="AM204" s="178">
        <v>4</v>
      </c>
      <c r="AN204" s="49">
        <f t="shared" si="26"/>
        <v>0.2</v>
      </c>
      <c r="AO204" s="1063"/>
      <c r="AP204" s="1447">
        <v>45292</v>
      </c>
      <c r="AQ204" s="188">
        <v>45657</v>
      </c>
      <c r="AR204" s="232">
        <v>364</v>
      </c>
      <c r="AS204" s="232">
        <v>30</v>
      </c>
      <c r="AT204" s="233">
        <v>0</v>
      </c>
      <c r="AU204" s="1385">
        <v>172</v>
      </c>
      <c r="AV204" s="803"/>
      <c r="AW204" s="798"/>
      <c r="AX204" s="749"/>
      <c r="AY204" s="931"/>
      <c r="AZ204" s="822"/>
      <c r="BA204" s="1044"/>
      <c r="BB204" s="667"/>
      <c r="BC204" s="931">
        <v>0</v>
      </c>
      <c r="BD204" s="1134"/>
      <c r="BE204" s="1134"/>
      <c r="BF204" s="1134"/>
      <c r="BG204" s="1136"/>
      <c r="BH204" s="1571"/>
      <c r="BI204" s="113" t="s">
        <v>743</v>
      </c>
      <c r="BJ204" s="561" t="s">
        <v>726</v>
      </c>
      <c r="BK204" s="195" t="s">
        <v>726</v>
      </c>
      <c r="BL204" s="195" t="s">
        <v>726</v>
      </c>
      <c r="BM204" s="562" t="s">
        <v>726</v>
      </c>
      <c r="BN204" s="563" t="s">
        <v>944</v>
      </c>
      <c r="BO204" s="563" t="s">
        <v>1143</v>
      </c>
      <c r="BP204" s="68"/>
      <c r="BQ204" s="68"/>
    </row>
    <row r="205" spans="1:69" ht="120" customHeight="1" x14ac:dyDescent="0.45">
      <c r="A205" s="943"/>
      <c r="B205" s="935"/>
      <c r="C205" s="935"/>
      <c r="D205" s="691"/>
      <c r="E205" s="691"/>
      <c r="F205" s="691"/>
      <c r="G205" s="691"/>
      <c r="H205" s="691"/>
      <c r="I205" s="691"/>
      <c r="J205" s="751"/>
      <c r="K205" s="691"/>
      <c r="L205" s="691"/>
      <c r="M205" s="691"/>
      <c r="N205" s="691"/>
      <c r="O205" s="55"/>
      <c r="P205" s="691"/>
      <c r="Q205" s="691"/>
      <c r="R205" s="710"/>
      <c r="S205" s="710"/>
      <c r="T205" s="911"/>
      <c r="U205" s="1039"/>
      <c r="V205" s="1039"/>
      <c r="W205" s="1085"/>
      <c r="X205" s="1085"/>
      <c r="Y205" s="1085"/>
      <c r="Z205" s="1085"/>
      <c r="AA205" s="928"/>
      <c r="AB205" s="920"/>
      <c r="AC205" s="1144"/>
      <c r="AD205" s="734"/>
      <c r="AE205" s="682"/>
      <c r="AF205" s="694"/>
      <c r="AG205" s="691"/>
      <c r="AH205" s="331" t="s">
        <v>657</v>
      </c>
      <c r="AI205" s="195" t="s">
        <v>658</v>
      </c>
      <c r="AJ205" s="431">
        <v>15</v>
      </c>
      <c r="AK205" s="559">
        <v>10</v>
      </c>
      <c r="AL205" s="560">
        <v>6</v>
      </c>
      <c r="AM205" s="178">
        <v>9</v>
      </c>
      <c r="AN205" s="49">
        <f t="shared" si="26"/>
        <v>1</v>
      </c>
      <c r="AO205" s="1063"/>
      <c r="AP205" s="1447">
        <v>45292</v>
      </c>
      <c r="AQ205" s="188">
        <v>45657</v>
      </c>
      <c r="AR205" s="232">
        <v>364</v>
      </c>
      <c r="AS205" s="232">
        <v>5914</v>
      </c>
      <c r="AT205" s="233">
        <v>149</v>
      </c>
      <c r="AU205" s="1385">
        <v>322</v>
      </c>
      <c r="AV205" s="803"/>
      <c r="AW205" s="798"/>
      <c r="AX205" s="749"/>
      <c r="AY205" s="931"/>
      <c r="AZ205" s="822"/>
      <c r="BA205" s="1044"/>
      <c r="BB205" s="667"/>
      <c r="BC205" s="931">
        <v>0</v>
      </c>
      <c r="BD205" s="1134"/>
      <c r="BE205" s="1134"/>
      <c r="BF205" s="1134"/>
      <c r="BG205" s="1136"/>
      <c r="BH205" s="1571"/>
      <c r="BI205" s="113" t="s">
        <v>743</v>
      </c>
      <c r="BJ205" s="561" t="s">
        <v>726</v>
      </c>
      <c r="BK205" s="195" t="s">
        <v>726</v>
      </c>
      <c r="BL205" s="195" t="s">
        <v>726</v>
      </c>
      <c r="BM205" s="562" t="s">
        <v>726</v>
      </c>
      <c r="BN205" s="563" t="s">
        <v>945</v>
      </c>
      <c r="BO205" s="1550" t="s">
        <v>945</v>
      </c>
      <c r="BP205" s="68"/>
      <c r="BQ205" s="68"/>
    </row>
    <row r="206" spans="1:69" ht="120" customHeight="1" x14ac:dyDescent="0.45">
      <c r="A206" s="943"/>
      <c r="B206" s="935"/>
      <c r="C206" s="935"/>
      <c r="D206" s="691"/>
      <c r="E206" s="691"/>
      <c r="F206" s="691"/>
      <c r="G206" s="691"/>
      <c r="H206" s="691"/>
      <c r="I206" s="691"/>
      <c r="J206" s="751"/>
      <c r="K206" s="691"/>
      <c r="L206" s="691"/>
      <c r="M206" s="691"/>
      <c r="N206" s="691"/>
      <c r="O206" s="55"/>
      <c r="P206" s="691"/>
      <c r="Q206" s="691"/>
      <c r="R206" s="710"/>
      <c r="S206" s="710"/>
      <c r="T206" s="911"/>
      <c r="U206" s="1039"/>
      <c r="V206" s="1039"/>
      <c r="W206" s="1085"/>
      <c r="X206" s="1085"/>
      <c r="Y206" s="1085"/>
      <c r="Z206" s="1085"/>
      <c r="AA206" s="928"/>
      <c r="AB206" s="920"/>
      <c r="AC206" s="1144"/>
      <c r="AD206" s="734"/>
      <c r="AE206" s="682"/>
      <c r="AF206" s="694"/>
      <c r="AG206" s="691"/>
      <c r="AH206" s="331" t="s">
        <v>659</v>
      </c>
      <c r="AI206" s="195" t="s">
        <v>660</v>
      </c>
      <c r="AJ206" s="431">
        <v>17</v>
      </c>
      <c r="AK206" s="559">
        <v>5</v>
      </c>
      <c r="AL206" s="560">
        <v>10</v>
      </c>
      <c r="AM206" s="178">
        <v>10</v>
      </c>
      <c r="AN206" s="49">
        <v>1</v>
      </c>
      <c r="AO206" s="1063"/>
      <c r="AP206" s="1447">
        <v>45292</v>
      </c>
      <c r="AQ206" s="188">
        <v>45657</v>
      </c>
      <c r="AR206" s="232">
        <v>364</v>
      </c>
      <c r="AS206" s="232">
        <v>5914</v>
      </c>
      <c r="AT206" s="233">
        <v>2566</v>
      </c>
      <c r="AU206" s="1385">
        <v>2489</v>
      </c>
      <c r="AV206" s="803"/>
      <c r="AW206" s="798"/>
      <c r="AX206" s="749"/>
      <c r="AY206" s="931"/>
      <c r="AZ206" s="822"/>
      <c r="BA206" s="1044"/>
      <c r="BB206" s="667"/>
      <c r="BC206" s="931">
        <v>0</v>
      </c>
      <c r="BD206" s="1134"/>
      <c r="BE206" s="1134"/>
      <c r="BF206" s="1134"/>
      <c r="BG206" s="1136"/>
      <c r="BH206" s="1571"/>
      <c r="BI206" s="113" t="s">
        <v>743</v>
      </c>
      <c r="BJ206" s="561" t="s">
        <v>726</v>
      </c>
      <c r="BK206" s="195" t="s">
        <v>726</v>
      </c>
      <c r="BL206" s="195" t="s">
        <v>726</v>
      </c>
      <c r="BM206" s="562" t="s">
        <v>726</v>
      </c>
      <c r="BN206" s="563" t="s">
        <v>946</v>
      </c>
      <c r="BO206" s="1550" t="s">
        <v>946</v>
      </c>
      <c r="BP206" s="68"/>
      <c r="BQ206" s="68"/>
    </row>
    <row r="207" spans="1:69" ht="120" customHeight="1" x14ac:dyDescent="0.45">
      <c r="A207" s="943"/>
      <c r="B207" s="935"/>
      <c r="C207" s="935"/>
      <c r="D207" s="691"/>
      <c r="E207" s="691"/>
      <c r="F207" s="691"/>
      <c r="G207" s="691"/>
      <c r="H207" s="691"/>
      <c r="I207" s="691"/>
      <c r="J207" s="751"/>
      <c r="K207" s="691"/>
      <c r="L207" s="691"/>
      <c r="M207" s="691"/>
      <c r="N207" s="691"/>
      <c r="O207" s="55"/>
      <c r="P207" s="691"/>
      <c r="Q207" s="691"/>
      <c r="R207" s="710"/>
      <c r="S207" s="710"/>
      <c r="T207" s="911"/>
      <c r="U207" s="1039"/>
      <c r="V207" s="1039"/>
      <c r="W207" s="1085"/>
      <c r="X207" s="1085"/>
      <c r="Y207" s="1085"/>
      <c r="Z207" s="1085"/>
      <c r="AA207" s="928"/>
      <c r="AB207" s="920"/>
      <c r="AC207" s="1144"/>
      <c r="AD207" s="734"/>
      <c r="AE207" s="682"/>
      <c r="AF207" s="694"/>
      <c r="AG207" s="691"/>
      <c r="AH207" s="331" t="s">
        <v>661</v>
      </c>
      <c r="AI207" s="195" t="s">
        <v>660</v>
      </c>
      <c r="AJ207" s="431">
        <v>9</v>
      </c>
      <c r="AK207" s="559">
        <v>5</v>
      </c>
      <c r="AL207" s="560">
        <v>0</v>
      </c>
      <c r="AM207" s="178">
        <v>1</v>
      </c>
      <c r="AN207" s="49">
        <f t="shared" si="26"/>
        <v>0.1111111111111111</v>
      </c>
      <c r="AO207" s="1063"/>
      <c r="AP207" s="1447">
        <v>45292</v>
      </c>
      <c r="AQ207" s="188">
        <v>45657</v>
      </c>
      <c r="AR207" s="232">
        <v>364</v>
      </c>
      <c r="AS207" s="232">
        <v>5914</v>
      </c>
      <c r="AT207" s="233">
        <v>0</v>
      </c>
      <c r="AU207" s="1385">
        <v>142</v>
      </c>
      <c r="AV207" s="803"/>
      <c r="AW207" s="798"/>
      <c r="AX207" s="749"/>
      <c r="AY207" s="931"/>
      <c r="AZ207" s="822"/>
      <c r="BA207" s="1044"/>
      <c r="BB207" s="667"/>
      <c r="BC207" s="931">
        <v>0</v>
      </c>
      <c r="BD207" s="1134"/>
      <c r="BE207" s="1134"/>
      <c r="BF207" s="1134"/>
      <c r="BG207" s="1136"/>
      <c r="BH207" s="1571"/>
      <c r="BI207" s="113" t="s">
        <v>743</v>
      </c>
      <c r="BJ207" s="561" t="s">
        <v>726</v>
      </c>
      <c r="BK207" s="195" t="s">
        <v>726</v>
      </c>
      <c r="BL207" s="195" t="s">
        <v>726</v>
      </c>
      <c r="BM207" s="562" t="s">
        <v>726</v>
      </c>
      <c r="BN207" s="563" t="s">
        <v>944</v>
      </c>
      <c r="BO207" s="563" t="s">
        <v>1144</v>
      </c>
      <c r="BP207" s="68"/>
      <c r="BQ207" s="68"/>
    </row>
    <row r="208" spans="1:69" ht="120" customHeight="1" thickBot="1" x14ac:dyDescent="0.5">
      <c r="A208" s="943"/>
      <c r="B208" s="935"/>
      <c r="C208" s="935"/>
      <c r="D208" s="691"/>
      <c r="E208" s="691"/>
      <c r="F208" s="691"/>
      <c r="G208" s="691"/>
      <c r="H208" s="691"/>
      <c r="I208" s="691"/>
      <c r="J208" s="751"/>
      <c r="K208" s="732"/>
      <c r="L208" s="732"/>
      <c r="M208" s="732"/>
      <c r="N208" s="732"/>
      <c r="O208" s="55"/>
      <c r="P208" s="732"/>
      <c r="Q208" s="732"/>
      <c r="R208" s="740"/>
      <c r="S208" s="740"/>
      <c r="T208" s="742"/>
      <c r="U208" s="1040"/>
      <c r="V208" s="1040"/>
      <c r="W208" s="1086"/>
      <c r="X208" s="1086"/>
      <c r="Y208" s="1086"/>
      <c r="Z208" s="1086"/>
      <c r="AA208" s="928"/>
      <c r="AB208" s="920"/>
      <c r="AC208" s="1145"/>
      <c r="AD208" s="735"/>
      <c r="AE208" s="683"/>
      <c r="AF208" s="695"/>
      <c r="AG208" s="692"/>
      <c r="AH208" s="523" t="s">
        <v>662</v>
      </c>
      <c r="AI208" s="208" t="s">
        <v>663</v>
      </c>
      <c r="AJ208" s="466">
        <v>10</v>
      </c>
      <c r="AK208" s="564">
        <v>50</v>
      </c>
      <c r="AL208" s="565">
        <v>0</v>
      </c>
      <c r="AM208" s="1316">
        <v>0</v>
      </c>
      <c r="AN208" s="49">
        <f t="shared" si="26"/>
        <v>0</v>
      </c>
      <c r="AO208" s="1064"/>
      <c r="AP208" s="1447">
        <v>45292</v>
      </c>
      <c r="AQ208" s="188">
        <v>45657</v>
      </c>
      <c r="AR208" s="440">
        <v>364</v>
      </c>
      <c r="AS208" s="232">
        <v>5914</v>
      </c>
      <c r="AT208" s="273">
        <v>0</v>
      </c>
      <c r="AU208" s="1387">
        <v>0</v>
      </c>
      <c r="AV208" s="803"/>
      <c r="AW208" s="799"/>
      <c r="AX208" s="750"/>
      <c r="AY208" s="932"/>
      <c r="AZ208" s="822"/>
      <c r="BA208" s="1045"/>
      <c r="BB208" s="668"/>
      <c r="BC208" s="932">
        <v>0</v>
      </c>
      <c r="BD208" s="1135"/>
      <c r="BE208" s="1135"/>
      <c r="BF208" s="1135"/>
      <c r="BG208" s="1137"/>
      <c r="BH208" s="1572"/>
      <c r="BI208" s="221" t="s">
        <v>773</v>
      </c>
      <c r="BJ208" s="566" t="s">
        <v>855</v>
      </c>
      <c r="BK208" s="208" t="s">
        <v>854</v>
      </c>
      <c r="BL208" s="208" t="s">
        <v>741</v>
      </c>
      <c r="BM208" s="567" t="s">
        <v>856</v>
      </c>
      <c r="BN208" s="563" t="s">
        <v>944</v>
      </c>
      <c r="BO208" s="1551" t="s">
        <v>1145</v>
      </c>
      <c r="BP208" s="68"/>
      <c r="BQ208" s="68"/>
    </row>
    <row r="209" spans="1:69" ht="120" customHeight="1" thickBot="1" x14ac:dyDescent="0.5">
      <c r="A209" s="943"/>
      <c r="B209" s="935"/>
      <c r="C209" s="935"/>
      <c r="D209" s="691"/>
      <c r="E209" s="691"/>
      <c r="F209" s="691"/>
      <c r="G209" s="691"/>
      <c r="H209" s="691"/>
      <c r="I209" s="691"/>
      <c r="J209" s="751"/>
      <c r="K209" s="739" t="s">
        <v>664</v>
      </c>
      <c r="L209" s="739" t="s">
        <v>665</v>
      </c>
      <c r="M209" s="739">
        <v>0</v>
      </c>
      <c r="N209" s="739" t="s">
        <v>666</v>
      </c>
      <c r="O209" s="739"/>
      <c r="P209" s="739" t="s">
        <v>136</v>
      </c>
      <c r="Q209" s="739" t="s">
        <v>647</v>
      </c>
      <c r="R209" s="739">
        <v>1</v>
      </c>
      <c r="S209" s="773">
        <f>+R209-T209</f>
        <v>3.9900000000000047E-2</v>
      </c>
      <c r="T209" s="1117">
        <v>0.96009999999999995</v>
      </c>
      <c r="U209" s="921">
        <v>0</v>
      </c>
      <c r="V209" s="1244">
        <v>1E-4</v>
      </c>
      <c r="W209" s="883">
        <f>+U209+V209</f>
        <v>1E-4</v>
      </c>
      <c r="X209" s="883">
        <f>+T209+W209</f>
        <v>0.96019999999999994</v>
      </c>
      <c r="Y209" s="883">
        <f>+(W209/S209)*100</f>
        <v>0.25062656641603981</v>
      </c>
      <c r="Z209" s="883">
        <f>+X209/R209</f>
        <v>0.96019999999999994</v>
      </c>
      <c r="AA209" s="928"/>
      <c r="AB209" s="920"/>
      <c r="AC209" s="736" t="s">
        <v>667</v>
      </c>
      <c r="AD209" s="733" t="s">
        <v>668</v>
      </c>
      <c r="AE209" s="681" t="s">
        <v>669</v>
      </c>
      <c r="AF209" s="718">
        <v>2021130010039</v>
      </c>
      <c r="AG209" s="709" t="s">
        <v>621</v>
      </c>
      <c r="AH209" s="44" t="s">
        <v>670</v>
      </c>
      <c r="AI209" s="568" t="s">
        <v>301</v>
      </c>
      <c r="AJ209" s="171" t="s">
        <v>301</v>
      </c>
      <c r="AK209" s="171" t="s">
        <v>301</v>
      </c>
      <c r="AL209" s="171" t="s">
        <v>726</v>
      </c>
      <c r="AM209" s="1260" t="s">
        <v>726</v>
      </c>
      <c r="AN209" s="569" t="s">
        <v>726</v>
      </c>
      <c r="AO209" s="1140">
        <f>AVERAGE(AN209:AN218)</f>
        <v>0.26041666666666669</v>
      </c>
      <c r="AP209" s="1448" t="s">
        <v>301</v>
      </c>
      <c r="AQ209" s="570" t="s">
        <v>301</v>
      </c>
      <c r="AR209" s="426" t="s">
        <v>301</v>
      </c>
      <c r="AS209" s="426" t="s">
        <v>301</v>
      </c>
      <c r="AT209" s="571" t="s">
        <v>301</v>
      </c>
      <c r="AU209" s="1398" t="s">
        <v>301</v>
      </c>
      <c r="AV209" s="800" t="s">
        <v>624</v>
      </c>
      <c r="AW209" s="676" t="s">
        <v>771</v>
      </c>
      <c r="AX209" s="661" t="s">
        <v>768</v>
      </c>
      <c r="AY209" s="1146">
        <v>112000000</v>
      </c>
      <c r="AZ209" s="662" t="s">
        <v>768</v>
      </c>
      <c r="BA209" s="661" t="s">
        <v>769</v>
      </c>
      <c r="BB209" s="661" t="s">
        <v>770</v>
      </c>
      <c r="BC209" s="664">
        <v>0</v>
      </c>
      <c r="BD209" s="1130">
        <v>112000000</v>
      </c>
      <c r="BE209" s="1130">
        <v>100800000</v>
      </c>
      <c r="BF209" s="1130">
        <v>0</v>
      </c>
      <c r="BG209" s="1133">
        <f>+BF209/BD209</f>
        <v>0</v>
      </c>
      <c r="BH209" s="925">
        <v>100800000</v>
      </c>
      <c r="BI209" s="298" t="s">
        <v>301</v>
      </c>
      <c r="BJ209" s="232" t="s">
        <v>301</v>
      </c>
      <c r="BK209" s="232" t="s">
        <v>301</v>
      </c>
      <c r="BL209" s="232" t="s">
        <v>301</v>
      </c>
      <c r="BM209" s="232" t="s">
        <v>301</v>
      </c>
      <c r="BN209" s="1508"/>
      <c r="BO209" s="1398" t="s">
        <v>301</v>
      </c>
      <c r="BP209" s="68"/>
      <c r="BQ209" s="68"/>
    </row>
    <row r="210" spans="1:69" ht="120" customHeight="1" x14ac:dyDescent="0.45">
      <c r="A210" s="943"/>
      <c r="B210" s="935"/>
      <c r="C210" s="935"/>
      <c r="D210" s="691"/>
      <c r="E210" s="691"/>
      <c r="F210" s="691"/>
      <c r="G210" s="691"/>
      <c r="H210" s="691"/>
      <c r="I210" s="691"/>
      <c r="J210" s="751"/>
      <c r="K210" s="710"/>
      <c r="L210" s="710"/>
      <c r="M210" s="710"/>
      <c r="N210" s="710"/>
      <c r="O210" s="710"/>
      <c r="P210" s="710"/>
      <c r="Q210" s="710"/>
      <c r="R210" s="710"/>
      <c r="S210" s="774"/>
      <c r="T210" s="1118"/>
      <c r="U210" s="922"/>
      <c r="V210" s="1245"/>
      <c r="W210" s="783"/>
      <c r="X210" s="783"/>
      <c r="Y210" s="783"/>
      <c r="Z210" s="783"/>
      <c r="AA210" s="928"/>
      <c r="AB210" s="920"/>
      <c r="AC210" s="737"/>
      <c r="AD210" s="734"/>
      <c r="AE210" s="682"/>
      <c r="AF210" s="719"/>
      <c r="AG210" s="710"/>
      <c r="AH210" s="62" t="s">
        <v>671</v>
      </c>
      <c r="AI210" s="171" t="s">
        <v>301</v>
      </c>
      <c r="AJ210" s="152" t="s">
        <v>301</v>
      </c>
      <c r="AK210" s="152" t="s">
        <v>301</v>
      </c>
      <c r="AL210" s="568" t="s">
        <v>726</v>
      </c>
      <c r="AM210" s="1315" t="s">
        <v>726</v>
      </c>
      <c r="AN210" s="572" t="s">
        <v>726</v>
      </c>
      <c r="AO210" s="1141"/>
      <c r="AP210" s="1315" t="s">
        <v>301</v>
      </c>
      <c r="AQ210" s="568" t="s">
        <v>301</v>
      </c>
      <c r="AR210" s="568" t="s">
        <v>301</v>
      </c>
      <c r="AS210" s="568" t="s">
        <v>301</v>
      </c>
      <c r="AT210" s="573" t="s">
        <v>301</v>
      </c>
      <c r="AU210" s="1397" t="s">
        <v>301</v>
      </c>
      <c r="AV210" s="801"/>
      <c r="AW210" s="677"/>
      <c r="AX210" s="662"/>
      <c r="AY210" s="998"/>
      <c r="AZ210" s="662"/>
      <c r="BA210" s="662"/>
      <c r="BB210" s="662"/>
      <c r="BC210" s="665"/>
      <c r="BD210" s="1131"/>
      <c r="BE210" s="1131"/>
      <c r="BF210" s="1131"/>
      <c r="BG210" s="1089"/>
      <c r="BH210" s="674"/>
      <c r="BI210" s="568" t="s">
        <v>301</v>
      </c>
      <c r="BJ210" s="568" t="s">
        <v>301</v>
      </c>
      <c r="BK210" s="568" t="s">
        <v>301</v>
      </c>
      <c r="BL210" s="568" t="s">
        <v>301</v>
      </c>
      <c r="BM210" s="568" t="s">
        <v>301</v>
      </c>
      <c r="BN210" s="1509"/>
      <c r="BO210" s="1398" t="s">
        <v>301</v>
      </c>
      <c r="BP210" s="68"/>
      <c r="BQ210" s="68"/>
    </row>
    <row r="211" spans="1:69" ht="120" customHeight="1" x14ac:dyDescent="0.45">
      <c r="A211" s="943"/>
      <c r="B211" s="935"/>
      <c r="C211" s="935"/>
      <c r="D211" s="691"/>
      <c r="E211" s="691"/>
      <c r="F211" s="691"/>
      <c r="G211" s="691"/>
      <c r="H211" s="691"/>
      <c r="I211" s="691"/>
      <c r="J211" s="751"/>
      <c r="K211" s="710"/>
      <c r="L211" s="710"/>
      <c r="M211" s="710"/>
      <c r="N211" s="710"/>
      <c r="O211" s="710"/>
      <c r="P211" s="710"/>
      <c r="Q211" s="710"/>
      <c r="R211" s="710"/>
      <c r="S211" s="774"/>
      <c r="T211" s="1118"/>
      <c r="U211" s="922"/>
      <c r="V211" s="1245"/>
      <c r="W211" s="783"/>
      <c r="X211" s="783"/>
      <c r="Y211" s="783"/>
      <c r="Z211" s="783"/>
      <c r="AA211" s="928"/>
      <c r="AB211" s="920"/>
      <c r="AC211" s="737"/>
      <c r="AD211" s="734"/>
      <c r="AE211" s="682"/>
      <c r="AF211" s="719"/>
      <c r="AG211" s="710"/>
      <c r="AH211" s="331" t="s">
        <v>672</v>
      </c>
      <c r="AI211" s="152" t="s">
        <v>301</v>
      </c>
      <c r="AJ211" s="568" t="s">
        <v>301</v>
      </c>
      <c r="AK211" s="568" t="s">
        <v>301</v>
      </c>
      <c r="AL211" s="568" t="s">
        <v>726</v>
      </c>
      <c r="AM211" s="1315" t="s">
        <v>726</v>
      </c>
      <c r="AN211" s="572" t="s">
        <v>726</v>
      </c>
      <c r="AO211" s="1141"/>
      <c r="AP211" s="1315" t="s">
        <v>301</v>
      </c>
      <c r="AQ211" s="568" t="s">
        <v>301</v>
      </c>
      <c r="AR211" s="568" t="s">
        <v>301</v>
      </c>
      <c r="AS211" s="568" t="s">
        <v>301</v>
      </c>
      <c r="AT211" s="573" t="s">
        <v>301</v>
      </c>
      <c r="AU211" s="1397" t="s">
        <v>301</v>
      </c>
      <c r="AV211" s="801"/>
      <c r="AW211" s="677"/>
      <c r="AX211" s="662"/>
      <c r="AY211" s="998"/>
      <c r="AZ211" s="662"/>
      <c r="BA211" s="662"/>
      <c r="BB211" s="662"/>
      <c r="BC211" s="665"/>
      <c r="BD211" s="1131"/>
      <c r="BE211" s="1131"/>
      <c r="BF211" s="1131"/>
      <c r="BG211" s="1089"/>
      <c r="BH211" s="674"/>
      <c r="BI211" s="568" t="s">
        <v>301</v>
      </c>
      <c r="BJ211" s="568" t="s">
        <v>301</v>
      </c>
      <c r="BK211" s="568" t="s">
        <v>301</v>
      </c>
      <c r="BL211" s="568" t="s">
        <v>301</v>
      </c>
      <c r="BM211" s="568" t="s">
        <v>301</v>
      </c>
      <c r="BN211" s="1509"/>
      <c r="BO211" s="1398" t="s">
        <v>301</v>
      </c>
      <c r="BP211" s="68"/>
      <c r="BQ211" s="68"/>
    </row>
    <row r="212" spans="1:69" ht="120" customHeight="1" x14ac:dyDescent="0.45">
      <c r="A212" s="943"/>
      <c r="B212" s="935"/>
      <c r="C212" s="935"/>
      <c r="D212" s="691"/>
      <c r="E212" s="691"/>
      <c r="F212" s="691"/>
      <c r="G212" s="691"/>
      <c r="H212" s="691"/>
      <c r="I212" s="691"/>
      <c r="J212" s="751"/>
      <c r="K212" s="710"/>
      <c r="L212" s="710"/>
      <c r="M212" s="710"/>
      <c r="N212" s="710"/>
      <c r="O212" s="710"/>
      <c r="P212" s="710"/>
      <c r="Q212" s="710"/>
      <c r="R212" s="710"/>
      <c r="S212" s="774"/>
      <c r="T212" s="1118"/>
      <c r="U212" s="922"/>
      <c r="V212" s="1245"/>
      <c r="W212" s="783"/>
      <c r="X212" s="783"/>
      <c r="Y212" s="783"/>
      <c r="Z212" s="783"/>
      <c r="AA212" s="928"/>
      <c r="AB212" s="920"/>
      <c r="AC212" s="737"/>
      <c r="AD212" s="734"/>
      <c r="AE212" s="682"/>
      <c r="AF212" s="719"/>
      <c r="AG212" s="710"/>
      <c r="AH212" s="62" t="s">
        <v>673</v>
      </c>
      <c r="AI212" s="152" t="s">
        <v>301</v>
      </c>
      <c r="AJ212" s="152" t="s">
        <v>301</v>
      </c>
      <c r="AK212" s="152" t="s">
        <v>301</v>
      </c>
      <c r="AL212" s="568" t="s">
        <v>726</v>
      </c>
      <c r="AM212" s="1315" t="s">
        <v>726</v>
      </c>
      <c r="AN212" s="572" t="s">
        <v>726</v>
      </c>
      <c r="AO212" s="1141"/>
      <c r="AP212" s="1315" t="s">
        <v>301</v>
      </c>
      <c r="AQ212" s="568" t="s">
        <v>301</v>
      </c>
      <c r="AR212" s="568" t="s">
        <v>301</v>
      </c>
      <c r="AS212" s="568" t="s">
        <v>301</v>
      </c>
      <c r="AT212" s="573" t="s">
        <v>301</v>
      </c>
      <c r="AU212" s="1397" t="s">
        <v>301</v>
      </c>
      <c r="AV212" s="801"/>
      <c r="AW212" s="677"/>
      <c r="AX212" s="662"/>
      <c r="AY212" s="998"/>
      <c r="AZ212" s="662"/>
      <c r="BA212" s="662"/>
      <c r="BB212" s="662"/>
      <c r="BC212" s="665"/>
      <c r="BD212" s="1131"/>
      <c r="BE212" s="1131"/>
      <c r="BF212" s="1131"/>
      <c r="BG212" s="1089"/>
      <c r="BH212" s="674"/>
      <c r="BI212" s="568" t="s">
        <v>301</v>
      </c>
      <c r="BJ212" s="568" t="s">
        <v>301</v>
      </c>
      <c r="BK212" s="568" t="s">
        <v>301</v>
      </c>
      <c r="BL212" s="568" t="s">
        <v>301</v>
      </c>
      <c r="BM212" s="568" t="s">
        <v>301</v>
      </c>
      <c r="BN212" s="1509"/>
      <c r="BO212" s="1398" t="s">
        <v>301</v>
      </c>
      <c r="BP212" s="68"/>
      <c r="BQ212" s="68"/>
    </row>
    <row r="213" spans="1:69" ht="120" customHeight="1" x14ac:dyDescent="0.45">
      <c r="A213" s="943"/>
      <c r="B213" s="935"/>
      <c r="C213" s="935"/>
      <c r="D213" s="691"/>
      <c r="E213" s="691"/>
      <c r="F213" s="691"/>
      <c r="G213" s="691"/>
      <c r="H213" s="691"/>
      <c r="I213" s="691"/>
      <c r="J213" s="751"/>
      <c r="K213" s="710"/>
      <c r="L213" s="710"/>
      <c r="M213" s="710"/>
      <c r="N213" s="710"/>
      <c r="O213" s="710"/>
      <c r="P213" s="710"/>
      <c r="Q213" s="710"/>
      <c r="R213" s="710"/>
      <c r="S213" s="774"/>
      <c r="T213" s="1118"/>
      <c r="U213" s="922"/>
      <c r="V213" s="1245"/>
      <c r="W213" s="783"/>
      <c r="X213" s="783"/>
      <c r="Y213" s="783"/>
      <c r="Z213" s="783"/>
      <c r="AA213" s="928"/>
      <c r="AB213" s="920"/>
      <c r="AC213" s="737"/>
      <c r="AD213" s="734"/>
      <c r="AE213" s="682"/>
      <c r="AF213" s="719"/>
      <c r="AG213" s="710"/>
      <c r="AH213" s="62" t="s">
        <v>674</v>
      </c>
      <c r="AI213" s="152" t="s">
        <v>301</v>
      </c>
      <c r="AJ213" s="152" t="s">
        <v>301</v>
      </c>
      <c r="AK213" s="152" t="s">
        <v>301</v>
      </c>
      <c r="AL213" s="568" t="s">
        <v>726</v>
      </c>
      <c r="AM213" s="1315" t="s">
        <v>726</v>
      </c>
      <c r="AN213" s="572" t="s">
        <v>726</v>
      </c>
      <c r="AO213" s="1141"/>
      <c r="AP213" s="1315" t="s">
        <v>301</v>
      </c>
      <c r="AQ213" s="568" t="s">
        <v>301</v>
      </c>
      <c r="AR213" s="568" t="s">
        <v>301</v>
      </c>
      <c r="AS213" s="568" t="s">
        <v>301</v>
      </c>
      <c r="AT213" s="573" t="s">
        <v>301</v>
      </c>
      <c r="AU213" s="1397" t="s">
        <v>301</v>
      </c>
      <c r="AV213" s="801"/>
      <c r="AW213" s="677"/>
      <c r="AX213" s="662"/>
      <c r="AY213" s="998"/>
      <c r="AZ213" s="662"/>
      <c r="BA213" s="662"/>
      <c r="BB213" s="662"/>
      <c r="BC213" s="665"/>
      <c r="BD213" s="1131"/>
      <c r="BE213" s="1131"/>
      <c r="BF213" s="1131"/>
      <c r="BG213" s="1089"/>
      <c r="BH213" s="674"/>
      <c r="BI213" s="568" t="s">
        <v>301</v>
      </c>
      <c r="BJ213" s="568" t="s">
        <v>301</v>
      </c>
      <c r="BK213" s="568" t="s">
        <v>301</v>
      </c>
      <c r="BL213" s="568" t="s">
        <v>301</v>
      </c>
      <c r="BM213" s="568" t="s">
        <v>301</v>
      </c>
      <c r="BN213" s="1509"/>
      <c r="BO213" s="1398" t="s">
        <v>301</v>
      </c>
      <c r="BP213" s="68"/>
      <c r="BQ213" s="68"/>
    </row>
    <row r="214" spans="1:69" ht="120" customHeight="1" x14ac:dyDescent="0.45">
      <c r="A214" s="943"/>
      <c r="B214" s="935"/>
      <c r="C214" s="935"/>
      <c r="D214" s="691"/>
      <c r="E214" s="691"/>
      <c r="F214" s="691"/>
      <c r="G214" s="691"/>
      <c r="H214" s="691"/>
      <c r="I214" s="691"/>
      <c r="J214" s="751"/>
      <c r="K214" s="710"/>
      <c r="L214" s="710"/>
      <c r="M214" s="710"/>
      <c r="N214" s="710"/>
      <c r="O214" s="710"/>
      <c r="P214" s="710"/>
      <c r="Q214" s="710"/>
      <c r="R214" s="710"/>
      <c r="S214" s="774"/>
      <c r="T214" s="1118"/>
      <c r="U214" s="922"/>
      <c r="V214" s="1245"/>
      <c r="W214" s="783"/>
      <c r="X214" s="783"/>
      <c r="Y214" s="783"/>
      <c r="Z214" s="783"/>
      <c r="AA214" s="928"/>
      <c r="AB214" s="920"/>
      <c r="AC214" s="737"/>
      <c r="AD214" s="734"/>
      <c r="AE214" s="682"/>
      <c r="AF214" s="719"/>
      <c r="AG214" s="710"/>
      <c r="AH214" s="62" t="s">
        <v>675</v>
      </c>
      <c r="AI214" s="152" t="s">
        <v>301</v>
      </c>
      <c r="AJ214" s="152" t="s">
        <v>301</v>
      </c>
      <c r="AK214" s="152" t="s">
        <v>301</v>
      </c>
      <c r="AL214" s="568" t="s">
        <v>726</v>
      </c>
      <c r="AM214" s="1315" t="s">
        <v>726</v>
      </c>
      <c r="AN214" s="572" t="s">
        <v>726</v>
      </c>
      <c r="AO214" s="1141"/>
      <c r="AP214" s="1315" t="s">
        <v>301</v>
      </c>
      <c r="AQ214" s="568" t="s">
        <v>301</v>
      </c>
      <c r="AR214" s="568" t="s">
        <v>301</v>
      </c>
      <c r="AS214" s="568" t="s">
        <v>301</v>
      </c>
      <c r="AT214" s="573" t="s">
        <v>301</v>
      </c>
      <c r="AU214" s="1397" t="s">
        <v>301</v>
      </c>
      <c r="AV214" s="801"/>
      <c r="AW214" s="677"/>
      <c r="AX214" s="662"/>
      <c r="AY214" s="998"/>
      <c r="AZ214" s="662"/>
      <c r="BA214" s="662"/>
      <c r="BB214" s="662"/>
      <c r="BC214" s="665"/>
      <c r="BD214" s="1131"/>
      <c r="BE214" s="1131"/>
      <c r="BF214" s="1131"/>
      <c r="BG214" s="1089"/>
      <c r="BH214" s="674"/>
      <c r="BI214" s="568" t="s">
        <v>301</v>
      </c>
      <c r="BJ214" s="568" t="s">
        <v>301</v>
      </c>
      <c r="BK214" s="568" t="s">
        <v>301</v>
      </c>
      <c r="BL214" s="568" t="s">
        <v>301</v>
      </c>
      <c r="BM214" s="568" t="s">
        <v>301</v>
      </c>
      <c r="BN214" s="1509"/>
      <c r="BO214" s="1398" t="s">
        <v>301</v>
      </c>
      <c r="BP214" s="68"/>
      <c r="BQ214" s="68"/>
    </row>
    <row r="215" spans="1:69" ht="140.25" customHeight="1" x14ac:dyDescent="0.45">
      <c r="A215" s="943"/>
      <c r="B215" s="935"/>
      <c r="C215" s="935"/>
      <c r="D215" s="691"/>
      <c r="E215" s="691"/>
      <c r="F215" s="691"/>
      <c r="G215" s="691"/>
      <c r="H215" s="691"/>
      <c r="I215" s="691"/>
      <c r="J215" s="751"/>
      <c r="K215" s="710"/>
      <c r="L215" s="710"/>
      <c r="M215" s="710"/>
      <c r="N215" s="710"/>
      <c r="O215" s="710"/>
      <c r="P215" s="710"/>
      <c r="Q215" s="710"/>
      <c r="R215" s="710"/>
      <c r="S215" s="774"/>
      <c r="T215" s="1118"/>
      <c r="U215" s="922"/>
      <c r="V215" s="1245"/>
      <c r="W215" s="783"/>
      <c r="X215" s="783"/>
      <c r="Y215" s="783"/>
      <c r="Z215" s="783"/>
      <c r="AA215" s="928"/>
      <c r="AB215" s="920"/>
      <c r="AC215" s="737"/>
      <c r="AD215" s="734"/>
      <c r="AE215" s="682"/>
      <c r="AF215" s="719"/>
      <c r="AG215" s="710"/>
      <c r="AH215" s="62" t="s">
        <v>676</v>
      </c>
      <c r="AI215" s="152" t="s">
        <v>677</v>
      </c>
      <c r="AJ215" s="568" t="s">
        <v>301</v>
      </c>
      <c r="AK215" s="568" t="s">
        <v>301</v>
      </c>
      <c r="AL215" s="568" t="s">
        <v>726</v>
      </c>
      <c r="AM215" s="1315" t="s">
        <v>726</v>
      </c>
      <c r="AN215" s="572" t="s">
        <v>726</v>
      </c>
      <c r="AO215" s="1141"/>
      <c r="AP215" s="1315" t="s">
        <v>301</v>
      </c>
      <c r="AQ215" s="568" t="s">
        <v>301</v>
      </c>
      <c r="AR215" s="568" t="s">
        <v>301</v>
      </c>
      <c r="AS215" s="568" t="s">
        <v>301</v>
      </c>
      <c r="AT215" s="573" t="s">
        <v>301</v>
      </c>
      <c r="AU215" s="1397" t="s">
        <v>301</v>
      </c>
      <c r="AV215" s="801"/>
      <c r="AW215" s="677"/>
      <c r="AX215" s="662"/>
      <c r="AY215" s="998"/>
      <c r="AZ215" s="662"/>
      <c r="BA215" s="662"/>
      <c r="BB215" s="662"/>
      <c r="BC215" s="665"/>
      <c r="BD215" s="1131"/>
      <c r="BE215" s="1131"/>
      <c r="BF215" s="1131"/>
      <c r="BG215" s="1089"/>
      <c r="BH215" s="674"/>
      <c r="BI215" s="568" t="s">
        <v>301</v>
      </c>
      <c r="BJ215" s="568" t="s">
        <v>301</v>
      </c>
      <c r="BK215" s="568" t="s">
        <v>301</v>
      </c>
      <c r="BL215" s="568" t="s">
        <v>301</v>
      </c>
      <c r="BM215" s="568" t="s">
        <v>301</v>
      </c>
      <c r="BN215" s="1509"/>
      <c r="BO215" s="1398" t="s">
        <v>301</v>
      </c>
      <c r="BP215" s="68"/>
      <c r="BQ215" s="68"/>
    </row>
    <row r="216" spans="1:69" ht="105.75" customHeight="1" x14ac:dyDescent="0.45">
      <c r="A216" s="943"/>
      <c r="B216" s="935"/>
      <c r="C216" s="935"/>
      <c r="D216" s="691"/>
      <c r="E216" s="691"/>
      <c r="F216" s="691"/>
      <c r="G216" s="691"/>
      <c r="H216" s="691"/>
      <c r="I216" s="691"/>
      <c r="J216" s="751"/>
      <c r="K216" s="710"/>
      <c r="L216" s="710"/>
      <c r="M216" s="710"/>
      <c r="N216" s="710"/>
      <c r="O216" s="710"/>
      <c r="P216" s="710"/>
      <c r="Q216" s="710"/>
      <c r="R216" s="710"/>
      <c r="S216" s="774"/>
      <c r="T216" s="1118"/>
      <c r="U216" s="922"/>
      <c r="V216" s="1245"/>
      <c r="W216" s="783"/>
      <c r="X216" s="783"/>
      <c r="Y216" s="783"/>
      <c r="Z216" s="783"/>
      <c r="AA216" s="928"/>
      <c r="AB216" s="920"/>
      <c r="AC216" s="737"/>
      <c r="AD216" s="734"/>
      <c r="AE216" s="682"/>
      <c r="AF216" s="719"/>
      <c r="AG216" s="710"/>
      <c r="AH216" s="62" t="s">
        <v>678</v>
      </c>
      <c r="AI216" s="152" t="s">
        <v>639</v>
      </c>
      <c r="AJ216" s="568" t="s">
        <v>301</v>
      </c>
      <c r="AK216" s="568" t="s">
        <v>301</v>
      </c>
      <c r="AL216" s="568" t="s">
        <v>726</v>
      </c>
      <c r="AM216" s="1315" t="s">
        <v>726</v>
      </c>
      <c r="AN216" s="572" t="s">
        <v>726</v>
      </c>
      <c r="AO216" s="1141"/>
      <c r="AP216" s="1315" t="s">
        <v>301</v>
      </c>
      <c r="AQ216" s="568" t="s">
        <v>301</v>
      </c>
      <c r="AR216" s="568" t="s">
        <v>301</v>
      </c>
      <c r="AS216" s="568" t="s">
        <v>301</v>
      </c>
      <c r="AT216" s="573" t="s">
        <v>301</v>
      </c>
      <c r="AU216" s="1397" t="s">
        <v>301</v>
      </c>
      <c r="AV216" s="801"/>
      <c r="AW216" s="677"/>
      <c r="AX216" s="662"/>
      <c r="AY216" s="998"/>
      <c r="AZ216" s="662"/>
      <c r="BA216" s="662"/>
      <c r="BB216" s="662"/>
      <c r="BC216" s="665"/>
      <c r="BD216" s="1131"/>
      <c r="BE216" s="1131"/>
      <c r="BF216" s="1131"/>
      <c r="BG216" s="1089"/>
      <c r="BH216" s="674"/>
      <c r="BI216" s="568" t="s">
        <v>301</v>
      </c>
      <c r="BJ216" s="568" t="s">
        <v>301</v>
      </c>
      <c r="BK216" s="568" t="s">
        <v>301</v>
      </c>
      <c r="BL216" s="568" t="s">
        <v>301</v>
      </c>
      <c r="BM216" s="568" t="s">
        <v>301</v>
      </c>
      <c r="BN216" s="1509"/>
      <c r="BO216" s="1398" t="s">
        <v>301</v>
      </c>
      <c r="BP216" s="68"/>
      <c r="BQ216" s="68"/>
    </row>
    <row r="217" spans="1:69" ht="159" customHeight="1" thickBot="1" x14ac:dyDescent="0.5">
      <c r="A217" s="943"/>
      <c r="B217" s="935"/>
      <c r="C217" s="935"/>
      <c r="D217" s="691"/>
      <c r="E217" s="691"/>
      <c r="F217" s="691"/>
      <c r="G217" s="691"/>
      <c r="H217" s="691"/>
      <c r="I217" s="691"/>
      <c r="J217" s="751"/>
      <c r="K217" s="710"/>
      <c r="L217" s="710"/>
      <c r="M217" s="710"/>
      <c r="N217" s="710"/>
      <c r="O217" s="710"/>
      <c r="P217" s="710"/>
      <c r="Q217" s="710"/>
      <c r="R217" s="710"/>
      <c r="S217" s="774"/>
      <c r="T217" s="1118"/>
      <c r="U217" s="922"/>
      <c r="V217" s="1245"/>
      <c r="W217" s="783"/>
      <c r="X217" s="783"/>
      <c r="Y217" s="783"/>
      <c r="Z217" s="783"/>
      <c r="AA217" s="928"/>
      <c r="AB217" s="920"/>
      <c r="AC217" s="737"/>
      <c r="AD217" s="734"/>
      <c r="AE217" s="682"/>
      <c r="AF217" s="719"/>
      <c r="AG217" s="710"/>
      <c r="AH217" s="85" t="s">
        <v>679</v>
      </c>
      <c r="AI217" s="163" t="s">
        <v>680</v>
      </c>
      <c r="AJ217" s="323">
        <v>4.0000000000000002E-4</v>
      </c>
      <c r="AK217" s="574">
        <v>10</v>
      </c>
      <c r="AL217" s="574">
        <v>0</v>
      </c>
      <c r="AM217" s="1315" t="s">
        <v>207</v>
      </c>
      <c r="AN217" s="49" t="s">
        <v>726</v>
      </c>
      <c r="AO217" s="1141"/>
      <c r="AP217" s="1449">
        <v>45352</v>
      </c>
      <c r="AQ217" s="575">
        <v>45442</v>
      </c>
      <c r="AR217" s="278">
        <v>90</v>
      </c>
      <c r="AS217" s="278"/>
      <c r="AT217" s="576">
        <v>0</v>
      </c>
      <c r="AU217" s="1315">
        <v>0</v>
      </c>
      <c r="AV217" s="801"/>
      <c r="AW217" s="677"/>
      <c r="AX217" s="662"/>
      <c r="AY217" s="998"/>
      <c r="AZ217" s="662"/>
      <c r="BA217" s="662"/>
      <c r="BB217" s="662"/>
      <c r="BC217" s="665"/>
      <c r="BD217" s="1131"/>
      <c r="BE217" s="1131"/>
      <c r="BF217" s="1131"/>
      <c r="BG217" s="1089"/>
      <c r="BH217" s="674"/>
      <c r="BI217" s="577" t="s">
        <v>743</v>
      </c>
      <c r="BJ217" s="577" t="s">
        <v>726</v>
      </c>
      <c r="BK217" s="43" t="s">
        <v>726</v>
      </c>
      <c r="BL217" s="81" t="s">
        <v>726</v>
      </c>
      <c r="BM217" s="578" t="s">
        <v>726</v>
      </c>
      <c r="BN217" s="1510"/>
      <c r="BO217" s="1510" t="s">
        <v>1101</v>
      </c>
      <c r="BP217" s="68"/>
      <c r="BQ217" s="68"/>
    </row>
    <row r="218" spans="1:69" ht="111.75" customHeight="1" thickBot="1" x14ac:dyDescent="0.5">
      <c r="A218" s="943"/>
      <c r="B218" s="935"/>
      <c r="C218" s="935"/>
      <c r="D218" s="691"/>
      <c r="E218" s="691"/>
      <c r="F218" s="691"/>
      <c r="G218" s="691"/>
      <c r="H218" s="691"/>
      <c r="I218" s="691"/>
      <c r="J218" s="751"/>
      <c r="K218" s="710"/>
      <c r="L218" s="710"/>
      <c r="M218" s="710"/>
      <c r="N218" s="710"/>
      <c r="O218" s="710"/>
      <c r="P218" s="710"/>
      <c r="Q218" s="710"/>
      <c r="R218" s="710"/>
      <c r="S218" s="774"/>
      <c r="T218" s="1118"/>
      <c r="U218" s="922"/>
      <c r="V218" s="1246"/>
      <c r="W218" s="783"/>
      <c r="X218" s="783"/>
      <c r="Y218" s="783"/>
      <c r="Z218" s="783"/>
      <c r="AA218" s="928"/>
      <c r="AB218" s="920"/>
      <c r="AC218" s="738"/>
      <c r="AD218" s="735"/>
      <c r="AE218" s="682"/>
      <c r="AF218" s="719"/>
      <c r="AG218" s="710"/>
      <c r="AH218" s="518" t="s">
        <v>766</v>
      </c>
      <c r="AI218" s="42" t="s">
        <v>767</v>
      </c>
      <c r="AJ218" s="42">
        <v>0.96</v>
      </c>
      <c r="AK218" s="574">
        <v>90</v>
      </c>
      <c r="AL218" s="574">
        <v>0</v>
      </c>
      <c r="AM218" s="1317">
        <v>0.25</v>
      </c>
      <c r="AN218" s="229">
        <f t="shared" si="26"/>
        <v>0.26041666666666669</v>
      </c>
      <c r="AO218" s="1141"/>
      <c r="AP218" s="1450">
        <v>45323</v>
      </c>
      <c r="AQ218" s="579">
        <v>45656</v>
      </c>
      <c r="AR218" s="440">
        <v>330</v>
      </c>
      <c r="AS218" s="440"/>
      <c r="AT218" s="580">
        <v>0</v>
      </c>
      <c r="AU218" s="1315">
        <v>11</v>
      </c>
      <c r="AV218" s="802"/>
      <c r="AW218" s="678"/>
      <c r="AX218" s="663"/>
      <c r="AY218" s="999"/>
      <c r="AZ218" s="663"/>
      <c r="BA218" s="663"/>
      <c r="BB218" s="663"/>
      <c r="BC218" s="666"/>
      <c r="BD218" s="1132"/>
      <c r="BE218" s="1132"/>
      <c r="BF218" s="1132"/>
      <c r="BG218" s="1097"/>
      <c r="BH218" s="696"/>
      <c r="BI218" s="581" t="s">
        <v>773</v>
      </c>
      <c r="BJ218" s="581" t="s">
        <v>777</v>
      </c>
      <c r="BK218" s="392" t="s">
        <v>775</v>
      </c>
      <c r="BL218" s="91" t="s">
        <v>741</v>
      </c>
      <c r="BM218" s="582">
        <v>45311</v>
      </c>
      <c r="BN218" s="1511"/>
      <c r="BO218" s="1510" t="s">
        <v>1102</v>
      </c>
      <c r="BP218" s="68"/>
      <c r="BQ218" s="68"/>
    </row>
    <row r="219" spans="1:69" ht="157.5" customHeight="1" thickBot="1" x14ac:dyDescent="0.5">
      <c r="A219" s="53"/>
      <c r="B219" s="54"/>
      <c r="C219" s="54"/>
      <c r="D219" s="55"/>
      <c r="E219" s="732"/>
      <c r="F219" s="55"/>
      <c r="G219" s="55"/>
      <c r="H219" s="55"/>
      <c r="I219" s="55"/>
      <c r="J219" s="415"/>
      <c r="K219" s="842" t="s">
        <v>681</v>
      </c>
      <c r="L219" s="843"/>
      <c r="M219" s="843"/>
      <c r="N219" s="843"/>
      <c r="O219" s="843"/>
      <c r="P219" s="843"/>
      <c r="Q219" s="843"/>
      <c r="R219" s="843"/>
      <c r="S219" s="843"/>
      <c r="T219" s="843"/>
      <c r="U219" s="843"/>
      <c r="V219" s="843"/>
      <c r="W219" s="843"/>
      <c r="X219" s="843"/>
      <c r="Y219" s="583">
        <f>AVERAGE(Y193:Y218)</f>
        <v>0.5002088554720131</v>
      </c>
      <c r="Z219" s="584">
        <f>AVERAGE(Z193:Z218)</f>
        <v>0.99204000000000003</v>
      </c>
      <c r="AA219" s="929"/>
      <c r="AB219" s="920"/>
      <c r="AC219" s="558"/>
      <c r="AD219" s="313"/>
      <c r="AE219" s="804" t="s">
        <v>682</v>
      </c>
      <c r="AF219" s="805"/>
      <c r="AG219" s="805"/>
      <c r="AH219" s="805"/>
      <c r="AI219" s="805"/>
      <c r="AJ219" s="805"/>
      <c r="AK219" s="805"/>
      <c r="AL219" s="805"/>
      <c r="AM219" s="805"/>
      <c r="AN219" s="806"/>
      <c r="AO219" s="35">
        <f>AVERAGE(AO193:AO218)</f>
        <v>0.3257561728395062</v>
      </c>
      <c r="AP219" s="1399"/>
      <c r="AQ219" s="585"/>
      <c r="AR219" s="232"/>
      <c r="AS219" s="232"/>
      <c r="AT219" s="421"/>
      <c r="AU219" s="1389"/>
      <c r="AV219" s="586"/>
      <c r="AW219" s="146"/>
      <c r="AX219" s="978" t="s">
        <v>1035</v>
      </c>
      <c r="AY219" s="979"/>
      <c r="AZ219" s="979"/>
      <c r="BA219" s="979"/>
      <c r="BB219" s="979"/>
      <c r="BC219" s="980"/>
      <c r="BD219" s="587">
        <f>+BD193+BD203+BD209</f>
        <v>2562000000</v>
      </c>
      <c r="BE219" s="587">
        <f t="shared" ref="BE219:BF219" si="27">+BE193+BE203+BE209</f>
        <v>439048758.15999997</v>
      </c>
      <c r="BF219" s="587">
        <f t="shared" si="27"/>
        <v>170552788.25999999</v>
      </c>
      <c r="BG219" s="588">
        <f>+BF219/BD219</f>
        <v>6.6570174964871193E-2</v>
      </c>
      <c r="BH219" s="588"/>
      <c r="BI219" s="577"/>
      <c r="BJ219" s="581"/>
      <c r="BK219" s="392"/>
      <c r="BL219" s="392"/>
      <c r="BM219" s="582"/>
      <c r="BN219" s="1510"/>
      <c r="BO219" s="1510"/>
      <c r="BP219" s="68"/>
      <c r="BQ219" s="68"/>
    </row>
    <row r="220" spans="1:69" ht="157.5" customHeight="1" thickBot="1" x14ac:dyDescent="0.5">
      <c r="B220" s="731" t="s">
        <v>683</v>
      </c>
      <c r="C220" s="731" t="s">
        <v>684</v>
      </c>
      <c r="D220" s="731" t="s">
        <v>685</v>
      </c>
      <c r="E220" s="731" t="s">
        <v>207</v>
      </c>
      <c r="F220" s="731" t="s">
        <v>686</v>
      </c>
      <c r="G220" s="933"/>
      <c r="H220" s="933"/>
      <c r="I220" s="933"/>
      <c r="J220" s="739" t="s">
        <v>687</v>
      </c>
      <c r="K220" s="55" t="s">
        <v>688</v>
      </c>
      <c r="L220" s="55" t="s">
        <v>270</v>
      </c>
      <c r="M220" s="55">
        <v>0</v>
      </c>
      <c r="N220" s="58" t="s">
        <v>689</v>
      </c>
      <c r="O220" s="58"/>
      <c r="P220" s="58" t="s">
        <v>136</v>
      </c>
      <c r="Q220" s="589" t="s">
        <v>578</v>
      </c>
      <c r="R220" s="58">
        <v>24</v>
      </c>
      <c r="S220" s="58">
        <v>30</v>
      </c>
      <c r="T220" s="590">
        <v>196</v>
      </c>
      <c r="U220" s="590">
        <v>0</v>
      </c>
      <c r="V220" s="1247">
        <v>0</v>
      </c>
      <c r="W220" s="590">
        <f>+U220</f>
        <v>0</v>
      </c>
      <c r="X220" s="590">
        <f>+T220+U220</f>
        <v>196</v>
      </c>
      <c r="Y220" s="40">
        <f>+W220/S220</f>
        <v>0</v>
      </c>
      <c r="Z220" s="40">
        <v>1</v>
      </c>
      <c r="AA220" s="928"/>
      <c r="AB220" s="920"/>
      <c r="AC220" s="760" t="s">
        <v>690</v>
      </c>
      <c r="AD220" s="760" t="s">
        <v>562</v>
      </c>
      <c r="AE220" s="1148" t="s">
        <v>563</v>
      </c>
      <c r="AF220" s="793">
        <v>2020130010268</v>
      </c>
      <c r="AG220" s="864" t="s">
        <v>564</v>
      </c>
      <c r="AH220" s="891" t="s">
        <v>691</v>
      </c>
      <c r="AI220" s="732" t="s">
        <v>566</v>
      </c>
      <c r="AJ220" s="758">
        <v>8</v>
      </c>
      <c r="AK220" s="811">
        <v>0.5</v>
      </c>
      <c r="AL220" s="807">
        <v>0</v>
      </c>
      <c r="AM220" s="833">
        <v>0</v>
      </c>
      <c r="AN220" s="807">
        <v>0</v>
      </c>
      <c r="AO220" s="809" t="s">
        <v>726</v>
      </c>
      <c r="AP220" s="1381" t="s">
        <v>782</v>
      </c>
      <c r="AQ220" s="1155" t="s">
        <v>780</v>
      </c>
      <c r="AR220" s="866">
        <v>90</v>
      </c>
      <c r="AS220" s="866">
        <v>20</v>
      </c>
      <c r="AT220" s="1152"/>
      <c r="AU220" s="1392"/>
      <c r="AV220" s="796" t="s">
        <v>940</v>
      </c>
      <c r="AW220" s="785"/>
      <c r="AX220" s="790"/>
      <c r="AY220" s="789"/>
      <c r="AZ220" s="790"/>
      <c r="BA220" s="790"/>
      <c r="BB220" s="791"/>
      <c r="BC220" s="591"/>
      <c r="BD220" s="591"/>
      <c r="BE220" s="591"/>
      <c r="BF220" s="591"/>
      <c r="BG220" s="591"/>
      <c r="BH220" s="624"/>
      <c r="BI220" s="150"/>
      <c r="BJ220" s="162"/>
      <c r="BK220" s="91"/>
      <c r="BL220" s="162"/>
      <c r="BM220" s="163"/>
      <c r="BN220" s="1512"/>
      <c r="BO220" s="1512"/>
      <c r="BP220" s="68"/>
      <c r="BQ220" s="68"/>
    </row>
    <row r="221" spans="1:69" ht="96" customHeight="1" thickBot="1" x14ac:dyDescent="0.5">
      <c r="B221" s="691"/>
      <c r="C221" s="691"/>
      <c r="D221" s="691"/>
      <c r="E221" s="691"/>
      <c r="F221" s="691"/>
      <c r="G221" s="933"/>
      <c r="H221" s="933"/>
      <c r="I221" s="933"/>
      <c r="J221" s="740"/>
      <c r="K221" s="1126" t="s">
        <v>692</v>
      </c>
      <c r="L221" s="1127"/>
      <c r="M221" s="1127"/>
      <c r="N221" s="1127"/>
      <c r="O221" s="1127"/>
      <c r="P221" s="1127"/>
      <c r="Q221" s="1127"/>
      <c r="R221" s="1127"/>
      <c r="S221" s="1127"/>
      <c r="T221" s="1127"/>
      <c r="U221" s="1127"/>
      <c r="V221" s="1127"/>
      <c r="W221" s="1127"/>
      <c r="X221" s="1128"/>
      <c r="Y221" s="32">
        <f>+Y220</f>
        <v>0</v>
      </c>
      <c r="Z221" s="32">
        <f>+Z220</f>
        <v>1</v>
      </c>
      <c r="AA221" s="928"/>
      <c r="AB221" s="920"/>
      <c r="AC221" s="761"/>
      <c r="AD221" s="761"/>
      <c r="AE221" s="1149"/>
      <c r="AF221" s="794"/>
      <c r="AG221" s="749"/>
      <c r="AH221" s="946"/>
      <c r="AI221" s="947"/>
      <c r="AJ221" s="759"/>
      <c r="AK221" s="1147"/>
      <c r="AL221" s="808"/>
      <c r="AM221" s="1318"/>
      <c r="AN221" s="808"/>
      <c r="AO221" s="810"/>
      <c r="AP221" s="1382"/>
      <c r="AQ221" s="1156"/>
      <c r="AR221" s="853"/>
      <c r="AS221" s="853"/>
      <c r="AT221" s="1153"/>
      <c r="AU221" s="1392"/>
      <c r="AV221" s="797"/>
      <c r="AW221" s="786"/>
      <c r="AX221" s="791"/>
      <c r="AY221" s="789"/>
      <c r="AZ221" s="791"/>
      <c r="BA221" s="791"/>
      <c r="BB221" s="791"/>
      <c r="BC221" s="591"/>
      <c r="BD221" s="591"/>
      <c r="BE221" s="591"/>
      <c r="BF221" s="591"/>
      <c r="BG221" s="591"/>
      <c r="BH221" s="624"/>
      <c r="BI221" s="150"/>
      <c r="BJ221" s="162"/>
      <c r="BK221" s="91"/>
      <c r="BL221" s="162"/>
      <c r="BM221" s="163"/>
      <c r="BN221" s="1512"/>
      <c r="BO221" s="1512"/>
      <c r="BP221" s="68"/>
      <c r="BQ221" s="68"/>
    </row>
    <row r="222" spans="1:69" ht="195" customHeight="1" thickBot="1" x14ac:dyDescent="0.5">
      <c r="B222" s="691"/>
      <c r="C222" s="691"/>
      <c r="D222" s="691"/>
      <c r="E222" s="691"/>
      <c r="F222" s="691"/>
      <c r="G222" s="933"/>
      <c r="H222" s="933"/>
      <c r="I222" s="933"/>
      <c r="J222" s="739" t="s">
        <v>693</v>
      </c>
      <c r="K222" s="120" t="s">
        <v>694</v>
      </c>
      <c r="L222" s="120" t="s">
        <v>270</v>
      </c>
      <c r="M222" s="593">
        <v>0</v>
      </c>
      <c r="N222" s="152" t="s">
        <v>695</v>
      </c>
      <c r="O222" s="152"/>
      <c r="P222" s="152" t="s">
        <v>136</v>
      </c>
      <c r="Q222" s="594" t="s">
        <v>578</v>
      </c>
      <c r="R222" s="232">
        <v>36</v>
      </c>
      <c r="S222" s="408">
        <v>9</v>
      </c>
      <c r="T222" s="37">
        <v>10</v>
      </c>
      <c r="U222" s="37">
        <v>0</v>
      </c>
      <c r="V222" s="1248">
        <v>0</v>
      </c>
      <c r="W222" s="37">
        <f>+U222</f>
        <v>0</v>
      </c>
      <c r="X222" s="37">
        <f>+T222+U222</f>
        <v>10</v>
      </c>
      <c r="Y222" s="32">
        <f t="shared" ref="Y222" si="28">+W222/S222</f>
        <v>0</v>
      </c>
      <c r="Z222" s="32">
        <f t="shared" ref="Z222:Z223" si="29">+X222/R222</f>
        <v>0.27777777777777779</v>
      </c>
      <c r="AA222" s="928"/>
      <c r="AB222" s="920"/>
      <c r="AC222" s="762"/>
      <c r="AD222" s="762"/>
      <c r="AE222" s="1150"/>
      <c r="AF222" s="795"/>
      <c r="AG222" s="1151"/>
      <c r="AH222" s="595" t="s">
        <v>696</v>
      </c>
      <c r="AI222" s="522" t="s">
        <v>566</v>
      </c>
      <c r="AJ222" s="474">
        <v>12</v>
      </c>
      <c r="AK222" s="226">
        <v>0.5</v>
      </c>
      <c r="AL222" s="276">
        <v>0</v>
      </c>
      <c r="AM222" s="629">
        <v>0</v>
      </c>
      <c r="AN222" s="276">
        <v>0</v>
      </c>
      <c r="AO222" s="811"/>
      <c r="AP222" s="1383"/>
      <c r="AQ222" s="1157"/>
      <c r="AR222" s="854"/>
      <c r="AS222" s="854"/>
      <c r="AT222" s="1154"/>
      <c r="AU222" s="1392"/>
      <c r="AV222" s="797"/>
      <c r="AW222" s="787"/>
      <c r="AX222" s="792"/>
      <c r="AY222" s="789"/>
      <c r="AZ222" s="792"/>
      <c r="BA222" s="792"/>
      <c r="BB222" s="792"/>
      <c r="BC222" s="596"/>
      <c r="BD222" s="596"/>
      <c r="BE222" s="596"/>
      <c r="BF222" s="596"/>
      <c r="BG222" s="596"/>
      <c r="BH222" s="625"/>
      <c r="BI222" s="597"/>
      <c r="BJ222" s="594"/>
      <c r="BK222" s="91"/>
      <c r="BL222" s="162"/>
      <c r="BM222" s="163"/>
      <c r="BN222" s="1512"/>
      <c r="BO222" s="1512"/>
      <c r="BP222" s="68"/>
      <c r="BQ222" s="68"/>
    </row>
    <row r="223" spans="1:69" ht="234.75" customHeight="1" x14ac:dyDescent="0.45">
      <c r="B223" s="732"/>
      <c r="C223" s="732"/>
      <c r="D223" s="732"/>
      <c r="E223" s="732"/>
      <c r="F223" s="732"/>
      <c r="G223" s="933"/>
      <c r="H223" s="933"/>
      <c r="I223" s="933"/>
      <c r="J223" s="740"/>
      <c r="K223" s="120" t="s">
        <v>697</v>
      </c>
      <c r="L223" s="120" t="s">
        <v>133</v>
      </c>
      <c r="M223" s="593">
        <v>0</v>
      </c>
      <c r="N223" s="1266" t="s">
        <v>698</v>
      </c>
      <c r="O223" s="152"/>
      <c r="P223" s="152" t="s">
        <v>136</v>
      </c>
      <c r="Q223" s="152" t="s">
        <v>699</v>
      </c>
      <c r="R223" s="232">
        <v>1</v>
      </c>
      <c r="S223" s="528" t="s">
        <v>301</v>
      </c>
      <c r="T223" s="265">
        <v>0.15</v>
      </c>
      <c r="U223" s="265" t="s">
        <v>726</v>
      </c>
      <c r="V223" s="265" t="s">
        <v>726</v>
      </c>
      <c r="W223" s="37" t="str">
        <f>+U223</f>
        <v>NA</v>
      </c>
      <c r="X223" s="265">
        <f>+T223</f>
        <v>0.15</v>
      </c>
      <c r="Y223" s="32" t="s">
        <v>726</v>
      </c>
      <c r="Z223" s="32">
        <f t="shared" si="29"/>
        <v>0.15</v>
      </c>
      <c r="AA223" s="928"/>
      <c r="AB223" s="920"/>
      <c r="AC223" s="598" t="s">
        <v>393</v>
      </c>
      <c r="AD223" s="416" t="s">
        <v>700</v>
      </c>
      <c r="AE223" s="599" t="s">
        <v>415</v>
      </c>
      <c r="AF223" s="600">
        <v>2020130010257</v>
      </c>
      <c r="AG223" s="198" t="s">
        <v>416</v>
      </c>
      <c r="AH223" s="349" t="s">
        <v>701</v>
      </c>
      <c r="AI223" s="198" t="s">
        <v>702</v>
      </c>
      <c r="AJ223" s="592" t="s">
        <v>301</v>
      </c>
      <c r="AK223" s="601" t="s">
        <v>301</v>
      </c>
      <c r="AL223" s="276" t="s">
        <v>726</v>
      </c>
      <c r="AM223" s="629" t="s">
        <v>726</v>
      </c>
      <c r="AN223" s="276" t="s">
        <v>726</v>
      </c>
      <c r="AO223" s="276" t="s">
        <v>726</v>
      </c>
      <c r="AP223" s="1398" t="s">
        <v>301</v>
      </c>
      <c r="AQ223" s="592" t="s">
        <v>301</v>
      </c>
      <c r="AR223" s="592" t="s">
        <v>301</v>
      </c>
      <c r="AS223" s="592" t="s">
        <v>301</v>
      </c>
      <c r="AT223" s="421"/>
      <c r="AU223" s="1393"/>
      <c r="AV223" s="370" t="s">
        <v>938</v>
      </c>
      <c r="AW223" s="111"/>
      <c r="AX223" s="602"/>
      <c r="AY223" s="602"/>
      <c r="AZ223" s="602"/>
      <c r="BA223" s="602"/>
      <c r="BB223" s="602"/>
      <c r="BC223" s="602"/>
      <c r="BD223" s="602"/>
      <c r="BE223" s="602"/>
      <c r="BF223" s="602"/>
      <c r="BG223" s="602"/>
      <c r="BH223" s="1573"/>
      <c r="BI223" s="68"/>
      <c r="BJ223" s="68"/>
      <c r="BK223" s="68"/>
      <c r="BL223" s="68"/>
      <c r="BM223" s="68"/>
      <c r="BN223" s="1389"/>
      <c r="BO223" s="1389"/>
      <c r="BP223" s="68"/>
      <c r="BQ223" s="68"/>
    </row>
    <row r="224" spans="1:69" ht="70.5" customHeight="1" x14ac:dyDescent="0.45">
      <c r="E224" s="68"/>
      <c r="F224" s="68"/>
      <c r="G224" s="68"/>
      <c r="H224" s="68"/>
      <c r="I224" s="68"/>
      <c r="J224" s="68"/>
      <c r="K224" s="1129" t="s">
        <v>703</v>
      </c>
      <c r="L224" s="1129"/>
      <c r="M224" s="1129"/>
      <c r="N224" s="1129"/>
      <c r="O224" s="1129"/>
      <c r="P224" s="1129"/>
      <c r="Q224" s="1129"/>
      <c r="R224" s="1129"/>
      <c r="S224" s="1129"/>
      <c r="T224" s="1129"/>
      <c r="U224" s="1129"/>
      <c r="V224" s="1129"/>
      <c r="W224" s="1129"/>
      <c r="X224" s="1129"/>
      <c r="Y224" s="27">
        <f>AVERAGE(Y222:Y223)</f>
        <v>0</v>
      </c>
      <c r="Z224" s="27">
        <f>AVERAGE(Z222:Z223)</f>
        <v>0.21388888888888891</v>
      </c>
    </row>
    <row r="225" spans="11:60" ht="29.25" thickBot="1" x14ac:dyDescent="0.5"/>
    <row r="226" spans="11:60" ht="164.25" customHeight="1" thickBot="1" x14ac:dyDescent="0.5">
      <c r="R226" s="1119" t="s">
        <v>1163</v>
      </c>
      <c r="S226" s="1120"/>
      <c r="T226" s="1120"/>
      <c r="U226" s="1120"/>
      <c r="V226" s="1120"/>
      <c r="W226" s="1120"/>
      <c r="X226" s="1120"/>
      <c r="Y226" s="611">
        <f>+AVERAGE(Y224,Y221,Y219,Y192,Y174,Y159,Y148,Y138,Y127,Y103)</f>
        <v>0.36824895496774057</v>
      </c>
      <c r="Z226" s="611">
        <f>+AVERAGE(Z224,Z221,Z219,Z192,Z174,Z159,Z148,Z138,Z127,Z103)</f>
        <v>0.87396735271009196</v>
      </c>
      <c r="AH226" s="1119" t="s">
        <v>1168</v>
      </c>
      <c r="AI226" s="1120"/>
      <c r="AJ226" s="1120"/>
      <c r="AK226" s="1120"/>
      <c r="AL226" s="1120"/>
      <c r="AM226" s="1120"/>
      <c r="AN226" s="1120"/>
      <c r="AO226" s="611">
        <f>+AVERAGE(AO219,AO192,AO174,AO159,AO148,AO138,AO127,AO103)</f>
        <v>0.37683228716716211</v>
      </c>
      <c r="AX226" s="1189" t="s">
        <v>1169</v>
      </c>
      <c r="AY226" s="1189"/>
      <c r="AZ226" s="1189"/>
      <c r="BA226" s="1189"/>
      <c r="BB226" s="1189"/>
      <c r="BC226" s="1189"/>
      <c r="BD226" s="612">
        <f>+BD219+BD192+BD174+BD159+BD148+BD138+BD127+BD103</f>
        <v>804943990721.28003</v>
      </c>
      <c r="BE226" s="612">
        <f t="shared" ref="BE226:BF226" si="30">+BE219+BE192+BE174+BE159+BE148+BE138+BE127+BE103</f>
        <v>403887780890.98999</v>
      </c>
      <c r="BF226" s="612">
        <f t="shared" si="30"/>
        <v>226053159802.79001</v>
      </c>
    </row>
    <row r="227" spans="11:60" ht="171" customHeight="1" x14ac:dyDescent="0.45">
      <c r="K227" s="277"/>
      <c r="L227" s="277"/>
      <c r="M227" s="277"/>
      <c r="S227" s="609"/>
      <c r="AD227" s="607"/>
      <c r="AE227" s="607"/>
      <c r="AI227" s="613"/>
      <c r="AJ227" s="613"/>
      <c r="AK227" s="613"/>
      <c r="AL227" s="613"/>
      <c r="AM227" s="1320"/>
      <c r="AN227" s="614"/>
      <c r="AO227" s="613"/>
      <c r="AX227" s="1189" t="s">
        <v>1170</v>
      </c>
      <c r="AY227" s="1189"/>
      <c r="AZ227" s="1189"/>
      <c r="BA227" s="1189"/>
      <c r="BB227" s="1189"/>
      <c r="BC227" s="1189"/>
      <c r="BD227" s="615">
        <f>+BE226/BD226</f>
        <v>0.50175886216515675</v>
      </c>
      <c r="BE227" s="616"/>
      <c r="BF227" s="616"/>
      <c r="BG227" s="616"/>
      <c r="BH227" s="1250"/>
    </row>
    <row r="228" spans="11:60" ht="165.75" customHeight="1" x14ac:dyDescent="0.45">
      <c r="K228" s="277"/>
      <c r="L228" s="277"/>
      <c r="M228" s="277"/>
      <c r="R228" s="617"/>
      <c r="S228" s="617"/>
      <c r="T228" s="617"/>
      <c r="U228" s="617"/>
      <c r="V228" s="1250"/>
      <c r="W228" s="617"/>
      <c r="X228" s="617"/>
      <c r="Y228" s="623"/>
      <c r="Z228" s="623"/>
      <c r="AC228" s="616"/>
      <c r="AD228" s="616"/>
      <c r="AE228" s="617"/>
      <c r="AF228" s="617"/>
      <c r="AG228" s="616"/>
      <c r="AH228" s="613"/>
      <c r="AI228" s="613"/>
      <c r="AJ228" s="613"/>
      <c r="AK228" s="613"/>
      <c r="AL228" s="613"/>
      <c r="AM228" s="1320"/>
      <c r="AN228" s="614"/>
      <c r="AO228" s="613"/>
      <c r="AX228" s="1189" t="s">
        <v>1171</v>
      </c>
      <c r="AY228" s="1189"/>
      <c r="AZ228" s="1189"/>
      <c r="BA228" s="1189"/>
      <c r="BB228" s="1189"/>
      <c r="BC228" s="1189"/>
      <c r="BD228" s="615">
        <f>+BF226/BD226</f>
        <v>0.28083091793782111</v>
      </c>
      <c r="BE228" s="616"/>
      <c r="BF228" s="616"/>
      <c r="BG228" s="616"/>
      <c r="BH228" s="1250"/>
    </row>
    <row r="229" spans="11:60" ht="132" customHeight="1" x14ac:dyDescent="0.45">
      <c r="AH229" s="613"/>
      <c r="AI229" s="613"/>
      <c r="AJ229" s="613"/>
      <c r="AK229" s="613"/>
      <c r="AL229" s="613"/>
      <c r="AM229" s="1320"/>
      <c r="AN229" s="614"/>
      <c r="AO229" s="613"/>
      <c r="AY229" s="618"/>
      <c r="AZ229" s="618"/>
      <c r="BA229" s="618"/>
      <c r="BB229" s="616"/>
      <c r="BC229" s="616"/>
      <c r="BD229" s="616"/>
      <c r="BE229" s="616"/>
      <c r="BF229" s="616"/>
      <c r="BG229" s="616"/>
      <c r="BH229" s="1250"/>
    </row>
    <row r="230" spans="11:60" ht="120" customHeight="1" x14ac:dyDescent="0.45">
      <c r="AY230" s="618"/>
      <c r="AZ230" s="618"/>
      <c r="BA230" s="618"/>
      <c r="BB230" s="616"/>
      <c r="BC230" s="616"/>
      <c r="BD230" s="616"/>
      <c r="BE230" s="616"/>
      <c r="BF230" s="616"/>
      <c r="BG230" s="616"/>
      <c r="BH230" s="1250"/>
    </row>
    <row r="231" spans="11:60" ht="32.25" customHeight="1" x14ac:dyDescent="0.45"/>
    <row r="232" spans="11:60" ht="32.25" customHeight="1" x14ac:dyDescent="0.45"/>
  </sheetData>
  <mergeCells count="1289">
    <mergeCell ref="BO131:BO132"/>
    <mergeCell ref="BO133:BO137"/>
    <mergeCell ref="BO139:BO140"/>
    <mergeCell ref="BO144:BO147"/>
    <mergeCell ref="BO152:BO153"/>
    <mergeCell ref="BO154:BO155"/>
    <mergeCell ref="BO156:BO158"/>
    <mergeCell ref="BE23:BE28"/>
    <mergeCell ref="BF23:BF28"/>
    <mergeCell ref="BG23:BG28"/>
    <mergeCell ref="V128:V130"/>
    <mergeCell ref="V131:V132"/>
    <mergeCell ref="V133:V135"/>
    <mergeCell ref="V136:V137"/>
    <mergeCell ref="V140:V141"/>
    <mergeCell ref="V142:V143"/>
    <mergeCell ref="V144:V147"/>
    <mergeCell ref="V149:V151"/>
    <mergeCell ref="V152:V153"/>
    <mergeCell ref="V154:V155"/>
    <mergeCell ref="V156:V158"/>
    <mergeCell ref="BH130:BH132"/>
    <mergeCell ref="BH128:BH129"/>
    <mergeCell ref="AY51:AY57"/>
    <mergeCell ref="V96:V102"/>
    <mergeCell ref="BH133:BH137"/>
    <mergeCell ref="BH139:BH143"/>
    <mergeCell ref="BH144:BH147"/>
    <mergeCell ref="BH149:BH158"/>
    <mergeCell ref="BH33:BH36"/>
    <mergeCell ref="BH37:BH44"/>
    <mergeCell ref="BE96:BE102"/>
    <mergeCell ref="AX228:BC228"/>
    <mergeCell ref="BD10:BD15"/>
    <mergeCell ref="BE10:BE15"/>
    <mergeCell ref="BF10:BF15"/>
    <mergeCell ref="BG10:BG15"/>
    <mergeCell ref="BD16:BD22"/>
    <mergeCell ref="BE16:BE22"/>
    <mergeCell ref="BF16:BF22"/>
    <mergeCell ref="BG16:BG22"/>
    <mergeCell ref="BD90:BD92"/>
    <mergeCell ref="BE90:BE92"/>
    <mergeCell ref="BF90:BF92"/>
    <mergeCell ref="BG90:BG92"/>
    <mergeCell ref="BD37:BD44"/>
    <mergeCell ref="BE37:BE44"/>
    <mergeCell ref="BF37:BF44"/>
    <mergeCell ref="BG37:BG44"/>
    <mergeCell ref="BF51:BF57"/>
    <mergeCell ref="AZ34:AZ36"/>
    <mergeCell ref="BG51:BG57"/>
    <mergeCell ref="AX69:AX74"/>
    <mergeCell ref="AY69:AY74"/>
    <mergeCell ref="BG29:BG32"/>
    <mergeCell ref="BD58:BD63"/>
    <mergeCell ref="BD64:BD68"/>
    <mergeCell ref="BE58:BE63"/>
    <mergeCell ref="BF58:BF63"/>
    <mergeCell ref="BG58:BG63"/>
    <mergeCell ref="BE64:BE68"/>
    <mergeCell ref="BF64:BF68"/>
    <mergeCell ref="BG64:BG68"/>
    <mergeCell ref="BD51:BD57"/>
    <mergeCell ref="AM8:AM9"/>
    <mergeCell ref="AU8:AU9"/>
    <mergeCell ref="BH8:BH9"/>
    <mergeCell ref="BO8:BO9"/>
    <mergeCell ref="AX226:BC226"/>
    <mergeCell ref="AX227:BC227"/>
    <mergeCell ref="BH175:BH180"/>
    <mergeCell ref="BH181:BH185"/>
    <mergeCell ref="BH186:BH188"/>
    <mergeCell ref="BH203:BH208"/>
    <mergeCell ref="BD69:BD74"/>
    <mergeCell ref="BF104:BF110"/>
    <mergeCell ref="BE69:BE74"/>
    <mergeCell ref="BF69:BF74"/>
    <mergeCell ref="BG69:BG74"/>
    <mergeCell ref="BD75:BD80"/>
    <mergeCell ref="BE75:BE80"/>
    <mergeCell ref="BF75:BF80"/>
    <mergeCell ref="BG75:BG80"/>
    <mergeCell ref="BA51:BA57"/>
    <mergeCell ref="BB51:BB57"/>
    <mergeCell ref="BA58:BA68"/>
    <mergeCell ref="BB58:BB68"/>
    <mergeCell ref="AX51:AX57"/>
    <mergeCell ref="AZ51:AZ57"/>
    <mergeCell ref="BC23:BC32"/>
    <mergeCell ref="BG33:BG36"/>
    <mergeCell ref="BB33:BB44"/>
    <mergeCell ref="BB45:BB50"/>
    <mergeCell ref="BE29:BE32"/>
    <mergeCell ref="BF29:BF32"/>
    <mergeCell ref="BE51:BE57"/>
    <mergeCell ref="BF81:BF84"/>
    <mergeCell ref="BG81:BG84"/>
    <mergeCell ref="BD85:BD89"/>
    <mergeCell ref="BE85:BE89"/>
    <mergeCell ref="BF85:BF89"/>
    <mergeCell ref="BG85:BG89"/>
    <mergeCell ref="BF96:BF102"/>
    <mergeCell ref="BG96:BG102"/>
    <mergeCell ref="BD93:BD95"/>
    <mergeCell ref="BE93:BE95"/>
    <mergeCell ref="BF93:BF95"/>
    <mergeCell ref="BG93:BG95"/>
    <mergeCell ref="BA81:BA89"/>
    <mergeCell ref="BB81:BB89"/>
    <mergeCell ref="AY96:AY102"/>
    <mergeCell ref="AZ96:AZ102"/>
    <mergeCell ref="BA96:BA102"/>
    <mergeCell ref="BB96:BB102"/>
    <mergeCell ref="BF120:BF126"/>
    <mergeCell ref="BG120:BG126"/>
    <mergeCell ref="BD111:BD119"/>
    <mergeCell ref="BE111:BE119"/>
    <mergeCell ref="BF111:BF119"/>
    <mergeCell ref="BG111:BG119"/>
    <mergeCell ref="AX138:BC138"/>
    <mergeCell ref="BD133:BD137"/>
    <mergeCell ref="BE133:BE137"/>
    <mergeCell ref="BF133:BF137"/>
    <mergeCell ref="BG133:BG137"/>
    <mergeCell ref="BC130:BC132"/>
    <mergeCell ref="BD128:BD132"/>
    <mergeCell ref="BE128:BE132"/>
    <mergeCell ref="BF128:BF132"/>
    <mergeCell ref="BG128:BG132"/>
    <mergeCell ref="AX120:AX126"/>
    <mergeCell ref="BB128:BB132"/>
    <mergeCell ref="AY133:AY137"/>
    <mergeCell ref="AZ133:AZ137"/>
    <mergeCell ref="BA128:BA132"/>
    <mergeCell ref="AX133:AX137"/>
    <mergeCell ref="BC120:BC126"/>
    <mergeCell ref="AX111:AX119"/>
    <mergeCell ref="AZ111:AZ119"/>
    <mergeCell ref="BA120:BA126"/>
    <mergeCell ref="BB111:BB119"/>
    <mergeCell ref="BB133:BB137"/>
    <mergeCell ref="BB149:BB155"/>
    <mergeCell ref="BG104:BG110"/>
    <mergeCell ref="AX103:BC103"/>
    <mergeCell ref="BB104:BB110"/>
    <mergeCell ref="BA111:BA119"/>
    <mergeCell ref="BF144:BF147"/>
    <mergeCell ref="BG144:BG147"/>
    <mergeCell ref="BD139:BD143"/>
    <mergeCell ref="BE139:BE143"/>
    <mergeCell ref="BF139:BF143"/>
    <mergeCell ref="BG139:BG143"/>
    <mergeCell ref="AX174:BC174"/>
    <mergeCell ref="BD160:BD173"/>
    <mergeCell ref="BE160:BE173"/>
    <mergeCell ref="BF160:BF173"/>
    <mergeCell ref="BG160:BG173"/>
    <mergeCell ref="AX159:BC159"/>
    <mergeCell ref="BD149:BD155"/>
    <mergeCell ref="BE149:BE155"/>
    <mergeCell ref="BF149:BF155"/>
    <mergeCell ref="BG149:BG155"/>
    <mergeCell ref="BC156:BC158"/>
    <mergeCell ref="BD156:BD158"/>
    <mergeCell ref="BE156:BE158"/>
    <mergeCell ref="BF156:BF158"/>
    <mergeCell ref="BG156:BG158"/>
    <mergeCell ref="BA149:BA155"/>
    <mergeCell ref="AZ149:AZ155"/>
    <mergeCell ref="AX156:AX158"/>
    <mergeCell ref="AZ156:AZ158"/>
    <mergeCell ref="AZ144:AZ147"/>
    <mergeCell ref="AY149:AY158"/>
    <mergeCell ref="BG181:BG185"/>
    <mergeCell ref="BD175:BD180"/>
    <mergeCell ref="BE175:BE180"/>
    <mergeCell ref="BF175:BF180"/>
    <mergeCell ref="BG175:BG180"/>
    <mergeCell ref="BD186:BD191"/>
    <mergeCell ref="BE186:BE191"/>
    <mergeCell ref="BF186:BF191"/>
    <mergeCell ref="BG186:BG191"/>
    <mergeCell ref="AX181:AX185"/>
    <mergeCell ref="AZ175:AZ180"/>
    <mergeCell ref="AZ181:AZ185"/>
    <mergeCell ref="BC175:BC180"/>
    <mergeCell ref="BC181:BC185"/>
    <mergeCell ref="BB181:BB185"/>
    <mergeCell ref="BA181:BA185"/>
    <mergeCell ref="BA175:BA180"/>
    <mergeCell ref="BB175:BB180"/>
    <mergeCell ref="BA220:BA222"/>
    <mergeCell ref="AZ193:AZ202"/>
    <mergeCell ref="AZ209:AZ218"/>
    <mergeCell ref="BB220:BB222"/>
    <mergeCell ref="BA209:BA218"/>
    <mergeCell ref="AX219:BC219"/>
    <mergeCell ref="BC203:BC208"/>
    <mergeCell ref="AK220:AK221"/>
    <mergeCell ref="AE209:AE218"/>
    <mergeCell ref="AE220:AE222"/>
    <mergeCell ref="AG220:AG222"/>
    <mergeCell ref="BA156:BA158"/>
    <mergeCell ref="BB186:BB188"/>
    <mergeCell ref="BC186:BC188"/>
    <mergeCell ref="AX189:AX191"/>
    <mergeCell ref="AY189:AY191"/>
    <mergeCell ref="AZ189:AZ191"/>
    <mergeCell ref="BB189:BB191"/>
    <mergeCell ref="BC189:BC191"/>
    <mergeCell ref="BC160:BC173"/>
    <mergeCell ref="AY160:AY173"/>
    <mergeCell ref="AZ160:AZ167"/>
    <mergeCell ref="AM220:AM221"/>
    <mergeCell ref="AW181:AW185"/>
    <mergeCell ref="AX175:AX180"/>
    <mergeCell ref="AY175:AY180"/>
    <mergeCell ref="AX160:AX167"/>
    <mergeCell ref="AT220:AT222"/>
    <mergeCell ref="AP220:AP222"/>
    <mergeCell ref="AQ220:AQ222"/>
    <mergeCell ref="AR220:AR222"/>
    <mergeCell ref="AS220:AS222"/>
    <mergeCell ref="W209:W218"/>
    <mergeCell ref="X209:X218"/>
    <mergeCell ref="Y209:Y218"/>
    <mergeCell ref="W188:W191"/>
    <mergeCell ref="X188:X191"/>
    <mergeCell ref="V203:V208"/>
    <mergeCell ref="BD209:BD218"/>
    <mergeCell ref="BE209:BE218"/>
    <mergeCell ref="BF209:BF218"/>
    <mergeCell ref="BG209:BG218"/>
    <mergeCell ref="BD203:BD208"/>
    <mergeCell ref="BE203:BE208"/>
    <mergeCell ref="BF203:BF208"/>
    <mergeCell ref="BG203:BG208"/>
    <mergeCell ref="BD193:BD202"/>
    <mergeCell ref="BE193:BE202"/>
    <mergeCell ref="BF193:BF202"/>
    <mergeCell ref="BG193:BG202"/>
    <mergeCell ref="AO193:AO202"/>
    <mergeCell ref="AO203:AO208"/>
    <mergeCell ref="AO209:AO218"/>
    <mergeCell ref="BB209:BB218"/>
    <mergeCell ref="AD203:AD208"/>
    <mergeCell ref="AC193:AC202"/>
    <mergeCell ref="AD175:AD191"/>
    <mergeCell ref="AC203:AC208"/>
    <mergeCell ref="AY209:AY218"/>
    <mergeCell ref="AG186:AG191"/>
    <mergeCell ref="BA186:BA191"/>
    <mergeCell ref="BD181:BD185"/>
    <mergeCell ref="BE181:BE185"/>
    <mergeCell ref="BF181:BF185"/>
    <mergeCell ref="P209:P218"/>
    <mergeCell ref="N203:N208"/>
    <mergeCell ref="M196:M198"/>
    <mergeCell ref="K199:K202"/>
    <mergeCell ref="L199:L202"/>
    <mergeCell ref="N196:N198"/>
    <mergeCell ref="N199:N202"/>
    <mergeCell ref="K188:K191"/>
    <mergeCell ref="L188:L191"/>
    <mergeCell ref="M199:M202"/>
    <mergeCell ref="P196:P198"/>
    <mergeCell ref="K203:K208"/>
    <mergeCell ref="L203:L208"/>
    <mergeCell ref="O209:O218"/>
    <mergeCell ref="T209:T218"/>
    <mergeCell ref="AH226:AN226"/>
    <mergeCell ref="AO149:AO155"/>
    <mergeCell ref="AO156:AO158"/>
    <mergeCell ref="AE159:AN159"/>
    <mergeCell ref="AO160:AO173"/>
    <mergeCell ref="AE174:AN174"/>
    <mergeCell ref="AO175:AO180"/>
    <mergeCell ref="AO181:AO185"/>
    <mergeCell ref="AO186:AO191"/>
    <mergeCell ref="AE192:AN192"/>
    <mergeCell ref="Z209:Z218"/>
    <mergeCell ref="K219:X219"/>
    <mergeCell ref="K221:X221"/>
    <mergeCell ref="K224:X224"/>
    <mergeCell ref="R226:X226"/>
    <mergeCell ref="V175:V179"/>
    <mergeCell ref="V188:V191"/>
    <mergeCell ref="K192:X192"/>
    <mergeCell ref="W193:W195"/>
    <mergeCell ref="X193:X195"/>
    <mergeCell ref="Y193:Y195"/>
    <mergeCell ref="Z193:Z195"/>
    <mergeCell ref="U188:U191"/>
    <mergeCell ref="Q203:Q208"/>
    <mergeCell ref="P203:P208"/>
    <mergeCell ref="N188:N191"/>
    <mergeCell ref="N193:N195"/>
    <mergeCell ref="O188:O191"/>
    <mergeCell ref="W203:W208"/>
    <mergeCell ref="X203:X208"/>
    <mergeCell ref="Y203:Y208"/>
    <mergeCell ref="Z203:Z208"/>
    <mergeCell ref="W196:W198"/>
    <mergeCell ref="X196:X198"/>
    <mergeCell ref="Y196:Y198"/>
    <mergeCell ref="Y199:Y202"/>
    <mergeCell ref="Z199:Z202"/>
    <mergeCell ref="Y156:Y158"/>
    <mergeCell ref="Z156:Z158"/>
    <mergeCell ref="W142:W143"/>
    <mergeCell ref="O136:O137"/>
    <mergeCell ref="X131:X132"/>
    <mergeCell ref="K156:K158"/>
    <mergeCell ref="R152:R153"/>
    <mergeCell ref="S152:S153"/>
    <mergeCell ref="R149:R151"/>
    <mergeCell ref="N128:N130"/>
    <mergeCell ref="R175:R179"/>
    <mergeCell ref="R160:R163"/>
    <mergeCell ref="R164:R169"/>
    <mergeCell ref="O156:O158"/>
    <mergeCell ref="P156:P158"/>
    <mergeCell ref="Q156:Q158"/>
    <mergeCell ref="Y188:Y191"/>
    <mergeCell ref="Z188:Z191"/>
    <mergeCell ref="V181:V185"/>
    <mergeCell ref="V186:V187"/>
    <mergeCell ref="Z164:Z169"/>
    <mergeCell ref="W170:W171"/>
    <mergeCell ref="X160:X163"/>
    <mergeCell ref="Y160:Y163"/>
    <mergeCell ref="Z160:Z163"/>
    <mergeCell ref="W164:W169"/>
    <mergeCell ref="X164:X169"/>
    <mergeCell ref="Y164:Y169"/>
    <mergeCell ref="X181:X185"/>
    <mergeCell ref="Y181:Y185"/>
    <mergeCell ref="Z181:Z185"/>
    <mergeCell ref="W186:W187"/>
    <mergeCell ref="X186:X187"/>
    <mergeCell ref="K186:K187"/>
    <mergeCell ref="T175:T179"/>
    <mergeCell ref="X170:X171"/>
    <mergeCell ref="Y170:Y171"/>
    <mergeCell ref="Z170:Z171"/>
    <mergeCell ref="W136:W137"/>
    <mergeCell ref="X136:X137"/>
    <mergeCell ref="Y136:Y137"/>
    <mergeCell ref="Z136:Z137"/>
    <mergeCell ref="N136:N137"/>
    <mergeCell ref="N140:N141"/>
    <mergeCell ref="O140:O141"/>
    <mergeCell ref="K170:K171"/>
    <mergeCell ref="L170:L171"/>
    <mergeCell ref="M170:M171"/>
    <mergeCell ref="K160:K163"/>
    <mergeCell ref="T170:T171"/>
    <mergeCell ref="Y154:Y155"/>
    <mergeCell ref="Z154:Z155"/>
    <mergeCell ref="W156:W158"/>
    <mergeCell ref="X156:X158"/>
    <mergeCell ref="BG8:BG9"/>
    <mergeCell ref="W10:W50"/>
    <mergeCell ref="X10:X50"/>
    <mergeCell ref="Y10:Y50"/>
    <mergeCell ref="Z10:Z50"/>
    <mergeCell ref="BD45:BD47"/>
    <mergeCell ref="BE45:BE47"/>
    <mergeCell ref="BF45:BF47"/>
    <mergeCell ref="BG45:BG47"/>
    <mergeCell ref="BD48:BD50"/>
    <mergeCell ref="BE48:BE50"/>
    <mergeCell ref="BF48:BF50"/>
    <mergeCell ref="BG48:BG50"/>
    <mergeCell ref="BD33:BD36"/>
    <mergeCell ref="BE33:BE36"/>
    <mergeCell ref="BF33:BF36"/>
    <mergeCell ref="AX48:AX50"/>
    <mergeCell ref="BA33:BA44"/>
    <mergeCell ref="BA45:BA50"/>
    <mergeCell ref="AZ23:AZ28"/>
    <mergeCell ref="AZ45:AZ47"/>
    <mergeCell ref="BA10:BA22"/>
    <mergeCell ref="AO10:AO22"/>
    <mergeCell ref="AO23:AO32"/>
    <mergeCell ref="AO33:AO44"/>
    <mergeCell ref="AO45:AO50"/>
    <mergeCell ref="BC37:BC44"/>
    <mergeCell ref="BC33:BC36"/>
    <mergeCell ref="BD23:BD28"/>
    <mergeCell ref="BD29:BD32"/>
    <mergeCell ref="BF8:BF9"/>
    <mergeCell ref="AZ29:AZ32"/>
    <mergeCell ref="BD144:BD147"/>
    <mergeCell ref="BE144:BE147"/>
    <mergeCell ref="AX127:BC127"/>
    <mergeCell ref="AX128:AX129"/>
    <mergeCell ref="U69:U89"/>
    <mergeCell ref="BB120:BB126"/>
    <mergeCell ref="AY128:AY132"/>
    <mergeCell ref="AZ128:AZ129"/>
    <mergeCell ref="BC10:BC22"/>
    <mergeCell ref="BC69:BC80"/>
    <mergeCell ref="BC104:BC110"/>
    <mergeCell ref="BC111:BC119"/>
    <mergeCell ref="U51:U57"/>
    <mergeCell ref="BC51:BC57"/>
    <mergeCell ref="U120:U126"/>
    <mergeCell ref="W120:W126"/>
    <mergeCell ref="X120:X126"/>
    <mergeCell ref="Y120:Y126"/>
    <mergeCell ref="Z120:Z126"/>
    <mergeCell ref="W90:W92"/>
    <mergeCell ref="Z69:Z89"/>
    <mergeCell ref="BB10:BB22"/>
    <mergeCell ref="AY90:AY92"/>
    <mergeCell ref="AX93:AX95"/>
    <mergeCell ref="AY93:AY95"/>
    <mergeCell ref="K127:X127"/>
    <mergeCell ref="N133:N135"/>
    <mergeCell ref="BC64:BC68"/>
    <mergeCell ref="BC90:BC102"/>
    <mergeCell ref="AZ104:AZ110"/>
    <mergeCell ref="AX81:AX84"/>
    <mergeCell ref="AX85:AX89"/>
    <mergeCell ref="V8:V9"/>
    <mergeCell ref="BN131:BN132"/>
    <mergeCell ref="BN133:BN137"/>
    <mergeCell ref="BN139:BN140"/>
    <mergeCell ref="BN144:BN147"/>
    <mergeCell ref="Y51:Y57"/>
    <mergeCell ref="BA69:BA80"/>
    <mergeCell ref="AY33:AY44"/>
    <mergeCell ref="BJ133:BJ137"/>
    <mergeCell ref="BB69:BB80"/>
    <mergeCell ref="AX130:AX132"/>
    <mergeCell ref="AX139:AX143"/>
    <mergeCell ref="W51:W57"/>
    <mergeCell ref="X58:X68"/>
    <mergeCell ref="Y58:Y68"/>
    <mergeCell ref="Z58:Z68"/>
    <mergeCell ref="W69:W89"/>
    <mergeCell ref="X69:X89"/>
    <mergeCell ref="Y69:Y89"/>
    <mergeCell ref="AV104:AV110"/>
    <mergeCell ref="Y8:Y9"/>
    <mergeCell ref="Z8:Z9"/>
    <mergeCell ref="AN8:AN9"/>
    <mergeCell ref="AO8:AO9"/>
    <mergeCell ref="BD8:BD9"/>
    <mergeCell ref="BE8:BE9"/>
    <mergeCell ref="AO51:AO57"/>
    <mergeCell ref="AO58:AO68"/>
    <mergeCell ref="AO69:AO80"/>
    <mergeCell ref="AO81:AO89"/>
    <mergeCell ref="AO90:AO102"/>
    <mergeCell ref="AE103:AN103"/>
    <mergeCell ref="U203:U208"/>
    <mergeCell ref="U128:U130"/>
    <mergeCell ref="U131:U132"/>
    <mergeCell ref="U133:U135"/>
    <mergeCell ref="U136:U137"/>
    <mergeCell ref="U140:U141"/>
    <mergeCell ref="U142:U143"/>
    <mergeCell ref="U144:U147"/>
    <mergeCell ref="U149:U151"/>
    <mergeCell ref="U152:U153"/>
    <mergeCell ref="U154:U155"/>
    <mergeCell ref="U156:U158"/>
    <mergeCell ref="U160:U163"/>
    <mergeCell ref="U164:U169"/>
    <mergeCell ref="U170:U171"/>
    <mergeCell ref="U172:U173"/>
    <mergeCell ref="BC128:BC129"/>
    <mergeCell ref="BC133:BC137"/>
    <mergeCell ref="BC139:BC143"/>
    <mergeCell ref="BA193:BA202"/>
    <mergeCell ref="BA144:BA147"/>
    <mergeCell ref="AZ130:AZ132"/>
    <mergeCell ref="BB193:BB202"/>
    <mergeCell ref="BA203:BA208"/>
    <mergeCell ref="BB203:BB208"/>
    <mergeCell ref="AX203:AX208"/>
    <mergeCell ref="AY203:AY208"/>
    <mergeCell ref="AZ203:AZ208"/>
    <mergeCell ref="AO133:AO137"/>
    <mergeCell ref="AO144:AO147"/>
    <mergeCell ref="AX148:BC148"/>
    <mergeCell ref="W181:W185"/>
    <mergeCell ref="BN152:BN153"/>
    <mergeCell ref="BL144:BL147"/>
    <mergeCell ref="BM144:BM147"/>
    <mergeCell ref="BM149:BM150"/>
    <mergeCell ref="BI156:BI158"/>
    <mergeCell ref="BK144:BK147"/>
    <mergeCell ref="BM156:BM158"/>
    <mergeCell ref="BL156:BL158"/>
    <mergeCell ref="BJ156:BJ158"/>
    <mergeCell ref="BK156:BK158"/>
    <mergeCell ref="BI149:BI150"/>
    <mergeCell ref="BK133:BK137"/>
    <mergeCell ref="BI133:BI137"/>
    <mergeCell ref="BL133:BL137"/>
    <mergeCell ref="BI195:BM195"/>
    <mergeCell ref="BA160:BA173"/>
    <mergeCell ref="BB160:BB173"/>
    <mergeCell ref="BC193:BC202"/>
    <mergeCell ref="BA133:BA137"/>
    <mergeCell ref="BH193:BH202"/>
    <mergeCell ref="BB156:BB158"/>
    <mergeCell ref="BN154:BN155"/>
    <mergeCell ref="BN156:BN158"/>
    <mergeCell ref="BI144:BI147"/>
    <mergeCell ref="BJ144:BJ147"/>
    <mergeCell ref="BM133:BM137"/>
    <mergeCell ref="BK149:BK150"/>
    <mergeCell ref="BL149:BL150"/>
    <mergeCell ref="BJ149:BJ150"/>
    <mergeCell ref="BB144:BB147"/>
    <mergeCell ref="BC144:BC147"/>
    <mergeCell ref="BC149:BC155"/>
    <mergeCell ref="AZ39:AZ44"/>
    <mergeCell ref="AX39:AX44"/>
    <mergeCell ref="AY10:AY22"/>
    <mergeCell ref="AX64:AX68"/>
    <mergeCell ref="AZ64:AZ68"/>
    <mergeCell ref="AY23:AY32"/>
    <mergeCell ref="BB23:BB32"/>
    <mergeCell ref="BA23:BA32"/>
    <mergeCell ref="AZ69:AZ80"/>
    <mergeCell ref="AY58:AY68"/>
    <mergeCell ref="AZ58:AZ63"/>
    <mergeCell ref="BD120:BD126"/>
    <mergeCell ref="BE120:BE126"/>
    <mergeCell ref="AZ37:AZ38"/>
    <mergeCell ref="BC58:BC63"/>
    <mergeCell ref="BD96:BD102"/>
    <mergeCell ref="AZ93:AZ95"/>
    <mergeCell ref="BB90:BB95"/>
    <mergeCell ref="BA90:BA95"/>
    <mergeCell ref="AX96:AX102"/>
    <mergeCell ref="AY75:AY80"/>
    <mergeCell ref="AZ120:AZ126"/>
    <mergeCell ref="AY85:AY89"/>
    <mergeCell ref="AY81:AY84"/>
    <mergeCell ref="BD81:BD84"/>
    <mergeCell ref="BE81:BE84"/>
    <mergeCell ref="BD104:BD110"/>
    <mergeCell ref="BE104:BE110"/>
    <mergeCell ref="BA104:BA110"/>
    <mergeCell ref="K196:K198"/>
    <mergeCell ref="AX193:AX202"/>
    <mergeCell ref="AV175:AV180"/>
    <mergeCell ref="L193:L195"/>
    <mergeCell ref="P188:P191"/>
    <mergeCell ref="P193:P195"/>
    <mergeCell ref="O193:O195"/>
    <mergeCell ref="P175:P179"/>
    <mergeCell ref="O181:O185"/>
    <mergeCell ref="P186:P187"/>
    <mergeCell ref="R193:R195"/>
    <mergeCell ref="S193:S195"/>
    <mergeCell ref="W140:W141"/>
    <mergeCell ref="X140:X141"/>
    <mergeCell ref="Y140:Y141"/>
    <mergeCell ref="Z140:Z141"/>
    <mergeCell ref="X142:X143"/>
    <mergeCell ref="Y142:Y143"/>
    <mergeCell ref="Z142:Z143"/>
    <mergeCell ref="W144:W147"/>
    <mergeCell ref="X144:X147"/>
    <mergeCell ref="Y144:Y147"/>
    <mergeCell ref="Z144:Z147"/>
    <mergeCell ref="Y186:Y187"/>
    <mergeCell ref="AX192:BC192"/>
    <mergeCell ref="AW175:AW180"/>
    <mergeCell ref="AO139:AO143"/>
    <mergeCell ref="L181:L185"/>
    <mergeCell ref="Q175:Q179"/>
    <mergeCell ref="T156:T158"/>
    <mergeCell ref="M181:M185"/>
    <mergeCell ref="Q186:Q187"/>
    <mergeCell ref="AY181:AY185"/>
    <mergeCell ref="AV193:AV202"/>
    <mergeCell ref="AW193:AW202"/>
    <mergeCell ref="AX168:AX173"/>
    <mergeCell ref="T69:T89"/>
    <mergeCell ref="R90:R92"/>
    <mergeCell ref="P154:P155"/>
    <mergeCell ref="S111:S113"/>
    <mergeCell ref="AE149:AE155"/>
    <mergeCell ref="T104:T110"/>
    <mergeCell ref="AX144:AX147"/>
    <mergeCell ref="AX10:AX15"/>
    <mergeCell ref="AE139:AE143"/>
    <mergeCell ref="AE23:AE32"/>
    <mergeCell ref="AE111:AE119"/>
    <mergeCell ref="AX104:AX110"/>
    <mergeCell ref="AC128:AC158"/>
    <mergeCell ref="AD128:AD158"/>
    <mergeCell ref="AG156:AG158"/>
    <mergeCell ref="Y131:Y132"/>
    <mergeCell ref="AW160:AW173"/>
    <mergeCell ref="P23:P32"/>
    <mergeCell ref="AG33:AG44"/>
    <mergeCell ref="S69:S89"/>
    <mergeCell ref="AE128:AE132"/>
    <mergeCell ref="AW33:AW44"/>
    <mergeCell ref="AO104:AO110"/>
    <mergeCell ref="AO111:AO119"/>
    <mergeCell ref="AO120:AO126"/>
    <mergeCell ref="AE127:AN127"/>
    <mergeCell ref="AO128:AO132"/>
    <mergeCell ref="AE138:AN138"/>
    <mergeCell ref="J220:J221"/>
    <mergeCell ref="AH220:AH221"/>
    <mergeCell ref="AI220:AI221"/>
    <mergeCell ref="AF160:AF173"/>
    <mergeCell ref="AG175:AG180"/>
    <mergeCell ref="AF181:AF185"/>
    <mergeCell ref="AG181:AG185"/>
    <mergeCell ref="AG134:AG137"/>
    <mergeCell ref="AG139:AG143"/>
    <mergeCell ref="AG144:AG147"/>
    <mergeCell ref="R133:R135"/>
    <mergeCell ref="S133:S135"/>
    <mergeCell ref="T133:T135"/>
    <mergeCell ref="O196:O198"/>
    <mergeCell ref="K181:K185"/>
    <mergeCell ref="Q133:Q135"/>
    <mergeCell ref="AE148:AN148"/>
    <mergeCell ref="W133:W135"/>
    <mergeCell ref="X133:X135"/>
    <mergeCell ref="Y133:Y135"/>
    <mergeCell ref="Z133:Z135"/>
    <mergeCell ref="W152:W153"/>
    <mergeCell ref="X152:X153"/>
    <mergeCell ref="Y152:Y153"/>
    <mergeCell ref="Z152:Z153"/>
    <mergeCell ref="W154:W155"/>
    <mergeCell ref="Q152:Q153"/>
    <mergeCell ref="AF133:AF137"/>
    <mergeCell ref="AE133:AE137"/>
    <mergeCell ref="AF139:AF143"/>
    <mergeCell ref="AF149:AF155"/>
    <mergeCell ref="R136:R137"/>
    <mergeCell ref="D10:D126"/>
    <mergeCell ref="H128:H173"/>
    <mergeCell ref="A10:A218"/>
    <mergeCell ref="P181:P185"/>
    <mergeCell ref="Q181:Q185"/>
    <mergeCell ref="P149:P151"/>
    <mergeCell ref="R114:R119"/>
    <mergeCell ref="P160:P163"/>
    <mergeCell ref="Q209:Q218"/>
    <mergeCell ref="Q160:Q173"/>
    <mergeCell ref="R196:R198"/>
    <mergeCell ref="R188:R191"/>
    <mergeCell ref="R186:R187"/>
    <mergeCell ref="Q188:Q191"/>
    <mergeCell ref="Q193:Q202"/>
    <mergeCell ref="R156:R158"/>
    <mergeCell ref="Q131:Q132"/>
    <mergeCell ref="Q128:Q130"/>
    <mergeCell ref="Q33:Q44"/>
    <mergeCell ref="C10:C218"/>
    <mergeCell ref="M175:M179"/>
    <mergeCell ref="O199:O202"/>
    <mergeCell ref="P199:P202"/>
    <mergeCell ref="R209:R218"/>
    <mergeCell ref="L58:L68"/>
    <mergeCell ref="J10:J103"/>
    <mergeCell ref="O175:O179"/>
    <mergeCell ref="R10:R50"/>
    <mergeCell ref="O10:O22"/>
    <mergeCell ref="Q10:Q22"/>
    <mergeCell ref="N10:N50"/>
    <mergeCell ref="L96:L102"/>
    <mergeCell ref="C220:C223"/>
    <mergeCell ref="B220:B223"/>
    <mergeCell ref="D220:D223"/>
    <mergeCell ref="E220:E223"/>
    <mergeCell ref="F220:F223"/>
    <mergeCell ref="G220:G223"/>
    <mergeCell ref="H220:H223"/>
    <mergeCell ref="I220:I223"/>
    <mergeCell ref="B10:B218"/>
    <mergeCell ref="G128:G173"/>
    <mergeCell ref="I128:I173"/>
    <mergeCell ref="E10:E102"/>
    <mergeCell ref="F10:F126"/>
    <mergeCell ref="F128:F173"/>
    <mergeCell ref="F175:F191"/>
    <mergeCell ref="D193:D218"/>
    <mergeCell ref="F193:F218"/>
    <mergeCell ref="G193:G218"/>
    <mergeCell ref="H193:H218"/>
    <mergeCell ref="I193:I218"/>
    <mergeCell ref="D128:D173"/>
    <mergeCell ref="G10:G102"/>
    <mergeCell ref="H10:H102"/>
    <mergeCell ref="I10:I102"/>
    <mergeCell ref="G104:G126"/>
    <mergeCell ref="H104:H126"/>
    <mergeCell ref="I104:I126"/>
    <mergeCell ref="G175:G191"/>
    <mergeCell ref="H175:H191"/>
    <mergeCell ref="I175:I191"/>
    <mergeCell ref="E175:E191"/>
    <mergeCell ref="D175:D191"/>
    <mergeCell ref="AZ10:AZ15"/>
    <mergeCell ref="AF128:AF132"/>
    <mergeCell ref="X90:X92"/>
    <mergeCell ref="Y90:Y92"/>
    <mergeCell ref="AF10:AF22"/>
    <mergeCell ref="AF45:AF50"/>
    <mergeCell ref="AF69:AF80"/>
    <mergeCell ref="R111:R113"/>
    <mergeCell ref="AG51:AG57"/>
    <mergeCell ref="AG58:AG68"/>
    <mergeCell ref="AF81:AF89"/>
    <mergeCell ref="W58:W68"/>
    <mergeCell ref="K103:X103"/>
    <mergeCell ref="W104:W110"/>
    <mergeCell ref="X104:X110"/>
    <mergeCell ref="N96:N102"/>
    <mergeCell ref="AA10:AA223"/>
    <mergeCell ref="AY193:AY202"/>
    <mergeCell ref="AX186:AX188"/>
    <mergeCell ref="AY186:AY188"/>
    <mergeCell ref="AZ186:AZ188"/>
    <mergeCell ref="AG45:AG50"/>
    <mergeCell ref="Y128:Y130"/>
    <mergeCell ref="Z128:Z130"/>
    <mergeCell ref="W131:W132"/>
    <mergeCell ref="K193:K195"/>
    <mergeCell ref="AV128:AV132"/>
    <mergeCell ref="L69:L89"/>
    <mergeCell ref="K69:K89"/>
    <mergeCell ref="U10:U50"/>
    <mergeCell ref="AV156:AV158"/>
    <mergeCell ref="AW156:AW158"/>
    <mergeCell ref="Z51:Z57"/>
    <mergeCell ref="S10:S50"/>
    <mergeCell ref="AE81:AE89"/>
    <mergeCell ref="AE69:AE80"/>
    <mergeCell ref="AE90:AE102"/>
    <mergeCell ref="Q58:Q68"/>
    <mergeCell ref="S58:S68"/>
    <mergeCell ref="Y114:Y119"/>
    <mergeCell ref="Y93:Y95"/>
    <mergeCell ref="Z93:Z95"/>
    <mergeCell ref="Z114:Z119"/>
    <mergeCell ref="AB10:AB223"/>
    <mergeCell ref="T144:T147"/>
    <mergeCell ref="U209:U218"/>
    <mergeCell ref="S199:S202"/>
    <mergeCell ref="T199:T202"/>
    <mergeCell ref="S203:S208"/>
    <mergeCell ref="T203:T208"/>
    <mergeCell ref="T188:T191"/>
    <mergeCell ref="R199:R202"/>
    <mergeCell ref="R203:R208"/>
    <mergeCell ref="S142:S143"/>
    <mergeCell ref="Q149:Q151"/>
    <mergeCell ref="Q140:Q141"/>
    <mergeCell ref="Q142:Q143"/>
    <mergeCell ref="R93:R95"/>
    <mergeCell ref="S93:S95"/>
    <mergeCell ref="Q90:Q102"/>
    <mergeCell ref="Q120:Q126"/>
    <mergeCell ref="AE10:AE22"/>
    <mergeCell ref="AE51:AE57"/>
    <mergeCell ref="Z131:Z132"/>
    <mergeCell ref="K51:K57"/>
    <mergeCell ref="T111:T113"/>
    <mergeCell ref="O104:O110"/>
    <mergeCell ref="P104:P110"/>
    <mergeCell ref="Q104:Q110"/>
    <mergeCell ref="N131:N132"/>
    <mergeCell ref="K114:K119"/>
    <mergeCell ref="L10:L50"/>
    <mergeCell ref="K10:K50"/>
    <mergeCell ref="T93:T95"/>
    <mergeCell ref="M93:M95"/>
    <mergeCell ref="L93:L95"/>
    <mergeCell ref="K93:K95"/>
    <mergeCell ref="U93:U95"/>
    <mergeCell ref="S104:S110"/>
    <mergeCell ref="P136:P137"/>
    <mergeCell ref="Q136:Q137"/>
    <mergeCell ref="P90:P102"/>
    <mergeCell ref="O33:O44"/>
    <mergeCell ref="O45:O50"/>
    <mergeCell ref="O69:O80"/>
    <mergeCell ref="P69:P80"/>
    <mergeCell ref="Q69:Q89"/>
    <mergeCell ref="O81:O89"/>
    <mergeCell ref="P81:P89"/>
    <mergeCell ref="Q45:Q50"/>
    <mergeCell ref="N51:N57"/>
    <mergeCell ref="P10:P22"/>
    <mergeCell ref="O23:O32"/>
    <mergeCell ref="M10:M50"/>
    <mergeCell ref="U90:U92"/>
    <mergeCell ref="M51:M57"/>
    <mergeCell ref="R8:R9"/>
    <mergeCell ref="BP8:BP9"/>
    <mergeCell ref="J8:J9"/>
    <mergeCell ref="H8:H9"/>
    <mergeCell ref="AD8:AD9"/>
    <mergeCell ref="AS7:BB7"/>
    <mergeCell ref="AZ8:AZ9"/>
    <mergeCell ref="BA8:BA9"/>
    <mergeCell ref="P51:P57"/>
    <mergeCell ref="Q51:Q57"/>
    <mergeCell ref="P45:P50"/>
    <mergeCell ref="N58:N68"/>
    <mergeCell ref="N90:N92"/>
    <mergeCell ref="L8:L9"/>
    <mergeCell ref="AL8:AL9"/>
    <mergeCell ref="BC8:BC9"/>
    <mergeCell ref="AA7:AD7"/>
    <mergeCell ref="U8:U9"/>
    <mergeCell ref="W8:W9"/>
    <mergeCell ref="X8:X9"/>
    <mergeCell ref="AZ90:AZ92"/>
    <mergeCell ref="AX23:AX28"/>
    <mergeCell ref="AV10:AV22"/>
    <mergeCell ref="AW23:AW32"/>
    <mergeCell ref="AV33:AV44"/>
    <mergeCell ref="AW69:AW80"/>
    <mergeCell ref="AV45:AV50"/>
    <mergeCell ref="AW45:AW50"/>
    <mergeCell ref="BH90:BH102"/>
    <mergeCell ref="M58:M68"/>
    <mergeCell ref="K58:K68"/>
    <mergeCell ref="L51:L57"/>
    <mergeCell ref="B6:C6"/>
    <mergeCell ref="G8:G9"/>
    <mergeCell ref="I8:I9"/>
    <mergeCell ref="AV120:AV126"/>
    <mergeCell ref="M164:M169"/>
    <mergeCell ref="P33:P44"/>
    <mergeCell ref="BP7:BQ7"/>
    <mergeCell ref="A8:A9"/>
    <mergeCell ref="AA8:AA9"/>
    <mergeCell ref="AB8:AB9"/>
    <mergeCell ref="A7:T7"/>
    <mergeCell ref="AE7:AR7"/>
    <mergeCell ref="BJ8:BJ9"/>
    <mergeCell ref="BK8:BK9"/>
    <mergeCell ref="BL8:BL9"/>
    <mergeCell ref="BM8:BM9"/>
    <mergeCell ref="BN8:BN9"/>
    <mergeCell ref="AG8:AG9"/>
    <mergeCell ref="AH8:AH9"/>
    <mergeCell ref="AI8:AI9"/>
    <mergeCell ref="AJ8:AJ9"/>
    <mergeCell ref="AP8:AP9"/>
    <mergeCell ref="Q8:Q9"/>
    <mergeCell ref="N154:N155"/>
    <mergeCell ref="BQ8:BQ9"/>
    <mergeCell ref="L156:L158"/>
    <mergeCell ref="M156:M158"/>
    <mergeCell ref="N156:N158"/>
    <mergeCell ref="N160:N163"/>
    <mergeCell ref="K164:K169"/>
    <mergeCell ref="L160:L163"/>
    <mergeCell ref="M160:M163"/>
    <mergeCell ref="D1:BI1"/>
    <mergeCell ref="D2:BI2"/>
    <mergeCell ref="D3:BI3"/>
    <mergeCell ref="D5:BI5"/>
    <mergeCell ref="B1:C5"/>
    <mergeCell ref="B8:B9"/>
    <mergeCell ref="C8:C9"/>
    <mergeCell ref="D8:D9"/>
    <mergeCell ref="E8:E9"/>
    <mergeCell ref="F8:F9"/>
    <mergeCell ref="BB8:BB9"/>
    <mergeCell ref="BI8:BI9"/>
    <mergeCell ref="AQ8:AQ9"/>
    <mergeCell ref="AR8:AR9"/>
    <mergeCell ref="AS8:AS9"/>
    <mergeCell ref="AT8:AT9"/>
    <mergeCell ref="AV8:AV9"/>
    <mergeCell ref="AW8:AW9"/>
    <mergeCell ref="AX8:AX9"/>
    <mergeCell ref="AY8:AY9"/>
    <mergeCell ref="AK8:AK9"/>
    <mergeCell ref="D6:BI6"/>
    <mergeCell ref="AF8:AF9"/>
    <mergeCell ref="BI7:BM7"/>
    <mergeCell ref="M8:M9"/>
    <mergeCell ref="N8:N9"/>
    <mergeCell ref="O8:P8"/>
    <mergeCell ref="S8:S9"/>
    <mergeCell ref="T8:T9"/>
    <mergeCell ref="AE8:AE9"/>
    <mergeCell ref="AC8:AC9"/>
    <mergeCell ref="K8:K9"/>
    <mergeCell ref="E128:E173"/>
    <mergeCell ref="J193:J218"/>
    <mergeCell ref="J128:J137"/>
    <mergeCell ref="K128:K130"/>
    <mergeCell ref="L128:L130"/>
    <mergeCell ref="M128:M130"/>
    <mergeCell ref="K131:K132"/>
    <mergeCell ref="L131:L132"/>
    <mergeCell ref="M131:M132"/>
    <mergeCell ref="K140:K141"/>
    <mergeCell ref="L140:L141"/>
    <mergeCell ref="M140:M141"/>
    <mergeCell ref="L133:L135"/>
    <mergeCell ref="L149:L151"/>
    <mergeCell ref="J139:J148"/>
    <mergeCell ref="M154:M155"/>
    <mergeCell ref="K144:K147"/>
    <mergeCell ref="L144:L147"/>
    <mergeCell ref="M144:M147"/>
    <mergeCell ref="M188:M191"/>
    <mergeCell ref="M209:M218"/>
    <mergeCell ref="L209:L218"/>
    <mergeCell ref="K172:K173"/>
    <mergeCell ref="L172:L173"/>
    <mergeCell ref="M172:M173"/>
    <mergeCell ref="K149:K151"/>
    <mergeCell ref="M149:M151"/>
    <mergeCell ref="K209:K218"/>
    <mergeCell ref="M203:M208"/>
    <mergeCell ref="M193:M195"/>
    <mergeCell ref="L164:L169"/>
    <mergeCell ref="L196:L198"/>
    <mergeCell ref="J222:J223"/>
    <mergeCell ref="K104:K110"/>
    <mergeCell ref="L104:L110"/>
    <mergeCell ref="M104:M110"/>
    <mergeCell ref="K111:K113"/>
    <mergeCell ref="L111:L113"/>
    <mergeCell ref="M111:M113"/>
    <mergeCell ref="J160:J174"/>
    <mergeCell ref="M133:M135"/>
    <mergeCell ref="K142:K143"/>
    <mergeCell ref="L142:L143"/>
    <mergeCell ref="M142:M143"/>
    <mergeCell ref="K133:K135"/>
    <mergeCell ref="P128:P130"/>
    <mergeCell ref="K136:K137"/>
    <mergeCell ref="L136:L137"/>
    <mergeCell ref="M136:M137"/>
    <mergeCell ref="K152:K153"/>
    <mergeCell ref="L152:L153"/>
    <mergeCell ref="M152:M153"/>
    <mergeCell ref="K154:K155"/>
    <mergeCell ref="N170:N171"/>
    <mergeCell ref="N209:N218"/>
    <mergeCell ref="P140:P141"/>
    <mergeCell ref="O142:O143"/>
    <mergeCell ref="P142:P143"/>
    <mergeCell ref="P131:P132"/>
    <mergeCell ref="O111:O113"/>
    <mergeCell ref="K175:K179"/>
    <mergeCell ref="L175:L179"/>
    <mergeCell ref="J104:J126"/>
    <mergeCell ref="J149:J159"/>
    <mergeCell ref="Q23:Q32"/>
    <mergeCell ref="U96:U102"/>
    <mergeCell ref="O58:O68"/>
    <mergeCell ref="N69:N89"/>
    <mergeCell ref="Q114:Q119"/>
    <mergeCell ref="N104:N110"/>
    <mergeCell ref="X51:X57"/>
    <mergeCell ref="AC10:AC126"/>
    <mergeCell ref="Z96:Z102"/>
    <mergeCell ref="W128:W130"/>
    <mergeCell ref="R51:R57"/>
    <mergeCell ref="S51:S57"/>
    <mergeCell ref="T51:T57"/>
    <mergeCell ref="O170:O171"/>
    <mergeCell ref="P170:P171"/>
    <mergeCell ref="O172:O173"/>
    <mergeCell ref="P172:P173"/>
    <mergeCell ref="N164:N169"/>
    <mergeCell ref="R170:R171"/>
    <mergeCell ref="S149:S151"/>
    <mergeCell ref="Q154:Q155"/>
    <mergeCell ref="P144:P147"/>
    <mergeCell ref="Q144:Q147"/>
    <mergeCell ref="O149:O151"/>
    <mergeCell ref="O154:O155"/>
    <mergeCell ref="X96:X102"/>
    <mergeCell ref="Y96:Y102"/>
    <mergeCell ref="U58:U68"/>
    <mergeCell ref="V104:V110"/>
    <mergeCell ref="V111:V113"/>
    <mergeCell ref="V114:V119"/>
    <mergeCell ref="V120:V126"/>
    <mergeCell ref="V51:V57"/>
    <mergeCell ref="V69:V89"/>
    <mergeCell ref="S156:S158"/>
    <mergeCell ref="K159:X159"/>
    <mergeCell ref="W160:W163"/>
    <mergeCell ref="M90:M92"/>
    <mergeCell ref="L90:L92"/>
    <mergeCell ref="S90:S92"/>
    <mergeCell ref="K90:K92"/>
    <mergeCell ref="O90:O102"/>
    <mergeCell ref="P111:P113"/>
    <mergeCell ref="S120:S126"/>
    <mergeCell ref="S136:S137"/>
    <mergeCell ref="T136:T137"/>
    <mergeCell ref="R128:R130"/>
    <mergeCell ref="W111:W113"/>
    <mergeCell ref="X111:X113"/>
    <mergeCell ref="W114:W119"/>
    <mergeCell ref="X114:X119"/>
    <mergeCell ref="W93:W95"/>
    <mergeCell ref="X93:X95"/>
    <mergeCell ref="W96:W102"/>
    <mergeCell ref="V93:V95"/>
    <mergeCell ref="V90:V92"/>
    <mergeCell ref="K120:K126"/>
    <mergeCell ref="L120:L126"/>
    <mergeCell ref="M120:M126"/>
    <mergeCell ref="P120:P126"/>
    <mergeCell ref="M96:M102"/>
    <mergeCell ref="N93:N95"/>
    <mergeCell ref="S96:S102"/>
    <mergeCell ref="Q111:Q113"/>
    <mergeCell ref="AF156:AF158"/>
    <mergeCell ref="AF144:AF147"/>
    <mergeCell ref="AE193:AE202"/>
    <mergeCell ref="O186:O187"/>
    <mergeCell ref="N181:N185"/>
    <mergeCell ref="R181:R185"/>
    <mergeCell ref="U175:U179"/>
    <mergeCell ref="U181:U185"/>
    <mergeCell ref="Z196:Z198"/>
    <mergeCell ref="W199:W202"/>
    <mergeCell ref="X199:X202"/>
    <mergeCell ref="U199:U202"/>
    <mergeCell ref="AF120:AF126"/>
    <mergeCell ref="AE104:AE110"/>
    <mergeCell ref="AF186:AF191"/>
    <mergeCell ref="L114:L119"/>
    <mergeCell ref="M114:M119"/>
    <mergeCell ref="N172:N173"/>
    <mergeCell ref="X172:X173"/>
    <mergeCell ref="O114:O119"/>
    <mergeCell ref="P114:P119"/>
    <mergeCell ref="Y172:Y173"/>
    <mergeCell ref="Z172:Z173"/>
    <mergeCell ref="K174:X174"/>
    <mergeCell ref="W175:W179"/>
    <mergeCell ref="X175:X179"/>
    <mergeCell ref="Y175:Y179"/>
    <mergeCell ref="Z186:Z187"/>
    <mergeCell ref="W172:W173"/>
    <mergeCell ref="N142:N143"/>
    <mergeCell ref="N144:N147"/>
    <mergeCell ref="N149:N151"/>
    <mergeCell ref="AC175:AC191"/>
    <mergeCell ref="T120:T126"/>
    <mergeCell ref="T96:T102"/>
    <mergeCell ref="R104:R110"/>
    <mergeCell ref="T90:T92"/>
    <mergeCell ref="S114:S119"/>
    <mergeCell ref="R58:R68"/>
    <mergeCell ref="T154:T155"/>
    <mergeCell ref="R142:R143"/>
    <mergeCell ref="N111:N113"/>
    <mergeCell ref="N114:N119"/>
    <mergeCell ref="N120:N126"/>
    <mergeCell ref="O120:O126"/>
    <mergeCell ref="O128:O130"/>
    <mergeCell ref="T149:T151"/>
    <mergeCell ref="R96:R102"/>
    <mergeCell ref="K96:K102"/>
    <mergeCell ref="R144:R147"/>
    <mergeCell ref="R120:R126"/>
    <mergeCell ref="O152:O153"/>
    <mergeCell ref="L154:L155"/>
    <mergeCell ref="X128:X130"/>
    <mergeCell ref="X154:X155"/>
    <mergeCell ref="Z90:Z92"/>
    <mergeCell ref="N152:N153"/>
    <mergeCell ref="O160:O163"/>
    <mergeCell ref="O164:O169"/>
    <mergeCell ref="P152:P153"/>
    <mergeCell ref="O144:O147"/>
    <mergeCell ref="L186:L187"/>
    <mergeCell ref="M186:M187"/>
    <mergeCell ref="Z175:Z179"/>
    <mergeCell ref="U186:U187"/>
    <mergeCell ref="N186:N187"/>
    <mergeCell ref="O131:O132"/>
    <mergeCell ref="O133:O135"/>
    <mergeCell ref="P133:P135"/>
    <mergeCell ref="T142:T143"/>
    <mergeCell ref="T172:T173"/>
    <mergeCell ref="S170:S171"/>
    <mergeCell ref="N175:N179"/>
    <mergeCell ref="R172:R173"/>
    <mergeCell ref="P58:P68"/>
    <mergeCell ref="T58:T68"/>
    <mergeCell ref="T114:T119"/>
    <mergeCell ref="R69:R89"/>
    <mergeCell ref="M69:M89"/>
    <mergeCell ref="O51:O57"/>
    <mergeCell ref="S175:S179"/>
    <mergeCell ref="AW133:AW137"/>
    <mergeCell ref="AW144:AW147"/>
    <mergeCell ref="AV90:AV102"/>
    <mergeCell ref="AX58:AX63"/>
    <mergeCell ref="AW128:AW132"/>
    <mergeCell ref="AW120:AW126"/>
    <mergeCell ref="AW139:AW143"/>
    <mergeCell ref="AV133:AV137"/>
    <mergeCell ref="AX90:AX92"/>
    <mergeCell ref="AX149:AX155"/>
    <mergeCell ref="AY139:AY143"/>
    <mergeCell ref="AV144:AV147"/>
    <mergeCell ref="AX75:AX80"/>
    <mergeCell ref="AY104:AY119"/>
    <mergeCell ref="S209:S218"/>
    <mergeCell ref="S144:S147"/>
    <mergeCell ref="T193:T195"/>
    <mergeCell ref="U104:U110"/>
    <mergeCell ref="U111:U113"/>
    <mergeCell ref="U114:U119"/>
    <mergeCell ref="Y104:Y110"/>
    <mergeCell ref="Z104:Z110"/>
    <mergeCell ref="Y111:Y113"/>
    <mergeCell ref="Z111:Z113"/>
    <mergeCell ref="V160:V163"/>
    <mergeCell ref="V164:V169"/>
    <mergeCell ref="V170:V171"/>
    <mergeCell ref="V172:V173"/>
    <mergeCell ref="S128:S130"/>
    <mergeCell ref="T128:T130"/>
    <mergeCell ref="T152:T153"/>
    <mergeCell ref="T181:T185"/>
    <mergeCell ref="AW220:AW222"/>
    <mergeCell ref="AF203:AF208"/>
    <mergeCell ref="AF193:AF202"/>
    <mergeCell ref="AY220:AY222"/>
    <mergeCell ref="AZ220:AZ222"/>
    <mergeCell ref="AF220:AF222"/>
    <mergeCell ref="AW209:AW218"/>
    <mergeCell ref="AV220:AV222"/>
    <mergeCell ref="AW203:AW208"/>
    <mergeCell ref="AV209:AV218"/>
    <mergeCell ref="AV203:AV208"/>
    <mergeCell ref="AE219:AN219"/>
    <mergeCell ref="AN220:AN221"/>
    <mergeCell ref="AL220:AL221"/>
    <mergeCell ref="AO220:AO222"/>
    <mergeCell ref="AX220:AX222"/>
    <mergeCell ref="AE203:AE208"/>
    <mergeCell ref="J175:J191"/>
    <mergeCell ref="AE120:AE126"/>
    <mergeCell ref="AD10:AD126"/>
    <mergeCell ref="AG128:AG132"/>
    <mergeCell ref="AE156:AE158"/>
    <mergeCell ref="AE160:AE173"/>
    <mergeCell ref="T10:T50"/>
    <mergeCell ref="T186:T187"/>
    <mergeCell ref="AJ220:AJ221"/>
    <mergeCell ref="AF209:AF218"/>
    <mergeCell ref="AG203:AG208"/>
    <mergeCell ref="AG193:AG202"/>
    <mergeCell ref="AG209:AG218"/>
    <mergeCell ref="AC220:AC222"/>
    <mergeCell ref="AD220:AD222"/>
    <mergeCell ref="S160:S163"/>
    <mergeCell ref="T160:T163"/>
    <mergeCell ref="S164:S169"/>
    <mergeCell ref="T164:T169"/>
    <mergeCell ref="S172:S173"/>
    <mergeCell ref="AC160:AC173"/>
    <mergeCell ref="AD160:AD173"/>
    <mergeCell ref="U193:U195"/>
    <mergeCell ref="U196:U198"/>
    <mergeCell ref="T196:T198"/>
    <mergeCell ref="AD193:AD202"/>
    <mergeCell ref="K148:X148"/>
    <mergeCell ref="W149:W151"/>
    <mergeCell ref="X149:X151"/>
    <mergeCell ref="Y149:Y151"/>
    <mergeCell ref="Z149:Z151"/>
    <mergeCell ref="K138:X138"/>
    <mergeCell ref="AE58:AE68"/>
    <mergeCell ref="AW51:AW57"/>
    <mergeCell ref="AV58:AV68"/>
    <mergeCell ref="AW58:AW68"/>
    <mergeCell ref="AV69:AV80"/>
    <mergeCell ref="S188:S191"/>
    <mergeCell ref="S186:S187"/>
    <mergeCell ref="E193:E219"/>
    <mergeCell ref="AF111:AF119"/>
    <mergeCell ref="AG111:AG119"/>
    <mergeCell ref="AD209:AD218"/>
    <mergeCell ref="AC209:AC218"/>
    <mergeCell ref="S196:S198"/>
    <mergeCell ref="R140:R141"/>
    <mergeCell ref="S181:S185"/>
    <mergeCell ref="S140:S141"/>
    <mergeCell ref="T140:T141"/>
    <mergeCell ref="R154:R155"/>
    <mergeCell ref="S154:S155"/>
    <mergeCell ref="S131:S132"/>
    <mergeCell ref="R131:R132"/>
    <mergeCell ref="T131:T132"/>
    <mergeCell ref="P164:P169"/>
    <mergeCell ref="AE175:AE180"/>
    <mergeCell ref="AE181:AE185"/>
    <mergeCell ref="AE186:AE191"/>
    <mergeCell ref="AE144:AE147"/>
    <mergeCell ref="AS181:AS185"/>
    <mergeCell ref="AW186:AW191"/>
    <mergeCell ref="AF58:AF68"/>
    <mergeCell ref="AG69:AG80"/>
    <mergeCell ref="AG81:AG89"/>
    <mergeCell ref="AG90:AG102"/>
    <mergeCell ref="AG10:AG22"/>
    <mergeCell ref="AF23:AF32"/>
    <mergeCell ref="AG23:AG32"/>
    <mergeCell ref="AF33:AF44"/>
    <mergeCell ref="AX16:AX22"/>
    <mergeCell ref="AZ16:AZ22"/>
    <mergeCell ref="AZ48:AZ50"/>
    <mergeCell ref="BA139:BA143"/>
    <mergeCell ref="AT181:AT185"/>
    <mergeCell ref="AV160:AV173"/>
    <mergeCell ref="AV181:AV185"/>
    <mergeCell ref="AZ168:AZ173"/>
    <mergeCell ref="AG104:AG110"/>
    <mergeCell ref="AF104:AF110"/>
    <mergeCell ref="AG149:AG155"/>
    <mergeCell ref="AF90:AF102"/>
    <mergeCell ref="AF51:AF57"/>
    <mergeCell ref="AT33:AT44"/>
    <mergeCell ref="AG160:AG173"/>
    <mergeCell ref="AF175:AF180"/>
    <mergeCell ref="AW149:AW155"/>
    <mergeCell ref="AW10:AW22"/>
    <mergeCell ref="AV23:AV32"/>
    <mergeCell ref="AV149:AV155"/>
    <mergeCell ref="AG120:AG126"/>
    <mergeCell ref="AV139:AV143"/>
    <mergeCell ref="AX29:AX32"/>
    <mergeCell ref="AW81:AW89"/>
    <mergeCell ref="AW90:AW102"/>
    <mergeCell ref="AV81:AV89"/>
    <mergeCell ref="AV51:AV57"/>
    <mergeCell ref="BH209:BH218"/>
    <mergeCell ref="BH160:BH173"/>
    <mergeCell ref="V10:V50"/>
    <mergeCell ref="V58:V68"/>
    <mergeCell ref="BH10:BH22"/>
    <mergeCell ref="BH23:BH32"/>
    <mergeCell ref="BH51:BH57"/>
    <mergeCell ref="BH58:BH63"/>
    <mergeCell ref="BH64:BH68"/>
    <mergeCell ref="BH69:BH80"/>
    <mergeCell ref="BH104:BH110"/>
    <mergeCell ref="BH111:BH119"/>
    <mergeCell ref="BH120:BH126"/>
    <mergeCell ref="AU33:AU44"/>
    <mergeCell ref="V193:V195"/>
    <mergeCell ref="V196:V198"/>
    <mergeCell ref="V199:V202"/>
    <mergeCell ref="V209:V218"/>
    <mergeCell ref="AX209:AX218"/>
    <mergeCell ref="BC209:BC218"/>
    <mergeCell ref="AW104:AW110"/>
    <mergeCell ref="AV111:AV119"/>
    <mergeCell ref="AW111:AW119"/>
    <mergeCell ref="AZ139:AZ143"/>
    <mergeCell ref="AX34:AX36"/>
    <mergeCell ref="AS33:AS44"/>
    <mergeCell ref="AX37:AX38"/>
    <mergeCell ref="AX45:AX47"/>
    <mergeCell ref="AE45:AE50"/>
    <mergeCell ref="AE33:AE44"/>
    <mergeCell ref="BB139:BB143"/>
    <mergeCell ref="AV186:AV191"/>
  </mergeCells>
  <phoneticPr fontId="32" type="noConversion"/>
  <pageMargins left="0.7" right="0.7" top="0.75" bottom="0.75" header="0.3" footer="0.3"/>
  <pageSetup paperSize="9" orientation="portrait" r:id="rId1"/>
  <ignoredErrors>
    <ignoredError sqref="X154"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E13" sqref="E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1209" t="s">
        <v>704</v>
      </c>
      <c r="B1" s="1210"/>
      <c r="C1" s="1210"/>
      <c r="D1" s="1210"/>
      <c r="E1" s="1210"/>
      <c r="F1" s="1210"/>
      <c r="G1" s="1211"/>
    </row>
    <row r="2" spans="1:7" s="11" customFormat="1" ht="43.5" customHeight="1" x14ac:dyDescent="0.25">
      <c r="A2" s="26" t="s">
        <v>705</v>
      </c>
      <c r="B2" s="1212" t="s">
        <v>706</v>
      </c>
      <c r="C2" s="1212"/>
      <c r="D2" s="1212"/>
      <c r="E2" s="1212"/>
      <c r="F2" s="1212"/>
      <c r="G2" s="13" t="s">
        <v>707</v>
      </c>
    </row>
    <row r="3" spans="1:7" ht="45" customHeight="1" x14ac:dyDescent="0.25">
      <c r="A3" s="6" t="s">
        <v>708</v>
      </c>
      <c r="B3" s="1213" t="s">
        <v>709</v>
      </c>
      <c r="C3" s="1214"/>
      <c r="D3" s="1214"/>
      <c r="E3" s="1214"/>
      <c r="F3" s="1215"/>
      <c r="G3" s="1" t="s">
        <v>710</v>
      </c>
    </row>
    <row r="4" spans="1:7" ht="45" customHeight="1" x14ac:dyDescent="0.25">
      <c r="A4" s="2"/>
      <c r="B4" s="1216"/>
      <c r="C4" s="1217"/>
      <c r="D4" s="1217"/>
      <c r="E4" s="1217"/>
      <c r="F4" s="1218"/>
      <c r="G4" s="3"/>
    </row>
    <row r="5" spans="1:7" ht="45" customHeight="1" x14ac:dyDescent="0.25">
      <c r="A5" s="2"/>
      <c r="B5" s="1216"/>
      <c r="C5" s="1217"/>
      <c r="D5" s="1217"/>
      <c r="E5" s="1217"/>
      <c r="F5" s="1218"/>
      <c r="G5" s="3"/>
    </row>
    <row r="6" spans="1:7" ht="45" customHeight="1" thickBot="1" x14ac:dyDescent="0.3">
      <c r="A6" s="4"/>
      <c r="B6" s="1220"/>
      <c r="C6" s="1220"/>
      <c r="D6" s="1220"/>
      <c r="E6" s="1220"/>
      <c r="F6" s="1220"/>
      <c r="G6" s="5"/>
    </row>
    <row r="7" spans="1:7" ht="45" customHeight="1" thickBot="1" x14ac:dyDescent="0.3">
      <c r="A7" s="1221"/>
      <c r="B7" s="1221"/>
      <c r="C7" s="1221"/>
      <c r="D7" s="1221"/>
      <c r="E7" s="1221"/>
      <c r="F7" s="1221"/>
      <c r="G7" s="1221"/>
    </row>
    <row r="8" spans="1:7" s="11" customFormat="1" ht="45" customHeight="1" x14ac:dyDescent="0.25">
      <c r="A8" s="9"/>
      <c r="B8" s="1222" t="s">
        <v>711</v>
      </c>
      <c r="C8" s="1222"/>
      <c r="D8" s="1222" t="s">
        <v>712</v>
      </c>
      <c r="E8" s="1222"/>
      <c r="F8" s="22" t="s">
        <v>705</v>
      </c>
      <c r="G8" s="10" t="s">
        <v>713</v>
      </c>
    </row>
    <row r="9" spans="1:7" ht="45" customHeight="1" x14ac:dyDescent="0.25">
      <c r="A9" s="12" t="s">
        <v>714</v>
      </c>
      <c r="B9" s="1223" t="s">
        <v>715</v>
      </c>
      <c r="C9" s="1223"/>
      <c r="D9" s="1219" t="s">
        <v>716</v>
      </c>
      <c r="E9" s="1219"/>
      <c r="F9" s="6" t="s">
        <v>708</v>
      </c>
      <c r="G9" s="7"/>
    </row>
    <row r="10" spans="1:7" ht="45" customHeight="1" x14ac:dyDescent="0.25">
      <c r="A10" s="12" t="s">
        <v>717</v>
      </c>
      <c r="B10" s="1219" t="s">
        <v>718</v>
      </c>
      <c r="C10" s="1219"/>
      <c r="D10" s="1219" t="s">
        <v>719</v>
      </c>
      <c r="E10" s="1219"/>
      <c r="F10" s="6" t="s">
        <v>708</v>
      </c>
      <c r="G10" s="7"/>
    </row>
    <row r="11" spans="1:7" ht="45" customHeight="1" thickBot="1" x14ac:dyDescent="0.3">
      <c r="A11" s="25" t="s">
        <v>720</v>
      </c>
      <c r="B11" s="1219" t="s">
        <v>718</v>
      </c>
      <c r="C11" s="1219"/>
      <c r="D11" s="1219" t="s">
        <v>719</v>
      </c>
      <c r="E11" s="1219"/>
      <c r="F11" s="6" t="s">
        <v>708</v>
      </c>
      <c r="G11" s="8"/>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Marlene Andrade Hong</cp:lastModifiedBy>
  <cp:revision/>
  <dcterms:created xsi:type="dcterms:W3CDTF">2022-12-26T20:23:47Z</dcterms:created>
  <dcterms:modified xsi:type="dcterms:W3CDTF">2024-07-11T17:53:35Z</dcterms:modified>
  <cp:category/>
  <cp:contentStatus/>
</cp:coreProperties>
</file>