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09"/>
  <workbookPr/>
  <mc:AlternateContent xmlns:mc="http://schemas.openxmlformats.org/markup-compatibility/2006">
    <mc:Choice Requires="x15">
      <x15ac:absPath xmlns:x15ac="http://schemas.microsoft.com/office/spreadsheetml/2010/11/ac" url="C:\Users\Acer\OneDrive\Escritorio\JESUS TORRES 2024\CONTRATOS 2024\5-JUNIO\"/>
    </mc:Choice>
  </mc:AlternateContent>
  <xr:revisionPtr revIDLastSave="0" documentId="11_289015E6A4AFB4BF0523C203250369A5CF615D2E" xr6:coauthVersionLast="47" xr6:coauthVersionMax="47" xr10:uidLastSave="{00000000-0000-0000-0000-000000000000}"/>
  <bookViews>
    <workbookView xWindow="0" yWindow="0" windowWidth="20460" windowHeight="6120" firstSheet="1" activeTab="1" xr2:uid="{00000000-000D-0000-FFFF-FFFF00000000}"/>
  </bookViews>
  <sheets>
    <sheet name="INSTRUCTIVO" sheetId="4" r:id="rId1"/>
    <sheet name="PLAN DE ACCIÓN 1ER T TRIM 2024 " sheetId="5" r:id="rId2"/>
    <sheet name="ANEXO 1"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Q89" i="5" l="1"/>
  <c r="BP89" i="5"/>
  <c r="BO89" i="5"/>
  <c r="BN89" i="5"/>
  <c r="BL87" i="5"/>
  <c r="BL83" i="5"/>
  <c r="BL80" i="5"/>
  <c r="BL78" i="5"/>
  <c r="BL76" i="5"/>
  <c r="BQ75" i="5"/>
  <c r="BP75" i="5"/>
  <c r="BN75" i="5"/>
  <c r="BQ57" i="5"/>
  <c r="BP57" i="5"/>
  <c r="BN57" i="5"/>
  <c r="BP47" i="5"/>
  <c r="BQ47" i="5"/>
  <c r="BL33" i="5"/>
  <c r="BL30" i="5"/>
  <c r="BL25" i="5"/>
  <c r="BL10" i="5"/>
  <c r="Z72" i="5" l="1"/>
  <c r="Y72" i="5"/>
  <c r="Z65" i="5"/>
  <c r="Y65" i="5"/>
  <c r="Z39" i="5"/>
  <c r="Z37" i="5"/>
  <c r="Y37" i="5"/>
  <c r="Z32" i="5"/>
  <c r="Y32" i="5"/>
  <c r="W10" i="5"/>
  <c r="Z10" i="5" s="1"/>
  <c r="BP10" i="5"/>
  <c r="BQ10" i="5"/>
  <c r="AP12" i="5"/>
  <c r="AP13" i="5"/>
  <c r="AP14" i="5"/>
  <c r="AP15" i="5"/>
  <c r="BL15" i="5"/>
  <c r="AP16" i="5"/>
  <c r="AP17" i="5"/>
  <c r="W19" i="5"/>
  <c r="AP19" i="5"/>
  <c r="BI19" i="5"/>
  <c r="BL19" i="5" s="1"/>
  <c r="AP20" i="5"/>
  <c r="BL20" i="5"/>
  <c r="W21" i="5"/>
  <c r="AP21" i="5"/>
  <c r="AP22" i="5"/>
  <c r="AP23" i="5"/>
  <c r="BP24" i="5"/>
  <c r="BQ24" i="5"/>
  <c r="W25" i="5"/>
  <c r="AM25" i="5"/>
  <c r="AN25" i="5"/>
  <c r="AO25" i="5"/>
  <c r="BP25" i="5"/>
  <c r="BQ25" i="5"/>
  <c r="BL26" i="5"/>
  <c r="BL27" i="5"/>
  <c r="BL28" i="5"/>
  <c r="BI29" i="5"/>
  <c r="BL29" i="5" s="1"/>
  <c r="AP30" i="5"/>
  <c r="W31" i="5"/>
  <c r="AM31" i="5"/>
  <c r="AN31" i="5"/>
  <c r="AO31" i="5"/>
  <c r="BP32" i="5"/>
  <c r="BQ32" i="5"/>
  <c r="AP33" i="5"/>
  <c r="BI33" i="5"/>
  <c r="BP33" i="5"/>
  <c r="BQ33" i="5"/>
  <c r="AP34" i="5"/>
  <c r="AP35" i="5"/>
  <c r="BI35" i="5"/>
  <c r="BL35" i="5" s="1"/>
  <c r="AP36" i="5"/>
  <c r="AP37" i="5"/>
  <c r="BL37" i="5"/>
  <c r="AP38" i="5"/>
  <c r="S39" i="5"/>
  <c r="W39" i="5"/>
  <c r="Y39" i="5" s="1"/>
  <c r="AP39" i="5"/>
  <c r="BL39" i="5"/>
  <c r="BP39" i="5"/>
  <c r="BQ39" i="5"/>
  <c r="AM40" i="5"/>
  <c r="AP40" i="5" s="1"/>
  <c r="AN40" i="5"/>
  <c r="AO40" i="5"/>
  <c r="AP42" i="5"/>
  <c r="BL42" i="5"/>
  <c r="AP44" i="5"/>
  <c r="W45" i="5"/>
  <c r="AP45" i="5"/>
  <c r="BL45" i="5"/>
  <c r="AP46" i="5"/>
  <c r="BM47" i="5"/>
  <c r="BN47" i="5"/>
  <c r="BO47" i="5"/>
  <c r="W48" i="5"/>
  <c r="AP48" i="5"/>
  <c r="BL48" i="5"/>
  <c r="BP48" i="5"/>
  <c r="BQ48" i="5"/>
  <c r="AP49" i="5"/>
  <c r="AP50" i="5"/>
  <c r="BL50" i="5"/>
  <c r="AP51" i="5"/>
  <c r="BL51" i="5"/>
  <c r="W52" i="5"/>
  <c r="Y52" i="5" s="1"/>
  <c r="Y57" i="5" s="1"/>
  <c r="BL52" i="5"/>
  <c r="BP52" i="5"/>
  <c r="BQ52" i="5"/>
  <c r="BL53" i="5"/>
  <c r="AP54" i="5"/>
  <c r="AP55" i="5"/>
  <c r="BL55" i="5"/>
  <c r="AM56" i="5"/>
  <c r="AN56" i="5"/>
  <c r="AO56" i="5"/>
  <c r="BM57" i="5"/>
  <c r="BO57" i="5"/>
  <c r="W58" i="5"/>
  <c r="Y58" i="5" s="1"/>
  <c r="AM58" i="5"/>
  <c r="AN58" i="5"/>
  <c r="AO58" i="5"/>
  <c r="BL58" i="5"/>
  <c r="BP58" i="5"/>
  <c r="BQ58" i="5"/>
  <c r="AM59" i="5"/>
  <c r="AN59" i="5"/>
  <c r="AO59" i="5"/>
  <c r="BL59" i="5"/>
  <c r="AM60" i="5"/>
  <c r="AN60" i="5"/>
  <c r="AO60" i="5"/>
  <c r="AM61" i="5"/>
  <c r="AN61" i="5"/>
  <c r="AO61" i="5"/>
  <c r="AM62" i="5"/>
  <c r="AN62" i="5"/>
  <c r="AO62" i="5"/>
  <c r="BL62" i="5"/>
  <c r="BL63" i="5"/>
  <c r="AM64" i="5"/>
  <c r="AN64" i="5"/>
  <c r="AO64" i="5"/>
  <c r="AM65" i="5"/>
  <c r="AN65" i="5"/>
  <c r="AO65" i="5"/>
  <c r="BL65" i="5"/>
  <c r="AM67" i="5"/>
  <c r="AN67" i="5"/>
  <c r="AO67" i="5"/>
  <c r="AP69" i="5"/>
  <c r="BL69" i="5"/>
  <c r="AP70" i="5"/>
  <c r="AP71" i="5"/>
  <c r="W72" i="5"/>
  <c r="AP72" i="5"/>
  <c r="BL72" i="5"/>
  <c r="BP72" i="5"/>
  <c r="BQ72" i="5"/>
  <c r="BL73" i="5"/>
  <c r="AP74" i="5"/>
  <c r="BL74" i="5"/>
  <c r="BM75" i="5"/>
  <c r="BO75" i="5"/>
  <c r="W76" i="5"/>
  <c r="AM76" i="5"/>
  <c r="AN76" i="5"/>
  <c r="AO76" i="5"/>
  <c r="BP76" i="5"/>
  <c r="BQ76" i="5"/>
  <c r="AP77" i="5"/>
  <c r="AP78" i="5"/>
  <c r="W80" i="5"/>
  <c r="Y80" i="5" s="1"/>
  <c r="AM81" i="5"/>
  <c r="AN81" i="5"/>
  <c r="AO81" i="5"/>
  <c r="AP82" i="5"/>
  <c r="BL82" i="5"/>
  <c r="W83" i="5"/>
  <c r="AP83" i="5"/>
  <c r="BP83" i="5"/>
  <c r="BQ83" i="5"/>
  <c r="AM84" i="5"/>
  <c r="AN84" i="5"/>
  <c r="AO84" i="5"/>
  <c r="W85" i="5"/>
  <c r="AP85" i="5"/>
  <c r="BL85" i="5"/>
  <c r="AP87" i="5"/>
  <c r="AP88" i="5"/>
  <c r="BL88" i="5"/>
  <c r="Y10" i="5" l="1"/>
  <c r="Z58" i="5"/>
  <c r="Z24" i="5"/>
  <c r="AP56" i="5"/>
  <c r="AP67" i="5"/>
  <c r="AP65" i="5"/>
  <c r="AP25" i="5"/>
  <c r="Y24" i="5"/>
  <c r="AP81" i="5"/>
  <c r="Y75" i="5"/>
  <c r="AP62" i="5"/>
  <c r="AP58" i="5"/>
  <c r="AP76" i="5"/>
  <c r="AP84" i="5"/>
  <c r="Z80" i="5"/>
  <c r="Z75" i="5"/>
  <c r="AP60" i="5"/>
  <c r="AP59" i="5"/>
  <c r="AP31" i="5"/>
  <c r="AP64" i="5"/>
  <c r="AP61" i="5"/>
  <c r="Y47" i="5"/>
  <c r="Z47" i="5"/>
  <c r="Z52" i="5"/>
  <c r="Z57" i="5" s="1"/>
  <c r="BQ94" i="5" l="1"/>
  <c r="BP94" i="5"/>
  <c r="BQ91" i="5"/>
  <c r="BP91" i="5"/>
  <c r="BQ90" i="5"/>
  <c r="BP90" i="5"/>
  <c r="BM89" i="5"/>
  <c r="BL94" i="5" l="1"/>
  <c r="BL91" i="5"/>
  <c r="BL90" i="5"/>
  <c r="AP95" i="5"/>
  <c r="AP94" i="5"/>
  <c r="W94" i="5"/>
  <c r="AP93" i="5"/>
  <c r="AA93" i="5"/>
  <c r="W93" i="5"/>
  <c r="AP91" i="5"/>
  <c r="W91" i="5"/>
  <c r="AP90" i="5"/>
  <c r="AA90" i="5"/>
  <c r="W90" i="5"/>
  <c r="Z89" i="5" l="1"/>
  <c r="Y102" i="5" s="1"/>
  <c r="Y89" i="5"/>
  <c r="Y9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6"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J7" authorId="0" shapeId="0" xr:uid="{00000000-0006-0000-01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L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A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F7" authorId="2" shapeId="0" xr:uid="{00000000-0006-0000-0100-000005000000}">
      <text>
        <r>
          <rPr>
            <sz val="9"/>
            <color indexed="81"/>
            <rFont val="Tahoma"/>
            <family val="2"/>
          </rPr>
          <t xml:space="preserve">VER ANEXO 1
</t>
        </r>
      </text>
    </comment>
    <comment ref="BG7"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<sst xmlns="http://schemas.openxmlformats.org/spreadsheetml/2006/main" count="1064" uniqueCount="504">
  <si>
    <t>INSTRUCTIVO PARA EL DILIGENCIAMIENTO DEL PLAN DE ACCION VIGENCIA 2024</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</si>
  <si>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</si>
  <si>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</si>
  <si>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</si>
  <si>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</si>
  <si>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</si>
  <si>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</si>
  <si>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</si>
  <si>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</si>
  <si>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</si>
  <si>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</si>
  <si>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</si>
  <si>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</si>
  <si>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</si>
  <si>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</si>
  <si>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</si>
  <si>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</si>
  <si>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</si>
  <si>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2024</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</si>
  <si>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</si>
  <si>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</si>
  <si>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</si>
  <si>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</si>
  <si>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</si>
  <si>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</si>
  <si>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</si>
  <si>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</si>
  <si>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</si>
  <si>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</si>
  <si>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</si>
  <si>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</si>
  <si>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</si>
  <si>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</si>
  <si>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</si>
  <si>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</si>
  <si>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</si>
  <si>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2024</t>
  </si>
  <si>
    <t>Colocar en esta casilla , la cantidad de la meta propuesta para la actual vigencia, relacionada con el plan indicativo.</t>
  </si>
  <si>
    <t>ACUMULADO DE META PRODUCTO 2020- 2023</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</si>
  <si>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</si>
  <si>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</si>
  <si>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</si>
  <si>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</si>
  <si>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</si>
  <si>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</si>
  <si>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</si>
  <si>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</si>
  <si>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</si>
  <si>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</si>
  <si>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</si>
  <si>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</si>
  <si>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</si>
  <si>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</si>
  <si>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</si>
  <si>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</si>
  <si>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</si>
  <si>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</si>
  <si>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</si>
  <si>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</si>
  <si>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</si>
  <si>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</si>
  <si>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PROGRAMACION NUMERICA DE LA ACTIVIDAD PROYECTO 2023</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</si>
  <si>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</si>
  <si>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</si>
  <si>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</si>
  <si>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</si>
  <si>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</si>
  <si>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</si>
  <si>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</si>
  <si>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</si>
  <si>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</si>
  <si>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</si>
  <si>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</si>
  <si>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</si>
  <si>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</si>
  <si>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</si>
  <si>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</si>
  <si>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</si>
  <si>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</si>
  <si>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</si>
  <si>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</si>
  <si>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</si>
  <si>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</si>
  <si>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</si>
  <si>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</si>
  <si>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</si>
  <si>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Nombre de la fuente origen de los recursos
1. Recursos Propios - ICLD
2. SGP
3. Donaciones</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</si>
  <si>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</si>
  <si>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</si>
  <si>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</si>
  <si>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</si>
  <si>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</si>
  <si>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</si>
  <si>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</si>
  <si>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</si>
  <si>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</si>
  <si>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</si>
  <si>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</si>
  <si>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</si>
  <si>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</si>
  <si>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</si>
  <si>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</si>
  <si>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</si>
  <si>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</si>
  <si>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</si>
  <si>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</si>
  <si>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</si>
  <si>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</si>
  <si>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</si>
  <si>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</si>
  <si>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</si>
  <si>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</si>
  <si>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</si>
  <si>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</si>
  <si>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</si>
  <si>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</si>
  <si>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</si>
  <si>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</si>
  <si>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Instituto de Patrimonio y Cultura de Cartagena - IPCC</t>
  </si>
  <si>
    <t xml:space="preserve">ARTICULACION </t>
  </si>
  <si>
    <t>PLAN DE ACCIÓN - INFORMACIÓN DE ACTIVIDADES</t>
  </si>
  <si>
    <t>POLICA DE ADMINISTRACION DE RIESGOS</t>
  </si>
  <si>
    <t xml:space="preserve">INDICADOR DE BIENESTAR </t>
  </si>
  <si>
    <t xml:space="preserve">PROGRAMA </t>
  </si>
  <si>
    <t>DENOMINACION DEL PRODUCTO</t>
  </si>
  <si>
    <t>REPORTE DE AVANCE DE METAS ENERO 2024</t>
  </si>
  <si>
    <t>REPORTE DE AVANCE DE METAS FEBRERO 2024</t>
  </si>
  <si>
    <t>REPORTE DE AVANCE DE METAS MARZO 2024</t>
  </si>
  <si>
    <t>REPORTE DE AVANCE DE METAS 1ER TRIMESTRE 2024</t>
  </si>
  <si>
    <t>REPORTE DE AVANCE DE METAS 2DO TRIMESTRE 30 DE MAYO DE  2024</t>
  </si>
  <si>
    <t>% de avance de metas a 30 de mayo de 2024</t>
  </si>
  <si>
    <t xml:space="preserve">%AVANCE AL CUATRIENIO A 30 DE MAYO DE 2024 </t>
  </si>
  <si>
    <t>ACTIVIDADES DE PROYECTO DE INVERSION VIABILIZADAS EN SUIFP
( HITOS )</t>
  </si>
  <si>
    <t>PROGRAMACION NUMERICA DE LA ACTIVIDAD PROYECTO 2024</t>
  </si>
  <si>
    <t>REPORTE DE AVANCE DE ACTIVIDADES ENERO 2024</t>
  </si>
  <si>
    <t>REPORTE DE AVANCE DE ACTIVIDADES FEBRERO 2024</t>
  </si>
  <si>
    <t>REPORTE DE AVANCE DE ACTIVIDADES MARZO2024</t>
  </si>
  <si>
    <t>REPORTE DE AVANCE DE ACTIVIDADES 1ER TRIMESTRE 2024</t>
  </si>
  <si>
    <t>REPORTE DE AVANCE DE ACTIVIDADES 2DO TRIMESTRE  MAYO DE 2024</t>
  </si>
  <si>
    <t>BENEFICIARIOS CUBIERTOS A 31 DE MARZO</t>
  </si>
  <si>
    <t>ASIGNACIÓN INICIAL</t>
  </si>
  <si>
    <t>APROPIACIÓN DEFINITIVA</t>
  </si>
  <si>
    <t>EJECUCIÓN PRESUPUESTAL A 31 MARZO 2024</t>
  </si>
  <si>
    <t>EJECUCIÓN PRESUPUESTAL A 31 MAYO 2024</t>
  </si>
  <si>
    <t>%EJECUCIÓN</t>
  </si>
  <si>
    <t>APROPIACIÓN DEFINITIVA A 31 DE MAYO DE 2024 SEGÚN PREDIS</t>
  </si>
  <si>
    <t>EJECUCIÓN PRESUPUESTAL A 31 DE MAYO 2024 SEGÚN PREDIS</t>
  </si>
  <si>
    <t>EJECUCIÓN PRESUPUESTAL CON PAGOS A 31 DE MAYO 2024 SEGÚN PREDIS</t>
  </si>
  <si>
    <t>%EJECUCIÓN PRESUPUESTAL CON COMPROMISO SEGÚN PREDIS</t>
  </si>
  <si>
    <t>%EJECUCIÓN PREDUPUESTAL CON PAGOS SEGÚN PREDIS</t>
  </si>
  <si>
    <t>OBSERVACIONES 1ER TRIMESTRE 2024</t>
  </si>
  <si>
    <t>1. BIEN</t>
  </si>
  <si>
    <t>2. SERVICIO</t>
  </si>
  <si>
    <t xml:space="preserve">Educación de Calidad: Asegurar la educación en entornos de aprendizaje seguros, no violentos, inclusivos y eficaces, y los
conocimientos teóricos y prácticos necesarios para promover el desarrollo sostenible. </t>
  </si>
  <si>
    <t>Cartagena Incluyente</t>
  </si>
  <si>
    <t>Línea estratégica artes, cultura y patrimonio para una Cartagena Incluyente</t>
  </si>
  <si>
    <t>Porcentaje de participantes en procesos de promoción de lectura en las bibliotecas del Distrito.</t>
  </si>
  <si>
    <t>35.57%  - 335.815 Personas</t>
  </si>
  <si>
    <t>Incrementar en un 20% los participantes en procesos de promoción de lectura adecuados a las condiciones sanitarias, de comunicación y a las restricciones de bioseguridad que establezcan las autoridades competentes.</t>
  </si>
  <si>
    <t>Porcentaje</t>
  </si>
  <si>
    <t>Mediación Y Bibliotecas para la Inclusión.</t>
  </si>
  <si>
    <t xml:space="preserve"> Número de  personas con asistencias técnicas en asuntos de gestión de bibliotecas públicas y programas de lectura y escritura creativa vinculadas en forma presencial y en línea.</t>
  </si>
  <si>
    <t>Número</t>
  </si>
  <si>
    <t xml:space="preserve">35.57%  - 335.815 Personas
</t>
  </si>
  <si>
    <t>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</si>
  <si>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X</t>
  </si>
  <si>
    <t xml:space="preserve">Servicios bibliotecarios - 3301085  </t>
  </si>
  <si>
    <t>TALENTO HUMANO
GESTIÓN DEL CONOCIMIENTO Y LA INNOVACIÓN</t>
  </si>
  <si>
    <t>Talento Humano
Gestión del Conocimiento y la Innovación</t>
  </si>
  <si>
    <t xml:space="preserve">PROMOCIÓN CULTURAL </t>
  </si>
  <si>
    <t>Promover la diversidad cultural cartagenera a través del fortalecimiento de las diferentes dimensiones del campo artístico, creación de condiciones para el desarrollo y fomento de una cultura ciudadana de reconocimiento y respeto por las diferencias culturales, democratizar y estimular los procesos, bienes, servicios y manifestaciones  culturales de interés común y generar dinámicas de desarrollo local y cadenas productivas sostenibles que promuevan la competitividad del patrimonio y la identidad de la ciudad.</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</si>
  <si>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</si>
  <si>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</si>
  <si>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</si>
  <si>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ENERO</t>
  </si>
  <si>
    <t>DICIEMBRE</t>
  </si>
  <si>
    <t>IPCC</t>
  </si>
  <si>
    <t>CARMEN LUCY ESPINOSA DIAZ</t>
  </si>
  <si>
    <t>ICLD</t>
  </si>
  <si>
    <t>FORTALECIMIENTO DE LOS PROCESOS DE MEDIACIÓN Y BIBLIOTECAS PARA LA INCLUSIÓN EN EL DISTRITO DE  CARTAGENA DE INDIAS</t>
  </si>
  <si>
    <t>1.2.1.0.00-001</t>
  </si>
  <si>
    <t>2.3.3301.1603.2020130010042</t>
  </si>
  <si>
    <t>SI</t>
  </si>
  <si>
    <t>Cumplimiento parcial de metas del plan de acción</t>
  </si>
  <si>
    <t xml:space="preserve">Seguimiento periodico por parte de las lineas de defensa (Oficina de Planeación y Oficina de Control Interno) a través de las herramientas de monitoreo (Dashboard) de cumplimiento de metas de Plan de Acción. </t>
  </si>
  <si>
    <t xml:space="preserve">Reporte Enero: No se hicieron actividades
Reporte Febrero: Se hicieron  visitas a las 18 bilitoecas y se elaboró un diagnóstico del estado de las bibliotecas. 
Reporte Marzo: Visita técnica por parte del equipo de infraestructura de Patrimonio para hacer  el diagnóstico. Soporte: Visitas a la biblioteca de Bicentenario, Biblioteca Pilanderas y Biblioteca Raul Gomez Jattin de las Palmeras. </t>
  </si>
  <si>
    <t>2. Realizar la catalogación, sistematización y digitalización del acervo bibliográfico y documental de la Red de Bibliotecas Públicas del Distrito.</t>
  </si>
  <si>
    <t>1.2.4.3.02-057</t>
  </si>
  <si>
    <t xml:space="preserve">Como parte del proceso de seguimiento, las coordinaciones mensualmente reportan información en el programa KOHA, los bibliotecarios se encargan de llevar a cabo la catalogación y distribución de los nuevos libros recibidos, organizándolos en las estanterías de cada biblioteca individualmente.
Es relevante destacar que  la implementación del programa KOHA se lleva a cabo en las 18 bibliotecas de la Red de Bibliotecas Públicas. 
</t>
  </si>
  <si>
    <t>4. Realizar encuentro distrital y/o nacional de bibliotecarios para fortalecimiento de la gestión bibliotecaria e intercambio de buenas prácticas en la misma en tiempos de Covid y posCovid, de manera presencial o virtual.</t>
  </si>
  <si>
    <t>SEPTIEMBRE</t>
  </si>
  <si>
    <t>1.2.3.1.19-082</t>
  </si>
  <si>
    <t xml:space="preserve">Se hizo borrador para el encuentro distrital y se pasó a Dirección. </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</si>
  <si>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</si>
  <si>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</si>
  <si>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MARZO</t>
  </si>
  <si>
    <t xml:space="preserve">Para el fortalecimiento de la Red de Bibliotecas Públicas se establecieron alianzas interinstitucionales con el fin de aunar esfuerzos para el mejoramiento y la prestación de servicios en las bibliotecas. En el trimestre se realizaron 87 relacionamientos y alianzas con diferentes entidades del sector privado, público, de la cooperación y sector civil; entre las que se destacan: 
Corporación Cultural Cabildo, Fundación Promigas, SENA, ICFB, Desarrollo Económico de la Secretaría de Hacienda, Fundación ISRAAID, Puerto Bahía, Woods, DEMCA, Servimant, Tabarca, Fundación Mario Santo Domingo, Ecopetrol, FUNDETEC, La fundación Grupo Social  Ladrillera La Clay entre otras. 
A destacar que 39 mil personas aproximadamente de cuatro corregimientos y 10 barrios de la ciudad serán beneficiados  con esta iniciativa liderada por Ecopetrol y la Refinería de Cartagena, en alianza con la Alcaldía Mayor y el Instituto de Patrimonio y Cultura de Cartagena (IPCC) con la entrega de mobiliario ( sillas, estantes, mesas, )  que contribuye al mejoramiento de la prestación de servicios de lectura, escritura, servicio de internet y demás actividades que se realizan  en las 14 bibliotecas públicas que recibieron la dotación. 
</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</si>
  <si>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</si>
  <si>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SGP</t>
  </si>
  <si>
    <t xml:space="preserve">Durante el periodo informado, se han realizado diversos procesos de formación de mediadores de lectura con jóvenes de 9°, 10° y 11° de instituciones educativas públicas, con el objetivo de que cumplan su servicio social en la Red de Bibliotecas. Se ha llevado a cabo la articulación con tres instituciones educativas del territorio, Clemente Manuel Sabala, Jorge García Usta y Jorge García Márquez, con el fin de implementar el programa "Con los LEO apropio a mi escuela y mi comunidad" como parte del servicio social obligatorio. Esto incluye actividades de selección de jóvenes para la alfabetización educativa y la participación en el programa "Mensajeros de la Lectura".
Además, se ha extendido una invitación a los niños de la institución educativa Nuestra Señora del Buen Aire de Pasacaballos, grado 11°, para participar en el conversatorio "Cuida tu medio ambiente", un espacio diseñado para promover el cuidado del medio ambiente a través de actividades lúdicas y educativas.
Se han enviado oficios a las instituciones educativas aliadas para informar sobre el proceso de formación de mediadores de lectura, con el propósito de que los jóvenes de los grados 9°, 10° y 11° cumplan su servicio social en nuestras bibliotecas. Estos jóvenes participarán en talleres presenciales o en línea, enfocados en la construcción de valores democráticos y la promoción de la convivencia pacífica mediante las artes
</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</si>
  <si>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</si>
  <si>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La estrategia LEO (Lectura, Escritura y Oralidad) de la Red de Bibliotecas Públicas del Distrito Cartagena de Indias del Instituto de Patrimonio y Cultura del IPCC; es una estrategia integral que busca promover el hábito de la lectura, el desarrollo de habilidades de escritura y el relacionamiento con la comunidad a través de proyectos comunitarios. En el trimestre se beneficiaron directamente 417 niños, niñas, jóvenes y adultos de las 18 bibliotecas de la Red de bibliotecas Públicas; donde se hizo lectura en biblioteca, lectura en familia y proyecto comunitario; además actividades de escritura y oralidad.
También se realiza una agenda artística y cultural que impacta en las 18 bibliotecas públicas del Distrito Cartagena de Indias.</t>
  </si>
  <si>
    <t>9. Conformar clubes de lectura y escritura creativa en los diferentes sectores de la ciudad de manera virtual y/o presencial, motivando las buenas prácticas de enseñanza y aprendizaje incluyente.</t>
  </si>
  <si>
    <t xml:space="preserve">En el trimestre se beneficiaron aproximadamente 395 niños, niñas y jóvenes donde se realizaron actividades de lectura en voz alta, promoción de lectura, actividades de escritura, oralidad, dibujos y actividades recreativas en los clubes de lectura de la Red Distrital de Biblitoecas Públicas. </t>
  </si>
  <si>
    <t>10.Crear  agendas de aprendizaje y fomento educativo y cultural, donde se establezca el desarrollo de actividades propias del ecosistema cultural en cada una de las bibliotecas.</t>
  </si>
  <si>
    <t>La Red de Bibliotecas presenta 18 agendas de los eventos realizados durante el mes en temas de lectura, escritura, oralidad y formación artística y cultural. 
En cada biblioteca, se llevaron a cabo actividades específicas para fomentar la participación y el aprendizaje cultural. Por ejemplo, en la biblioteca Juan de Dios Amador, se realizaron actividades de formación y programas como "Con los LEO apropio a mi escuela y mi comunidad", "Cátedras de paz para la acción", y "Piensa, crea y explora". Además, se organizaron grupos de danza, clases de zumba, y reuniones de asociaciones culturales como Asofolclor y Son Cartagena. También se realizaron actividades dirigidas a comunidades específicas, como la acogida de mujeres venezolanas lideresas en la fundación del programa acogida Blumont, donde se llevaron a cabo juegos lúdicos, lecturas en voz alta y actividades de fortalecimiento de la lectura y trabajo en equipo.
Cada agenda de aprendizaje y fomento educativo fue diseñada en colaboración con el equipo de trabajo de la biblioteca y en coordinación con representantes de clubes de lectura y otras instituciones culturales y educativas.</t>
  </si>
  <si>
    <t>Número de asistencias técnicas en encuentros de saberes en las  bibliotecas públicas presencial y en línea adecuadas a las condiciones sanitarias, de comunicación y a las restricciones de bioseguridad que establezcan las autoridades competentes.</t>
  </si>
  <si>
    <t>720 asistencias técnicas en encuentros de saberes en las  bibliotecas públicas presencial y en línea adecuadas a las condiciones sanitarias, de comunicación y a las restricciones de bioseguridad que establezcan las autoridades competentes.</t>
  </si>
  <si>
    <t xml:space="preserve">Servicio de asistencia técnica en asuntos de gestión de bibliotecas públicas y lectura. -3301065    </t>
  </si>
  <si>
    <t xml:space="preserve">GESTIÓN DEL CONOCIMIENTO Y LA INNOVACIÓN
TALENTO HUMANO </t>
  </si>
  <si>
    <t>Gestión del Conocimiento y la Innovación
Gestión el Talento Humano</t>
  </si>
  <si>
    <t>1. Realizar celebraciones, actos conmemorativos, homenajes, conferencias y encuentros de saberes en torno al patrimonio cultural local, nacional e internacional, de forma presencial o a distancia.</t>
  </si>
  <si>
    <t>ESTAMPILLA</t>
  </si>
  <si>
    <t xml:space="preserve">Se realizaron diversas actividades en las bibliotecas para conmemorar y celebrar el patrimonio cultural local, nacional e internacional. En la biblioteca Juan José Nieto, se llevó a cabo la apertura con una agenda llena de lectura en voz alta, juegos, dinámicas e invitados especiales, donde niños, niñas, jóvenes y adultos disfrutaron de todas las actividades. En la Biblioteca Distrital Juan de Dios Amador en Bostón, se organizó un encuentro intergeneracional entre adultos mayores y jóvenes de la comunidad, donde disfrutaron de actividades culturales y juegos. Además, se realizaron talleres de creación de caballitos de palo en conmemoración de las fiestas de la Virgen de la Candelaria, donde los niños y niñas aprendieron sobre esta tradición cultural de Cartagena.
También se llevaron a cabo eventos y conferencias para reflexionar sobre la importancia del patrimonio cultural y la participación de la infancia en su preservación. Por ejemplo, se realizó un conversatorio sobre "El papel de la infancia en la preservación del patrimonio inmaterial", donde niños y niñas líderes en iniciativas culturales compartieron sus ideas y experiencias. Además, se conmemoró el Festival de la Cumbia a la Manera Cartagenera versión XXIV, donde gestores culturales, músicos y talentosos grupos de bailarines se unieron para rendir un emotivo homenaje a Manuela Herrera Copras.
En cuanto a la educación y la conexión con el patrimonio cultural, se realizaron actividades como la proyección de documentales sobre la historia de los sitios turísticos de Cartagena, juegos tradicionales como la Ula Ula y la cuerda, y talleres de elaboración de caballitos de palo
</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</si>
  <si>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</si>
  <si>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 xml:space="preserve">Las bibliotecas han desarrollado encuentros tanto en línea como de manera presencial en torno al libro y a la tradición oral, en colaboración con agentes asociados a la promoción de lectura y escritura. Entre estas actividades se incluyen préstamos de libros en sala y externos a usuarios para fomentar el acceso a la lectura. Además, se han realizado eventos como "¡Contar y leer… Uy que nota!" en la Biblioteca Raúl Gómez Jattin del Centro Cultural Las Palmeras, en el marco de las Fiestas en Honor a la Virgen de la Candelaria. En este encuentro, se contó con la participación de narradores argentinos y locales, así como con niños y adolescentes pertenecientes a clubes de lectura y grupos artísticos.
Otra estrategia importante ha sido la implementación de mesas de interés, ubicadas estratégicamente en diferentes espacios de las bibliotecas, donde se colocan libros más solicitados para hacerlos más atractivos para los lectores. Además, se han llevado a cabo actividades de lectura tradicional con usuarios de la comunidad y actores sociales, incluyendo la lectura de poesías y versos.
</t>
  </si>
  <si>
    <t>Número de asistencias técnicas en actividades de extensión bibliotecaria en la comunidad.</t>
  </si>
  <si>
    <t>300 asistencias técnicas en actividades de extensión bibliotecaria en la comunidad.</t>
  </si>
  <si>
    <t xml:space="preserve"> Servicio de acceso a materiales de lectura - 3301098</t>
  </si>
  <si>
    <t>GESTIÓN CON VALORES PARA RESULTADOS</t>
  </si>
  <si>
    <t>Participación Ciudadana
Servicio al Ciudadano</t>
  </si>
  <si>
    <t>1.       Desarrollar actividades itinerantes de la oferta de los servicios bibliotecarios para consolidar una ciudadanía crítica, proactiva, analítica, imaginativa, resiliente, inclusiva y libre.</t>
  </si>
  <si>
    <t xml:space="preserve">Se realizaron diversas actividades en las bibliotecas para conmemorar y celebrar el patrimonio cultural local, nacional e internacional. En la biblioteca Juan José Nieto, se llevó a cabo la apertura con una agenda llena de lectura en voz alta, juegos, dinámicas e invitados especiales, donde niños, niñas, jóvenes y adultos disfrutaron de todas las actividades. En la Biblioteca Distrital Juan de Dios Amador en Bostón, se organizó un encuentro intergeneracional entre adultos mayores y jóvenes de la comunidad, donde disfrutaron de actividades culturales y juegos. Además, se realizaron talleres de creación de caballitos de palo en conmemoración de las fiestas de la Virgen de la Candelaria, donde los niños y niñas aprendieron sobre esta tradición cultural de Cartagena.
También se llevaron a cabo eventos y conferencias para reflexionar sobre la importancia del patrimonio cultural y la participación de la infancia en su preservación. Por ejemplo, se realizó un conversatorio sobre "El papel de la infancia en la preservación del patrimonio inmaterial", donde niños y niñas líderes en iniciativas culturales compartieron sus ideas y experiencias. Además, se conmemoró el Festival de la Cumbia a la Manera Cartagenera versión XXIV, donde gestores culturales, músicos y talentosos grupos de bailarines se unieron para rendir un emotivo homenaje a Manuela Herrera Copras.
</t>
  </si>
  <si>
    <t>2.       Crear   alianzas con instituciones educativas que nos permitan garantizar la participación comunitaria en la creación de contenidos, con producción y acceso de calidad, en las redes globales de información y conocimiento cultural.</t>
  </si>
  <si>
    <t xml:space="preserve">Las bibliotecas han establecido alianzas con diversas instituciones educativas y comunitarias para garantizar la participación comunitaria en la creación de contenidos de calidad y el acceso a redes globales de información y conocimiento cultural. Entre estas colaboraciones se incluyen préstamos de espacios para cursos y formaciones, como el SENA, la Fundación Patria, la Fundación Santo Domingo, el Grupo Social, y líderes comunitarios con reuniones con entidades como DADIS y ESE Cartagena.
Además, se han desarrollado talleres y proyectos como el taller de escritura creativa del club de lectura Tragalibros, donde los participantes exploraron su creatividad y compartieron sus ideas y emociones. También se han llevado a cabo iniciativas como el proyecto Impulso Étnico en colaboración con la fundación Promigas y la fundación Israaid, que busca promover el desarrollo económico autodeterminado y las capacidades productivas de la población joven étnica a través de la música, la danza y la visibilización del patrimonio cultural.
En colaboración con entidades locales y asociaciones de hogares de bienestar, se han organizado actividades de extensión bibliotecaria y encuentros de socialización de la alfabetización literaria. Además, se han realizado cine clubes, cine foros y celebraciones con espectáculos para transmitir mensajes de cuidado del medio ambiente y derechos individuales.
</t>
  </si>
  <si>
    <t>3.    Realizar talleres presenciales o a distancia de formación artística y cultural orientados hacia el fomento y el fortalecimiento de valores para la paz, dirigido a estudiantes de IE en el marco de la Ley 1620 de 2013 o Ley de Convivencia Escolar.</t>
  </si>
  <si>
    <t xml:space="preserve">Las bibliotecas han llevado a cabo una variedad de talleres presenciales orientados hacia el fomento de valores para la paz, dirigidos a estudiantes de instituciones educativas en cumplimiento de la Ley de Convivencia Escolar. Estas actividades han incluido talleres de pintura y manualidades, como el taller de pintura con los niños del club de lectura Grandes Lectores, donde se comenzó con una actividad de relajamiento guiada por la coordinadora, seguida de la realización de una manualidad con cartón, vinilos y un pitillo para crear un árbol.
Además, se han desarrollado talleres de elaboración de caballitos de palo con materiales reciclables, como el realizado con los niños del club de lectura Grandes Lectores, donde la coordinadora explicó paso a paso cómo construir un caballo de palito, fomentando la creatividad y la celebración de la fiesta de la Candelaria.
Durante la semana de receso escolar, se han llevado a cabo talleres sobre elaboración de cartas alusivas al Día de la Mujer, escritura y dibujo creativo, así como actividades al aire libre para fortalecer el valor de la amistad y el compartir, contribuyendo al fortalecimiento de la paz y la convivencia entre los participantes.
</t>
  </si>
  <si>
    <t>Avance Programa Mediación Y Bibliotecas para la Inclusión.</t>
  </si>
  <si>
    <t xml:space="preserve">Ciudades y comunidades sostenibles: Reducir el impacto ambiental negativo per cápita de las ciudades, incluso prestando especial atención a la calidad del aire y la gestión de los desechos municipales y de otro tipo. </t>
  </si>
  <si>
    <t>Porcentaje  de infraestructura cultural mantenida y conservada.</t>
  </si>
  <si>
    <t xml:space="preserve">   57%
18 bibliotecas, plaza de toros, Teatro Adolfo Mejía, Teatrino El  Socorro</t>
  </si>
  <si>
    <t>Mantener y conservar el 100% de la infraestructura cultural.</t>
  </si>
  <si>
    <t>Infraestructura Cultural Para La Inclusión.</t>
  </si>
  <si>
    <t xml:space="preserve">Servicio de mantenimiento de infraestructura cultural pública. </t>
  </si>
  <si>
    <t>57%
18 bibliotecas, plaza de toros, Teatro Adolfo Mejía, Teatrino El  Socorro</t>
  </si>
  <si>
    <t>21 Infraestructuras culturales mantenidas y conservadas.</t>
  </si>
  <si>
    <t xml:space="preserve">Servicio de mantenimiento de infraestructura cultural. - 3301068     </t>
  </si>
  <si>
    <t>GESTIÓN CON VALORES PARA RESULTADOS.
DIRECCIONAMIENTO ESTRATÉGIGO</t>
  </si>
  <si>
    <t>Fortalecimiento Institucional y Simplificación de Procesos
Planeación</t>
  </si>
  <si>
    <t>CONSERVACIÓN DEL PATRIMONIO MATERIAL
DIRECCIONAMIENTO ESTRATÉGICO</t>
  </si>
  <si>
    <t>Proteger, enriquecer, conservar, rehabilitar e intervenir con criterios de sustentabilidad al Centro Histórico y Zonas de influencia</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</si>
  <si>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</si>
  <si>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</si>
  <si>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</si>
  <si>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FEBRERO</t>
  </si>
  <si>
    <t>DIEMBRE</t>
  </si>
  <si>
    <t>MANTENIMIENTO DE LA INFRAESTRUCTURA CULTURAL PARA LA INCLUSIÓN EN EL DISTRITO DE  CARTAGENA DE INDIAS</t>
  </si>
  <si>
    <t>2.3.3301.1603.2020130010218</t>
  </si>
  <si>
    <t>1.2.3.2.27-032</t>
  </si>
  <si>
    <t>1.2.3.2.27-012</t>
  </si>
  <si>
    <t xml:space="preserve">SGP - RF SGP </t>
  </si>
  <si>
    <t>LEP</t>
  </si>
  <si>
    <t>1.2.3.1.12-134</t>
  </si>
  <si>
    <r>
      <t xml:space="preserve">2. Generar alianza con </t>
    </r>
    <r>
      <rPr>
        <sz val="12"/>
        <color rgb="FFFF0000"/>
        <rFont val="Arial  "/>
      </rPr>
      <t>MINCULTURA</t>
    </r>
    <r>
      <rPr>
        <sz val="12"/>
        <rFont val="Arial  "/>
      </rPr>
      <t xml:space="preserve"> para diseñar la estrategia tendiente a la </t>
    </r>
    <r>
      <rPr>
        <sz val="12"/>
        <color rgb="FFFF0000"/>
        <rFont val="Arial  "/>
      </rPr>
      <t>recuperación</t>
    </r>
    <r>
      <rPr>
        <sz val="12"/>
        <rFont val="Arial  "/>
      </rPr>
      <t xml:space="preserve"> del BICNAL cementerio Santa Cruz de Manga.</t>
    </r>
  </si>
  <si>
    <t>VENTA DE BIENES Y SERVICIOS TAM - IPCC</t>
  </si>
  <si>
    <t>Servicio de actualización tecnológica de las bibliotecas distritales (Colecciones digitales, mejora del internet, de los equipos, etc.)</t>
  </si>
  <si>
    <t>6 Bibliotecas con servicios de actualización tecnológica.</t>
  </si>
  <si>
    <t>Bibliotecas adecuadas - 3301003</t>
  </si>
  <si>
    <t>Gobierno Digital
Seguridad Digital</t>
  </si>
  <si>
    <t>GESTIÓN DE TECNOLOGIA</t>
  </si>
  <si>
    <t>Monitorear, evaluar y controlar la debida ejecución de los servidores virtuales, equipos de control de borde, conectividad de acuerdo al parámetro establecido por el instituto</t>
  </si>
  <si>
    <t xml:space="preserve">1. Actualización tecnológica de  6 bibliotecas.
</t>
  </si>
  <si>
    <t>1.3.2.2.08-123</t>
  </si>
  <si>
    <t>Imposibilidad de prestar tramites y servicios  en línea de cara al ciudadano.</t>
  </si>
  <si>
    <t>* Adquisición e Implementación de UPS de respaldo
* Revisión periódica del estado de los Servidores Virtuales sobre VMWare, revisando sus métricas, recursos entre otras variables.
* Monitoreo al Canal de Internet sobre el Equipo de Control de Borde y programar reglas que notifiquen el estado del Canal sobre correo electrónico.
* Hardening con implementación de Servidor de Dominio, Control NAC, Encripción en VMWare y uso de Cortafuegos.
* Mantenimiento, soporte y actualizaciones del sistema de Seguridad Perimetral.</t>
  </si>
  <si>
    <t>Avance Programa Infraestructura Cultural Para La Inclusión.</t>
  </si>
  <si>
    <t xml:space="preserve">Trabajo decente y crecimiento económico: Lograr el empleo pleno y productivo, el trabajo decente y la participación en la economía para todas
las mujeres y los hombres, incluidos los jóvenes y las personas con discapacidad, así como la igualdad
de remuneración por trabajo de igual valor. </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</si>
  <si>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</si>
  <si>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</si>
  <si>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</si>
  <si>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</si>
  <si>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Número de proyectos  de fomento para el acceso de la oferta artística, cultural y creativa en estímulos y becas.</t>
  </si>
  <si>
    <t xml:space="preserve">                                                                120 proyectos </t>
  </si>
  <si>
    <t>240 Proyectos de fomento para el acceso de la oferta artística, cultural y creativa en estímulos y becas adecuados a las condiciones sanitarias, de comunicación y a las restricciones de bioseguridad que establezcan las autoridades competentes.</t>
  </si>
  <si>
    <t xml:space="preserve">Servicio de apoyo financiero al sector artístico y cultural -3301054    </t>
  </si>
  <si>
    <t>GESTIÓN CON VALORES PARA RESULTADOS
GESTIÓN DEL CONOCIMIENTO</t>
  </si>
  <si>
    <t>Participación Ciudadana
Servicio al Ciudadano
Gestión del Conocimiento y la Innovación</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</si>
  <si>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</si>
  <si>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</si>
  <si>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1. Realizar convocatoria en las líneas de creación artística, formación e investigación a creadores y gestores (incluyendo poblaciones de especial protección) de la ciudad.</t>
  </si>
  <si>
    <t>FORTALECIMIENTO DE ESTÍMULOS PARA LAS ARTES Y LA CULTURA EN EL DISTRITO DE  CARTAGENA DE INDIAS</t>
  </si>
  <si>
    <t>2. Realizar convocatoria de concertación para impulsar, facilitar, apoyar y hacer visibles procesos y actividades artísticas y culturales.</t>
  </si>
  <si>
    <t>NO</t>
  </si>
  <si>
    <t>3. Realizar convocatoria de Estímulos para el desarrollo y sostenibilidad de  prácticas artísticas y culturales.</t>
  </si>
  <si>
    <t xml:space="preserve">Servicio de circulación artística y cultural - 3301073  </t>
  </si>
  <si>
    <t>4. Realizar evento presencial y/o a distancia para visibilizar las industrias creativas locales.</t>
  </si>
  <si>
    <t>MAYO</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</si>
  <si>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</si>
  <si>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1. Apoyar, fortalecer y promocionar los procesos de circulación (incluyendo contenidos digitales )de las diferentes expresiones artísticas a través de convocatorias públicas, diversificadas e incluyentes.</t>
  </si>
  <si>
    <t>ENERO - MARZO</t>
  </si>
  <si>
    <t>2. Realizar evento de divulgación presencial o a distancia para fomentar la circulación alternativa de contenidos culturales diversos e inclusivos.</t>
  </si>
  <si>
    <t>Número de personas del sector artístico, cultural y creativo, participando en los procesos de formación formal e informal  en forma presencial y/o en línea.</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</si>
  <si>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</si>
  <si>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 xml:space="preserve">Servicio de educación formal al sector artístico y cultural.  - 3301052     </t>
  </si>
  <si>
    <t>FORMACIÓN Y DIVULGACIÓN PARA LAS ARTES Y EL EMPRENDIMIENTO EN EL DISTRITO DE CARTAGENA DE INDIAS</t>
  </si>
  <si>
    <t>Fortalecer la formación, fomento, divulgación y emprendimiento en el ecosistema cultural del distrito de Cartagena.</t>
  </si>
  <si>
    <t>1. Realizar procesos para otorgar becas para la formación de creadores, gestores, hacedores y portadores sobre contenidos artísticos, culturales, creativos y de innovación social.</t>
  </si>
  <si>
    <t>FORMACIÓN Y DIVULGACIÓN PARA LAS ARTES Y EL EMPRENDIMIENTO EN EL DISTRITO DE  CARTAGENA DE INDIAS</t>
  </si>
  <si>
    <t>2.3.3301.1603.2020130010045</t>
  </si>
  <si>
    <t>2 .Realizar procesos de formación artística, presencial y/o a distancia, y de formación de públicos, dirigido a personas de especial protección, como funciones, talleres y capacitaciones en temas de artes plásticas, visuales, escénicas, literatura, entre otras.</t>
  </si>
  <si>
    <t>ABRIL</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</si>
  <si>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</si>
  <si>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</si>
  <si>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</si>
  <si>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N/D</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</si>
  <si>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</si>
  <si>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Servicio de promoción de actividades culturales - 3301053</t>
  </si>
  <si>
    <t xml:space="preserve">GESTIÓN DEL CONOCIMIENTO Y LA INNOVACIÓN
GESTIÓN CON VALORES PARA RESULTADOS </t>
  </si>
  <si>
    <t>Gestión del Conocimiento y la Innovación
Participación Ciudadana</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</si>
  <si>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</si>
  <si>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</si>
  <si>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Avance Programa Estímulos para las artes y el emprendimiento en una Cartagena incluyente.</t>
  </si>
  <si>
    <t xml:space="preserve">Reducción de las desigualdades: Potenciar y promover la inclusión social, económica y política de todas las personas,
independientemente de su edad, sexo, discapacidad, raza, etnia, origen, religión o situación
económica u otra condición y adoptar políticas, especialmente fiscales, salariales y de protección
social, y lograr progresivamente una mayor igualdad. </t>
  </si>
  <si>
    <t>Derechos Culturales y Buen Gobierno para el Fortalecimiento Institucional y Ciudadano.</t>
  </si>
  <si>
    <t>Documentos de políticas públicas presentadas por el IPCC con lineamientos técnicos formulados.</t>
  </si>
  <si>
    <t>4 Políticas públicas formuladas y presentadas articuladas intersectorialmente.</t>
  </si>
  <si>
    <t xml:space="preserve">Documentos normativos   - 3301071            </t>
  </si>
  <si>
    <t>GESTIÓN DEL CONOCIMIENTO Y LA INNOVACIÓN</t>
  </si>
  <si>
    <t xml:space="preserve">Gestión del Conocimiento y la Innovación </t>
  </si>
  <si>
    <t>PROTECCIÓN, INCLUSIÓN Y GARANTIA DE LOS DERECHOS CULTURALES EN EL DISTRITO DE CARTAGENA DE INDIAS</t>
  </si>
  <si>
    <t>Eficiente  articulación de los espacios de participación del Sistema Distrital de cultura- SDC, lo que  genera procesos culturales estratégicos de mayor impacto en la vida cultural de Cartagena</t>
  </si>
  <si>
    <t>1. Formular y desarrollar  cuatro documentos de política pública, construida participativamente con los actores del ecosistema cultural, atendiendo al enfoque de Acción sin daño y a los enfoques diferenciales, poblacionales y territoriales.</t>
  </si>
  <si>
    <t xml:space="preserve">FEBRERO </t>
  </si>
  <si>
    <t>PROTECCIÓN Y GARANTÍA DE LOS DERECHOS CULTURALES EN EL DISTRITO DE  CARTAGENA DE INDIAS</t>
  </si>
  <si>
    <t>2.3.3301.1603.2021130010291</t>
  </si>
  <si>
    <t>2. Realizar proceso de formación Y pedagogía a los consejeros  pertenecientes al SDC.</t>
  </si>
  <si>
    <t>Servicio de educación informal al sector artístico y cultural - 3301051</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</si>
  <si>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</si>
  <si>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NOVIEMBRE</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</si>
  <si>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</si>
  <si>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 xml:space="preserve">Paz, justicia e instituciones sólidas: Poner fin al maltrato, la explotación, la trata y todas las formas de violencia y tortura contra los niños;
reducir la corrupción y el soborno; proporcionar acceso a una identidad jurídica y garantizar el
acceso público a la información. </t>
  </si>
  <si>
    <t>Documentos normativos de modernización del IPCC formulado y presentado.</t>
  </si>
  <si>
    <t>Modernización del IPCC.</t>
  </si>
  <si>
    <t>Fortalecimiento Institucional y Simplificación de Procesos</t>
  </si>
  <si>
    <t>N/A</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</si>
  <si>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</si>
  <si>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</si>
  <si>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1. Fase de Aprestamiento.</t>
  </si>
  <si>
    <t>NP</t>
  </si>
  <si>
    <t>FORTALECIMIENTO Y MODERNIZACIÓN INSTITUCIONAL DEL INSTITUTO DE PATRIMONIO Y CULTURA (IPCC) EN EL DISTRITO DE CARTAGENA DE INDIAS</t>
  </si>
  <si>
    <t>2.3.3301.1603.2021130010005</t>
  </si>
  <si>
    <t>2.  Fase Diagnóstica.</t>
  </si>
  <si>
    <t>3. Fase de Diseño.</t>
  </si>
  <si>
    <t>4. Fase de Implementación.</t>
  </si>
  <si>
    <t>5. Fase de Revisión y Actualización del ACUERDO N° 001 DE 2003.</t>
  </si>
  <si>
    <t>Avance Programa Derechos Culturales y Buen Gobierno para el Fortalecimiento Institucional y Ciudadano.</t>
  </si>
  <si>
    <t>Porcentaje de portadores de la tradición y participantes en  las fiestas  y festivales del distrito cualificados (medido en grupos participantes)</t>
  </si>
  <si>
    <t>60%
(178 grupos)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</si>
  <si>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</si>
  <si>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Patrimonio Inmaterial: Prácticas Significativas para la Memoria.</t>
  </si>
  <si>
    <t>Número grupos participantes en las fiestas y festejos del distrito fortalecidos para la  salvaguardia del patrimonio inmaterial.</t>
  </si>
  <si>
    <t xml:space="preserve">
178 grupos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</si>
  <si>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</si>
  <si>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Servicio de salvaguardia al patrimonio inmaterial  - 3302049</t>
  </si>
  <si>
    <t>GESTIÓN DEL CONOCIMIENTO Y LA INNOVACIÓN 
GESTIÓN CON VALORES PARA RESULTADOS</t>
  </si>
  <si>
    <t>FORTALECIMIENTO Y SALVAGUARDIA DE LAS PRACTICAS SIGNIFICATIVAS DEL PATRIMONIO INMATERIAL EN EL DISTRITO DE CARTAGENA DE INDIAS</t>
  </si>
  <si>
    <t>Propiciar el fortalecimiento de la valoración, preservación y dignificación de las prácticas y tradiciones del patrimonio inmaterial en el distrito de cartagena de indias.</t>
  </si>
  <si>
    <t>1.Realizar ruedas de saberes y/o conversatorios con portadoras de la tradición de las fiestas, ferias o festejos con el fin de garantizar la apropiación social del patrimonio cultural vivo y fortalecer la puesta en valor de la ancestralidad en la comunidad cartagenera.</t>
  </si>
  <si>
    <t>2.3.3302.1603.2021130010255</t>
  </si>
  <si>
    <t>2.Realizar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</si>
  <si>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 MARZO</t>
  </si>
  <si>
    <t xml:space="preserve">3.Apoyar el desarrollo de experiencias culturales turísticas sostenibles en el ámbito local, con el fin de fomentar el desarrollo económico y el mejoramiento de la calidad de vida de los trabajadores de la cultura. </t>
  </si>
  <si>
    <t>4.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</si>
  <si>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 xml:space="preserve"> ENERO.           ABRIL.      JUNIO.   </t>
  </si>
  <si>
    <t>5.Promover la circulación de artistas festivos locales en la red de museos, bibliotecas públicas, las instituciones educativas, y los escenarios artísticos y culturales.</t>
  </si>
  <si>
    <t>Número de festivales y ferias  de salvaguardia al patrimonio inmaterial.</t>
  </si>
  <si>
    <t xml:space="preserve"> Festivales y ferias de salvaguardia al patrimonio inmaterial adecuados a las condiciones sanitarias, de comunicación y a las restricciones de bioseguridad que establezcan las autoridades competentes.</t>
  </si>
  <si>
    <t xml:space="preserve">Servicio de promoción de actividades culturales.-  3302044               </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</si>
  <si>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</si>
  <si>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</si>
  <si>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 xml:space="preserve"> ENERO          MARZO.               SEPTIEMBRE</t>
  </si>
  <si>
    <t>3. Fortalecer los procesos de formación festiva, la educación artística, la puesta en valor del patrimonio cultural y su apropiación social en las instituciones educativas públicas.</t>
  </si>
  <si>
    <t xml:space="preserve">VENTA DE BIENES Y SERVICIOS </t>
  </si>
  <si>
    <t>4. Apoyo a los festivales influyentes para contribuir al fortalecimiento integral de la agenda cultural de la ciudad. </t>
  </si>
  <si>
    <t>5. Generar estrategias de apropiación y transmisión de conocimiento en torno a las colecciones sobre patrimonio inmaterial que se encuentran en los museos de la ciudad, itinerándolas a los barrios, corregimientos e islas.</t>
  </si>
  <si>
    <t>Número de Planes Especiales de Salvaguardia formulados para inclusión de las manifestaciones culturales en la Lista Representativa de Patrimonio Cultural Inmaterial.</t>
  </si>
  <si>
    <t>Formular 2 Planes  Especiales de Salvaguardia para inclusión de las manifestaciones culturales en la Lista Representativa de Patrimonio Cultural Inmaterial.</t>
  </si>
  <si>
    <t>Servicio de salvaguardia al patrimonio inmaterial - 3302049</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</si>
  <si>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</si>
  <si>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</si>
  <si>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1. Desarrollar un (1) proceso ciudadano en la formulación del Plan Especial de Salvaguardia (PES) de las Fiestas de Independencia del 11 de noviembre.</t>
  </si>
  <si>
    <t xml:space="preserve">FORTALECIMIENTO DE PLANES ESPECIALES DE SALVAGUARDIA PARA INCLUSION DE LAS MANIFESTACIONES CULTURALES EN EL DISTRITO DE CARTAGENA DE INDIAS </t>
  </si>
  <si>
    <t>2.3.3302.1603.2021130010006</t>
  </si>
  <si>
    <t>ESTAMPILLA PROCULTURA</t>
  </si>
  <si>
    <t>2. Desarrollar un (1) proceso ciudadano en la formulación del Plan Especial de Salvaguardia (PES) de la Champeta.</t>
  </si>
  <si>
    <t>SGP-CULTURA</t>
  </si>
  <si>
    <t>Avance Programa Patrimonio Inmaterial: Prácticas Significativas para la Memoria.</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</si>
  <si>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</si>
  <si>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</si>
  <si>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</si>
  <si>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 xml:space="preserve">Valoración, Cuidado y Apropiación Social del Patrimonio Material. </t>
  </si>
  <si>
    <t>Número de acciones de divulgación, promoción y puesta en valor del patrimonio cultural, así como de preservación frente a la amenaza de la emergencia climática y las acciones de mitigación.</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</si>
  <si>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</si>
  <si>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Servicio de divulgación y publicación del patrimonio cultural</t>
  </si>
  <si>
    <t>INFORMACIÓN Y COMUNICACIÓN</t>
  </si>
  <si>
    <t>Transparencia, Acceso a la Información Pública y Lucha Contra la Corrupción</t>
  </si>
  <si>
    <t>CONSERVACIÓN DEL PATRIMONIO MATERIAL</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</si>
  <si>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</si>
  <si>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</si>
  <si>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</si>
  <si>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FORTALECIMIENTO A LA APROPIACIÓN SOCIAL Y DIVULGACIÓN DEL PATRIMONIO MATERIAL EN EL DISTRITO DE  CARTAGENA DE INDIAS</t>
  </si>
  <si>
    <t>2.3.3302.1603.2020130010213</t>
  </si>
  <si>
    <t>Cumplimiento parcial de metas de control de obras en el Centro Histórico y áreas de influencia</t>
  </si>
  <si>
    <t xml:space="preserve">Despliegue de jornadas de observación, vigilacia e intervención en el Centro Histórico y áreas de influencia de la ciudad. </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</si>
  <si>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</si>
  <si>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</si>
  <si>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1.2.3.2.25-166</t>
  </si>
  <si>
    <t>Número de acciones, de apropiación social del patrimonio material, divulgación y comunicación  social del patrimonio presenciales y/o virtual. (campañas, lineamientos para apropiación social del patrimonio, seminarios internacionales, etc.)</t>
  </si>
  <si>
    <t xml:space="preserve">Número </t>
  </si>
  <si>
    <t>36 acciones, de apropiación social del patrimonio material, divulgación ycomunicación social del patrimonio adecuadas a las condiciones sanitarias, de comunicación y a las restricciones de bioseguridad que establezcan las autoridades competentes</t>
  </si>
  <si>
    <t>Servicio de asistencia técnica en el manejo y gestión del patrimonio arqueológico, antropológico e histórico</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</si>
  <si>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</si>
  <si>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</si>
  <si>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 xml:space="preserve"> MARZO </t>
  </si>
  <si>
    <t>SANCIONES IPCC</t>
  </si>
  <si>
    <t>Servicios  relacionados con la preservación  del patrimonio material inmueble (gestiones de control, verificación, supervisión y asesorías) realizados para su conservación.</t>
  </si>
  <si>
    <t>1.767 inmuebles del centro histórico y su área de influencia que han tenido algún tipo de intervención (restauración, consolidación, adecuación, mantenimiento, obras de apuntalamiento preventivo, etc.)</t>
  </si>
  <si>
    <t>Realizar la  promoción de acciones de preservación del patrimonio material inmueble mantenidos (gestiones de control, verificación, supervisión asesorías) en 127 inmuebles para su conservación</t>
  </si>
  <si>
    <t>Documentos normativos - 3302003</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</si>
  <si>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</si>
  <si>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</si>
  <si>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Crear un sistema digital en el que se recopile la información y seguimientos a los inmuebles ubicados en el Centro Histórico, su área de influencia y periferia histórica.</t>
  </si>
  <si>
    <t xml:space="preserve"> FEBRERO</t>
  </si>
  <si>
    <t>FORTALECIMIENTO SALVAGUARDA VALORACIÓN CUIDADO Y CONTROL DEL PATRIMONIO MATERIAL EN EL DISTRITO DE CARTAGENA DE INDIAS</t>
  </si>
  <si>
    <t>2.3.3302.1603.20211300265</t>
  </si>
  <si>
    <t>2. Realizar acciones relacionadas con la preservación del patrimonio material inmueble.( Documentos y actuaciones juridicas que promuevan el cumplimiento normativo y legal para el cuidado y salvaguarda de los inmuebles)</t>
  </si>
  <si>
    <t>Servicios relacionados con la preservación del patrimonio material inmueble (gestiones de control, verificación, supervisión asesorías) para el mantenimiento de los inmuebles del centro histórico y su área de influencia.</t>
  </si>
  <si>
    <t xml:space="preserve">Realizar la  promoción de acciones de mantenimiento de 1767 inmuebles en el centro historico y su area de influencia que han tenido algun tipo de intervención, a través gestiones de control,verificación, supervisión, asesorias. </t>
  </si>
  <si>
    <t>Documentos de lineamientos técnicos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</si>
  <si>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</si>
  <si>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1.3.2.3.11-073</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</si>
  <si>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</si>
  <si>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</si>
  <si>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RF IPCC</t>
  </si>
  <si>
    <t xml:space="preserve">Avance Programa Valoración, Cuidado y Apropiación Social del Patrimonio Material. </t>
  </si>
  <si>
    <t>Cartagena Transparente</t>
  </si>
  <si>
    <t>Linea estratégica: Cartagena Inteligente con todos y para todos</t>
  </si>
  <si>
    <t>Premio Jorge Piedrahita Aduen</t>
  </si>
  <si>
    <t>Número de premios otorgados</t>
  </si>
  <si>
    <t>Otorgar 12 reconocimientos en el concurso sobre investigaciones del impacto de la corrupción en Cartagena.</t>
  </si>
  <si>
    <t>Documentos de investigación - 3301069</t>
  </si>
  <si>
    <t>Promover la diversidad cultural cartagenera a través del fortalecimiento de las diferentes dimensiones del campo artístico, creación de condiciones para el desarrollo y fomento de una cultura ciudadana de reconocimiento y respeto por las diferencias cultu</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</si>
  <si>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</si>
  <si>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</si>
  <si>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</si>
  <si>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JULIO</t>
  </si>
  <si>
    <t xml:space="preserve">1.2.1.0.00-001 </t>
  </si>
  <si>
    <t>2.3.3301.1603.2021130010264</t>
  </si>
  <si>
    <t>Linea estratégica para la equidad e inclusión de los negros, afros, palenqueros e indigena.</t>
  </si>
  <si>
    <t>Sostenibilidad cultural como garantía de permanencia</t>
  </si>
  <si>
    <t>Realización de festival de la memoria oral</t>
  </si>
  <si>
    <t>Realización de tres  festivales de memoria oral</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</si>
  <si>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</si>
  <si>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</si>
  <si>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</si>
  <si>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2.3.3302.1603.2021130010134</t>
  </si>
  <si>
    <t>2. Realizar festivales sobre memoria oral</t>
  </si>
  <si>
    <t>Apoyo a grupos culturales</t>
  </si>
  <si>
    <t>12 Grupos Culturales apoyados</t>
  </si>
  <si>
    <t xml:space="preserve"> Servicio de promoción de actividades culturales. - 3302044</t>
  </si>
  <si>
    <t>1.  Fortalecer portadores de la memora oral (grupos)</t>
  </si>
  <si>
    <t>JUNIO</t>
  </si>
  <si>
    <t>Linea estratégica jovenes salvando a cartagena</t>
  </si>
  <si>
    <t>Jovenes participando y salvando a cartagena</t>
  </si>
  <si>
    <t>Jovenes participando en espacios culturales, deportivos y acciones de cultura de paz</t>
  </si>
  <si>
    <t>20.0000 Jovenes que partipan en espacios culturales, deportivos y acciones de cultura de paz</t>
  </si>
  <si>
    <t>Servicio de asistencia técnica en procesos de comunicación cultural -3301059</t>
  </si>
  <si>
    <t>Participación Ciudadana</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</si>
  <si>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</si>
  <si>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</si>
  <si>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</si>
  <si>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DESARROLLO DE ACTIVIDADES CULTURALES Y ARTISTICAS PARA LOS JOVENES ENTRE 14 Y 28 AÑOS DEL DISTRITO DE   CARTAGENA DE INDIAS</t>
  </si>
  <si>
    <t>2.3.3301.1603.2021130010090</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</si>
  <si>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</si>
  <si>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AVANCE DE LA LINEA ESTRATEGICA A 30 DE MAYO  DE 2024</t>
  </si>
  <si>
    <t>AVANCE DE LA LINEA ESTRATEGICA AL CUARTENIO A 30 DE MAYO  DE 2024</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</si>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</sst>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 #,##0_-;\-&quot;$&quot;\ * #,##0_-;_-&quot;$&quot;\ * &quot;-&quot;_-;_-@_-"/>
    <numFmt numFmtId="165" formatCode="_-&quot;$&quot;\ * #,##0.00_-;\-&quot;$&quot;\ * #,##0.00_-;_-&quot;$&quot;\ * &quot;-&quot;??_-;_-@_-"/>
    <numFmt numFmtId="166" formatCode="_-* #,##0.00\ &quot;€&quot;_-;\-* #,##0.00\ &quot;€&quot;_-;_-* &quot;-&quot;??\ &quot;€&quot;_-;_-@_-"/>
    <numFmt numFmtId="167" formatCode="0;[Red]0"/>
    <numFmt numFmtId="168" formatCode="dd/mm/yy;@"/>
    <numFmt numFmtId="169" formatCode="0.0"/>
    <numFmt numFmtId="170" formatCode="_-&quot;$&quot;* #,##0.00_-;\-&quot;$&quot;* #,##0.00_-;_-&quot;$&quot;* &quot;-&quot;??_-;_-@_-"/>
    <numFmt numFmtId="171" formatCode="_-&quot;$&quot;* #,##0_-;\-&quot;$&quot;* #,##0_-;_-&quot;$&quot;* &quot;-&quot;??_-;_-@_-"/>
    <numFmt numFmtId="172" formatCode="[$$-240A]\ #,##0.00;\-[$$-240A]\ #,##0.00"/>
    <numFmt numFmtId="173" formatCode="0.0%"/>
    <numFmt numFmtId="174" formatCode="_-[$$-240A]\ * #,##0.00_-;\-[$$-240A]\ * #,##0.00_-;_-[$$-240A]\ * &quot;-&quot;??_-;_-@_-"/>
  </numFmts>
  <fonts count="55">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5"/>
      <color rgb="FFFF0000"/>
      <name val="Arial"/>
      <family val="2"/>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0"/>
      <color theme="1" tint="4.9989318521683403E-2"/>
      <name val="Arial"/>
      <family val="2"/>
    </font>
    <font>
      <b/>
      <sz val="9"/>
      <name val="Arial"/>
      <family val="2"/>
    </font>
    <font>
      <b/>
      <sz val="10"/>
      <color rgb="FFFF0000"/>
      <name val="Arial"/>
      <family val="2"/>
    </font>
    <font>
      <sz val="11"/>
      <color theme="1"/>
      <name val="Calibri"/>
      <family val="2"/>
      <scheme val="minor"/>
    </font>
    <font>
      <b/>
      <sz val="11"/>
      <color theme="1"/>
      <name val="Arial  "/>
    </font>
    <font>
      <sz val="14"/>
      <name val="Arial  "/>
    </font>
    <font>
      <b/>
      <sz val="14"/>
      <name val="Arial  "/>
    </font>
    <font>
      <sz val="14"/>
      <color theme="1"/>
      <name val="Arial  "/>
    </font>
    <font>
      <sz val="11"/>
      <color theme="1" tint="4.9989318521683403E-2"/>
      <name val="Arial  "/>
    </font>
    <font>
      <sz val="12"/>
      <color theme="1" tint="4.9989318521683403E-2"/>
      <name val="Arial  "/>
    </font>
    <font>
      <sz val="12"/>
      <name val="Arial  "/>
    </font>
    <font>
      <sz val="12"/>
      <color theme="1"/>
      <name val="Arial  "/>
    </font>
    <font>
      <sz val="12"/>
      <color theme="1"/>
      <name val="Arial"/>
      <family val="2"/>
    </font>
    <font>
      <sz val="12"/>
      <color rgb="FFFF0000"/>
      <name val="Arial  "/>
    </font>
    <font>
      <sz val="12"/>
      <color rgb="FF000000"/>
      <name val="Arial  "/>
    </font>
    <font>
      <sz val="14"/>
      <color rgb="FF000000"/>
      <name val="Arial  "/>
    </font>
    <font>
      <b/>
      <sz val="14"/>
      <color theme="1"/>
      <name val="Arial  "/>
    </font>
    <font>
      <sz val="11"/>
      <color theme="1"/>
      <name val="Arial  "/>
    </font>
    <font>
      <b/>
      <sz val="12"/>
      <color theme="1" tint="4.9989318521683403E-2"/>
      <name val="Arial  "/>
    </font>
    <font>
      <b/>
      <sz val="16"/>
      <color theme="1"/>
      <name val="Arial"/>
      <family val="2"/>
    </font>
    <font>
      <b/>
      <sz val="16"/>
      <color theme="1" tint="4.9989318521683403E-2"/>
      <name val="Arial"/>
      <family val="2"/>
    </font>
  </fonts>
  <fills count="7">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7">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166" fontId="37" fillId="0" borderId="0" applyFont="0" applyFill="0" applyBorder="0" applyAlignment="0" applyProtection="0"/>
    <xf numFmtId="9" fontId="37" fillId="0" borderId="0" applyFont="0" applyFill="0" applyBorder="0" applyAlignment="0" applyProtection="0"/>
  </cellStyleXfs>
  <cellXfs count="492">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8" fillId="0" borderId="0" xfId="0" applyFont="1"/>
    <xf numFmtId="0" fontId="19"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8" fillId="0" borderId="1" xfId="0" applyFont="1" applyBorder="1" applyAlignment="1">
      <alignment horizontal="left" vertical="center" wrapText="1"/>
    </xf>
    <xf numFmtId="0" fontId="31" fillId="0" borderId="0" xfId="0" applyFont="1" applyAlignment="1">
      <alignment horizontal="center" vertical="center" wrapText="1"/>
    </xf>
    <xf numFmtId="0" fontId="19" fillId="3" borderId="1" xfId="0" applyFont="1" applyFill="1" applyBorder="1" applyAlignment="1">
      <alignment horizontal="left" vertical="center" wrapText="1"/>
    </xf>
    <xf numFmtId="0" fontId="31" fillId="0" borderId="0" xfId="0" applyFont="1" applyAlignment="1">
      <alignment horizontal="left" vertical="center" wrapText="1"/>
    </xf>
    <xf numFmtId="0" fontId="27" fillId="3" borderId="1" xfId="0" applyFont="1" applyFill="1" applyBorder="1" applyAlignment="1">
      <alignment horizontal="left" vertical="center" wrapText="1"/>
    </xf>
    <xf numFmtId="0" fontId="27" fillId="0" borderId="1" xfId="0" applyFont="1" applyBorder="1" applyAlignment="1">
      <alignment horizontal="left" vertical="center" wrapText="1"/>
    </xf>
    <xf numFmtId="0" fontId="18" fillId="0" borderId="0" xfId="0" applyFont="1" applyAlignment="1">
      <alignment horizontal="left" vertical="center"/>
    </xf>
    <xf numFmtId="0" fontId="13" fillId="5" borderId="0" xfId="0" applyFont="1" applyFill="1" applyAlignment="1">
      <alignment vertical="center" wrapText="1"/>
    </xf>
    <xf numFmtId="0" fontId="12" fillId="5" borderId="1" xfId="4" applyFont="1" applyFill="1" applyBorder="1" applyAlignment="1">
      <alignment horizontal="left" vertical="center" wrapText="1"/>
    </xf>
    <xf numFmtId="0" fontId="13" fillId="5" borderId="0" xfId="0" applyFont="1" applyFill="1" applyAlignment="1">
      <alignment horizontal="center" vertical="center" wrapText="1"/>
    </xf>
    <xf numFmtId="0" fontId="0" fillId="5" borderId="0" xfId="0" applyFill="1" applyAlignment="1">
      <alignment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0" fillId="5" borderId="0" xfId="0" applyFill="1" applyAlignment="1">
      <alignment wrapText="1"/>
    </xf>
    <xf numFmtId="0" fontId="36" fillId="5" borderId="2" xfId="0" applyFont="1" applyFill="1" applyBorder="1" applyAlignment="1">
      <alignment vertical="center" wrapText="1"/>
    </xf>
    <xf numFmtId="0" fontId="20" fillId="5" borderId="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8" fillId="5" borderId="1" xfId="0" applyFont="1" applyFill="1" applyBorder="1" applyAlignment="1">
      <alignment horizontal="center" vertical="center" textRotation="90" wrapText="1"/>
    </xf>
    <xf numFmtId="0" fontId="8" fillId="5" borderId="2" xfId="0" applyFont="1" applyFill="1" applyBorder="1" applyAlignment="1">
      <alignment horizontal="center" vertical="center" textRotation="90" wrapText="1"/>
    </xf>
    <xf numFmtId="0" fontId="8" fillId="5" borderId="2" xfId="0" applyFont="1" applyFill="1" applyBorder="1" applyAlignment="1">
      <alignment horizontal="center" vertical="center" wrapText="1"/>
    </xf>
    <xf numFmtId="9" fontId="8" fillId="5" borderId="2" xfId="0" applyNumberFormat="1" applyFont="1" applyFill="1" applyBorder="1" applyAlignment="1">
      <alignment horizontal="center" vertical="center" wrapText="1"/>
    </xf>
    <xf numFmtId="0" fontId="25" fillId="5"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24" fillId="5" borderId="2" xfId="0" applyFont="1" applyFill="1" applyBorder="1" applyAlignment="1">
      <alignment horizontal="center" vertical="center" wrapText="1"/>
    </xf>
    <xf numFmtId="14" fontId="24" fillId="5" borderId="2"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left" vertical="center" wrapText="1"/>
    </xf>
    <xf numFmtId="3" fontId="39" fillId="6" borderId="1" xfId="0" applyNumberFormat="1" applyFont="1" applyFill="1" applyBorder="1" applyAlignment="1">
      <alignment horizontal="center" vertical="center"/>
    </xf>
    <xf numFmtId="0" fontId="45" fillId="5" borderId="1" xfId="0" applyFont="1" applyFill="1" applyBorder="1" applyAlignment="1">
      <alignment horizontal="center" vertical="center" wrapText="1"/>
    </xf>
    <xf numFmtId="0" fontId="45" fillId="5" borderId="1" xfId="0" applyFont="1" applyFill="1" applyBorder="1" applyAlignment="1">
      <alignment horizontal="center" vertical="center"/>
    </xf>
    <xf numFmtId="10" fontId="45" fillId="5" borderId="1" xfId="6" applyNumberFormat="1" applyFont="1" applyFill="1" applyBorder="1" applyAlignment="1">
      <alignment horizontal="center" vertical="center" wrapText="1"/>
    </xf>
    <xf numFmtId="0" fontId="45" fillId="5" borderId="1" xfId="6" applyNumberFormat="1" applyFont="1" applyFill="1" applyBorder="1" applyAlignment="1">
      <alignment horizontal="center" vertical="center" wrapText="1"/>
    </xf>
    <xf numFmtId="0" fontId="46" fillId="5" borderId="1" xfId="0" applyFont="1" applyFill="1" applyBorder="1" applyAlignment="1">
      <alignment horizontal="center" vertical="center" wrapText="1"/>
    </xf>
    <xf numFmtId="168" fontId="45" fillId="5" borderId="1" xfId="0" applyNumberFormat="1" applyFont="1" applyFill="1" applyBorder="1" applyAlignment="1">
      <alignment horizontal="center" vertical="center" wrapText="1"/>
    </xf>
    <xf numFmtId="172" fontId="45" fillId="5" borderId="1" xfId="5" applyNumberFormat="1" applyFont="1" applyFill="1" applyBorder="1" applyAlignment="1">
      <alignment horizontal="center" vertical="center" wrapText="1"/>
    </xf>
    <xf numFmtId="0" fontId="51" fillId="5" borderId="1" xfId="0" applyFont="1" applyFill="1" applyBorder="1" applyAlignment="1">
      <alignment horizontal="left" vertical="top" wrapText="1"/>
    </xf>
    <xf numFmtId="0" fontId="51" fillId="5" borderId="1" xfId="0" applyFont="1" applyFill="1" applyBorder="1" applyAlignment="1">
      <alignment horizontal="center" vertical="top" wrapText="1"/>
    </xf>
    <xf numFmtId="0" fontId="39" fillId="5" borderId="2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40" fillId="5" borderId="22" xfId="0" applyFont="1" applyFill="1" applyBorder="1" applyAlignment="1">
      <alignment horizontal="center" vertical="center" wrapText="1"/>
    </xf>
    <xf numFmtId="9" fontId="39" fillId="5" borderId="2" xfId="6" applyFont="1" applyFill="1" applyBorder="1" applyAlignment="1">
      <alignment horizontal="center" vertical="center"/>
    </xf>
    <xf numFmtId="0" fontId="32" fillId="5" borderId="1" xfId="0" applyFont="1" applyFill="1" applyBorder="1" applyAlignment="1">
      <alignment horizontal="center" vertical="center" wrapText="1"/>
    </xf>
    <xf numFmtId="0" fontId="42" fillId="5" borderId="21"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4" fillId="5" borderId="1" xfId="0" applyFont="1" applyFill="1" applyBorder="1" applyAlignment="1">
      <alignment horizontal="center" vertical="center" wrapText="1"/>
    </xf>
    <xf numFmtId="1" fontId="44" fillId="5" borderId="1" xfId="0" applyNumberFormat="1" applyFont="1" applyFill="1" applyBorder="1" applyAlignment="1">
      <alignment horizontal="center" vertical="center"/>
    </xf>
    <xf numFmtId="0" fontId="45" fillId="5" borderId="22" xfId="6" applyNumberFormat="1" applyFont="1" applyFill="1" applyBorder="1" applyAlignment="1">
      <alignment horizontal="center" vertical="center" wrapText="1"/>
    </xf>
    <xf numFmtId="0" fontId="46" fillId="5" borderId="22" xfId="0" applyFont="1" applyFill="1" applyBorder="1" applyAlignment="1">
      <alignment horizontal="center" vertical="center" wrapText="1"/>
    </xf>
    <xf numFmtId="168" fontId="45" fillId="5" borderId="22" xfId="0" applyNumberFormat="1" applyFont="1" applyFill="1" applyBorder="1" applyAlignment="1">
      <alignment horizontal="center" vertical="center" wrapText="1"/>
    </xf>
    <xf numFmtId="0" fontId="45" fillId="5" borderId="22" xfId="0" applyFont="1" applyFill="1" applyBorder="1" applyAlignment="1">
      <alignment horizontal="center" vertical="center" wrapText="1"/>
    </xf>
    <xf numFmtId="0" fontId="45" fillId="5" borderId="22" xfId="0" applyFont="1" applyFill="1" applyBorder="1" applyAlignment="1">
      <alignment horizontal="center" vertical="center"/>
    </xf>
    <xf numFmtId="0" fontId="45" fillId="5" borderId="21" xfId="0" applyFont="1" applyFill="1" applyBorder="1" applyAlignment="1">
      <alignment horizontal="center" vertical="center" wrapText="1"/>
    </xf>
    <xf numFmtId="171" fontId="46" fillId="5" borderId="22" xfId="5" applyNumberFormat="1" applyFont="1" applyFill="1" applyBorder="1" applyAlignment="1">
      <alignment horizontal="center" vertical="center" wrapText="1"/>
    </xf>
    <xf numFmtId="9" fontId="46" fillId="5" borderId="21" xfId="6" applyFont="1" applyFill="1" applyBorder="1" applyAlignment="1">
      <alignment horizontal="center" vertical="center" wrapText="1"/>
    </xf>
    <xf numFmtId="174" fontId="46" fillId="5" borderId="21" xfId="5" applyNumberFormat="1" applyFont="1" applyFill="1" applyBorder="1" applyAlignment="1">
      <alignment horizontal="center" vertical="center" wrapText="1"/>
    </xf>
    <xf numFmtId="0" fontId="51" fillId="5" borderId="1" xfId="0" applyFont="1" applyFill="1" applyBorder="1" applyAlignment="1">
      <alignment horizontal="center" vertical="center"/>
    </xf>
    <xf numFmtId="0" fontId="45" fillId="5" borderId="2" xfId="0" applyFont="1" applyFill="1" applyBorder="1" applyAlignment="1">
      <alignment horizontal="center" vertical="center"/>
    </xf>
    <xf numFmtId="171" fontId="45" fillId="5" borderId="2" xfId="5" applyNumberFormat="1" applyFont="1" applyFill="1" applyBorder="1" applyAlignment="1">
      <alignment horizontal="center" vertical="center"/>
    </xf>
    <xf numFmtId="9" fontId="45" fillId="5" borderId="2" xfId="6" applyFont="1" applyFill="1" applyBorder="1" applyAlignment="1">
      <alignment horizontal="center" vertical="center"/>
    </xf>
    <xf numFmtId="171" fontId="45" fillId="5" borderId="1" xfId="5" applyNumberFormat="1" applyFont="1" applyFill="1" applyBorder="1" applyAlignment="1">
      <alignment vertical="center"/>
    </xf>
    <xf numFmtId="9" fontId="45" fillId="5" borderId="1" xfId="6" applyFont="1" applyFill="1" applyBorder="1" applyAlignment="1">
      <alignment horizontal="center" vertical="center"/>
    </xf>
    <xf numFmtId="10" fontId="44" fillId="5" borderId="1" xfId="0" applyNumberFormat="1" applyFont="1" applyFill="1" applyBorder="1" applyAlignment="1">
      <alignment horizontal="center" vertical="center" wrapText="1"/>
    </xf>
    <xf numFmtId="2" fontId="44" fillId="5" borderId="1" xfId="0" applyNumberFormat="1" applyFont="1" applyFill="1" applyBorder="1" applyAlignment="1">
      <alignment horizontal="center" vertical="center" wrapText="1"/>
    </xf>
    <xf numFmtId="14" fontId="45" fillId="5" borderId="1" xfId="0" applyNumberFormat="1" applyFont="1" applyFill="1" applyBorder="1" applyAlignment="1">
      <alignment horizontal="center" vertical="center"/>
    </xf>
    <xf numFmtId="0" fontId="39" fillId="5" borderId="1" xfId="0" applyFont="1" applyFill="1" applyBorder="1" applyAlignment="1">
      <alignment horizontal="center" vertical="center"/>
    </xf>
    <xf numFmtId="2" fontId="39" fillId="5" borderId="1" xfId="0" applyNumberFormat="1" applyFont="1" applyFill="1" applyBorder="1" applyAlignment="1">
      <alignment horizontal="center" vertical="center"/>
    </xf>
    <xf numFmtId="9" fontId="39" fillId="5" borderId="1" xfId="6" applyFont="1" applyFill="1" applyBorder="1" applyAlignment="1">
      <alignment horizontal="center" vertical="center"/>
    </xf>
    <xf numFmtId="0" fontId="42" fillId="5" borderId="1"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39" fillId="5" borderId="21" xfId="0" applyFont="1" applyFill="1" applyBorder="1" applyAlignment="1">
      <alignment horizontal="center" vertical="center" wrapText="1"/>
    </xf>
    <xf numFmtId="9" fontId="39" fillId="5" borderId="22" xfId="0" applyNumberFormat="1" applyFont="1" applyFill="1" applyBorder="1" applyAlignment="1">
      <alignment horizontal="center" vertical="center" wrapText="1"/>
    </xf>
    <xf numFmtId="0" fontId="40" fillId="5" borderId="21" xfId="0" applyFont="1" applyFill="1" applyBorder="1" applyAlignment="1">
      <alignment horizontal="center" vertical="center" wrapText="1"/>
    </xf>
    <xf numFmtId="9" fontId="39" fillId="5" borderId="22" xfId="6" applyFont="1" applyFill="1" applyBorder="1" applyAlignment="1">
      <alignment horizontal="center" vertical="center"/>
    </xf>
    <xf numFmtId="0" fontId="42" fillId="5" borderId="22" xfId="0" applyFont="1" applyFill="1" applyBorder="1" applyAlignment="1">
      <alignment horizontal="center" vertical="center" wrapText="1"/>
    </xf>
    <xf numFmtId="0" fontId="43" fillId="5" borderId="22" xfId="0" applyFont="1" applyFill="1" applyBorder="1" applyAlignment="1">
      <alignment horizontal="center" vertical="center" wrapText="1"/>
    </xf>
    <xf numFmtId="0" fontId="45" fillId="5" borderId="21" xfId="0" applyFont="1" applyFill="1" applyBorder="1" applyAlignment="1">
      <alignment horizontal="center" vertical="center"/>
    </xf>
    <xf numFmtId="0" fontId="44" fillId="5" borderId="21" xfId="0" applyFont="1" applyFill="1" applyBorder="1" applyAlignment="1">
      <alignment horizontal="center" vertical="center" wrapText="1"/>
    </xf>
    <xf numFmtId="171" fontId="45" fillId="5" borderId="21" xfId="5" applyNumberFormat="1" applyFont="1" applyFill="1" applyBorder="1" applyAlignment="1">
      <alignment horizontal="center" vertical="center"/>
    </xf>
    <xf numFmtId="9" fontId="45" fillId="5" borderId="21" xfId="6" applyFont="1" applyFill="1" applyBorder="1" applyAlignment="1">
      <alignment horizontal="center" vertical="center"/>
    </xf>
    <xf numFmtId="174" fontId="45" fillId="5" borderId="21" xfId="5" applyNumberFormat="1" applyFont="1" applyFill="1" applyBorder="1" applyAlignment="1">
      <alignment horizontal="center" vertical="center"/>
    </xf>
    <xf numFmtId="172" fontId="45" fillId="5" borderId="1" xfId="5" applyNumberFormat="1" applyFont="1" applyFill="1" applyBorder="1" applyAlignment="1">
      <alignment horizontal="center" vertical="center"/>
    </xf>
    <xf numFmtId="165" fontId="45" fillId="5" borderId="1" xfId="0" applyNumberFormat="1" applyFont="1" applyFill="1" applyBorder="1" applyAlignment="1">
      <alignment horizontal="center" vertical="center"/>
    </xf>
    <xf numFmtId="9" fontId="39" fillId="5" borderId="21" xfId="0" applyNumberFormat="1" applyFont="1" applyFill="1" applyBorder="1" applyAlignment="1">
      <alignment horizontal="center" vertical="center" wrapText="1"/>
    </xf>
    <xf numFmtId="0" fontId="39" fillId="6" borderId="1" xfId="0" applyFont="1" applyFill="1" applyBorder="1" applyAlignment="1">
      <alignment horizontal="center" vertical="center" wrapText="1"/>
    </xf>
    <xf numFmtId="9" fontId="45" fillId="5" borderId="21" xfId="6" applyFont="1" applyFill="1" applyBorder="1" applyAlignment="1">
      <alignment horizontal="center" vertical="center" wrapText="1"/>
    </xf>
    <xf numFmtId="10" fontId="46" fillId="5" borderId="1" xfId="6" applyNumberFormat="1" applyFont="1" applyFill="1" applyBorder="1" applyAlignment="1">
      <alignment horizontal="center" vertical="center" wrapText="1"/>
    </xf>
    <xf numFmtId="0" fontId="46" fillId="5" borderId="1" xfId="6" applyNumberFormat="1" applyFont="1" applyFill="1" applyBorder="1" applyAlignment="1">
      <alignment horizontal="center" vertical="center" wrapText="1"/>
    </xf>
    <xf numFmtId="170" fontId="45" fillId="5" borderId="1" xfId="0" applyNumberFormat="1" applyFont="1" applyFill="1" applyBorder="1" applyAlignment="1">
      <alignment horizontal="center" vertical="center"/>
    </xf>
    <xf numFmtId="2" fontId="46" fillId="5" borderId="22" xfId="6" applyNumberFormat="1" applyFont="1" applyFill="1" applyBorder="1" applyAlignment="1">
      <alignment horizontal="center" vertical="center" wrapText="1"/>
    </xf>
    <xf numFmtId="2" fontId="46" fillId="5" borderId="2" xfId="6" applyNumberFormat="1" applyFont="1" applyFill="1" applyBorder="1" applyAlignment="1">
      <alignment horizontal="center" vertical="center" wrapText="1"/>
    </xf>
    <xf numFmtId="0" fontId="46" fillId="5" borderId="2" xfId="6" applyNumberFormat="1" applyFont="1" applyFill="1" applyBorder="1" applyAlignment="1">
      <alignment horizontal="center" vertical="center" wrapText="1"/>
    </xf>
    <xf numFmtId="0" fontId="40" fillId="5" borderId="1"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3" fillId="5" borderId="2" xfId="0" applyFont="1" applyFill="1" applyBorder="1" applyAlignment="1">
      <alignment horizontal="center" vertical="center" wrapText="1"/>
    </xf>
    <xf numFmtId="165" fontId="45" fillId="5" borderId="2" xfId="6" applyNumberFormat="1" applyFont="1" applyFill="1" applyBorder="1" applyAlignment="1">
      <alignment horizontal="center" vertical="center"/>
    </xf>
    <xf numFmtId="0" fontId="48" fillId="5" borderId="1" xfId="0" applyFont="1" applyFill="1" applyBorder="1" applyAlignment="1">
      <alignment horizontal="center" vertical="center" wrapText="1"/>
    </xf>
    <xf numFmtId="10" fontId="48" fillId="5" borderId="1" xfId="6" applyNumberFormat="1" applyFont="1" applyFill="1" applyBorder="1" applyAlignment="1">
      <alignment horizontal="center" vertical="center" wrapText="1"/>
    </xf>
    <xf numFmtId="0" fontId="48" fillId="5" borderId="1" xfId="6" applyNumberFormat="1" applyFont="1" applyFill="1" applyBorder="1" applyAlignment="1">
      <alignment horizontal="center" vertical="center" wrapText="1"/>
    </xf>
    <xf numFmtId="0" fontId="47" fillId="5" borderId="1" xfId="0" applyFont="1" applyFill="1" applyBorder="1" applyAlignment="1">
      <alignment horizontal="center" vertical="center" wrapText="1"/>
    </xf>
    <xf numFmtId="2" fontId="48" fillId="5" borderId="1" xfId="6" applyNumberFormat="1" applyFont="1" applyFill="1" applyBorder="1" applyAlignment="1">
      <alignment horizontal="center" vertical="center" wrapText="1"/>
    </xf>
    <xf numFmtId="0" fontId="39" fillId="5" borderId="2" xfId="0" applyFont="1" applyFill="1" applyBorder="1" applyAlignment="1">
      <alignment horizontal="center" vertical="center" wrapText="1"/>
    </xf>
    <xf numFmtId="0" fontId="41" fillId="5" borderId="22" xfId="0" applyFont="1" applyFill="1" applyBorder="1" applyAlignment="1">
      <alignment horizontal="center" vertical="center" wrapText="1"/>
    </xf>
    <xf numFmtId="9" fontId="41" fillId="5" borderId="21" xfId="6" applyFont="1" applyFill="1" applyBorder="1" applyAlignment="1">
      <alignment horizontal="center" vertical="center" wrapText="1"/>
    </xf>
    <xf numFmtId="0" fontId="32" fillId="5" borderId="22" xfId="0" applyFont="1" applyFill="1" applyBorder="1" applyAlignment="1">
      <alignment horizontal="center" vertical="center" wrapText="1"/>
    </xf>
    <xf numFmtId="1" fontId="45" fillId="5" borderId="1" xfId="0" applyNumberFormat="1"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5" fillId="5" borderId="2" xfId="0" applyFont="1" applyFill="1" applyBorder="1" applyAlignment="1">
      <alignment horizontal="center" vertical="center" wrapText="1"/>
    </xf>
    <xf numFmtId="172" fontId="45" fillId="5" borderId="22" xfId="5" applyNumberFormat="1" applyFont="1" applyFill="1" applyBorder="1" applyAlignment="1">
      <alignment horizontal="center" vertical="center"/>
    </xf>
    <xf numFmtId="0" fontId="48" fillId="5" borderId="21" xfId="0" applyFont="1" applyFill="1" applyBorder="1" applyAlignment="1">
      <alignment horizontal="center" vertical="center" wrapText="1"/>
    </xf>
    <xf numFmtId="165" fontId="45" fillId="5" borderId="21" xfId="6" applyNumberFormat="1" applyFont="1" applyFill="1" applyBorder="1" applyAlignment="1">
      <alignment horizontal="center" vertical="center"/>
    </xf>
    <xf numFmtId="0" fontId="46" fillId="5" borderId="2" xfId="0" applyFont="1" applyFill="1" applyBorder="1" applyAlignment="1">
      <alignment horizontal="center" vertical="center" wrapText="1"/>
    </xf>
    <xf numFmtId="0" fontId="48" fillId="5" borderId="22" xfId="0" applyFont="1" applyFill="1" applyBorder="1" applyAlignment="1">
      <alignment vertical="center" wrapText="1"/>
    </xf>
    <xf numFmtId="0" fontId="48" fillId="5" borderId="1" xfId="0" applyFont="1" applyFill="1" applyBorder="1" applyAlignment="1">
      <alignment vertical="center" wrapText="1"/>
    </xf>
    <xf numFmtId="0" fontId="48" fillId="5" borderId="22" xfId="6" applyNumberFormat="1" applyFont="1" applyFill="1" applyBorder="1" applyAlignment="1">
      <alignment horizontal="center" vertical="center" wrapText="1"/>
    </xf>
    <xf numFmtId="171" fontId="45" fillId="5" borderId="1" xfId="5" applyNumberFormat="1" applyFont="1" applyFill="1" applyBorder="1" applyAlignment="1">
      <alignment vertical="center" wrapText="1"/>
    </xf>
    <xf numFmtId="9" fontId="45" fillId="5" borderId="1" xfId="6" applyFont="1" applyFill="1" applyBorder="1" applyAlignment="1">
      <alignment horizontal="center" vertical="center" wrapText="1"/>
    </xf>
    <xf numFmtId="0" fontId="48" fillId="5" borderId="2" xfId="6" applyNumberFormat="1" applyFont="1" applyFill="1" applyBorder="1" applyAlignment="1">
      <alignment horizontal="center" vertical="center" wrapText="1"/>
    </xf>
    <xf numFmtId="9" fontId="39" fillId="5" borderId="21" xfId="6" applyFont="1" applyFill="1" applyBorder="1" applyAlignment="1">
      <alignment horizontal="center" vertical="center"/>
    </xf>
    <xf numFmtId="0" fontId="39" fillId="6" borderId="22" xfId="0" applyFont="1" applyFill="1" applyBorder="1" applyAlignment="1">
      <alignment horizontal="center" vertical="center"/>
    </xf>
    <xf numFmtId="171" fontId="45" fillId="5" borderId="22" xfId="5" applyNumberFormat="1" applyFont="1" applyFill="1" applyBorder="1" applyAlignment="1">
      <alignment vertical="center" wrapText="1"/>
    </xf>
    <xf numFmtId="9" fontId="45" fillId="5" borderId="22" xfId="6" applyFont="1" applyFill="1" applyBorder="1" applyAlignment="1">
      <alignment horizontal="center" vertical="center" wrapText="1"/>
    </xf>
    <xf numFmtId="165" fontId="45" fillId="5" borderId="22" xfId="6" applyNumberFormat="1" applyFont="1" applyFill="1" applyBorder="1" applyAlignment="1">
      <alignment horizontal="center" vertical="center" wrapText="1"/>
    </xf>
    <xf numFmtId="2" fontId="45" fillId="5" borderId="1" xfId="6" applyNumberFormat="1" applyFont="1" applyFill="1" applyBorder="1" applyAlignment="1">
      <alignment horizontal="center" vertical="center" wrapText="1"/>
    </xf>
    <xf numFmtId="14" fontId="45" fillId="5" borderId="22" xfId="0" applyNumberFormat="1" applyFont="1" applyFill="1" applyBorder="1" applyAlignment="1">
      <alignment vertical="center"/>
    </xf>
    <xf numFmtId="14" fontId="45" fillId="5" borderId="21" xfId="0" applyNumberFormat="1" applyFont="1" applyFill="1" applyBorder="1" applyAlignment="1">
      <alignment vertical="center"/>
    </xf>
    <xf numFmtId="14" fontId="45" fillId="5" borderId="2" xfId="0" applyNumberFormat="1" applyFont="1" applyFill="1" applyBorder="1" applyAlignment="1">
      <alignment vertical="center"/>
    </xf>
    <xf numFmtId="1" fontId="48" fillId="5" borderId="1" xfId="6" applyNumberFormat="1" applyFont="1" applyFill="1" applyBorder="1" applyAlignment="1">
      <alignment horizontal="center" vertical="center" wrapText="1"/>
    </xf>
    <xf numFmtId="0" fontId="51" fillId="5" borderId="22" xfId="0" applyFont="1" applyFill="1" applyBorder="1" applyAlignment="1">
      <alignment vertical="center"/>
    </xf>
    <xf numFmtId="0" fontId="51" fillId="5" borderId="21" xfId="0" applyFont="1" applyFill="1" applyBorder="1" applyAlignment="1">
      <alignment vertical="center"/>
    </xf>
    <xf numFmtId="0" fontId="45" fillId="5" borderId="1" xfId="0" applyFont="1" applyFill="1" applyBorder="1" applyAlignment="1">
      <alignment vertical="center" wrapText="1"/>
    </xf>
    <xf numFmtId="0" fontId="45" fillId="5" borderId="2" xfId="0" applyFont="1" applyFill="1" applyBorder="1" applyAlignment="1">
      <alignment vertical="center" wrapText="1"/>
    </xf>
    <xf numFmtId="171" fontId="45" fillId="5" borderId="2" xfId="5" applyNumberFormat="1" applyFont="1" applyFill="1" applyBorder="1" applyAlignment="1">
      <alignment vertical="center" wrapText="1"/>
    </xf>
    <xf numFmtId="0" fontId="51" fillId="5" borderId="2" xfId="0" applyFont="1" applyFill="1" applyBorder="1" applyAlignment="1">
      <alignment vertical="center"/>
    </xf>
    <xf numFmtId="0" fontId="49" fillId="5" borderId="2" xfId="0" applyFont="1" applyFill="1" applyBorder="1" applyAlignment="1">
      <alignment horizontal="center" vertical="center" wrapText="1"/>
    </xf>
    <xf numFmtId="0" fontId="50" fillId="5" borderId="2" xfId="0" applyFont="1" applyFill="1" applyBorder="1" applyAlignment="1">
      <alignment horizontal="center" vertical="center" wrapText="1"/>
    </xf>
    <xf numFmtId="9" fontId="49" fillId="6" borderId="2" xfId="6" applyFont="1" applyFill="1" applyBorder="1" applyAlignment="1">
      <alignment horizontal="center" vertical="center" wrapText="1"/>
    </xf>
    <xf numFmtId="0" fontId="49" fillId="6" borderId="2" xfId="0" applyFont="1" applyFill="1" applyBorder="1" applyAlignment="1">
      <alignment horizontal="center" vertical="center" wrapText="1"/>
    </xf>
    <xf numFmtId="0" fontId="32" fillId="5" borderId="2" xfId="0" applyFont="1" applyFill="1" applyBorder="1" applyAlignment="1">
      <alignment horizontal="center" vertical="center" wrapText="1"/>
    </xf>
    <xf numFmtId="1" fontId="48" fillId="5" borderId="1" xfId="0" applyNumberFormat="1" applyFont="1" applyFill="1" applyBorder="1" applyAlignment="1">
      <alignment horizontal="center" vertical="center" wrapText="1"/>
    </xf>
    <xf numFmtId="0" fontId="48" fillId="5" borderId="2" xfId="0" applyFont="1" applyFill="1" applyBorder="1" applyAlignment="1">
      <alignment horizontal="center" vertical="center" wrapText="1"/>
    </xf>
    <xf numFmtId="165" fontId="45" fillId="5" borderId="1" xfId="6" applyNumberFormat="1" applyFont="1" applyFill="1" applyBorder="1" applyAlignment="1">
      <alignment horizontal="center" vertical="center" wrapText="1"/>
    </xf>
    <xf numFmtId="0" fontId="41" fillId="5" borderId="21" xfId="0" applyFont="1" applyFill="1" applyBorder="1" applyAlignment="1">
      <alignment horizontal="center" vertical="center" wrapText="1"/>
    </xf>
    <xf numFmtId="0" fontId="41" fillId="5" borderId="2" xfId="0" applyFont="1" applyFill="1" applyBorder="1" applyAlignment="1">
      <alignment horizontal="center" vertical="center" wrapText="1"/>
    </xf>
    <xf numFmtId="9" fontId="41" fillId="5" borderId="2" xfId="0" applyNumberFormat="1" applyFont="1" applyFill="1" applyBorder="1" applyAlignment="1">
      <alignment horizontal="center" vertical="center" wrapText="1"/>
    </xf>
    <xf numFmtId="9" fontId="49" fillId="5" borderId="2" xfId="6" applyFont="1" applyFill="1" applyBorder="1" applyAlignment="1">
      <alignment horizontal="center" vertical="center" wrapText="1"/>
    </xf>
    <xf numFmtId="9" fontId="45" fillId="5" borderId="1" xfId="0" applyNumberFormat="1" applyFont="1" applyFill="1" applyBorder="1" applyAlignment="1">
      <alignment horizontal="center" vertical="center" wrapText="1"/>
    </xf>
    <xf numFmtId="171" fontId="45" fillId="5" borderId="1" xfId="5" applyNumberFormat="1" applyFont="1" applyFill="1" applyBorder="1" applyAlignment="1">
      <alignment horizontal="center" vertical="center" wrapText="1"/>
    </xf>
    <xf numFmtId="0" fontId="49" fillId="5" borderId="1" xfId="0" applyFont="1" applyFill="1" applyBorder="1" applyAlignment="1">
      <alignment horizontal="center" vertical="center" wrapText="1"/>
    </xf>
    <xf numFmtId="9" fontId="49" fillId="5" borderId="1" xfId="6" applyFont="1" applyFill="1" applyBorder="1" applyAlignment="1">
      <alignment horizontal="center" vertical="center" wrapText="1"/>
    </xf>
    <xf numFmtId="0" fontId="49" fillId="6" borderId="1" xfId="0" applyFont="1" applyFill="1" applyBorder="1" applyAlignment="1">
      <alignment horizontal="center" vertical="center" wrapText="1"/>
    </xf>
    <xf numFmtId="0" fontId="22" fillId="5" borderId="0" xfId="0" applyFont="1" applyFill="1" applyAlignment="1">
      <alignment horizontal="center" vertical="center" wrapText="1"/>
    </xf>
    <xf numFmtId="0" fontId="15" fillId="5" borderId="0" xfId="0" applyFont="1" applyFill="1" applyAlignment="1">
      <alignment horizontal="center" vertical="center" wrapText="1"/>
    </xf>
    <xf numFmtId="0" fontId="13" fillId="5" borderId="0" xfId="0" applyFont="1" applyFill="1" applyAlignment="1">
      <alignment horizontal="left" vertical="center" wrapText="1"/>
    </xf>
    <xf numFmtId="9" fontId="54" fillId="5" borderId="1" xfId="6" applyFont="1" applyFill="1" applyBorder="1" applyAlignment="1">
      <alignment horizontal="center" vertical="center" wrapText="1"/>
    </xf>
    <xf numFmtId="0" fontId="30" fillId="5" borderId="0" xfId="0" applyFont="1" applyFill="1" applyAlignment="1">
      <alignment horizontal="center" vertical="center" wrapText="1"/>
    </xf>
    <xf numFmtId="1" fontId="22" fillId="5" borderId="0" xfId="0" applyNumberFormat="1" applyFont="1" applyFill="1" applyAlignment="1">
      <alignment horizontal="center" vertical="center" wrapText="1"/>
    </xf>
    <xf numFmtId="1" fontId="0" fillId="5" borderId="0" xfId="0" applyNumberFormat="1" applyFill="1" applyAlignment="1">
      <alignment horizontal="center" vertical="center" wrapText="1"/>
    </xf>
    <xf numFmtId="1" fontId="13" fillId="5" borderId="0" xfId="0" applyNumberFormat="1" applyFont="1" applyFill="1" applyAlignment="1">
      <alignment horizontal="center" vertical="center" wrapText="1"/>
    </xf>
    <xf numFmtId="0" fontId="29" fillId="5" borderId="0" xfId="0" applyFont="1" applyFill="1" applyAlignment="1">
      <alignment horizontal="center" vertical="center" wrapText="1"/>
    </xf>
    <xf numFmtId="0" fontId="14" fillId="5" borderId="0" xfId="0" applyFont="1" applyFill="1" applyAlignment="1">
      <alignment horizontal="center" vertical="center" wrapText="1"/>
    </xf>
    <xf numFmtId="167" fontId="13" fillId="5" borderId="0" xfId="0" applyNumberFormat="1" applyFont="1" applyFill="1" applyAlignment="1">
      <alignment horizontal="center" vertical="center" wrapText="1"/>
    </xf>
    <xf numFmtId="0" fontId="8" fillId="5" borderId="0" xfId="0" applyFont="1" applyFill="1" applyAlignment="1">
      <alignment horizontal="left" vertical="center" wrapText="1"/>
    </xf>
    <xf numFmtId="0" fontId="8" fillId="5" borderId="0" xfId="0" applyFont="1" applyFill="1" applyAlignment="1">
      <alignment horizontal="center" vertical="center" wrapText="1"/>
    </xf>
    <xf numFmtId="0" fontId="25" fillId="5" borderId="0" xfId="0" applyFont="1" applyFill="1" applyAlignment="1">
      <alignment horizontal="center" vertical="center" wrapText="1"/>
    </xf>
    <xf numFmtId="14" fontId="21" fillId="5" borderId="0" xfId="0" applyNumberFormat="1" applyFont="1" applyFill="1" applyAlignment="1">
      <alignment horizontal="center" vertical="center" wrapText="1"/>
    </xf>
    <xf numFmtId="0" fontId="21" fillId="5" borderId="0" xfId="0" applyFont="1" applyFill="1" applyAlignment="1">
      <alignment horizontal="center" vertical="center" wrapText="1"/>
    </xf>
    <xf numFmtId="164" fontId="21" fillId="5" borderId="0" xfId="0" applyNumberFormat="1" applyFont="1" applyFill="1" applyAlignment="1">
      <alignment horizontal="center" vertical="center" wrapText="1"/>
    </xf>
    <xf numFmtId="0" fontId="21" fillId="5" borderId="0" xfId="0" applyFont="1" applyFill="1" applyAlignment="1">
      <alignment vertical="center" wrapText="1"/>
    </xf>
    <xf numFmtId="0" fontId="7" fillId="5" borderId="0" xfId="0" applyFont="1" applyFill="1" applyAlignment="1">
      <alignment vertical="center" wrapText="1"/>
    </xf>
    <xf numFmtId="0" fontId="39" fillId="6" borderId="1" xfId="6" applyNumberFormat="1" applyFont="1" applyFill="1" applyBorder="1" applyAlignment="1">
      <alignment horizontal="center" vertical="center" wrapText="1"/>
    </xf>
    <xf numFmtId="0" fontId="49" fillId="5" borderId="22" xfId="0" applyFont="1" applyFill="1" applyBorder="1" applyAlignment="1">
      <alignment horizontal="center" vertical="center" wrapText="1"/>
    </xf>
    <xf numFmtId="2" fontId="45" fillId="5" borderId="22" xfId="0" applyNumberFormat="1" applyFont="1" applyFill="1" applyBorder="1" applyAlignment="1">
      <alignment horizontal="center" vertical="center"/>
    </xf>
    <xf numFmtId="2" fontId="45" fillId="5" borderId="21" xfId="0" applyNumberFormat="1" applyFont="1" applyFill="1" applyBorder="1" applyAlignment="1">
      <alignment horizontal="center" vertical="center"/>
    </xf>
    <xf numFmtId="2" fontId="45" fillId="5" borderId="2" xfId="0" applyNumberFormat="1" applyFont="1" applyFill="1" applyBorder="1" applyAlignment="1">
      <alignment horizontal="center" vertical="center"/>
    </xf>
    <xf numFmtId="0" fontId="45" fillId="5" borderId="2" xfId="6" applyNumberFormat="1" applyFont="1" applyFill="1" applyBorder="1" applyAlignment="1">
      <alignment horizontal="center" vertical="center" wrapText="1"/>
    </xf>
    <xf numFmtId="0" fontId="46" fillId="5" borderId="22" xfId="6" applyNumberFormat="1" applyFont="1" applyFill="1" applyBorder="1" applyAlignment="1">
      <alignment horizontal="center" vertical="center" wrapText="1"/>
    </xf>
    <xf numFmtId="0" fontId="45" fillId="5" borderId="21" xfId="6" applyNumberFormat="1" applyFont="1" applyFill="1" applyBorder="1" applyAlignment="1">
      <alignment horizontal="center" vertical="center" wrapText="1"/>
    </xf>
    <xf numFmtId="0" fontId="53" fillId="5" borderId="1" xfId="0" applyFont="1" applyFill="1" applyBorder="1" applyAlignment="1">
      <alignment horizontal="center" vertical="center" wrapText="1"/>
    </xf>
    <xf numFmtId="171" fontId="45" fillId="5" borderId="1" xfId="5" applyNumberFormat="1" applyFont="1" applyFill="1" applyBorder="1" applyAlignment="1">
      <alignment horizontal="center" vertical="center"/>
    </xf>
    <xf numFmtId="0" fontId="39" fillId="5" borderId="26" xfId="0" applyFont="1" applyFill="1" applyBorder="1" applyAlignment="1">
      <alignment horizontal="center" vertical="center" wrapText="1"/>
    </xf>
    <xf numFmtId="0" fontId="39" fillId="5" borderId="27" xfId="0" applyFont="1" applyFill="1" applyBorder="1" applyAlignment="1">
      <alignment horizontal="center" vertical="center" wrapText="1"/>
    </xf>
    <xf numFmtId="0" fontId="41" fillId="5" borderId="28" xfId="0" applyFont="1" applyFill="1" applyBorder="1" applyAlignment="1">
      <alignment horizontal="center" vertical="center" wrapText="1"/>
    </xf>
    <xf numFmtId="0" fontId="49" fillId="5" borderId="26" xfId="0" applyFont="1" applyFill="1" applyBorder="1" applyAlignment="1">
      <alignment horizontal="center" vertical="center" wrapText="1"/>
    </xf>
    <xf numFmtId="0" fontId="18" fillId="0" borderId="1" xfId="0" applyFont="1" applyBorder="1" applyAlignment="1">
      <alignment horizontal="left" vertical="center" wrapText="1"/>
    </xf>
    <xf numFmtId="0" fontId="31"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9" fillId="0" borderId="1" xfId="0" applyFont="1" applyBorder="1" applyAlignment="1">
      <alignment horizontal="justify" vertical="center" wrapText="1"/>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18" fillId="0" borderId="8" xfId="0" applyFont="1" applyBorder="1" applyAlignment="1">
      <alignment horizontal="center"/>
    </xf>
    <xf numFmtId="0" fontId="19" fillId="4"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2" fillId="0" borderId="5" xfId="0" applyFont="1" applyBorder="1" applyAlignment="1">
      <alignment horizontal="left" vertical="center" wrapText="1"/>
    </xf>
    <xf numFmtId="0" fontId="32" fillId="0" borderId="7" xfId="0" applyFont="1" applyBorder="1" applyAlignment="1">
      <alignment horizontal="left" vertical="center" wrapText="1"/>
    </xf>
    <xf numFmtId="0" fontId="32" fillId="0" borderId="6" xfId="0" applyFont="1" applyBorder="1" applyAlignment="1">
      <alignment horizontal="left" vertical="center" wrapText="1"/>
    </xf>
    <xf numFmtId="2" fontId="41" fillId="5" borderId="22" xfId="0" applyNumberFormat="1" applyFont="1" applyFill="1" applyBorder="1" applyAlignment="1">
      <alignment horizontal="center" vertical="center" wrapText="1"/>
    </xf>
    <xf numFmtId="2" fontId="41" fillId="5" borderId="21" xfId="0" applyNumberFormat="1" applyFont="1" applyFill="1" applyBorder="1" applyAlignment="1">
      <alignment horizontal="center" vertical="center" wrapText="1"/>
    </xf>
    <xf numFmtId="2" fontId="41" fillId="5" borderId="2" xfId="0" applyNumberFormat="1" applyFont="1" applyFill="1" applyBorder="1" applyAlignment="1">
      <alignment horizontal="center" vertical="center" wrapText="1"/>
    </xf>
    <xf numFmtId="2" fontId="49" fillId="6" borderId="22" xfId="0" applyNumberFormat="1" applyFont="1" applyFill="1" applyBorder="1" applyAlignment="1">
      <alignment horizontal="center" vertical="center" wrapText="1"/>
    </xf>
    <xf numFmtId="2" fontId="49" fillId="6" borderId="21" xfId="0" applyNumberFormat="1" applyFont="1" applyFill="1" applyBorder="1" applyAlignment="1">
      <alignment horizontal="center" vertical="center" wrapText="1"/>
    </xf>
    <xf numFmtId="2" fontId="49" fillId="6" borderId="2" xfId="0" applyNumberFormat="1" applyFont="1" applyFill="1" applyBorder="1" applyAlignment="1">
      <alignment horizontal="center" vertical="center" wrapText="1"/>
    </xf>
    <xf numFmtId="1" fontId="49" fillId="6" borderId="22" xfId="0" applyNumberFormat="1" applyFont="1" applyFill="1" applyBorder="1" applyAlignment="1">
      <alignment horizontal="center" vertical="center" wrapText="1"/>
    </xf>
    <xf numFmtId="1" fontId="49" fillId="6" borderId="2" xfId="0" applyNumberFormat="1" applyFont="1" applyFill="1" applyBorder="1" applyAlignment="1">
      <alignment horizontal="center" vertical="center" wrapText="1"/>
    </xf>
    <xf numFmtId="0" fontId="49" fillId="6" borderId="22" xfId="0" applyFont="1" applyFill="1" applyBorder="1" applyAlignment="1">
      <alignment horizontal="center" vertical="center" wrapText="1"/>
    </xf>
    <xf numFmtId="0" fontId="49" fillId="6" borderId="21" xfId="0" applyFont="1" applyFill="1" applyBorder="1" applyAlignment="1">
      <alignment horizontal="center" vertical="center" wrapText="1"/>
    </xf>
    <xf numFmtId="0" fontId="49" fillId="6" borderId="2" xfId="0" applyFont="1" applyFill="1" applyBorder="1" applyAlignment="1">
      <alignment horizontal="center" vertical="center" wrapText="1"/>
    </xf>
    <xf numFmtId="0" fontId="49" fillId="5" borderId="22" xfId="0" applyFont="1" applyFill="1" applyBorder="1" applyAlignment="1">
      <alignment horizontal="center" vertical="center" wrapText="1"/>
    </xf>
    <xf numFmtId="0" fontId="49" fillId="5" borderId="2" xfId="0" applyFont="1" applyFill="1" applyBorder="1" applyAlignment="1">
      <alignment horizontal="center" vertical="center" wrapText="1"/>
    </xf>
    <xf numFmtId="3" fontId="49" fillId="5" borderId="22" xfId="0" applyNumberFormat="1" applyFont="1" applyFill="1" applyBorder="1" applyAlignment="1">
      <alignment horizontal="center" vertical="center" wrapText="1"/>
    </xf>
    <xf numFmtId="3" fontId="49" fillId="5" borderId="2" xfId="0" applyNumberFormat="1" applyFont="1" applyFill="1" applyBorder="1" applyAlignment="1">
      <alignment horizontal="center" vertical="center" wrapText="1"/>
    </xf>
    <xf numFmtId="0" fontId="38" fillId="5" borderId="21" xfId="0" applyFont="1" applyFill="1" applyBorder="1" applyAlignment="1">
      <alignment horizontal="center" vertical="center" wrapText="1"/>
    </xf>
    <xf numFmtId="0" fontId="45" fillId="5" borderId="22" xfId="0" applyFont="1" applyFill="1" applyBorder="1" applyAlignment="1">
      <alignment horizontal="center" vertical="center" wrapText="1"/>
    </xf>
    <xf numFmtId="0" fontId="45" fillId="5" borderId="21" xfId="0" applyFont="1" applyFill="1" applyBorder="1" applyAlignment="1">
      <alignment horizontal="center" vertical="center" wrapText="1"/>
    </xf>
    <xf numFmtId="0" fontId="45" fillId="5" borderId="2" xfId="0" applyFont="1" applyFill="1" applyBorder="1" applyAlignment="1">
      <alignment horizontal="center" vertical="center" wrapText="1"/>
    </xf>
    <xf numFmtId="3" fontId="39" fillId="5" borderId="1" xfId="0" applyNumberFormat="1" applyFont="1" applyFill="1" applyBorder="1" applyAlignment="1">
      <alignment horizontal="center" vertical="center"/>
    </xf>
    <xf numFmtId="0" fontId="39" fillId="5" borderId="1" xfId="0" applyFont="1" applyFill="1" applyBorder="1" applyAlignment="1">
      <alignment horizontal="center" vertical="center"/>
    </xf>
    <xf numFmtId="0" fontId="39" fillId="5" borderId="22" xfId="0" applyFont="1" applyFill="1" applyBorder="1" applyAlignment="1">
      <alignment horizontal="center" vertical="center"/>
    </xf>
    <xf numFmtId="0" fontId="39" fillId="5" borderId="21" xfId="0" applyFont="1" applyFill="1" applyBorder="1" applyAlignment="1">
      <alignment horizontal="center" vertical="center"/>
    </xf>
    <xf numFmtId="0" fontId="39" fillId="5" borderId="2" xfId="0" applyFont="1" applyFill="1" applyBorder="1" applyAlignment="1">
      <alignment horizontal="center" vertical="center"/>
    </xf>
    <xf numFmtId="169" fontId="39" fillId="5" borderId="22" xfId="0" applyNumberFormat="1" applyFont="1" applyFill="1" applyBorder="1" applyAlignment="1">
      <alignment horizontal="center" vertical="center" wrapText="1"/>
    </xf>
    <xf numFmtId="169" fontId="39" fillId="5" borderId="21" xfId="0" applyNumberFormat="1" applyFont="1" applyFill="1" applyBorder="1" applyAlignment="1">
      <alignment horizontal="center" vertical="center" wrapText="1"/>
    </xf>
    <xf numFmtId="169" fontId="39" fillId="5" borderId="2" xfId="0" applyNumberFormat="1" applyFont="1" applyFill="1" applyBorder="1" applyAlignment="1">
      <alignment horizontal="center" vertical="center" wrapText="1"/>
    </xf>
    <xf numFmtId="0" fontId="39" fillId="6" borderId="22" xfId="0" applyFont="1" applyFill="1" applyBorder="1" applyAlignment="1">
      <alignment horizontal="center" vertical="center" wrapText="1"/>
    </xf>
    <xf numFmtId="0" fontId="39" fillId="6" borderId="21" xfId="0" applyFont="1" applyFill="1" applyBorder="1" applyAlignment="1">
      <alignment horizontal="center" vertical="center" wrapText="1"/>
    </xf>
    <xf numFmtId="0" fontId="39" fillId="6" borderId="2" xfId="0" applyFont="1" applyFill="1" applyBorder="1" applyAlignment="1">
      <alignment horizontal="center" vertical="center" wrapText="1"/>
    </xf>
    <xf numFmtId="1" fontId="39" fillId="5" borderId="22" xfId="0" applyNumberFormat="1" applyFont="1" applyFill="1" applyBorder="1" applyAlignment="1">
      <alignment horizontal="center" vertical="center"/>
    </xf>
    <xf numFmtId="1" fontId="39" fillId="5" borderId="21" xfId="0" applyNumberFormat="1" applyFont="1" applyFill="1" applyBorder="1" applyAlignment="1">
      <alignment horizontal="center" vertical="center"/>
    </xf>
    <xf numFmtId="1" fontId="39" fillId="5" borderId="2" xfId="0" applyNumberFormat="1" applyFont="1" applyFill="1" applyBorder="1" applyAlignment="1">
      <alignment horizontal="center" vertical="center"/>
    </xf>
    <xf numFmtId="173" fontId="39" fillId="5" borderId="22" xfId="6" applyNumberFormat="1" applyFont="1" applyFill="1" applyBorder="1" applyAlignment="1">
      <alignment horizontal="center" vertical="center"/>
    </xf>
    <xf numFmtId="173" fontId="39" fillId="5" borderId="21" xfId="6" applyNumberFormat="1" applyFont="1" applyFill="1" applyBorder="1" applyAlignment="1">
      <alignment horizontal="center" vertical="center"/>
    </xf>
    <xf numFmtId="173" fontId="39" fillId="5" borderId="2" xfId="6" applyNumberFormat="1" applyFont="1" applyFill="1" applyBorder="1" applyAlignment="1">
      <alignment horizontal="center" vertical="center"/>
    </xf>
    <xf numFmtId="9" fontId="39" fillId="5" borderId="22" xfId="6" applyFont="1" applyFill="1" applyBorder="1" applyAlignment="1">
      <alignment horizontal="center" vertical="center"/>
    </xf>
    <xf numFmtId="9" fontId="39" fillId="5" borderId="2" xfId="6" applyFont="1" applyFill="1" applyBorder="1" applyAlignment="1">
      <alignment horizontal="center" vertical="center"/>
    </xf>
    <xf numFmtId="171" fontId="38" fillId="5" borderId="22" xfId="5" applyNumberFormat="1" applyFont="1" applyFill="1" applyBorder="1" applyAlignment="1">
      <alignment horizontal="center" vertical="center" wrapText="1"/>
    </xf>
    <xf numFmtId="171" fontId="38" fillId="5" borderId="2" xfId="5" applyNumberFormat="1" applyFont="1" applyFill="1" applyBorder="1" applyAlignment="1">
      <alignment horizontal="center" vertical="center" wrapText="1"/>
    </xf>
    <xf numFmtId="9" fontId="38" fillId="5" borderId="22" xfId="6" applyFont="1" applyFill="1" applyBorder="1" applyAlignment="1">
      <alignment horizontal="center" vertical="center" wrapText="1"/>
    </xf>
    <xf numFmtId="9" fontId="38" fillId="5" borderId="2" xfId="6"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44" fillId="5" borderId="21" xfId="0" applyFont="1" applyFill="1" applyBorder="1" applyAlignment="1">
      <alignment horizontal="center" vertical="center" wrapText="1"/>
    </xf>
    <xf numFmtId="0" fontId="44" fillId="5" borderId="2" xfId="0" applyFont="1" applyFill="1" applyBorder="1" applyAlignment="1">
      <alignment horizontal="center" vertical="center" wrapText="1"/>
    </xf>
    <xf numFmtId="1" fontId="44" fillId="5" borderId="22" xfId="0" applyNumberFormat="1" applyFont="1" applyFill="1" applyBorder="1" applyAlignment="1">
      <alignment horizontal="center" vertical="center"/>
    </xf>
    <xf numFmtId="1" fontId="44" fillId="5" borderId="21" xfId="0" applyNumberFormat="1" applyFont="1" applyFill="1" applyBorder="1" applyAlignment="1">
      <alignment horizontal="center" vertical="center"/>
    </xf>
    <xf numFmtId="1" fontId="44" fillId="5" borderId="2" xfId="0" applyNumberFormat="1" applyFont="1" applyFill="1" applyBorder="1" applyAlignment="1">
      <alignment horizontal="center" vertical="center"/>
    </xf>
    <xf numFmtId="0" fontId="32" fillId="5" borderId="1" xfId="0" applyFont="1" applyFill="1" applyBorder="1" applyAlignment="1">
      <alignment horizontal="center" vertical="center" wrapText="1"/>
    </xf>
    <xf numFmtId="0" fontId="39" fillId="5" borderId="1" xfId="0" applyFont="1" applyFill="1" applyBorder="1" applyAlignment="1">
      <alignment horizontal="center" vertical="center" wrapText="1"/>
    </xf>
    <xf numFmtId="169" fontId="39" fillId="5" borderId="1" xfId="0" applyNumberFormat="1" applyFont="1" applyFill="1" applyBorder="1" applyAlignment="1">
      <alignment horizontal="center" vertical="center" wrapText="1"/>
    </xf>
    <xf numFmtId="0" fontId="52" fillId="5" borderId="2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12" fillId="5" borderId="17"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8" xfId="0" applyFont="1" applyFill="1" applyBorder="1" applyAlignment="1">
      <alignment horizontal="left" vertical="center" wrapText="1"/>
    </xf>
    <xf numFmtId="0" fontId="22" fillId="5" borderId="18" xfId="0" applyFont="1" applyFill="1" applyBorder="1" applyAlignment="1">
      <alignment horizontal="center" vertical="center" wrapText="1"/>
    </xf>
    <xf numFmtId="14" fontId="22" fillId="5" borderId="18" xfId="0" applyNumberFormat="1"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35" fillId="5" borderId="14"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9" fillId="5" borderId="22" xfId="0" applyFont="1" applyFill="1" applyBorder="1" applyAlignment="1">
      <alignment horizontal="center" vertical="center" wrapText="1"/>
    </xf>
    <xf numFmtId="0" fontId="39" fillId="5" borderId="21" xfId="0" applyFont="1" applyFill="1" applyBorder="1" applyAlignment="1">
      <alignment horizontal="center" vertical="center" wrapText="1"/>
    </xf>
    <xf numFmtId="0" fontId="39" fillId="5" borderId="2" xfId="0" applyFont="1" applyFill="1" applyBorder="1" applyAlignment="1">
      <alignment horizontal="center" vertical="center" wrapText="1"/>
    </xf>
    <xf numFmtId="0" fontId="41" fillId="5" borderId="1" xfId="0" applyFont="1" applyFill="1" applyBorder="1" applyAlignment="1">
      <alignment horizontal="center" vertical="center" wrapText="1"/>
    </xf>
    <xf numFmtId="9" fontId="41" fillId="5" borderId="1" xfId="0" applyNumberFormat="1" applyFont="1" applyFill="1" applyBorder="1" applyAlignment="1">
      <alignment horizontal="center" vertical="center" wrapText="1"/>
    </xf>
    <xf numFmtId="0" fontId="49" fillId="5" borderId="21" xfId="0" applyFont="1" applyFill="1" applyBorder="1" applyAlignment="1">
      <alignment horizontal="center" vertical="center" wrapText="1"/>
    </xf>
    <xf numFmtId="167" fontId="39" fillId="6" borderId="22" xfId="0" applyNumberFormat="1" applyFont="1" applyFill="1" applyBorder="1" applyAlignment="1">
      <alignment horizontal="center" vertical="center"/>
    </xf>
    <xf numFmtId="167" fontId="39" fillId="6" borderId="2" xfId="0" applyNumberFormat="1" applyFont="1" applyFill="1" applyBorder="1" applyAlignment="1">
      <alignment horizontal="center" vertical="center"/>
    </xf>
    <xf numFmtId="0" fontId="32" fillId="5" borderId="22" xfId="0" applyFont="1" applyFill="1" applyBorder="1" applyAlignment="1">
      <alignment horizontal="center" vertical="center" wrapText="1"/>
    </xf>
    <xf numFmtId="0" fontId="32" fillId="5" borderId="21"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42" fillId="5" borderId="22" xfId="0" applyFont="1" applyFill="1" applyBorder="1" applyAlignment="1">
      <alignment horizontal="center" vertical="center" wrapText="1"/>
    </xf>
    <xf numFmtId="0" fontId="42" fillId="5" borderId="21"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3" fillId="5" borderId="22" xfId="0" applyFont="1" applyFill="1" applyBorder="1" applyAlignment="1">
      <alignment horizontal="center" vertical="center" wrapText="1"/>
    </xf>
    <xf numFmtId="0" fontId="43" fillId="5" borderId="21" xfId="0" applyFont="1" applyFill="1" applyBorder="1" applyAlignment="1">
      <alignment horizontal="center" vertical="center" wrapText="1"/>
    </xf>
    <xf numFmtId="0" fontId="43" fillId="5" borderId="2" xfId="0" applyFont="1" applyFill="1" applyBorder="1" applyAlignment="1">
      <alignment horizontal="center" vertical="center" wrapText="1"/>
    </xf>
    <xf numFmtId="3" fontId="39" fillId="6" borderId="22" xfId="0" applyNumberFormat="1" applyFont="1" applyFill="1" applyBorder="1" applyAlignment="1">
      <alignment horizontal="center" vertical="center"/>
    </xf>
    <xf numFmtId="3" fontId="39" fillId="6" borderId="21" xfId="0" applyNumberFormat="1" applyFont="1" applyFill="1" applyBorder="1" applyAlignment="1">
      <alignment horizontal="center" vertical="center"/>
    </xf>
    <xf numFmtId="3" fontId="39" fillId="6" borderId="2" xfId="0" applyNumberFormat="1" applyFont="1" applyFill="1" applyBorder="1" applyAlignment="1">
      <alignment horizontal="center" vertical="center"/>
    </xf>
    <xf numFmtId="9" fontId="39" fillId="5" borderId="21" xfId="6" applyFont="1" applyFill="1" applyBorder="1" applyAlignment="1">
      <alignment horizontal="center" vertical="center"/>
    </xf>
    <xf numFmtId="3" fontId="39" fillId="6" borderId="22" xfId="0" applyNumberFormat="1" applyFont="1" applyFill="1" applyBorder="1" applyAlignment="1">
      <alignment horizontal="center" vertical="center" wrapText="1"/>
    </xf>
    <xf numFmtId="3" fontId="39" fillId="6" borderId="21" xfId="0" applyNumberFormat="1" applyFont="1" applyFill="1" applyBorder="1" applyAlignment="1">
      <alignment horizontal="center" vertical="center" wrapText="1"/>
    </xf>
    <xf numFmtId="3" fontId="39" fillId="6" borderId="2" xfId="0" applyNumberFormat="1" applyFont="1" applyFill="1" applyBorder="1" applyAlignment="1">
      <alignment horizontal="center" vertical="center" wrapText="1"/>
    </xf>
    <xf numFmtId="9" fontId="39" fillId="5" borderId="1" xfId="0" applyNumberFormat="1" applyFont="1" applyFill="1" applyBorder="1" applyAlignment="1">
      <alignment horizontal="center" vertical="center" wrapText="1"/>
    </xf>
    <xf numFmtId="0" fontId="40" fillId="5" borderId="22" xfId="0" applyFont="1" applyFill="1" applyBorder="1" applyAlignment="1">
      <alignment horizontal="center" vertical="center" wrapText="1"/>
    </xf>
    <xf numFmtId="0" fontId="40" fillId="5" borderId="21" xfId="0" applyFont="1" applyFill="1" applyBorder="1" applyAlignment="1">
      <alignment horizontal="center" vertical="center" wrapText="1"/>
    </xf>
    <xf numFmtId="0" fontId="39" fillId="6" borderId="22" xfId="0" applyFont="1" applyFill="1" applyBorder="1" applyAlignment="1">
      <alignment horizontal="center" vertical="center"/>
    </xf>
    <xf numFmtId="0" fontId="39" fillId="6" borderId="21" xfId="0" applyFont="1" applyFill="1" applyBorder="1" applyAlignment="1">
      <alignment horizontal="center" vertical="center"/>
    </xf>
    <xf numFmtId="0" fontId="39" fillId="6" borderId="2" xfId="0" applyFont="1" applyFill="1" applyBorder="1" applyAlignment="1">
      <alignment horizontal="center" vertical="center"/>
    </xf>
    <xf numFmtId="10" fontId="41" fillId="5" borderId="1" xfId="0" applyNumberFormat="1" applyFont="1" applyFill="1" applyBorder="1" applyAlignment="1">
      <alignment horizontal="center" vertical="center" wrapText="1"/>
    </xf>
    <xf numFmtId="0" fontId="39" fillId="5" borderId="5" xfId="0" applyFont="1" applyFill="1" applyBorder="1" applyAlignment="1">
      <alignment horizontal="center" vertical="center" wrapText="1"/>
    </xf>
    <xf numFmtId="0" fontId="39" fillId="5" borderId="7" xfId="0" applyFont="1" applyFill="1" applyBorder="1" applyAlignment="1">
      <alignment horizontal="center" vertical="center" wrapText="1"/>
    </xf>
    <xf numFmtId="0" fontId="39" fillId="5" borderId="6" xfId="0" applyFont="1" applyFill="1" applyBorder="1" applyAlignment="1">
      <alignment horizontal="center" vertical="center" wrapText="1"/>
    </xf>
    <xf numFmtId="9" fontId="39" fillId="5" borderId="22" xfId="6" applyFont="1" applyFill="1" applyBorder="1" applyAlignment="1">
      <alignment horizontal="center" vertical="center" wrapText="1"/>
    </xf>
    <xf numFmtId="9" fontId="39" fillId="5" borderId="21" xfId="6" applyFont="1" applyFill="1" applyBorder="1" applyAlignment="1">
      <alignment horizontal="center" vertical="center" wrapText="1"/>
    </xf>
    <xf numFmtId="9" fontId="39" fillId="5" borderId="2" xfId="6" applyFont="1" applyFill="1" applyBorder="1" applyAlignment="1">
      <alignment horizontal="center" vertical="center" wrapText="1"/>
    </xf>
    <xf numFmtId="14" fontId="45" fillId="5" borderId="22" xfId="0" applyNumberFormat="1" applyFont="1" applyFill="1" applyBorder="1" applyAlignment="1">
      <alignment horizontal="center" vertical="center"/>
    </xf>
    <xf numFmtId="14" fontId="45" fillId="5" borderId="21" xfId="0" applyNumberFormat="1" applyFont="1" applyFill="1" applyBorder="1" applyAlignment="1">
      <alignment horizontal="center" vertical="center"/>
    </xf>
    <xf numFmtId="14" fontId="45" fillId="5" borderId="2" xfId="0" applyNumberFormat="1" applyFont="1" applyFill="1" applyBorder="1" applyAlignment="1">
      <alignment horizontal="center" vertical="center"/>
    </xf>
    <xf numFmtId="9" fontId="39" fillId="5" borderId="22" xfId="0" applyNumberFormat="1" applyFont="1" applyFill="1" applyBorder="1" applyAlignment="1">
      <alignment horizontal="center" vertical="center" wrapText="1"/>
    </xf>
    <xf numFmtId="9" fontId="39" fillId="5" borderId="21" xfId="0" applyNumberFormat="1" applyFont="1" applyFill="1" applyBorder="1" applyAlignment="1">
      <alignment horizontal="center" vertical="center" wrapText="1"/>
    </xf>
    <xf numFmtId="9" fontId="39" fillId="5" borderId="2" xfId="0" applyNumberFormat="1" applyFont="1" applyFill="1" applyBorder="1" applyAlignment="1">
      <alignment horizontal="center" vertical="center" wrapText="1"/>
    </xf>
    <xf numFmtId="0" fontId="45" fillId="5" borderId="22" xfId="0" applyFont="1" applyFill="1" applyBorder="1" applyAlignment="1">
      <alignment horizontal="center" vertical="center"/>
    </xf>
    <xf numFmtId="0" fontId="45" fillId="5" borderId="21" xfId="0" applyFont="1" applyFill="1" applyBorder="1" applyAlignment="1">
      <alignment horizontal="center" vertical="center"/>
    </xf>
    <xf numFmtId="0" fontId="45" fillId="5" borderId="2" xfId="0" applyFont="1" applyFill="1" applyBorder="1" applyAlignment="1">
      <alignment horizontal="center" vertical="center"/>
    </xf>
    <xf numFmtId="0" fontId="44" fillId="5" borderId="1" xfId="0" applyFont="1" applyFill="1" applyBorder="1" applyAlignment="1">
      <alignment horizontal="center" vertical="center" wrapText="1"/>
    </xf>
    <xf numFmtId="0" fontId="45" fillId="5" borderId="1" xfId="0" applyFont="1" applyFill="1" applyBorder="1" applyAlignment="1">
      <alignment horizontal="center" vertical="center"/>
    </xf>
    <xf numFmtId="1" fontId="44" fillId="5" borderId="1" xfId="0" applyNumberFormat="1" applyFont="1" applyFill="1" applyBorder="1" applyAlignment="1">
      <alignment horizontal="center" vertical="center"/>
    </xf>
    <xf numFmtId="0" fontId="39" fillId="6" borderId="1" xfId="0" applyFont="1" applyFill="1" applyBorder="1" applyAlignment="1">
      <alignment horizontal="center" vertical="center" wrapText="1"/>
    </xf>
    <xf numFmtId="9" fontId="39" fillId="6" borderId="22" xfId="6" applyFont="1" applyFill="1" applyBorder="1" applyAlignment="1">
      <alignment horizontal="center" vertical="center" wrapText="1"/>
    </xf>
    <xf numFmtId="9" fontId="39" fillId="6" borderId="21" xfId="6" applyFont="1" applyFill="1" applyBorder="1" applyAlignment="1">
      <alignment horizontal="center" vertical="center" wrapText="1"/>
    </xf>
    <xf numFmtId="9" fontId="39" fillId="6" borderId="2" xfId="6" applyFont="1" applyFill="1" applyBorder="1" applyAlignment="1">
      <alignment horizontal="center" vertical="center" wrapText="1"/>
    </xf>
    <xf numFmtId="1" fontId="39" fillId="5" borderId="1" xfId="0" applyNumberFormat="1" applyFont="1" applyFill="1" applyBorder="1" applyAlignment="1">
      <alignment horizontal="center" vertical="center"/>
    </xf>
    <xf numFmtId="10" fontId="46" fillId="5" borderId="22" xfId="6" applyNumberFormat="1" applyFont="1" applyFill="1" applyBorder="1" applyAlignment="1">
      <alignment horizontal="center" vertical="center" wrapText="1"/>
    </xf>
    <xf numFmtId="10" fontId="46" fillId="5" borderId="2" xfId="6" applyNumberFormat="1" applyFont="1" applyFill="1" applyBorder="1" applyAlignment="1">
      <alignment horizontal="center" vertical="center" wrapText="1"/>
    </xf>
    <xf numFmtId="0" fontId="41" fillId="5" borderId="22" xfId="0" applyFont="1" applyFill="1" applyBorder="1" applyAlignment="1">
      <alignment horizontal="center" vertical="center" wrapText="1"/>
    </xf>
    <xf numFmtId="0" fontId="41" fillId="5" borderId="21" xfId="0" applyFont="1" applyFill="1" applyBorder="1" applyAlignment="1">
      <alignment horizontal="center" vertical="center" wrapText="1"/>
    </xf>
    <xf numFmtId="0" fontId="41" fillId="5" borderId="2" xfId="0" applyFont="1" applyFill="1" applyBorder="1" applyAlignment="1">
      <alignment horizontal="center" vertical="center" wrapText="1"/>
    </xf>
    <xf numFmtId="2" fontId="39" fillId="6" borderId="22" xfId="6" applyNumberFormat="1" applyFont="1" applyFill="1" applyBorder="1" applyAlignment="1">
      <alignment horizontal="center" vertical="center" wrapText="1"/>
    </xf>
    <xf numFmtId="0" fontId="39" fillId="6" borderId="21" xfId="6" applyNumberFormat="1" applyFont="1" applyFill="1" applyBorder="1" applyAlignment="1">
      <alignment horizontal="center" vertical="center" wrapText="1"/>
    </xf>
    <xf numFmtId="0" fontId="39" fillId="6" borderId="2" xfId="6" applyNumberFormat="1" applyFont="1" applyFill="1" applyBorder="1" applyAlignment="1">
      <alignment horizontal="center" vertical="center" wrapText="1"/>
    </xf>
    <xf numFmtId="167" fontId="39" fillId="6" borderId="21" xfId="0" applyNumberFormat="1" applyFont="1" applyFill="1" applyBorder="1" applyAlignment="1">
      <alignment horizontal="center" vertical="center" wrapText="1"/>
    </xf>
    <xf numFmtId="0" fontId="41" fillId="5" borderId="5" xfId="0" applyFont="1" applyFill="1" applyBorder="1" applyAlignment="1">
      <alignment horizontal="center" vertical="center" wrapText="1"/>
    </xf>
    <xf numFmtId="0" fontId="41" fillId="5" borderId="7" xfId="0" applyFont="1" applyFill="1" applyBorder="1" applyAlignment="1">
      <alignment horizontal="center" vertical="center" wrapText="1"/>
    </xf>
    <xf numFmtId="0" fontId="41" fillId="5" borderId="6" xfId="0" applyFont="1" applyFill="1" applyBorder="1" applyAlignment="1">
      <alignment horizontal="center" vertical="center" wrapText="1"/>
    </xf>
    <xf numFmtId="9" fontId="49" fillId="5" borderId="22" xfId="6" applyFont="1" applyFill="1" applyBorder="1" applyAlignment="1">
      <alignment horizontal="center" vertical="center" wrapText="1"/>
    </xf>
    <xf numFmtId="9" fontId="49" fillId="5" borderId="21" xfId="6" applyFont="1" applyFill="1" applyBorder="1" applyAlignment="1">
      <alignment horizontal="center" vertical="center" wrapText="1"/>
    </xf>
    <xf numFmtId="9" fontId="49" fillId="5" borderId="2" xfId="6" applyFont="1" applyFill="1" applyBorder="1" applyAlignment="1">
      <alignment horizontal="center" vertical="center" wrapText="1"/>
    </xf>
    <xf numFmtId="0" fontId="45" fillId="5" borderId="1" xfId="0" applyFont="1" applyFill="1" applyBorder="1" applyAlignment="1">
      <alignment horizontal="center" vertical="center" wrapText="1"/>
    </xf>
    <xf numFmtId="1" fontId="45" fillId="5" borderId="1" xfId="0" applyNumberFormat="1" applyFont="1" applyFill="1" applyBorder="1" applyAlignment="1">
      <alignment horizontal="center" vertical="center" wrapText="1"/>
    </xf>
    <xf numFmtId="2" fontId="39" fillId="6" borderId="22" xfId="0" applyNumberFormat="1" applyFont="1" applyFill="1" applyBorder="1" applyAlignment="1">
      <alignment horizontal="center" vertical="center" wrapText="1"/>
    </xf>
    <xf numFmtId="2" fontId="39" fillId="6" borderId="21" xfId="0" applyNumberFormat="1" applyFont="1" applyFill="1" applyBorder="1" applyAlignment="1">
      <alignment horizontal="center" vertical="center" wrapText="1"/>
    </xf>
    <xf numFmtId="2" fontId="39" fillId="6" borderId="2" xfId="0" applyNumberFormat="1" applyFont="1" applyFill="1" applyBorder="1" applyAlignment="1">
      <alignment horizontal="center" vertical="center" wrapText="1"/>
    </xf>
    <xf numFmtId="0" fontId="49" fillId="5" borderId="1" xfId="0" applyFont="1" applyFill="1" applyBorder="1" applyAlignment="1">
      <alignment horizontal="center" vertical="center" wrapText="1"/>
    </xf>
    <xf numFmtId="2" fontId="41" fillId="5" borderId="1" xfId="0" applyNumberFormat="1" applyFont="1" applyFill="1" applyBorder="1" applyAlignment="1">
      <alignment horizontal="center" vertical="center" wrapText="1"/>
    </xf>
    <xf numFmtId="9" fontId="41" fillId="5" borderId="22" xfId="0" applyNumberFormat="1" applyFont="1" applyFill="1" applyBorder="1" applyAlignment="1">
      <alignment horizontal="center" vertical="center" wrapText="1"/>
    </xf>
    <xf numFmtId="0" fontId="50" fillId="5" borderId="1"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2" xfId="0" applyFont="1" applyFill="1" applyBorder="1" applyAlignment="1">
      <alignment horizontal="center" vertical="center" wrapText="1"/>
    </xf>
    <xf numFmtId="0" fontId="49" fillId="6" borderId="1" xfId="0" applyFont="1" applyFill="1" applyBorder="1" applyAlignment="1">
      <alignment horizontal="center" vertical="center" wrapText="1"/>
    </xf>
    <xf numFmtId="2" fontId="49" fillId="6" borderId="1" xfId="0" applyNumberFormat="1" applyFont="1" applyFill="1" applyBorder="1" applyAlignment="1">
      <alignment horizontal="center" vertical="center" wrapText="1"/>
    </xf>
    <xf numFmtId="9" fontId="49" fillId="5" borderId="22" xfId="0" applyNumberFormat="1" applyFont="1" applyFill="1" applyBorder="1" applyAlignment="1">
      <alignment horizontal="center" vertical="center" wrapText="1"/>
    </xf>
    <xf numFmtId="0" fontId="42" fillId="5" borderId="1" xfId="0" applyFont="1" applyFill="1" applyBorder="1" applyAlignment="1">
      <alignment horizontal="center" vertical="center" wrapText="1"/>
    </xf>
    <xf numFmtId="0" fontId="48" fillId="5" borderId="1" xfId="0" applyFont="1" applyFill="1" applyBorder="1" applyAlignment="1">
      <alignment horizontal="center" vertical="center" wrapText="1"/>
    </xf>
    <xf numFmtId="0" fontId="48" fillId="5" borderId="21" xfId="0" applyFont="1" applyFill="1" applyBorder="1" applyAlignment="1">
      <alignment horizontal="center" vertical="center" wrapText="1"/>
    </xf>
    <xf numFmtId="3" fontId="49" fillId="6" borderId="21" xfId="0" applyNumberFormat="1" applyFont="1" applyFill="1" applyBorder="1" applyAlignment="1">
      <alignment horizontal="center" vertical="center" wrapText="1"/>
    </xf>
    <xf numFmtId="3" fontId="49" fillId="6" borderId="2" xfId="0" applyNumberFormat="1" applyFont="1" applyFill="1" applyBorder="1" applyAlignment="1">
      <alignment horizontal="center" vertical="center" wrapText="1"/>
    </xf>
    <xf numFmtId="0" fontId="43" fillId="5" borderId="1" xfId="0" applyFont="1" applyFill="1" applyBorder="1" applyAlignment="1">
      <alignment horizontal="center" vertical="center" wrapText="1"/>
    </xf>
    <xf numFmtId="1" fontId="48" fillId="5" borderId="1" xfId="0" applyNumberFormat="1" applyFont="1" applyFill="1" applyBorder="1" applyAlignment="1">
      <alignment horizontal="center" vertical="center" wrapText="1"/>
    </xf>
    <xf numFmtId="3" fontId="48" fillId="5" borderId="1" xfId="0" applyNumberFormat="1" applyFont="1" applyFill="1" applyBorder="1" applyAlignment="1">
      <alignment horizontal="center" vertical="center" wrapText="1"/>
    </xf>
    <xf numFmtId="3" fontId="49" fillId="5" borderId="1" xfId="0" applyNumberFormat="1" applyFont="1" applyFill="1" applyBorder="1" applyAlignment="1">
      <alignment horizontal="center" vertical="center" wrapText="1"/>
    </xf>
    <xf numFmtId="3" fontId="49" fillId="6" borderId="1" xfId="0" applyNumberFormat="1" applyFont="1" applyFill="1" applyBorder="1" applyAlignment="1">
      <alignment horizontal="center" vertical="center" wrapText="1"/>
    </xf>
    <xf numFmtId="2" fontId="45" fillId="5" borderId="22" xfId="0" applyNumberFormat="1" applyFont="1" applyFill="1" applyBorder="1" applyAlignment="1">
      <alignment horizontal="center" vertical="center"/>
    </xf>
    <xf numFmtId="2" fontId="45" fillId="5" borderId="21" xfId="0" applyNumberFormat="1" applyFont="1" applyFill="1" applyBorder="1" applyAlignment="1">
      <alignment horizontal="center" vertical="center"/>
    </xf>
    <xf numFmtId="2" fontId="45" fillId="5" borderId="2" xfId="0" applyNumberFormat="1" applyFont="1" applyFill="1" applyBorder="1" applyAlignment="1">
      <alignment horizontal="center" vertical="center"/>
    </xf>
    <xf numFmtId="0" fontId="45" fillId="5" borderId="22" xfId="6" applyNumberFormat="1" applyFont="1" applyFill="1" applyBorder="1" applyAlignment="1">
      <alignment horizontal="center" vertical="center" wrapText="1"/>
    </xf>
    <xf numFmtId="0" fontId="45" fillId="5" borderId="2" xfId="6" applyNumberFormat="1" applyFont="1" applyFill="1" applyBorder="1" applyAlignment="1">
      <alignment horizontal="center" vertical="center" wrapText="1"/>
    </xf>
    <xf numFmtId="10" fontId="45" fillId="5" borderId="22" xfId="6" applyNumberFormat="1" applyFont="1" applyFill="1" applyBorder="1" applyAlignment="1">
      <alignment horizontal="center" vertical="center" wrapText="1"/>
    </xf>
    <xf numFmtId="10" fontId="45" fillId="5" borderId="21" xfId="6" applyNumberFormat="1" applyFont="1" applyFill="1" applyBorder="1" applyAlignment="1">
      <alignment horizontal="center" vertical="center" wrapText="1"/>
    </xf>
    <xf numFmtId="10" fontId="45" fillId="5" borderId="2" xfId="6" applyNumberFormat="1" applyFont="1" applyFill="1" applyBorder="1" applyAlignment="1">
      <alignment horizontal="center" vertical="center" wrapText="1"/>
    </xf>
    <xf numFmtId="10" fontId="48" fillId="5" borderId="22" xfId="6" applyNumberFormat="1" applyFont="1" applyFill="1" applyBorder="1" applyAlignment="1">
      <alignment horizontal="center" vertical="center" wrapText="1"/>
    </xf>
    <xf numFmtId="10" fontId="48" fillId="5" borderId="2" xfId="6" applyNumberFormat="1" applyFont="1" applyFill="1" applyBorder="1" applyAlignment="1">
      <alignment horizontal="center" vertical="center" wrapText="1"/>
    </xf>
    <xf numFmtId="0" fontId="46" fillId="5" borderId="22" xfId="0" applyFont="1" applyFill="1" applyBorder="1" applyAlignment="1">
      <alignment horizontal="center" vertical="center" wrapText="1"/>
    </xf>
    <xf numFmtId="0" fontId="46" fillId="5" borderId="2" xfId="0" applyFont="1" applyFill="1" applyBorder="1" applyAlignment="1">
      <alignment horizontal="center" vertical="center" wrapText="1"/>
    </xf>
    <xf numFmtId="10" fontId="45" fillId="5" borderId="1" xfId="0" applyNumberFormat="1" applyFont="1" applyFill="1" applyBorder="1" applyAlignment="1">
      <alignment horizontal="center" vertical="center"/>
    </xf>
    <xf numFmtId="10" fontId="48" fillId="5" borderId="21" xfId="6" applyNumberFormat="1" applyFont="1" applyFill="1" applyBorder="1" applyAlignment="1">
      <alignment horizontal="center" vertical="center" wrapText="1"/>
    </xf>
    <xf numFmtId="172" fontId="45" fillId="5" borderId="22" xfId="5" applyNumberFormat="1" applyFont="1" applyFill="1" applyBorder="1" applyAlignment="1">
      <alignment horizontal="center" vertical="center"/>
    </xf>
    <xf numFmtId="172" fontId="45" fillId="5" borderId="2" xfId="5" applyNumberFormat="1" applyFont="1" applyFill="1" applyBorder="1" applyAlignment="1">
      <alignment horizontal="center" vertical="center"/>
    </xf>
    <xf numFmtId="0" fontId="47" fillId="5" borderId="22" xfId="0" applyFont="1" applyFill="1" applyBorder="1" applyAlignment="1">
      <alignment horizontal="center" vertical="center" wrapText="1"/>
    </xf>
    <xf numFmtId="0" fontId="47" fillId="5" borderId="21" xfId="0" applyFont="1" applyFill="1" applyBorder="1" applyAlignment="1">
      <alignment horizontal="center" vertical="center" wrapText="1"/>
    </xf>
    <xf numFmtId="0" fontId="47" fillId="5" borderId="2" xfId="0" applyFont="1" applyFill="1" applyBorder="1" applyAlignment="1">
      <alignment horizontal="center" vertical="center" wrapText="1"/>
    </xf>
    <xf numFmtId="171" fontId="45" fillId="5" borderId="22" xfId="5" applyNumberFormat="1" applyFont="1" applyFill="1" applyBorder="1" applyAlignment="1">
      <alignment horizontal="center" vertical="center"/>
    </xf>
    <xf numFmtId="171" fontId="45" fillId="5" borderId="2" xfId="5" applyNumberFormat="1" applyFont="1" applyFill="1" applyBorder="1" applyAlignment="1">
      <alignment horizontal="center" vertical="center"/>
    </xf>
    <xf numFmtId="9" fontId="45" fillId="5" borderId="22" xfId="6" applyFont="1" applyFill="1" applyBorder="1" applyAlignment="1">
      <alignment horizontal="center" vertical="center"/>
    </xf>
    <xf numFmtId="0" fontId="45" fillId="5" borderId="2" xfId="6" applyNumberFormat="1" applyFont="1" applyFill="1" applyBorder="1" applyAlignment="1">
      <alignment horizontal="center" vertical="center"/>
    </xf>
    <xf numFmtId="9" fontId="45" fillId="5" borderId="2" xfId="6" applyFont="1" applyFill="1" applyBorder="1" applyAlignment="1">
      <alignment horizontal="center" vertical="center"/>
    </xf>
    <xf numFmtId="171" fontId="45" fillId="5" borderId="22" xfId="5" applyNumberFormat="1" applyFont="1" applyFill="1" applyBorder="1" applyAlignment="1">
      <alignment horizontal="center" vertical="center" wrapText="1"/>
    </xf>
    <xf numFmtId="171" fontId="45" fillId="5" borderId="2" xfId="5" applyNumberFormat="1" applyFont="1" applyFill="1" applyBorder="1" applyAlignment="1">
      <alignment horizontal="center" vertical="center" wrapText="1"/>
    </xf>
    <xf numFmtId="9" fontId="45" fillId="5" borderId="22" xfId="6" applyFont="1" applyFill="1" applyBorder="1" applyAlignment="1">
      <alignment horizontal="center" vertical="center" wrapText="1"/>
    </xf>
    <xf numFmtId="9" fontId="45" fillId="5" borderId="2" xfId="6" applyFont="1" applyFill="1" applyBorder="1" applyAlignment="1">
      <alignment horizontal="center" vertical="center" wrapText="1"/>
    </xf>
    <xf numFmtId="171" fontId="46" fillId="5" borderId="22" xfId="5" applyNumberFormat="1" applyFont="1" applyFill="1" applyBorder="1" applyAlignment="1">
      <alignment horizontal="center" vertical="center" wrapText="1"/>
    </xf>
    <xf numFmtId="171" fontId="46" fillId="5" borderId="21" xfId="5" applyNumberFormat="1" applyFont="1" applyFill="1" applyBorder="1" applyAlignment="1">
      <alignment horizontal="center" vertical="center" wrapText="1"/>
    </xf>
    <xf numFmtId="171" fontId="46" fillId="5" borderId="2" xfId="5" applyNumberFormat="1" applyFont="1" applyFill="1" applyBorder="1" applyAlignment="1">
      <alignment horizontal="center" vertical="center" wrapText="1"/>
    </xf>
    <xf numFmtId="9" fontId="46" fillId="5" borderId="22" xfId="6" applyFont="1" applyFill="1" applyBorder="1" applyAlignment="1">
      <alignment horizontal="center" vertical="center" wrapText="1"/>
    </xf>
    <xf numFmtId="9" fontId="46" fillId="5" borderId="21" xfId="6" applyFont="1" applyFill="1" applyBorder="1" applyAlignment="1">
      <alignment horizontal="center" vertical="center" wrapText="1"/>
    </xf>
    <xf numFmtId="9" fontId="46" fillId="5" borderId="2" xfId="6" applyFont="1" applyFill="1" applyBorder="1" applyAlignment="1">
      <alignment horizontal="center" vertical="center" wrapText="1"/>
    </xf>
    <xf numFmtId="171" fontId="46" fillId="5" borderId="1" xfId="5" applyNumberFormat="1" applyFont="1" applyFill="1" applyBorder="1" applyAlignment="1">
      <alignment horizontal="center" vertical="center" wrapText="1"/>
    </xf>
    <xf numFmtId="0" fontId="46" fillId="5" borderId="21" xfId="6" applyNumberFormat="1" applyFont="1" applyFill="1" applyBorder="1" applyAlignment="1">
      <alignment horizontal="center" vertical="center" wrapText="1"/>
    </xf>
    <xf numFmtId="0" fontId="46" fillId="5" borderId="1" xfId="0" applyFont="1" applyFill="1" applyBorder="1" applyAlignment="1">
      <alignment horizontal="center" vertical="center" wrapText="1"/>
    </xf>
    <xf numFmtId="0" fontId="46" fillId="5" borderId="21" xfId="0" applyFont="1" applyFill="1" applyBorder="1" applyAlignment="1">
      <alignment horizontal="center" vertical="center" wrapText="1"/>
    </xf>
    <xf numFmtId="171" fontId="45" fillId="5" borderId="21" xfId="5" applyNumberFormat="1" applyFont="1" applyFill="1" applyBorder="1" applyAlignment="1">
      <alignment horizontal="center" vertical="center"/>
    </xf>
    <xf numFmtId="171" fontId="45" fillId="5" borderId="21" xfId="5" applyNumberFormat="1" applyFont="1" applyFill="1" applyBorder="1" applyAlignment="1">
      <alignment horizontal="center" vertical="center" wrapText="1"/>
    </xf>
    <xf numFmtId="9" fontId="45" fillId="5" borderId="21" xfId="6" applyFont="1" applyFill="1" applyBorder="1" applyAlignment="1">
      <alignment horizontal="center" vertical="center"/>
    </xf>
    <xf numFmtId="171" fontId="48" fillId="5" borderId="22" xfId="5" applyNumberFormat="1" applyFont="1" applyFill="1" applyBorder="1" applyAlignment="1">
      <alignment horizontal="center" vertical="center" wrapText="1"/>
    </xf>
    <xf numFmtId="171" fontId="48" fillId="5" borderId="21" xfId="5" applyNumberFormat="1" applyFont="1" applyFill="1" applyBorder="1" applyAlignment="1">
      <alignment horizontal="center" vertical="center" wrapText="1"/>
    </xf>
    <xf numFmtId="171" fontId="48" fillId="5" borderId="2" xfId="5" applyNumberFormat="1" applyFont="1" applyFill="1" applyBorder="1" applyAlignment="1">
      <alignment horizontal="center" vertical="center" wrapText="1"/>
    </xf>
    <xf numFmtId="9" fontId="48" fillId="5" borderId="22" xfId="6" applyFont="1" applyFill="1" applyBorder="1" applyAlignment="1">
      <alignment horizontal="center" vertical="center" wrapText="1"/>
    </xf>
    <xf numFmtId="9" fontId="48" fillId="5" borderId="21" xfId="6" applyFont="1" applyFill="1" applyBorder="1" applyAlignment="1">
      <alignment horizontal="center" vertical="center" wrapText="1"/>
    </xf>
    <xf numFmtId="9" fontId="48" fillId="5" borderId="2" xfId="6" applyFont="1" applyFill="1" applyBorder="1" applyAlignment="1">
      <alignment horizontal="center" vertical="center" wrapText="1"/>
    </xf>
    <xf numFmtId="0" fontId="48" fillId="5" borderId="21" xfId="6" applyNumberFormat="1" applyFont="1" applyFill="1" applyBorder="1" applyAlignment="1">
      <alignment horizontal="center" vertical="center" wrapText="1"/>
    </xf>
    <xf numFmtId="171" fontId="45" fillId="5" borderId="1" xfId="5" applyNumberFormat="1" applyFont="1" applyFill="1" applyBorder="1" applyAlignment="1">
      <alignment horizontal="center" vertical="center"/>
    </xf>
    <xf numFmtId="9" fontId="45" fillId="5" borderId="1" xfId="6" applyFont="1" applyFill="1" applyBorder="1" applyAlignment="1">
      <alignment horizontal="center" vertical="center"/>
    </xf>
    <xf numFmtId="0" fontId="45" fillId="5" borderId="21" xfId="6" applyNumberFormat="1" applyFont="1" applyFill="1" applyBorder="1" applyAlignment="1">
      <alignment horizontal="center" vertical="center"/>
    </xf>
    <xf numFmtId="165" fontId="45" fillId="5" borderId="22" xfId="6" applyNumberFormat="1" applyFont="1" applyFill="1" applyBorder="1" applyAlignment="1">
      <alignment horizontal="center" vertical="center" wrapText="1"/>
    </xf>
    <xf numFmtId="165" fontId="45" fillId="5" borderId="21" xfId="6" applyNumberFormat="1" applyFont="1" applyFill="1" applyBorder="1" applyAlignment="1">
      <alignment horizontal="center" vertical="center" wrapText="1"/>
    </xf>
    <xf numFmtId="165" fontId="45" fillId="5" borderId="2" xfId="6" applyNumberFormat="1" applyFont="1" applyFill="1" applyBorder="1" applyAlignment="1">
      <alignment horizontal="center" vertical="center" wrapText="1"/>
    </xf>
    <xf numFmtId="9" fontId="49" fillId="6" borderId="22" xfId="6" applyFont="1" applyFill="1" applyBorder="1" applyAlignment="1">
      <alignment horizontal="center" vertical="center" wrapText="1"/>
    </xf>
    <xf numFmtId="9" fontId="49" fillId="6" borderId="21" xfId="6" applyFont="1" applyFill="1" applyBorder="1" applyAlignment="1">
      <alignment horizontal="center" vertical="center" wrapText="1"/>
    </xf>
    <xf numFmtId="9" fontId="49" fillId="6" borderId="2" xfId="6" applyFont="1" applyFill="1" applyBorder="1" applyAlignment="1">
      <alignment horizontal="center" vertical="center" wrapText="1"/>
    </xf>
    <xf numFmtId="9" fontId="41" fillId="5" borderId="22" xfId="6" applyFont="1" applyFill="1" applyBorder="1" applyAlignment="1">
      <alignment horizontal="center" vertical="center" wrapText="1"/>
    </xf>
    <xf numFmtId="9" fontId="41" fillId="5" borderId="21" xfId="6" applyFont="1" applyFill="1" applyBorder="1" applyAlignment="1">
      <alignment horizontal="center" vertical="center" wrapText="1"/>
    </xf>
    <xf numFmtId="9" fontId="41" fillId="5" borderId="2" xfId="6" applyFont="1" applyFill="1" applyBorder="1" applyAlignment="1">
      <alignment horizontal="center" vertical="center" wrapText="1"/>
    </xf>
    <xf numFmtId="0" fontId="46" fillId="5" borderId="22" xfId="6" applyNumberFormat="1" applyFont="1" applyFill="1" applyBorder="1" applyAlignment="1">
      <alignment horizontal="center" vertical="center" wrapText="1"/>
    </xf>
    <xf numFmtId="0" fontId="46" fillId="5" borderId="2" xfId="6" applyNumberFormat="1" applyFont="1" applyFill="1" applyBorder="1" applyAlignment="1">
      <alignment horizontal="center" vertical="center" wrapText="1"/>
    </xf>
    <xf numFmtId="0" fontId="45" fillId="5" borderId="21" xfId="6" applyNumberFormat="1" applyFont="1" applyFill="1" applyBorder="1" applyAlignment="1">
      <alignment horizontal="center" vertical="center" wrapText="1"/>
    </xf>
    <xf numFmtId="0" fontId="53" fillId="5" borderId="1" xfId="0" applyFont="1" applyFill="1" applyBorder="1" applyAlignment="1">
      <alignment horizontal="center" vertical="center" wrapText="1"/>
    </xf>
    <xf numFmtId="165" fontId="46" fillId="5" borderId="22" xfId="6" applyNumberFormat="1" applyFont="1" applyFill="1" applyBorder="1" applyAlignment="1">
      <alignment horizontal="center" vertical="center" wrapText="1"/>
    </xf>
    <xf numFmtId="165" fontId="46" fillId="5" borderId="21" xfId="6" applyNumberFormat="1" applyFont="1" applyFill="1" applyBorder="1" applyAlignment="1">
      <alignment horizontal="center" vertical="center" wrapText="1"/>
    </xf>
    <xf numFmtId="165" fontId="46" fillId="5" borderId="2" xfId="6" applyNumberFormat="1" applyFont="1" applyFill="1" applyBorder="1" applyAlignment="1">
      <alignment horizontal="center" vertical="center" wrapText="1"/>
    </xf>
    <xf numFmtId="165" fontId="45" fillId="5" borderId="22" xfId="6" applyNumberFormat="1" applyFont="1" applyFill="1" applyBorder="1" applyAlignment="1">
      <alignment horizontal="center" vertical="center"/>
    </xf>
    <xf numFmtId="165" fontId="45" fillId="5" borderId="21" xfId="6" applyNumberFormat="1" applyFont="1" applyFill="1" applyBorder="1" applyAlignment="1">
      <alignment horizontal="center" vertical="center"/>
    </xf>
    <xf numFmtId="165" fontId="45" fillId="5" borderId="2" xfId="6" applyNumberFormat="1" applyFont="1" applyFill="1" applyBorder="1" applyAlignment="1">
      <alignment horizontal="center" vertical="center"/>
    </xf>
    <xf numFmtId="9" fontId="45" fillId="5" borderId="21" xfId="6" applyFont="1" applyFill="1" applyBorder="1" applyAlignment="1">
      <alignment horizontal="center" vertical="center" wrapText="1"/>
    </xf>
    <xf numFmtId="0" fontId="49" fillId="5" borderId="5" xfId="0" applyFont="1" applyFill="1" applyBorder="1" applyAlignment="1">
      <alignment horizontal="center" vertical="center" wrapText="1"/>
    </xf>
    <xf numFmtId="0" fontId="49" fillId="5" borderId="7" xfId="0" applyFont="1" applyFill="1" applyBorder="1" applyAlignment="1">
      <alignment horizontal="center" vertical="center" wrapText="1"/>
    </xf>
    <xf numFmtId="0" fontId="49" fillId="5" borderId="6" xfId="0" applyFont="1" applyFill="1" applyBorder="1" applyAlignment="1">
      <alignment horizontal="center" vertical="center" wrapText="1"/>
    </xf>
    <xf numFmtId="165" fontId="48" fillId="5" borderId="22" xfId="6" applyNumberFormat="1" applyFont="1" applyFill="1" applyBorder="1" applyAlignment="1">
      <alignment horizontal="center" vertical="center" wrapText="1"/>
    </xf>
    <xf numFmtId="165" fontId="48" fillId="5" borderId="21" xfId="6" applyNumberFormat="1" applyFont="1" applyFill="1" applyBorder="1" applyAlignment="1">
      <alignment horizontal="center" vertical="center" wrapText="1"/>
    </xf>
    <xf numFmtId="165" fontId="48" fillId="5" borderId="2" xfId="6" applyNumberFormat="1" applyFont="1" applyFill="1" applyBorder="1" applyAlignment="1">
      <alignment horizontal="center" vertical="center" wrapText="1"/>
    </xf>
    <xf numFmtId="49" fontId="4" fillId="0" borderId="1" xfId="2" applyBorder="1" applyAlignment="1" applyProtection="1">
      <alignment horizontal="left" vertical="center" wrapText="1"/>
    </xf>
    <xf numFmtId="0" fontId="3" fillId="2" borderId="1" xfId="1" applyBorder="1" applyAlignment="1" applyProtection="1">
      <alignment horizontal="center" vertical="center"/>
    </xf>
  </cellXfs>
  <cellStyles count="7">
    <cellStyle name="BodyStyle" xfId="2" xr:uid="{00000000-0005-0000-0000-000000000000}"/>
    <cellStyle name="HeaderStyle" xfId="1" xr:uid="{00000000-0005-0000-0000-000001000000}"/>
    <cellStyle name="Moneda" xfId="5" builtinId="4"/>
    <cellStyle name="Normal" xfId="0" builtinId="0"/>
    <cellStyle name="Normal 2" xfId="4" xr:uid="{00000000-0005-0000-0000-000004000000}"/>
    <cellStyle name="Numeric" xfId="3"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6</xdr:row>
      <xdr:rowOff>178402</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topLeftCell="A14" zoomScale="80" zoomScaleNormal="80" workbookViewId="0">
      <selection activeCell="B22" sqref="B22:H22"/>
    </sheetView>
  </sheetViews>
  <sheetFormatPr defaultColWidth="10.85546875" defaultRowHeight="15.75"/>
  <cols>
    <col min="1" max="1" width="26.5703125" style="16" customWidth="1"/>
    <col min="2" max="2" width="10.85546875" style="4"/>
    <col min="3" max="3" width="28.5703125" style="4" customWidth="1"/>
    <col min="4" max="4" width="21.5703125" style="4" customWidth="1"/>
    <col min="5" max="5" width="19.42578125" style="4" customWidth="1"/>
    <col min="6" max="6" width="27.5703125" style="4" customWidth="1"/>
    <col min="7" max="7" width="17.140625" style="4" customWidth="1"/>
    <col min="8" max="8" width="27.42578125" style="4" customWidth="1"/>
    <col min="9" max="9" width="15.7109375" style="4" customWidth="1"/>
    <col min="10" max="10" width="17.7109375" style="4" customWidth="1"/>
    <col min="11" max="11" width="19.42578125" style="4" customWidth="1"/>
    <col min="12" max="12" width="25.42578125" style="4" customWidth="1"/>
    <col min="13" max="13" width="20.7109375" style="4" customWidth="1"/>
    <col min="14" max="15" width="10.85546875" style="4"/>
    <col min="16" max="16" width="16.5703125" style="4" customWidth="1"/>
    <col min="17" max="17" width="20.5703125" style="4" customWidth="1"/>
    <col min="18" max="18" width="18.7109375" style="4" customWidth="1"/>
    <col min="19" max="19" width="22.85546875" style="4" customWidth="1"/>
    <col min="20" max="20" width="22.140625" style="4" customWidth="1"/>
    <col min="21" max="21" width="25.5703125" style="4" customWidth="1"/>
    <col min="22" max="22" width="21.140625" style="4" customWidth="1"/>
    <col min="23" max="23" width="19.140625" style="4" customWidth="1"/>
    <col min="24" max="24" width="17.42578125" style="4" customWidth="1"/>
    <col min="25" max="25" width="16.5703125" style="4" customWidth="1"/>
    <col min="26" max="26" width="16.42578125" style="4" customWidth="1"/>
    <col min="27" max="27" width="28.5703125" style="4" customWidth="1"/>
    <col min="28" max="28" width="19.5703125" style="4" customWidth="1"/>
    <col min="29" max="29" width="21.140625" style="4" customWidth="1"/>
    <col min="30" max="30" width="21.5703125" style="4" customWidth="1"/>
    <col min="31" max="31" width="25.5703125" style="4" customWidth="1"/>
    <col min="32" max="32" width="22.42578125" style="4" customWidth="1"/>
    <col min="33" max="33" width="29.7109375" style="4" customWidth="1"/>
    <col min="34" max="34" width="18.7109375" style="4" customWidth="1"/>
    <col min="35" max="35" width="18.28515625" style="4" customWidth="1"/>
    <col min="36" max="36" width="22.42578125" style="4" customWidth="1"/>
    <col min="37" max="16384" width="10.85546875" style="4"/>
  </cols>
  <sheetData>
    <row r="1" spans="1:50" ht="54.75" customHeight="1">
      <c r="A1" s="196" t="s">
        <v>0</v>
      </c>
      <c r="B1" s="196"/>
      <c r="C1" s="196"/>
      <c r="D1" s="196"/>
      <c r="E1" s="196"/>
      <c r="F1" s="196"/>
      <c r="G1" s="196"/>
      <c r="H1" s="196"/>
    </row>
    <row r="2" spans="1:50" ht="21">
      <c r="A2" s="13"/>
      <c r="B2" s="11"/>
      <c r="C2" s="11"/>
      <c r="D2" s="11"/>
      <c r="E2" s="11"/>
      <c r="F2" s="11"/>
      <c r="G2" s="11"/>
      <c r="H2" s="11"/>
    </row>
    <row r="3" spans="1:50" ht="33" customHeight="1">
      <c r="A3" s="197" t="s">
        <v>1</v>
      </c>
      <c r="B3" s="197"/>
      <c r="C3" s="197"/>
      <c r="D3" s="197"/>
      <c r="E3" s="197"/>
      <c r="F3" s="197"/>
      <c r="G3" s="197"/>
      <c r="H3" s="197"/>
      <c r="I3" s="5"/>
      <c r="J3" s="5"/>
      <c r="K3" s="5"/>
      <c r="L3" s="5"/>
      <c r="M3" s="5"/>
      <c r="N3" s="5"/>
      <c r="O3" s="5"/>
      <c r="P3" s="5"/>
      <c r="Q3" s="5"/>
      <c r="R3" s="5"/>
      <c r="S3" s="5"/>
      <c r="T3" s="5"/>
      <c r="U3" s="5"/>
      <c r="V3" s="5"/>
      <c r="W3" s="5"/>
      <c r="X3" s="5"/>
      <c r="Y3" s="5"/>
      <c r="Z3" s="5"/>
      <c r="AA3" s="6"/>
      <c r="AB3" s="6"/>
      <c r="AC3" s="6"/>
      <c r="AD3" s="6"/>
      <c r="AE3" s="6"/>
      <c r="AF3" s="6"/>
      <c r="AG3" s="7"/>
      <c r="AH3" s="7"/>
      <c r="AI3" s="7"/>
      <c r="AJ3" s="7"/>
      <c r="AK3" s="7"/>
      <c r="AL3" s="7"/>
      <c r="AM3" s="7"/>
      <c r="AN3" s="7"/>
      <c r="AO3" s="7"/>
      <c r="AP3" s="7"/>
      <c r="AQ3" s="5"/>
      <c r="AR3" s="5"/>
      <c r="AS3" s="5"/>
      <c r="AT3" s="5"/>
      <c r="AU3" s="5"/>
      <c r="AV3" s="5"/>
      <c r="AW3" s="8"/>
      <c r="AX3" s="8"/>
    </row>
    <row r="4" spans="1:50" ht="48" customHeight="1">
      <c r="A4" s="12" t="s">
        <v>2</v>
      </c>
      <c r="B4" s="195" t="s">
        <v>3</v>
      </c>
      <c r="C4" s="195"/>
      <c r="D4" s="195"/>
      <c r="E4" s="195"/>
      <c r="F4" s="195"/>
      <c r="G4" s="195"/>
      <c r="H4" s="195"/>
    </row>
    <row r="5" spans="1:50" ht="31.5" customHeight="1">
      <c r="A5" s="9" t="s">
        <v>4</v>
      </c>
      <c r="B5" s="195" t="s">
        <v>5</v>
      </c>
      <c r="C5" s="195"/>
      <c r="D5" s="195"/>
      <c r="E5" s="195"/>
      <c r="F5" s="195"/>
      <c r="G5" s="195"/>
      <c r="H5" s="195"/>
    </row>
    <row r="6" spans="1:50" ht="40.5" customHeight="1">
      <c r="A6" s="12" t="s">
        <v>6</v>
      </c>
      <c r="B6" s="195" t="s">
        <v>7</v>
      </c>
      <c r="C6" s="195"/>
      <c r="D6" s="195"/>
      <c r="E6" s="195"/>
      <c r="F6" s="195"/>
      <c r="G6" s="195"/>
      <c r="H6" s="195"/>
    </row>
    <row r="7" spans="1:50" ht="41.1" customHeight="1">
      <c r="A7" s="9" t="s">
        <v>8</v>
      </c>
      <c r="B7" s="195" t="s">
        <v>9</v>
      </c>
      <c r="C7" s="195"/>
      <c r="D7" s="195"/>
      <c r="E7" s="195"/>
      <c r="F7" s="195"/>
      <c r="G7" s="195"/>
      <c r="H7" s="195"/>
    </row>
    <row r="8" spans="1:50" ht="31.5">
      <c r="A8" s="9" t="s">
        <v>10</v>
      </c>
      <c r="B8" s="195" t="s">
        <v>11</v>
      </c>
      <c r="C8" s="195"/>
      <c r="D8" s="195"/>
      <c r="E8" s="195"/>
      <c r="F8" s="195"/>
      <c r="G8" s="195"/>
      <c r="H8" s="195"/>
    </row>
    <row r="9" spans="1:50" ht="31.5">
      <c r="A9" s="9" t="s">
        <v>12</v>
      </c>
      <c r="B9" s="195" t="s">
        <v>13</v>
      </c>
      <c r="C9" s="195"/>
      <c r="D9" s="195"/>
      <c r="E9" s="195"/>
      <c r="F9" s="195"/>
      <c r="G9" s="195"/>
      <c r="H9" s="195"/>
    </row>
    <row r="10" spans="1:50" ht="31.5">
      <c r="A10" s="12" t="s">
        <v>14</v>
      </c>
      <c r="B10" s="195" t="s">
        <v>15</v>
      </c>
      <c r="C10" s="195"/>
      <c r="D10" s="195"/>
      <c r="E10" s="195"/>
      <c r="F10" s="195"/>
      <c r="G10" s="195"/>
      <c r="H10" s="195"/>
    </row>
    <row r="11" spans="1:50" ht="31.5">
      <c r="A11" s="12" t="s">
        <v>16</v>
      </c>
      <c r="B11" s="195" t="s">
        <v>17</v>
      </c>
      <c r="C11" s="195"/>
      <c r="D11" s="195"/>
      <c r="E11" s="195"/>
      <c r="F11" s="195"/>
      <c r="G11" s="195"/>
      <c r="H11" s="195"/>
    </row>
    <row r="12" spans="1:50" ht="31.5">
      <c r="A12" s="12" t="s">
        <v>18</v>
      </c>
      <c r="B12" s="195" t="s">
        <v>19</v>
      </c>
      <c r="C12" s="195"/>
      <c r="D12" s="195"/>
      <c r="E12" s="195"/>
      <c r="F12" s="195"/>
      <c r="G12" s="195"/>
      <c r="H12" s="195"/>
    </row>
    <row r="13" spans="1:50" ht="58.5" customHeight="1">
      <c r="A13" s="9" t="s">
        <v>20</v>
      </c>
      <c r="B13" s="195" t="s">
        <v>21</v>
      </c>
      <c r="C13" s="195"/>
      <c r="D13" s="195"/>
      <c r="E13" s="195"/>
      <c r="F13" s="195"/>
      <c r="G13" s="195"/>
      <c r="H13" s="195"/>
    </row>
    <row r="14" spans="1:50" ht="31.5">
      <c r="A14" s="9" t="s">
        <v>22</v>
      </c>
      <c r="B14" s="195" t="s">
        <v>23</v>
      </c>
      <c r="C14" s="195"/>
      <c r="D14" s="195"/>
      <c r="E14" s="195"/>
      <c r="F14" s="195"/>
      <c r="G14" s="195"/>
      <c r="H14" s="195"/>
    </row>
    <row r="15" spans="1:50" ht="47.25">
      <c r="A15" s="9" t="s">
        <v>24</v>
      </c>
      <c r="B15" s="195" t="s">
        <v>25</v>
      </c>
      <c r="C15" s="195"/>
      <c r="D15" s="195"/>
      <c r="E15" s="195"/>
      <c r="F15" s="195"/>
      <c r="G15" s="195"/>
      <c r="H15" s="195"/>
    </row>
    <row r="16" spans="1:50" ht="45" customHeight="1">
      <c r="A16" s="9" t="s">
        <v>26</v>
      </c>
      <c r="B16" s="195" t="s">
        <v>27</v>
      </c>
      <c r="C16" s="195"/>
      <c r="D16" s="195"/>
      <c r="E16" s="195"/>
      <c r="F16" s="195"/>
      <c r="G16" s="195"/>
      <c r="H16" s="195"/>
    </row>
    <row r="17" spans="1:8" ht="47.25">
      <c r="A17" s="9" t="s">
        <v>28</v>
      </c>
      <c r="B17" s="195" t="s">
        <v>29</v>
      </c>
      <c r="C17" s="195"/>
      <c r="D17" s="195"/>
      <c r="E17" s="195"/>
      <c r="F17" s="195"/>
      <c r="G17" s="195"/>
      <c r="H17" s="195"/>
    </row>
    <row r="18" spans="1:8" ht="47.25">
      <c r="A18" s="12" t="s">
        <v>30</v>
      </c>
      <c r="B18" s="195" t="s">
        <v>31</v>
      </c>
      <c r="C18" s="195"/>
      <c r="D18" s="195"/>
      <c r="E18" s="195"/>
      <c r="F18" s="195"/>
      <c r="G18" s="195"/>
      <c r="H18" s="195"/>
    </row>
    <row r="19" spans="1:8" ht="60" customHeight="1">
      <c r="A19" s="12" t="s">
        <v>32</v>
      </c>
      <c r="B19" s="195" t="s">
        <v>33</v>
      </c>
      <c r="C19" s="195"/>
      <c r="D19" s="195"/>
      <c r="E19" s="195"/>
      <c r="F19" s="195"/>
      <c r="G19" s="195"/>
      <c r="H19" s="195"/>
    </row>
    <row r="20" spans="1:8" ht="31.5">
      <c r="A20" s="9" t="s">
        <v>34</v>
      </c>
      <c r="B20" s="195" t="s">
        <v>35</v>
      </c>
      <c r="C20" s="195"/>
      <c r="D20" s="195"/>
      <c r="E20" s="195"/>
      <c r="F20" s="195"/>
      <c r="G20" s="195"/>
      <c r="H20" s="195"/>
    </row>
    <row r="21" spans="1:8" ht="31.5">
      <c r="A21" s="9" t="s">
        <v>36</v>
      </c>
      <c r="B21" s="195" t="s">
        <v>37</v>
      </c>
      <c r="C21" s="195"/>
      <c r="D21" s="195"/>
      <c r="E21" s="195"/>
      <c r="F21" s="195"/>
      <c r="G21" s="195"/>
      <c r="H21" s="195"/>
    </row>
    <row r="22" spans="1:8" ht="31.5">
      <c r="A22" s="9" t="s">
        <v>38</v>
      </c>
      <c r="B22" s="195" t="s">
        <v>39</v>
      </c>
      <c r="C22" s="195"/>
      <c r="D22" s="195"/>
      <c r="E22" s="195"/>
      <c r="F22" s="195"/>
      <c r="G22" s="195"/>
      <c r="H22" s="195"/>
    </row>
    <row r="23" spans="1:8">
      <c r="A23" s="198"/>
      <c r="B23" s="199"/>
      <c r="C23" s="199"/>
      <c r="D23" s="199"/>
      <c r="E23" s="199"/>
      <c r="F23" s="199"/>
      <c r="G23" s="199"/>
      <c r="H23" s="199"/>
    </row>
    <row r="24" spans="1:8" ht="33" customHeight="1">
      <c r="A24" s="197" t="s">
        <v>40</v>
      </c>
      <c r="B24" s="197"/>
      <c r="C24" s="197"/>
      <c r="D24" s="197"/>
      <c r="E24" s="197"/>
      <c r="F24" s="197"/>
      <c r="G24" s="197"/>
      <c r="H24" s="197"/>
    </row>
    <row r="25" spans="1:8" ht="102" customHeight="1">
      <c r="A25" s="201" t="s">
        <v>41</v>
      </c>
      <c r="B25" s="201"/>
      <c r="C25" s="201"/>
      <c r="D25" s="201"/>
      <c r="E25" s="201"/>
      <c r="F25" s="201"/>
      <c r="G25" s="201"/>
      <c r="H25" s="201"/>
    </row>
    <row r="26" spans="1:8" ht="147.94999999999999" customHeight="1">
      <c r="A26" s="12" t="s">
        <v>42</v>
      </c>
      <c r="B26" s="195" t="s">
        <v>43</v>
      </c>
      <c r="C26" s="195"/>
      <c r="D26" s="195"/>
      <c r="E26" s="195"/>
      <c r="F26" s="195"/>
      <c r="G26" s="195"/>
      <c r="H26" s="195"/>
    </row>
    <row r="27" spans="1:8" ht="59.45" customHeight="1">
      <c r="A27" s="12" t="s">
        <v>44</v>
      </c>
      <c r="B27" s="195" t="s">
        <v>45</v>
      </c>
      <c r="C27" s="195"/>
      <c r="D27" s="195"/>
      <c r="E27" s="195"/>
      <c r="F27" s="195"/>
      <c r="G27" s="195"/>
      <c r="H27" s="195"/>
    </row>
    <row r="28" spans="1:8" ht="42" customHeight="1">
      <c r="A28" s="12" t="s">
        <v>46</v>
      </c>
      <c r="B28" s="195" t="s">
        <v>47</v>
      </c>
      <c r="C28" s="195"/>
      <c r="D28" s="195"/>
      <c r="E28" s="195"/>
      <c r="F28" s="195"/>
      <c r="G28" s="195"/>
      <c r="H28" s="195"/>
    </row>
    <row r="29" spans="1:8" ht="28.5" customHeight="1">
      <c r="A29" s="12" t="s">
        <v>48</v>
      </c>
      <c r="B29" s="195" t="s">
        <v>49</v>
      </c>
      <c r="C29" s="195"/>
      <c r="D29" s="195"/>
      <c r="E29" s="195"/>
      <c r="F29" s="195"/>
      <c r="G29" s="195"/>
      <c r="H29" s="195"/>
    </row>
    <row r="30" spans="1:8">
      <c r="A30" s="200"/>
      <c r="B30" s="200"/>
      <c r="C30" s="200"/>
      <c r="D30" s="200"/>
      <c r="E30" s="200"/>
      <c r="F30" s="200"/>
      <c r="G30" s="200"/>
      <c r="H30" s="200"/>
    </row>
    <row r="31" spans="1:8" ht="33" customHeight="1">
      <c r="A31" s="197" t="s">
        <v>50</v>
      </c>
      <c r="B31" s="197"/>
      <c r="C31" s="197"/>
      <c r="D31" s="197"/>
      <c r="E31" s="197"/>
      <c r="F31" s="197"/>
      <c r="G31" s="197"/>
      <c r="H31" s="197"/>
    </row>
    <row r="32" spans="1:8" ht="42" customHeight="1">
      <c r="A32" s="9" t="s">
        <v>51</v>
      </c>
      <c r="B32" s="208" t="s">
        <v>52</v>
      </c>
      <c r="C32" s="209"/>
      <c r="D32" s="209"/>
      <c r="E32" s="209"/>
      <c r="F32" s="209"/>
      <c r="G32" s="209"/>
      <c r="H32" s="210"/>
    </row>
    <row r="33" spans="1:8" ht="43.5" customHeight="1">
      <c r="A33" s="9" t="s">
        <v>53</v>
      </c>
      <c r="B33" s="208" t="s">
        <v>54</v>
      </c>
      <c r="C33" s="209"/>
      <c r="D33" s="209"/>
      <c r="E33" s="209"/>
      <c r="F33" s="209"/>
      <c r="G33" s="209"/>
      <c r="H33" s="210"/>
    </row>
    <row r="34" spans="1:8" ht="40.5" customHeight="1">
      <c r="A34" s="9" t="s">
        <v>55</v>
      </c>
      <c r="B34" s="208" t="s">
        <v>56</v>
      </c>
      <c r="C34" s="209"/>
      <c r="D34" s="209"/>
      <c r="E34" s="209"/>
      <c r="F34" s="209"/>
      <c r="G34" s="209"/>
      <c r="H34" s="210"/>
    </row>
    <row r="35" spans="1:8" ht="75.75" customHeight="1">
      <c r="A35" s="14" t="s">
        <v>57</v>
      </c>
      <c r="B35" s="205" t="s">
        <v>58</v>
      </c>
      <c r="C35" s="206"/>
      <c r="D35" s="206"/>
      <c r="E35" s="206"/>
      <c r="F35" s="206"/>
      <c r="G35" s="206"/>
      <c r="H35" s="207"/>
    </row>
    <row r="36" spans="1:8" ht="27.6" customHeight="1">
      <c r="A36" s="14" t="s">
        <v>59</v>
      </c>
      <c r="B36" s="219" t="s">
        <v>60</v>
      </c>
      <c r="C36" s="220"/>
      <c r="D36" s="220"/>
      <c r="E36" s="220"/>
      <c r="F36" s="220"/>
      <c r="G36" s="220"/>
      <c r="H36" s="221"/>
    </row>
    <row r="37" spans="1:8" ht="47.45" customHeight="1">
      <c r="A37" s="14" t="s">
        <v>61</v>
      </c>
      <c r="B37" s="219" t="s">
        <v>62</v>
      </c>
      <c r="C37" s="220"/>
      <c r="D37" s="220"/>
      <c r="E37" s="220"/>
      <c r="F37" s="220"/>
      <c r="G37" s="220"/>
      <c r="H37" s="221"/>
    </row>
    <row r="38" spans="1:8" ht="57.6" customHeight="1">
      <c r="A38" s="14" t="s">
        <v>63</v>
      </c>
      <c r="B38" s="219" t="s">
        <v>64</v>
      </c>
      <c r="C38" s="220"/>
      <c r="D38" s="220"/>
      <c r="E38" s="220"/>
      <c r="F38" s="220"/>
      <c r="G38" s="220"/>
      <c r="H38" s="221"/>
    </row>
    <row r="39" spans="1:8" ht="45.75" customHeight="1">
      <c r="A39" s="15" t="s">
        <v>65</v>
      </c>
      <c r="B39" s="219" t="s">
        <v>66</v>
      </c>
      <c r="C39" s="220"/>
      <c r="D39" s="220"/>
      <c r="E39" s="220"/>
      <c r="F39" s="220"/>
      <c r="G39" s="220"/>
      <c r="H39" s="221"/>
    </row>
    <row r="40" spans="1:8" ht="39.75" customHeight="1">
      <c r="A40" s="15" t="s">
        <v>67</v>
      </c>
      <c r="B40" s="219" t="s">
        <v>68</v>
      </c>
      <c r="C40" s="220"/>
      <c r="D40" s="220"/>
      <c r="E40" s="220"/>
      <c r="F40" s="220"/>
      <c r="G40" s="220"/>
      <c r="H40" s="221"/>
    </row>
    <row r="41" spans="1:8" ht="41.45" customHeight="1">
      <c r="A41" s="10" t="s">
        <v>69</v>
      </c>
      <c r="B41" s="211" t="s">
        <v>70</v>
      </c>
      <c r="C41" s="212"/>
      <c r="D41" s="212"/>
      <c r="E41" s="212"/>
      <c r="F41" s="212"/>
      <c r="G41" s="212"/>
      <c r="H41" s="213"/>
    </row>
    <row r="43" spans="1:8" ht="33" customHeight="1">
      <c r="A43" s="215" t="s">
        <v>71</v>
      </c>
      <c r="B43" s="215"/>
      <c r="C43" s="215"/>
      <c r="D43" s="215"/>
      <c r="E43" s="215"/>
      <c r="F43" s="215"/>
      <c r="G43" s="215"/>
      <c r="H43" s="215"/>
    </row>
    <row r="44" spans="1:8" ht="39.950000000000003" customHeight="1">
      <c r="A44" s="10" t="s">
        <v>72</v>
      </c>
      <c r="B44" s="211" t="s">
        <v>73</v>
      </c>
      <c r="C44" s="212"/>
      <c r="D44" s="212"/>
      <c r="E44" s="212"/>
      <c r="F44" s="212"/>
      <c r="G44" s="212"/>
      <c r="H44" s="213"/>
    </row>
    <row r="45" spans="1:8" ht="39.950000000000003" customHeight="1">
      <c r="A45" s="10" t="s">
        <v>74</v>
      </c>
      <c r="B45" s="211" t="s">
        <v>75</v>
      </c>
      <c r="C45" s="212"/>
      <c r="D45" s="212"/>
      <c r="E45" s="212"/>
      <c r="F45" s="212"/>
      <c r="G45" s="212"/>
      <c r="H45" s="213"/>
    </row>
    <row r="46" spans="1:8" ht="39.950000000000003" customHeight="1">
      <c r="A46" s="10" t="s">
        <v>76</v>
      </c>
      <c r="B46" s="211" t="s">
        <v>77</v>
      </c>
      <c r="C46" s="212"/>
      <c r="D46" s="212"/>
      <c r="E46" s="212"/>
      <c r="F46" s="212"/>
      <c r="G46" s="212"/>
      <c r="H46" s="213"/>
    </row>
    <row r="47" spans="1:8" ht="39.950000000000003" customHeight="1">
      <c r="A47" s="10" t="s">
        <v>78</v>
      </c>
      <c r="B47" s="211" t="s">
        <v>79</v>
      </c>
      <c r="C47" s="212"/>
      <c r="D47" s="212"/>
      <c r="E47" s="212"/>
      <c r="F47" s="212"/>
      <c r="G47" s="212"/>
      <c r="H47" s="213"/>
    </row>
    <row r="48" spans="1:8" ht="39.950000000000003" customHeight="1">
      <c r="A48" s="10" t="s">
        <v>80</v>
      </c>
      <c r="B48" s="211" t="s">
        <v>81</v>
      </c>
      <c r="C48" s="212"/>
      <c r="D48" s="212"/>
      <c r="E48" s="212"/>
      <c r="F48" s="212"/>
      <c r="G48" s="212"/>
      <c r="H48" s="213"/>
    </row>
    <row r="49" spans="1:8">
      <c r="A49" s="214"/>
      <c r="B49" s="214"/>
      <c r="C49" s="214"/>
      <c r="D49" s="214"/>
      <c r="E49" s="214"/>
      <c r="F49" s="214"/>
      <c r="G49" s="214"/>
      <c r="H49" s="214"/>
    </row>
    <row r="50" spans="1:8" ht="33" customHeight="1">
      <c r="A50" s="215" t="s">
        <v>82</v>
      </c>
      <c r="B50" s="215"/>
      <c r="C50" s="215"/>
      <c r="D50" s="215"/>
      <c r="E50" s="215"/>
      <c r="F50" s="215"/>
      <c r="G50" s="215"/>
      <c r="H50" s="215"/>
    </row>
    <row r="51" spans="1:8" ht="44.25" customHeight="1">
      <c r="A51" s="10" t="s">
        <v>83</v>
      </c>
      <c r="B51" s="202" t="s">
        <v>84</v>
      </c>
      <c r="C51" s="203"/>
      <c r="D51" s="203"/>
      <c r="E51" s="203"/>
      <c r="F51" s="203"/>
      <c r="G51" s="203"/>
      <c r="H51" s="204"/>
    </row>
    <row r="52" spans="1:8" ht="90.95" customHeight="1">
      <c r="A52" s="10" t="s">
        <v>85</v>
      </c>
      <c r="B52" s="208" t="s">
        <v>86</v>
      </c>
      <c r="C52" s="209"/>
      <c r="D52" s="209"/>
      <c r="E52" s="209"/>
      <c r="F52" s="209"/>
      <c r="G52" s="209"/>
      <c r="H52" s="210"/>
    </row>
    <row r="53" spans="1:8" ht="40.5" customHeight="1">
      <c r="A53" s="10" t="s">
        <v>87</v>
      </c>
      <c r="B53" s="202" t="s">
        <v>88</v>
      </c>
      <c r="C53" s="203"/>
      <c r="D53" s="203"/>
      <c r="E53" s="203"/>
      <c r="F53" s="203"/>
      <c r="G53" s="203"/>
      <c r="H53" s="204"/>
    </row>
    <row r="54" spans="1:8" ht="32.25" customHeight="1">
      <c r="A54" s="10" t="s">
        <v>89</v>
      </c>
      <c r="B54" s="202" t="s">
        <v>90</v>
      </c>
      <c r="C54" s="203"/>
      <c r="D54" s="203"/>
      <c r="E54" s="203"/>
      <c r="F54" s="203"/>
      <c r="G54" s="203"/>
      <c r="H54" s="204"/>
    </row>
    <row r="55" spans="1:8" ht="35.1" customHeight="1">
      <c r="A55" s="9" t="s">
        <v>91</v>
      </c>
      <c r="B55" s="202" t="s">
        <v>92</v>
      </c>
      <c r="C55" s="203"/>
      <c r="D55" s="203"/>
      <c r="E55" s="203"/>
      <c r="F55" s="203"/>
      <c r="G55" s="203"/>
      <c r="H55" s="204"/>
    </row>
    <row r="56" spans="1:8" ht="40.5" customHeight="1">
      <c r="A56" s="12" t="s">
        <v>93</v>
      </c>
      <c r="B56" s="202" t="s">
        <v>94</v>
      </c>
      <c r="C56" s="203"/>
      <c r="D56" s="203"/>
      <c r="E56" s="203"/>
      <c r="F56" s="203"/>
      <c r="G56" s="203"/>
      <c r="H56" s="204"/>
    </row>
    <row r="57" spans="1:8" ht="40.5" customHeight="1">
      <c r="A57" s="12" t="s">
        <v>95</v>
      </c>
      <c r="B57" s="202" t="s">
        <v>96</v>
      </c>
      <c r="C57" s="203"/>
      <c r="D57" s="203"/>
      <c r="E57" s="203"/>
      <c r="F57" s="203"/>
      <c r="G57" s="203"/>
      <c r="H57" s="204"/>
    </row>
    <row r="58" spans="1:8" ht="35.1" customHeight="1">
      <c r="A58" s="12" t="s">
        <v>97</v>
      </c>
      <c r="B58" s="202" t="s">
        <v>98</v>
      </c>
      <c r="C58" s="203"/>
      <c r="D58" s="203"/>
      <c r="E58" s="203"/>
      <c r="F58" s="203"/>
      <c r="G58" s="203"/>
      <c r="H58" s="204"/>
    </row>
    <row r="59" spans="1:8" ht="36" customHeight="1">
      <c r="A59" s="12" t="s">
        <v>99</v>
      </c>
      <c r="B59" s="202" t="s">
        <v>100</v>
      </c>
      <c r="C59" s="203"/>
      <c r="D59" s="203"/>
      <c r="E59" s="203"/>
      <c r="F59" s="203"/>
      <c r="G59" s="203"/>
      <c r="H59" s="204"/>
    </row>
    <row r="60" spans="1:8" ht="54.75" customHeight="1">
      <c r="A60" s="9" t="s">
        <v>101</v>
      </c>
      <c r="B60" s="202" t="s">
        <v>102</v>
      </c>
      <c r="C60" s="203"/>
      <c r="D60" s="203"/>
      <c r="E60" s="203"/>
      <c r="F60" s="203"/>
      <c r="G60" s="203"/>
      <c r="H60" s="204"/>
    </row>
    <row r="62" spans="1:8" ht="134.44999999999999" customHeight="1">
      <c r="A62" s="217" t="s">
        <v>103</v>
      </c>
      <c r="B62" s="218"/>
      <c r="C62" s="218"/>
      <c r="D62" s="218"/>
      <c r="E62" s="218"/>
      <c r="F62" s="218"/>
      <c r="G62" s="218"/>
      <c r="H62" s="218"/>
    </row>
    <row r="63" spans="1:8" ht="64.5" customHeight="1">
      <c r="A63" s="216" t="s">
        <v>104</v>
      </c>
      <c r="B63" s="216"/>
      <c r="C63" s="195" t="s">
        <v>105</v>
      </c>
      <c r="D63" s="195"/>
      <c r="E63" s="195"/>
      <c r="F63" s="195"/>
      <c r="G63" s="195"/>
      <c r="H63" s="195"/>
    </row>
    <row r="64" spans="1:8" ht="49.5" customHeight="1">
      <c r="A64" s="216" t="s">
        <v>106</v>
      </c>
      <c r="B64" s="216"/>
      <c r="C64" s="195" t="s">
        <v>107</v>
      </c>
      <c r="D64" s="195"/>
      <c r="E64" s="195"/>
      <c r="F64" s="195"/>
      <c r="G64" s="195"/>
      <c r="H64" s="195"/>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02"/>
  <sheetViews>
    <sheetView tabSelected="1" topLeftCell="BF1" zoomScale="60" zoomScaleNormal="60" workbookViewId="0">
      <pane ySplit="8" topLeftCell="A29" activePane="bottomLeft" state="frozen"/>
      <selection pane="bottomLeft" activeCell="M32" sqref="M32:W32"/>
      <selection activeCell="AW1" sqref="AW1"/>
    </sheetView>
  </sheetViews>
  <sheetFormatPr defaultColWidth="10.85546875" defaultRowHeight="15"/>
  <cols>
    <col min="1" max="1" width="20.85546875" style="17" customWidth="1"/>
    <col min="2" max="2" width="22.140625" style="19" customWidth="1"/>
    <col min="3" max="3" width="23.5703125" style="19" customWidth="1"/>
    <col min="4" max="4" width="24.5703125" style="19" customWidth="1"/>
    <col min="5" max="5" width="23.28515625" style="19" customWidth="1"/>
    <col min="6" max="6" width="26.7109375" style="19" customWidth="1"/>
    <col min="7" max="7" width="14.5703125" style="162" customWidth="1"/>
    <col min="8" max="8" width="17.5703125" style="19" customWidth="1"/>
    <col min="9" max="9" width="21.42578125" style="162" customWidth="1"/>
    <col min="10" max="10" width="16.85546875" style="163" customWidth="1"/>
    <col min="11" max="11" width="43.5703125" style="164" customWidth="1"/>
    <col min="12" max="12" width="18.7109375" style="19" customWidth="1"/>
    <col min="13" max="13" width="25.140625" style="19" customWidth="1"/>
    <col min="14" max="14" width="45.140625" style="164" customWidth="1"/>
    <col min="15" max="16" width="13.85546875" style="19" customWidth="1"/>
    <col min="17" max="17" width="20.5703125" style="19" customWidth="1"/>
    <col min="18" max="18" width="17.42578125" style="162" customWidth="1"/>
    <col min="19" max="23" width="16.85546875" style="166" customWidth="1"/>
    <col min="24" max="24" width="20" style="166" customWidth="1"/>
    <col min="25" max="25" width="16.85546875" style="166" customWidth="1"/>
    <col min="26" max="26" width="23.5703125" style="166" customWidth="1"/>
    <col min="27" max="27" width="18.5703125" style="167" customWidth="1"/>
    <col min="28" max="29" width="18.5703125" style="168" customWidth="1"/>
    <col min="30" max="30" width="23.5703125" style="169" customWidth="1"/>
    <col min="31" max="31" width="27.5703125" style="169" customWidth="1"/>
    <col min="32" max="32" width="36.140625" style="170" customWidth="1"/>
    <col min="33" max="33" width="18.42578125" style="171" customWidth="1"/>
    <col min="34" max="34" width="29.42578125" style="172" customWidth="1"/>
    <col min="35" max="35" width="61.42578125" style="173" customWidth="1"/>
    <col min="36" max="36" width="20.5703125" style="174" customWidth="1"/>
    <col min="37" max="42" width="17.5703125" style="175" customWidth="1"/>
    <col min="43" max="43" width="24" style="175" customWidth="1"/>
    <col min="44" max="45" width="17.5703125" style="176" customWidth="1"/>
    <col min="46" max="46" width="17.5703125" style="177" customWidth="1"/>
    <col min="47" max="47" width="17.5703125" style="162" customWidth="1"/>
    <col min="48" max="48" width="17.5703125" style="178" customWidth="1"/>
    <col min="49" max="49" width="19.7109375" style="19" customWidth="1"/>
    <col min="50" max="50" width="19.7109375" style="17" customWidth="1"/>
    <col min="51" max="51" width="19.7109375" style="179" customWidth="1"/>
    <col min="52" max="52" width="22.42578125" style="179" customWidth="1"/>
    <col min="53" max="53" width="19.7109375" style="17" customWidth="1"/>
    <col min="54" max="54" width="23.42578125" style="17" customWidth="1"/>
    <col min="55" max="55" width="29.140625" style="17" customWidth="1"/>
    <col min="56" max="56" width="21.140625" style="19" customWidth="1"/>
    <col min="57" max="57" width="30.85546875" style="17" customWidth="1"/>
    <col min="58" max="58" width="28" style="17" customWidth="1"/>
    <col min="59" max="59" width="19.5703125" style="19" customWidth="1"/>
    <col min="60" max="60" width="26.28515625" style="19" customWidth="1"/>
    <col min="61" max="62" width="22.140625" style="19" customWidth="1"/>
    <col min="63" max="64" width="19.5703125" style="19" customWidth="1"/>
    <col min="65" max="65" width="28.140625" style="19" customWidth="1"/>
    <col min="66" max="66" width="27.7109375" style="19" customWidth="1"/>
    <col min="67" max="67" width="26.7109375" style="19" customWidth="1"/>
    <col min="68" max="68" width="25.28515625" style="19" customWidth="1"/>
    <col min="69" max="69" width="24.5703125" style="19" customWidth="1"/>
    <col min="70" max="70" width="23.140625" style="19" customWidth="1"/>
    <col min="71" max="71" width="41.5703125" style="180" customWidth="1"/>
    <col min="72" max="73" width="53" style="19" customWidth="1"/>
    <col min="74" max="74" width="103.85546875" style="164" customWidth="1"/>
    <col min="75" max="16384" width="10.85546875" style="23"/>
  </cols>
  <sheetData>
    <row r="1" spans="1:74" ht="9.9499999999999993" hidden="1" customHeight="1">
      <c r="B1" s="298" t="s">
        <v>108</v>
      </c>
      <c r="C1" s="298"/>
      <c r="D1" s="299" t="s">
        <v>109</v>
      </c>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1"/>
      <c r="BE1" s="18" t="s">
        <v>110</v>
      </c>
      <c r="BS1" s="20"/>
      <c r="BT1" s="21"/>
      <c r="BU1" s="21"/>
      <c r="BV1" s="22"/>
    </row>
    <row r="2" spans="1:74" ht="8.4499999999999993" hidden="1" customHeight="1">
      <c r="B2" s="298"/>
      <c r="C2" s="298"/>
      <c r="D2" s="299" t="s">
        <v>111</v>
      </c>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1"/>
      <c r="BE2" s="18" t="s">
        <v>112</v>
      </c>
      <c r="BS2" s="20"/>
      <c r="BT2" s="21"/>
      <c r="BU2" s="21"/>
      <c r="BV2" s="22"/>
    </row>
    <row r="3" spans="1:74" ht="13.5" hidden="1" customHeight="1">
      <c r="B3" s="298"/>
      <c r="C3" s="298"/>
      <c r="D3" s="299" t="s">
        <v>113</v>
      </c>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300"/>
      <c r="AW3" s="300"/>
      <c r="AX3" s="300"/>
      <c r="AY3" s="300"/>
      <c r="AZ3" s="300"/>
      <c r="BA3" s="300"/>
      <c r="BB3" s="300"/>
      <c r="BC3" s="300"/>
      <c r="BD3" s="301"/>
      <c r="BE3" s="18" t="s">
        <v>114</v>
      </c>
      <c r="BS3" s="20"/>
      <c r="BT3" s="21"/>
      <c r="BU3" s="21"/>
      <c r="BV3" s="22"/>
    </row>
    <row r="4" spans="1:74" ht="21.95" hidden="1" customHeight="1">
      <c r="B4" s="298"/>
      <c r="C4" s="298"/>
      <c r="D4" s="299" t="s">
        <v>115</v>
      </c>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301"/>
      <c r="BE4" s="18" t="s">
        <v>116</v>
      </c>
      <c r="BS4" s="20"/>
      <c r="BT4" s="21"/>
      <c r="BU4" s="21"/>
      <c r="BV4" s="22"/>
    </row>
    <row r="5" spans="1:74" ht="11.1" hidden="1" customHeight="1" thickBot="1">
      <c r="B5" s="302" t="s">
        <v>117</v>
      </c>
      <c r="C5" s="302"/>
      <c r="D5" s="303" t="s">
        <v>118</v>
      </c>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5"/>
      <c r="BE5" s="24"/>
      <c r="BS5" s="20"/>
      <c r="BT5" s="21"/>
      <c r="BU5" s="21"/>
      <c r="BV5" s="22"/>
    </row>
    <row r="6" spans="1:74" ht="56.45" customHeight="1" thickBot="1">
      <c r="A6" s="285" t="s">
        <v>1</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86"/>
      <c r="AB6" s="306" t="s">
        <v>119</v>
      </c>
      <c r="AC6" s="307"/>
      <c r="AD6" s="308"/>
      <c r="AE6" s="309"/>
      <c r="AF6" s="306" t="s">
        <v>120</v>
      </c>
      <c r="AG6" s="310"/>
      <c r="AH6" s="311"/>
      <c r="AI6" s="312"/>
      <c r="AJ6" s="308"/>
      <c r="AK6" s="313"/>
      <c r="AL6" s="313"/>
      <c r="AM6" s="313"/>
      <c r="AN6" s="313"/>
      <c r="AO6" s="313"/>
      <c r="AP6" s="313"/>
      <c r="AQ6" s="313"/>
      <c r="AR6" s="314"/>
      <c r="AS6" s="314"/>
      <c r="AT6" s="313"/>
      <c r="AU6" s="313"/>
      <c r="AV6" s="313"/>
      <c r="AW6" s="315"/>
      <c r="AX6" s="316"/>
      <c r="AY6" s="289" t="s">
        <v>71</v>
      </c>
      <c r="AZ6" s="290"/>
      <c r="BA6" s="291"/>
      <c r="BB6" s="291"/>
      <c r="BC6" s="286"/>
      <c r="BD6" s="292" t="s">
        <v>82</v>
      </c>
      <c r="BE6" s="293"/>
      <c r="BF6" s="293"/>
      <c r="BG6" s="293"/>
      <c r="BH6" s="293"/>
      <c r="BI6" s="293"/>
      <c r="BJ6" s="293"/>
      <c r="BK6" s="293"/>
      <c r="BL6" s="293"/>
      <c r="BM6" s="294"/>
      <c r="BN6" s="294"/>
      <c r="BO6" s="294"/>
      <c r="BP6" s="294"/>
      <c r="BQ6" s="294"/>
      <c r="BR6" s="295"/>
      <c r="BS6" s="25"/>
      <c r="BT6" s="296" t="s">
        <v>121</v>
      </c>
      <c r="BU6" s="293"/>
      <c r="BV6" s="297"/>
    </row>
    <row r="7" spans="1:74" ht="57" customHeight="1" thickBot="1">
      <c r="A7" s="276" t="s">
        <v>2</v>
      </c>
      <c r="B7" s="276" t="s">
        <v>4</v>
      </c>
      <c r="C7" s="276" t="s">
        <v>6</v>
      </c>
      <c r="D7" s="276" t="s">
        <v>122</v>
      </c>
      <c r="E7" s="276" t="s">
        <v>10</v>
      </c>
      <c r="F7" s="276" t="s">
        <v>12</v>
      </c>
      <c r="G7" s="276" t="s">
        <v>14</v>
      </c>
      <c r="H7" s="276" t="s">
        <v>16</v>
      </c>
      <c r="I7" s="276" t="s">
        <v>18</v>
      </c>
      <c r="J7" s="276" t="s">
        <v>123</v>
      </c>
      <c r="K7" s="276" t="s">
        <v>22</v>
      </c>
      <c r="L7" s="276" t="s">
        <v>24</v>
      </c>
      <c r="M7" s="264" t="s">
        <v>26</v>
      </c>
      <c r="N7" s="264" t="s">
        <v>28</v>
      </c>
      <c r="O7" s="285" t="s">
        <v>124</v>
      </c>
      <c r="P7" s="286"/>
      <c r="Q7" s="317" t="s">
        <v>32</v>
      </c>
      <c r="R7" s="264" t="s">
        <v>34</v>
      </c>
      <c r="S7" s="264" t="s">
        <v>36</v>
      </c>
      <c r="T7" s="237" t="s">
        <v>125</v>
      </c>
      <c r="U7" s="237" t="s">
        <v>126</v>
      </c>
      <c r="V7" s="237" t="s">
        <v>127</v>
      </c>
      <c r="W7" s="237" t="s">
        <v>128</v>
      </c>
      <c r="X7" s="237" t="s">
        <v>129</v>
      </c>
      <c r="Y7" s="237" t="s">
        <v>130</v>
      </c>
      <c r="Z7" s="237" t="s">
        <v>131</v>
      </c>
      <c r="AA7" s="264" t="s">
        <v>38</v>
      </c>
      <c r="AB7" s="264" t="s">
        <v>42</v>
      </c>
      <c r="AC7" s="264" t="s">
        <v>44</v>
      </c>
      <c r="AD7" s="264" t="s">
        <v>46</v>
      </c>
      <c r="AE7" s="264" t="s">
        <v>48</v>
      </c>
      <c r="AF7" s="264" t="s">
        <v>51</v>
      </c>
      <c r="AG7" s="264" t="s">
        <v>53</v>
      </c>
      <c r="AH7" s="264" t="s">
        <v>55</v>
      </c>
      <c r="AI7" s="281" t="s">
        <v>132</v>
      </c>
      <c r="AJ7" s="281" t="s">
        <v>59</v>
      </c>
      <c r="AK7" s="281" t="s">
        <v>133</v>
      </c>
      <c r="AL7" s="281" t="s">
        <v>63</v>
      </c>
      <c r="AM7" s="237" t="s">
        <v>134</v>
      </c>
      <c r="AN7" s="237" t="s">
        <v>135</v>
      </c>
      <c r="AO7" s="237" t="s">
        <v>136</v>
      </c>
      <c r="AP7" s="237" t="s">
        <v>137</v>
      </c>
      <c r="AQ7" s="237" t="s">
        <v>138</v>
      </c>
      <c r="AR7" s="281" t="s">
        <v>65</v>
      </c>
      <c r="AS7" s="281" t="s">
        <v>67</v>
      </c>
      <c r="AT7" s="287" t="s">
        <v>69</v>
      </c>
      <c r="AU7" s="287" t="s">
        <v>72</v>
      </c>
      <c r="AV7" s="287" t="s">
        <v>139</v>
      </c>
      <c r="AW7" s="283" t="s">
        <v>76</v>
      </c>
      <c r="AX7" s="283" t="s">
        <v>78</v>
      </c>
      <c r="AY7" s="276" t="s">
        <v>80</v>
      </c>
      <c r="AZ7" s="283" t="s">
        <v>83</v>
      </c>
      <c r="BA7" s="283" t="s">
        <v>85</v>
      </c>
      <c r="BB7" s="283" t="s">
        <v>87</v>
      </c>
      <c r="BC7" s="283" t="s">
        <v>89</v>
      </c>
      <c r="BD7" s="276" t="s">
        <v>91</v>
      </c>
      <c r="BE7" s="276" t="s">
        <v>93</v>
      </c>
      <c r="BF7" s="276" t="s">
        <v>95</v>
      </c>
      <c r="BG7" s="276" t="s">
        <v>97</v>
      </c>
      <c r="BH7" s="260" t="s">
        <v>140</v>
      </c>
      <c r="BI7" s="260" t="s">
        <v>141</v>
      </c>
      <c r="BJ7" s="260" t="s">
        <v>142</v>
      </c>
      <c r="BK7" s="260" t="s">
        <v>143</v>
      </c>
      <c r="BL7" s="262" t="s">
        <v>144</v>
      </c>
      <c r="BM7" s="260" t="s">
        <v>145</v>
      </c>
      <c r="BN7" s="260" t="s">
        <v>146</v>
      </c>
      <c r="BO7" s="260" t="s">
        <v>147</v>
      </c>
      <c r="BP7" s="262" t="s">
        <v>148</v>
      </c>
      <c r="BQ7" s="262" t="s">
        <v>149</v>
      </c>
      <c r="BR7" s="279" t="s">
        <v>99</v>
      </c>
      <c r="BS7" s="276" t="s">
        <v>101</v>
      </c>
      <c r="BT7" s="276" t="s">
        <v>104</v>
      </c>
      <c r="BU7" s="276" t="s">
        <v>106</v>
      </c>
      <c r="BV7" s="275" t="s">
        <v>150</v>
      </c>
    </row>
    <row r="8" spans="1:74" ht="36.950000000000003" customHeight="1" thickBot="1">
      <c r="A8" s="278"/>
      <c r="B8" s="278"/>
      <c r="C8" s="278"/>
      <c r="D8" s="278"/>
      <c r="E8" s="278"/>
      <c r="F8" s="278"/>
      <c r="G8" s="278"/>
      <c r="H8" s="278"/>
      <c r="I8" s="278"/>
      <c r="J8" s="278"/>
      <c r="K8" s="278"/>
      <c r="L8" s="278"/>
      <c r="M8" s="265"/>
      <c r="N8" s="265"/>
      <c r="O8" s="26" t="s">
        <v>151</v>
      </c>
      <c r="P8" s="26" t="s">
        <v>152</v>
      </c>
      <c r="Q8" s="318"/>
      <c r="R8" s="265"/>
      <c r="S8" s="265"/>
      <c r="T8" s="237"/>
      <c r="U8" s="237"/>
      <c r="V8" s="237"/>
      <c r="W8" s="237"/>
      <c r="X8" s="237"/>
      <c r="Y8" s="237"/>
      <c r="Z8" s="237"/>
      <c r="AA8" s="265"/>
      <c r="AB8" s="265"/>
      <c r="AC8" s="265"/>
      <c r="AD8" s="265"/>
      <c r="AE8" s="265"/>
      <c r="AF8" s="265"/>
      <c r="AG8" s="265"/>
      <c r="AH8" s="265"/>
      <c r="AI8" s="282"/>
      <c r="AJ8" s="282"/>
      <c r="AK8" s="282"/>
      <c r="AL8" s="282"/>
      <c r="AM8" s="237"/>
      <c r="AN8" s="237"/>
      <c r="AO8" s="237"/>
      <c r="AP8" s="237"/>
      <c r="AQ8" s="237"/>
      <c r="AR8" s="282"/>
      <c r="AS8" s="282"/>
      <c r="AT8" s="288"/>
      <c r="AU8" s="288"/>
      <c r="AV8" s="288"/>
      <c r="AW8" s="284"/>
      <c r="AX8" s="284"/>
      <c r="AY8" s="278"/>
      <c r="AZ8" s="284"/>
      <c r="BA8" s="284"/>
      <c r="BB8" s="284"/>
      <c r="BC8" s="284"/>
      <c r="BD8" s="278"/>
      <c r="BE8" s="278"/>
      <c r="BF8" s="278"/>
      <c r="BG8" s="278"/>
      <c r="BH8" s="261"/>
      <c r="BI8" s="261"/>
      <c r="BJ8" s="261"/>
      <c r="BK8" s="261"/>
      <c r="BL8" s="263"/>
      <c r="BM8" s="261"/>
      <c r="BN8" s="261"/>
      <c r="BO8" s="261"/>
      <c r="BP8" s="263"/>
      <c r="BQ8" s="263"/>
      <c r="BR8" s="280"/>
      <c r="BS8" s="278"/>
      <c r="BT8" s="277"/>
      <c r="BU8" s="277"/>
      <c r="BV8" s="275"/>
    </row>
    <row r="9" spans="1:74" ht="15" customHeight="1">
      <c r="A9" s="27"/>
      <c r="B9" s="28"/>
      <c r="C9" s="28"/>
      <c r="D9" s="29"/>
      <c r="E9" s="30"/>
      <c r="F9" s="29"/>
      <c r="G9" s="31"/>
      <c r="H9" s="29"/>
      <c r="I9" s="31"/>
      <c r="J9" s="31"/>
      <c r="K9" s="32"/>
      <c r="L9" s="29"/>
      <c r="M9" s="29"/>
      <c r="N9" s="32"/>
      <c r="O9" s="29"/>
      <c r="P9" s="29"/>
      <c r="Q9" s="29"/>
      <c r="R9" s="31"/>
      <c r="S9" s="31"/>
      <c r="T9" s="31"/>
      <c r="U9" s="31"/>
      <c r="V9" s="31"/>
      <c r="W9" s="31"/>
      <c r="X9" s="31"/>
      <c r="Y9" s="31"/>
      <c r="Z9" s="31"/>
      <c r="AA9" s="31"/>
      <c r="AB9" s="33"/>
      <c r="AC9" s="33"/>
      <c r="AD9" s="29"/>
      <c r="AE9" s="29"/>
      <c r="AF9" s="31"/>
      <c r="AG9" s="29"/>
      <c r="AH9" s="29"/>
      <c r="AI9" s="32"/>
      <c r="AJ9" s="29"/>
      <c r="AK9" s="31"/>
      <c r="AL9" s="31"/>
      <c r="AM9" s="31"/>
      <c r="AN9" s="31"/>
      <c r="AO9" s="31"/>
      <c r="AP9" s="31"/>
      <c r="AQ9" s="31"/>
      <c r="AR9" s="34"/>
      <c r="AS9" s="34"/>
      <c r="AT9" s="33"/>
      <c r="AU9" s="31"/>
      <c r="AV9" s="33"/>
      <c r="AW9" s="29"/>
      <c r="AX9" s="29"/>
      <c r="AY9" s="33"/>
      <c r="AZ9" s="33"/>
      <c r="BA9" s="29"/>
      <c r="BB9" s="29"/>
      <c r="BC9" s="29"/>
      <c r="BD9" s="35"/>
      <c r="BE9" s="35"/>
      <c r="BF9" s="35"/>
      <c r="BG9" s="35"/>
      <c r="BH9" s="35"/>
      <c r="BI9" s="35"/>
      <c r="BJ9" s="35"/>
      <c r="BK9" s="35"/>
      <c r="BL9" s="35"/>
      <c r="BM9" s="35"/>
      <c r="BN9" s="35"/>
      <c r="BO9" s="35"/>
      <c r="BP9" s="35"/>
      <c r="BQ9" s="35"/>
      <c r="BR9" s="35"/>
      <c r="BS9" s="36"/>
      <c r="BT9" s="35"/>
      <c r="BU9" s="35"/>
      <c r="BV9" s="37"/>
    </row>
    <row r="10" spans="1:74" ht="62.1" customHeight="1">
      <c r="A10" s="273" t="s">
        <v>153</v>
      </c>
      <c r="B10" s="319" t="s">
        <v>154</v>
      </c>
      <c r="C10" s="319" t="s">
        <v>155</v>
      </c>
      <c r="D10" s="273" t="s">
        <v>156</v>
      </c>
      <c r="E10" s="273" t="s">
        <v>157</v>
      </c>
      <c r="F10" s="273" t="s">
        <v>158</v>
      </c>
      <c r="G10" s="344">
        <v>0.2</v>
      </c>
      <c r="H10" s="273" t="s">
        <v>159</v>
      </c>
      <c r="I10" s="350">
        <v>0.2</v>
      </c>
      <c r="J10" s="319" t="s">
        <v>160</v>
      </c>
      <c r="K10" s="273" t="s">
        <v>161</v>
      </c>
      <c r="L10" s="273" t="s">
        <v>162</v>
      </c>
      <c r="M10" s="273" t="s">
        <v>163</v>
      </c>
      <c r="N10" s="273" t="s">
        <v>164</v>
      </c>
      <c r="O10" s="273"/>
      <c r="P10" s="273" t="s">
        <v>165</v>
      </c>
      <c r="Q10" s="273" t="s">
        <v>166</v>
      </c>
      <c r="R10" s="241">
        <v>402978</v>
      </c>
      <c r="S10" s="241">
        <v>201092</v>
      </c>
      <c r="T10" s="241">
        <v>311</v>
      </c>
      <c r="U10" s="241">
        <v>384</v>
      </c>
      <c r="V10" s="241">
        <v>536</v>
      </c>
      <c r="W10" s="241">
        <f>T10+U10+V10</f>
        <v>1231</v>
      </c>
      <c r="X10" s="241">
        <v>920</v>
      </c>
      <c r="Y10" s="255">
        <f>(W10+X10)/S10</f>
        <v>1.0696596582658684E-2</v>
      </c>
      <c r="Z10" s="255">
        <f>(W10+X10)/S10</f>
        <v>1.0696596582658684E-2</v>
      </c>
      <c r="AA10" s="337">
        <v>201886</v>
      </c>
      <c r="AB10" s="328" t="s">
        <v>167</v>
      </c>
      <c r="AC10" s="328" t="s">
        <v>168</v>
      </c>
      <c r="AD10" s="331" t="s">
        <v>169</v>
      </c>
      <c r="AE10" s="334" t="s">
        <v>170</v>
      </c>
      <c r="AF10" s="266" t="s">
        <v>171</v>
      </c>
      <c r="AG10" s="269">
        <v>2020130010042</v>
      </c>
      <c r="AH10" s="266" t="s">
        <v>172</v>
      </c>
      <c r="AI10" s="39" t="s">
        <v>173</v>
      </c>
      <c r="AJ10" s="40"/>
      <c r="AK10" s="39">
        <v>18</v>
      </c>
      <c r="AL10" s="41">
        <v>9.7932994773853074E-2</v>
      </c>
      <c r="AM10" s="42">
        <v>18</v>
      </c>
      <c r="AN10" s="42">
        <v>18</v>
      </c>
      <c r="AO10" s="42">
        <v>18</v>
      </c>
      <c r="AP10" s="42">
        <v>18</v>
      </c>
      <c r="AQ10" s="42">
        <v>18</v>
      </c>
      <c r="AR10" s="43" t="s">
        <v>174</v>
      </c>
      <c r="AS10" s="44" t="s">
        <v>175</v>
      </c>
      <c r="AT10" s="39"/>
      <c r="AU10" s="39"/>
      <c r="AV10" s="39">
        <v>18</v>
      </c>
      <c r="AW10" s="238" t="s">
        <v>176</v>
      </c>
      <c r="AX10" s="238" t="s">
        <v>177</v>
      </c>
      <c r="AY10" s="449" t="s">
        <v>178</v>
      </c>
      <c r="AZ10" s="45">
        <v>20000000</v>
      </c>
      <c r="BA10" s="266" t="s">
        <v>179</v>
      </c>
      <c r="BB10" s="39" t="s">
        <v>180</v>
      </c>
      <c r="BC10" s="238" t="s">
        <v>181</v>
      </c>
      <c r="BD10" s="40" t="s">
        <v>182</v>
      </c>
      <c r="BE10" s="39"/>
      <c r="BF10" s="43"/>
      <c r="BG10" s="449" t="s">
        <v>178</v>
      </c>
      <c r="BH10" s="447">
        <v>740000000</v>
      </c>
      <c r="BI10" s="447">
        <v>740000000</v>
      </c>
      <c r="BJ10" s="441">
        <v>389700000</v>
      </c>
      <c r="BK10" s="447">
        <v>718000000</v>
      </c>
      <c r="BL10" s="444">
        <f>+BK10/BI10</f>
        <v>0.97027027027027024</v>
      </c>
      <c r="BM10" s="477">
        <v>1477148935</v>
      </c>
      <c r="BN10" s="477">
        <v>747716308</v>
      </c>
      <c r="BO10" s="477">
        <v>447858154</v>
      </c>
      <c r="BP10" s="444">
        <f>BN10/BM10</f>
        <v>0.50618884141158049</v>
      </c>
      <c r="BQ10" s="444">
        <f>BO10/BM10</f>
        <v>0.30319092637737305</v>
      </c>
      <c r="BR10" s="43"/>
      <c r="BS10" s="40"/>
      <c r="BT10" s="238" t="s">
        <v>183</v>
      </c>
      <c r="BU10" s="238" t="s">
        <v>184</v>
      </c>
      <c r="BV10" s="46" t="s">
        <v>185</v>
      </c>
    </row>
    <row r="11" spans="1:74" ht="85.5">
      <c r="A11" s="273"/>
      <c r="B11" s="319"/>
      <c r="C11" s="319"/>
      <c r="D11" s="273"/>
      <c r="E11" s="273"/>
      <c r="F11" s="273"/>
      <c r="G11" s="273"/>
      <c r="H11" s="273"/>
      <c r="I11" s="323"/>
      <c r="J11" s="319"/>
      <c r="K11" s="273"/>
      <c r="L11" s="273"/>
      <c r="M11" s="273"/>
      <c r="N11" s="273"/>
      <c r="O11" s="273"/>
      <c r="P11" s="273"/>
      <c r="Q11" s="273"/>
      <c r="R11" s="241"/>
      <c r="S11" s="241"/>
      <c r="T11" s="241"/>
      <c r="U11" s="241"/>
      <c r="V11" s="241"/>
      <c r="W11" s="241"/>
      <c r="X11" s="241"/>
      <c r="Y11" s="256"/>
      <c r="Z11" s="256"/>
      <c r="AA11" s="338"/>
      <c r="AB11" s="329"/>
      <c r="AC11" s="329"/>
      <c r="AD11" s="332"/>
      <c r="AE11" s="335"/>
      <c r="AF11" s="267"/>
      <c r="AG11" s="270"/>
      <c r="AH11" s="267"/>
      <c r="AI11" s="39" t="s">
        <v>186</v>
      </c>
      <c r="AJ11" s="40"/>
      <c r="AK11" s="39">
        <v>18</v>
      </c>
      <c r="AL11" s="41">
        <v>6.5288663182568721E-2</v>
      </c>
      <c r="AM11" s="42">
        <v>18</v>
      </c>
      <c r="AN11" s="42">
        <v>18</v>
      </c>
      <c r="AO11" s="42">
        <v>18</v>
      </c>
      <c r="AP11" s="42">
        <v>18</v>
      </c>
      <c r="AQ11" s="42">
        <v>18</v>
      </c>
      <c r="AR11" s="43" t="s">
        <v>174</v>
      </c>
      <c r="AS11" s="44" t="s">
        <v>175</v>
      </c>
      <c r="AT11" s="39"/>
      <c r="AU11" s="39"/>
      <c r="AV11" s="39">
        <v>18</v>
      </c>
      <c r="AW11" s="239"/>
      <c r="AX11" s="239"/>
      <c r="AY11" s="449"/>
      <c r="AZ11" s="45">
        <v>80000000</v>
      </c>
      <c r="BA11" s="267"/>
      <c r="BB11" s="39" t="s">
        <v>187</v>
      </c>
      <c r="BC11" s="239"/>
      <c r="BD11" s="40" t="s">
        <v>182</v>
      </c>
      <c r="BE11" s="39"/>
      <c r="BF11" s="43"/>
      <c r="BG11" s="449"/>
      <c r="BH11" s="447"/>
      <c r="BI11" s="447"/>
      <c r="BJ11" s="442"/>
      <c r="BK11" s="447"/>
      <c r="BL11" s="445"/>
      <c r="BM11" s="478"/>
      <c r="BN11" s="478">
        <v>747716308</v>
      </c>
      <c r="BO11" s="478">
        <v>447858154</v>
      </c>
      <c r="BP11" s="445"/>
      <c r="BQ11" s="445"/>
      <c r="BR11" s="43"/>
      <c r="BS11" s="40"/>
      <c r="BT11" s="239"/>
      <c r="BU11" s="239"/>
      <c r="BV11" s="46" t="s">
        <v>188</v>
      </c>
    </row>
    <row r="12" spans="1:74" ht="60">
      <c r="A12" s="273"/>
      <c r="B12" s="319"/>
      <c r="C12" s="319"/>
      <c r="D12" s="273"/>
      <c r="E12" s="273"/>
      <c r="F12" s="273"/>
      <c r="G12" s="273"/>
      <c r="H12" s="273"/>
      <c r="I12" s="323"/>
      <c r="J12" s="319"/>
      <c r="K12" s="273"/>
      <c r="L12" s="273"/>
      <c r="M12" s="273"/>
      <c r="N12" s="273"/>
      <c r="O12" s="273"/>
      <c r="P12" s="273"/>
      <c r="Q12" s="273"/>
      <c r="R12" s="241"/>
      <c r="S12" s="241"/>
      <c r="T12" s="241"/>
      <c r="U12" s="241"/>
      <c r="V12" s="241"/>
      <c r="W12" s="241"/>
      <c r="X12" s="241"/>
      <c r="Y12" s="256"/>
      <c r="Z12" s="256"/>
      <c r="AA12" s="338"/>
      <c r="AB12" s="329"/>
      <c r="AC12" s="329"/>
      <c r="AD12" s="332"/>
      <c r="AE12" s="335"/>
      <c r="AF12" s="267"/>
      <c r="AG12" s="270"/>
      <c r="AH12" s="267"/>
      <c r="AI12" s="39" t="s">
        <v>189</v>
      </c>
      <c r="AJ12" s="40"/>
      <c r="AK12" s="39">
        <v>1</v>
      </c>
      <c r="AL12" s="41">
        <v>4.57020642277981E-2</v>
      </c>
      <c r="AM12" s="42">
        <v>0</v>
      </c>
      <c r="AN12" s="42">
        <v>0</v>
      </c>
      <c r="AO12" s="42">
        <v>0</v>
      </c>
      <c r="AP12" s="42">
        <f t="shared" ref="AP12:AP23" si="0">AM12+AN12+AO12</f>
        <v>0</v>
      </c>
      <c r="AQ12" s="42">
        <v>70</v>
      </c>
      <c r="AR12" s="43" t="s">
        <v>190</v>
      </c>
      <c r="AS12" s="44" t="s">
        <v>175</v>
      </c>
      <c r="AT12" s="39"/>
      <c r="AU12" s="40"/>
      <c r="AV12" s="40">
        <v>0</v>
      </c>
      <c r="AW12" s="239"/>
      <c r="AX12" s="239"/>
      <c r="AY12" s="449"/>
      <c r="AZ12" s="45">
        <v>110000000</v>
      </c>
      <c r="BA12" s="267"/>
      <c r="BB12" s="39" t="s">
        <v>191</v>
      </c>
      <c r="BC12" s="239"/>
      <c r="BD12" s="40" t="s">
        <v>182</v>
      </c>
      <c r="BE12" s="39"/>
      <c r="BF12" s="43"/>
      <c r="BG12" s="449"/>
      <c r="BH12" s="447"/>
      <c r="BI12" s="447"/>
      <c r="BJ12" s="442"/>
      <c r="BK12" s="447"/>
      <c r="BL12" s="445"/>
      <c r="BM12" s="478"/>
      <c r="BN12" s="478">
        <v>747716308</v>
      </c>
      <c r="BO12" s="478">
        <v>447858154</v>
      </c>
      <c r="BP12" s="445"/>
      <c r="BQ12" s="445"/>
      <c r="BR12" s="43"/>
      <c r="BS12" s="40"/>
      <c r="BT12" s="239"/>
      <c r="BU12" s="239"/>
      <c r="BV12" s="46" t="s">
        <v>192</v>
      </c>
    </row>
    <row r="13" spans="1:74" ht="75">
      <c r="A13" s="273"/>
      <c r="B13" s="319"/>
      <c r="C13" s="319"/>
      <c r="D13" s="273"/>
      <c r="E13" s="273"/>
      <c r="F13" s="273"/>
      <c r="G13" s="273"/>
      <c r="H13" s="273"/>
      <c r="I13" s="323"/>
      <c r="J13" s="319"/>
      <c r="K13" s="273"/>
      <c r="L13" s="273"/>
      <c r="M13" s="273"/>
      <c r="N13" s="273"/>
      <c r="O13" s="273"/>
      <c r="P13" s="273"/>
      <c r="Q13" s="273"/>
      <c r="R13" s="241"/>
      <c r="S13" s="241"/>
      <c r="T13" s="241"/>
      <c r="U13" s="241"/>
      <c r="V13" s="241"/>
      <c r="W13" s="241"/>
      <c r="X13" s="241"/>
      <c r="Y13" s="256"/>
      <c r="Z13" s="256"/>
      <c r="AA13" s="338"/>
      <c r="AB13" s="329"/>
      <c r="AC13" s="329"/>
      <c r="AD13" s="332"/>
      <c r="AE13" s="335"/>
      <c r="AF13" s="267"/>
      <c r="AG13" s="270"/>
      <c r="AH13" s="267"/>
      <c r="AI13" s="39" t="s">
        <v>193</v>
      </c>
      <c r="AJ13" s="40"/>
      <c r="AK13" s="39">
        <v>18</v>
      </c>
      <c r="AL13" s="41">
        <v>6.5288663182568721E-2</v>
      </c>
      <c r="AM13" s="42">
        <v>0</v>
      </c>
      <c r="AN13" s="42">
        <v>0</v>
      </c>
      <c r="AO13" s="42">
        <v>0</v>
      </c>
      <c r="AP13" s="42">
        <f t="shared" si="0"/>
        <v>0</v>
      </c>
      <c r="AQ13" s="42">
        <v>120</v>
      </c>
      <c r="AR13" s="43" t="s">
        <v>174</v>
      </c>
      <c r="AS13" s="44" t="s">
        <v>175</v>
      </c>
      <c r="AT13" s="39"/>
      <c r="AU13" s="40"/>
      <c r="AV13" s="40">
        <v>0</v>
      </c>
      <c r="AW13" s="239"/>
      <c r="AX13" s="239"/>
      <c r="AY13" s="449"/>
      <c r="AZ13" s="45">
        <v>0</v>
      </c>
      <c r="BA13" s="267"/>
      <c r="BB13" s="39" t="s">
        <v>191</v>
      </c>
      <c r="BC13" s="239"/>
      <c r="BD13" s="40" t="s">
        <v>182</v>
      </c>
      <c r="BE13" s="39"/>
      <c r="BF13" s="43"/>
      <c r="BG13" s="449"/>
      <c r="BH13" s="447"/>
      <c r="BI13" s="447"/>
      <c r="BJ13" s="442"/>
      <c r="BK13" s="447"/>
      <c r="BL13" s="445"/>
      <c r="BM13" s="478"/>
      <c r="BN13" s="478">
        <v>747716308</v>
      </c>
      <c r="BO13" s="478">
        <v>447858154</v>
      </c>
      <c r="BP13" s="445"/>
      <c r="BQ13" s="445"/>
      <c r="BR13" s="43"/>
      <c r="BS13" s="40"/>
      <c r="BT13" s="239"/>
      <c r="BU13" s="239"/>
      <c r="BV13" s="47"/>
    </row>
    <row r="14" spans="1:74" ht="228">
      <c r="A14" s="273"/>
      <c r="B14" s="319"/>
      <c r="C14" s="319"/>
      <c r="D14" s="273"/>
      <c r="E14" s="273"/>
      <c r="F14" s="273"/>
      <c r="G14" s="273"/>
      <c r="H14" s="273"/>
      <c r="I14" s="323"/>
      <c r="J14" s="319"/>
      <c r="K14" s="273"/>
      <c r="L14" s="273"/>
      <c r="M14" s="273"/>
      <c r="N14" s="273"/>
      <c r="O14" s="273"/>
      <c r="P14" s="273"/>
      <c r="Q14" s="273"/>
      <c r="R14" s="241"/>
      <c r="S14" s="241"/>
      <c r="T14" s="241"/>
      <c r="U14" s="241"/>
      <c r="V14" s="241"/>
      <c r="W14" s="241"/>
      <c r="X14" s="241"/>
      <c r="Y14" s="256"/>
      <c r="Z14" s="256"/>
      <c r="AA14" s="338"/>
      <c r="AB14" s="329"/>
      <c r="AC14" s="329"/>
      <c r="AD14" s="332"/>
      <c r="AE14" s="335"/>
      <c r="AF14" s="267"/>
      <c r="AG14" s="270"/>
      <c r="AH14" s="267"/>
      <c r="AI14" s="39" t="s">
        <v>194</v>
      </c>
      <c r="AJ14" s="40"/>
      <c r="AK14" s="39">
        <v>2</v>
      </c>
      <c r="AL14" s="41">
        <v>1.9586598954770617E-2</v>
      </c>
      <c r="AM14" s="42">
        <v>15</v>
      </c>
      <c r="AN14" s="42">
        <v>30</v>
      </c>
      <c r="AO14" s="42">
        <v>42</v>
      </c>
      <c r="AP14" s="42">
        <f>AM14+AN14+AO14</f>
        <v>87</v>
      </c>
      <c r="AQ14" s="42">
        <v>47</v>
      </c>
      <c r="AR14" s="43" t="s">
        <v>195</v>
      </c>
      <c r="AS14" s="44" t="s">
        <v>175</v>
      </c>
      <c r="AT14" s="39"/>
      <c r="AU14" s="40"/>
      <c r="AV14" s="40">
        <v>87</v>
      </c>
      <c r="AW14" s="239"/>
      <c r="AX14" s="239"/>
      <c r="AY14" s="449"/>
      <c r="AZ14" s="45">
        <v>30000000</v>
      </c>
      <c r="BA14" s="267"/>
      <c r="BB14" s="39" t="s">
        <v>180</v>
      </c>
      <c r="BC14" s="239"/>
      <c r="BD14" s="40" t="s">
        <v>182</v>
      </c>
      <c r="BE14" s="39"/>
      <c r="BF14" s="43"/>
      <c r="BG14" s="449"/>
      <c r="BH14" s="447"/>
      <c r="BI14" s="447"/>
      <c r="BJ14" s="442"/>
      <c r="BK14" s="447"/>
      <c r="BL14" s="446"/>
      <c r="BM14" s="478"/>
      <c r="BN14" s="478">
        <v>747716308</v>
      </c>
      <c r="BO14" s="478">
        <v>447858154</v>
      </c>
      <c r="BP14" s="445"/>
      <c r="BQ14" s="445"/>
      <c r="BR14" s="43"/>
      <c r="BS14" s="40"/>
      <c r="BT14" s="239"/>
      <c r="BU14" s="239"/>
      <c r="BV14" s="46" t="s">
        <v>196</v>
      </c>
    </row>
    <row r="15" spans="1:74" ht="256.5">
      <c r="A15" s="273"/>
      <c r="B15" s="319"/>
      <c r="C15" s="319"/>
      <c r="D15" s="273"/>
      <c r="E15" s="273"/>
      <c r="F15" s="273"/>
      <c r="G15" s="273"/>
      <c r="H15" s="273"/>
      <c r="I15" s="323"/>
      <c r="J15" s="319"/>
      <c r="K15" s="273"/>
      <c r="L15" s="273"/>
      <c r="M15" s="273"/>
      <c r="N15" s="273"/>
      <c r="O15" s="273"/>
      <c r="P15" s="273"/>
      <c r="Q15" s="273"/>
      <c r="R15" s="241"/>
      <c r="S15" s="241"/>
      <c r="T15" s="241"/>
      <c r="U15" s="241"/>
      <c r="V15" s="241"/>
      <c r="W15" s="241"/>
      <c r="X15" s="241"/>
      <c r="Y15" s="256"/>
      <c r="Z15" s="256"/>
      <c r="AA15" s="338"/>
      <c r="AB15" s="329"/>
      <c r="AC15" s="329"/>
      <c r="AD15" s="332"/>
      <c r="AE15" s="335"/>
      <c r="AF15" s="267"/>
      <c r="AG15" s="270"/>
      <c r="AH15" s="267"/>
      <c r="AI15" s="39" t="s">
        <v>197</v>
      </c>
      <c r="AJ15" s="40"/>
      <c r="AK15" s="39">
        <v>54</v>
      </c>
      <c r="AL15" s="41">
        <v>5.8759796864311847E-2</v>
      </c>
      <c r="AM15" s="42">
        <v>40</v>
      </c>
      <c r="AN15" s="42">
        <v>45</v>
      </c>
      <c r="AO15" s="42">
        <v>85</v>
      </c>
      <c r="AP15" s="42">
        <f t="shared" si="0"/>
        <v>170</v>
      </c>
      <c r="AQ15" s="42">
        <v>110</v>
      </c>
      <c r="AR15" s="43" t="s">
        <v>174</v>
      </c>
      <c r="AS15" s="44" t="s">
        <v>175</v>
      </c>
      <c r="AT15" s="39"/>
      <c r="AU15" s="40"/>
      <c r="AV15" s="40">
        <v>170</v>
      </c>
      <c r="AW15" s="239"/>
      <c r="AX15" s="239"/>
      <c r="AY15" s="423" t="s">
        <v>198</v>
      </c>
      <c r="AZ15" s="45">
        <v>190000000</v>
      </c>
      <c r="BA15" s="267"/>
      <c r="BB15" s="39" t="s">
        <v>180</v>
      </c>
      <c r="BC15" s="239"/>
      <c r="BD15" s="40" t="s">
        <v>182</v>
      </c>
      <c r="BE15" s="39"/>
      <c r="BF15" s="43"/>
      <c r="BG15" s="423" t="s">
        <v>198</v>
      </c>
      <c r="BH15" s="441">
        <v>467148935</v>
      </c>
      <c r="BI15" s="441">
        <v>467148935</v>
      </c>
      <c r="BJ15" s="442">
        <v>0</v>
      </c>
      <c r="BK15" s="441">
        <v>200000000</v>
      </c>
      <c r="BL15" s="444">
        <f>+BK15/BI15</f>
        <v>0.42812898631568108</v>
      </c>
      <c r="BM15" s="478"/>
      <c r="BN15" s="478">
        <v>747716308</v>
      </c>
      <c r="BO15" s="478">
        <v>447858154</v>
      </c>
      <c r="BP15" s="445"/>
      <c r="BQ15" s="445"/>
      <c r="BR15" s="43"/>
      <c r="BS15" s="40"/>
      <c r="BT15" s="239"/>
      <c r="BU15" s="239"/>
      <c r="BV15" s="46" t="s">
        <v>199</v>
      </c>
    </row>
    <row r="16" spans="1:74" ht="128.25">
      <c r="A16" s="273"/>
      <c r="B16" s="319"/>
      <c r="C16" s="319"/>
      <c r="D16" s="273"/>
      <c r="E16" s="273"/>
      <c r="F16" s="273"/>
      <c r="G16" s="273"/>
      <c r="H16" s="273"/>
      <c r="I16" s="323"/>
      <c r="J16" s="319"/>
      <c r="K16" s="273"/>
      <c r="L16" s="273"/>
      <c r="M16" s="273"/>
      <c r="N16" s="273"/>
      <c r="O16" s="273"/>
      <c r="P16" s="273"/>
      <c r="Q16" s="273"/>
      <c r="R16" s="241"/>
      <c r="S16" s="241"/>
      <c r="T16" s="241"/>
      <c r="U16" s="241"/>
      <c r="V16" s="241"/>
      <c r="W16" s="241"/>
      <c r="X16" s="241"/>
      <c r="Y16" s="256"/>
      <c r="Z16" s="256"/>
      <c r="AA16" s="338"/>
      <c r="AB16" s="329"/>
      <c r="AC16" s="329"/>
      <c r="AD16" s="332"/>
      <c r="AE16" s="335"/>
      <c r="AF16" s="267"/>
      <c r="AG16" s="270"/>
      <c r="AH16" s="267"/>
      <c r="AI16" s="39" t="s">
        <v>200</v>
      </c>
      <c r="AJ16" s="40"/>
      <c r="AK16" s="39">
        <v>108</v>
      </c>
      <c r="AL16" s="41">
        <v>0.10446186109210995</v>
      </c>
      <c r="AM16" s="42">
        <v>82</v>
      </c>
      <c r="AN16" s="42">
        <v>120</v>
      </c>
      <c r="AO16" s="42">
        <v>215</v>
      </c>
      <c r="AP16" s="42">
        <f t="shared" si="0"/>
        <v>417</v>
      </c>
      <c r="AQ16" s="42">
        <v>380</v>
      </c>
      <c r="AR16" s="43" t="s">
        <v>174</v>
      </c>
      <c r="AS16" s="44" t="s">
        <v>175</v>
      </c>
      <c r="AT16" s="39"/>
      <c r="AU16" s="40"/>
      <c r="AV16" s="40">
        <v>417</v>
      </c>
      <c r="AW16" s="239"/>
      <c r="AX16" s="239"/>
      <c r="AY16" s="450"/>
      <c r="AZ16" s="45">
        <v>160000000</v>
      </c>
      <c r="BA16" s="267"/>
      <c r="BB16" s="39" t="s">
        <v>180</v>
      </c>
      <c r="BC16" s="239"/>
      <c r="BD16" s="40" t="s">
        <v>182</v>
      </c>
      <c r="BE16" s="39"/>
      <c r="BF16" s="43"/>
      <c r="BG16" s="450"/>
      <c r="BH16" s="442"/>
      <c r="BI16" s="442"/>
      <c r="BJ16" s="442"/>
      <c r="BK16" s="442"/>
      <c r="BL16" s="445"/>
      <c r="BM16" s="478"/>
      <c r="BN16" s="478">
        <v>747716308</v>
      </c>
      <c r="BO16" s="478">
        <v>447858154</v>
      </c>
      <c r="BP16" s="445"/>
      <c r="BQ16" s="445"/>
      <c r="BR16" s="43"/>
      <c r="BS16" s="40"/>
      <c r="BT16" s="239"/>
      <c r="BU16" s="239"/>
      <c r="BV16" s="46" t="s">
        <v>201</v>
      </c>
    </row>
    <row r="17" spans="1:74" ht="60">
      <c r="A17" s="273"/>
      <c r="B17" s="319"/>
      <c r="C17" s="319"/>
      <c r="D17" s="273"/>
      <c r="E17" s="273"/>
      <c r="F17" s="273"/>
      <c r="G17" s="273"/>
      <c r="H17" s="273"/>
      <c r="I17" s="323"/>
      <c r="J17" s="319"/>
      <c r="K17" s="273"/>
      <c r="L17" s="273"/>
      <c r="M17" s="273"/>
      <c r="N17" s="273"/>
      <c r="O17" s="273"/>
      <c r="P17" s="273"/>
      <c r="Q17" s="273"/>
      <c r="R17" s="241"/>
      <c r="S17" s="241"/>
      <c r="T17" s="241"/>
      <c r="U17" s="241"/>
      <c r="V17" s="241"/>
      <c r="W17" s="241"/>
      <c r="X17" s="241"/>
      <c r="Y17" s="256"/>
      <c r="Z17" s="256"/>
      <c r="AA17" s="338"/>
      <c r="AB17" s="329"/>
      <c r="AC17" s="329"/>
      <c r="AD17" s="332"/>
      <c r="AE17" s="335"/>
      <c r="AF17" s="267"/>
      <c r="AG17" s="270"/>
      <c r="AH17" s="267"/>
      <c r="AI17" s="39" t="s">
        <v>202</v>
      </c>
      <c r="AJ17" s="40"/>
      <c r="AK17" s="39">
        <v>54</v>
      </c>
      <c r="AL17" s="41">
        <v>0.10446186109210995</v>
      </c>
      <c r="AM17" s="42">
        <v>120</v>
      </c>
      <c r="AN17" s="42">
        <v>135</v>
      </c>
      <c r="AO17" s="42">
        <v>140</v>
      </c>
      <c r="AP17" s="42">
        <f t="shared" si="0"/>
        <v>395</v>
      </c>
      <c r="AQ17" s="42">
        <v>485</v>
      </c>
      <c r="AR17" s="43" t="s">
        <v>174</v>
      </c>
      <c r="AS17" s="44" t="s">
        <v>175</v>
      </c>
      <c r="AT17" s="39"/>
      <c r="AU17" s="40"/>
      <c r="AV17" s="40">
        <v>395</v>
      </c>
      <c r="AW17" s="239"/>
      <c r="AX17" s="239"/>
      <c r="AY17" s="450"/>
      <c r="AZ17" s="45">
        <v>150000000</v>
      </c>
      <c r="BA17" s="267"/>
      <c r="BB17" s="39" t="s">
        <v>180</v>
      </c>
      <c r="BC17" s="239"/>
      <c r="BD17" s="40" t="s">
        <v>182</v>
      </c>
      <c r="BE17" s="39"/>
      <c r="BF17" s="43"/>
      <c r="BG17" s="450"/>
      <c r="BH17" s="442"/>
      <c r="BI17" s="442"/>
      <c r="BJ17" s="442"/>
      <c r="BK17" s="442"/>
      <c r="BL17" s="445"/>
      <c r="BM17" s="478"/>
      <c r="BN17" s="478">
        <v>747716308</v>
      </c>
      <c r="BO17" s="478">
        <v>447858154</v>
      </c>
      <c r="BP17" s="445"/>
      <c r="BQ17" s="445"/>
      <c r="BR17" s="43"/>
      <c r="BS17" s="40"/>
      <c r="BT17" s="239"/>
      <c r="BU17" s="239"/>
      <c r="BV17" s="46" t="s">
        <v>203</v>
      </c>
    </row>
    <row r="18" spans="1:74" ht="213.75">
      <c r="A18" s="273"/>
      <c r="B18" s="319"/>
      <c r="C18" s="319"/>
      <c r="D18" s="273"/>
      <c r="E18" s="273"/>
      <c r="F18" s="273"/>
      <c r="G18" s="273"/>
      <c r="H18" s="273"/>
      <c r="I18" s="323"/>
      <c r="J18" s="319"/>
      <c r="K18" s="273"/>
      <c r="L18" s="273"/>
      <c r="M18" s="273"/>
      <c r="N18" s="273"/>
      <c r="O18" s="273"/>
      <c r="P18" s="273"/>
      <c r="Q18" s="273"/>
      <c r="R18" s="241"/>
      <c r="S18" s="241"/>
      <c r="T18" s="241"/>
      <c r="U18" s="241"/>
      <c r="V18" s="241"/>
      <c r="W18" s="241"/>
      <c r="X18" s="241"/>
      <c r="Y18" s="257"/>
      <c r="Z18" s="257"/>
      <c r="AA18" s="339"/>
      <c r="AB18" s="330"/>
      <c r="AC18" s="330"/>
      <c r="AD18" s="333"/>
      <c r="AE18" s="336"/>
      <c r="AF18" s="267"/>
      <c r="AG18" s="270"/>
      <c r="AH18" s="267"/>
      <c r="AI18" s="39" t="s">
        <v>204</v>
      </c>
      <c r="AJ18" s="40"/>
      <c r="AK18" s="39">
        <v>108</v>
      </c>
      <c r="AL18" s="41">
        <v>0.11099072741036682</v>
      </c>
      <c r="AM18" s="42">
        <v>18</v>
      </c>
      <c r="AN18" s="42">
        <v>18</v>
      </c>
      <c r="AO18" s="42">
        <v>18</v>
      </c>
      <c r="AP18" s="42">
        <v>18</v>
      </c>
      <c r="AQ18" s="42">
        <v>18</v>
      </c>
      <c r="AR18" s="43" t="s">
        <v>174</v>
      </c>
      <c r="AS18" s="44" t="s">
        <v>175</v>
      </c>
      <c r="AT18" s="39"/>
      <c r="AU18" s="40"/>
      <c r="AV18" s="40">
        <v>18</v>
      </c>
      <c r="AW18" s="239"/>
      <c r="AX18" s="239"/>
      <c r="AY18" s="424"/>
      <c r="AZ18" s="45">
        <v>160000000</v>
      </c>
      <c r="BA18" s="267"/>
      <c r="BB18" s="39" t="s">
        <v>180</v>
      </c>
      <c r="BC18" s="239"/>
      <c r="BD18" s="40" t="s">
        <v>182</v>
      </c>
      <c r="BE18" s="39"/>
      <c r="BF18" s="43"/>
      <c r="BG18" s="424"/>
      <c r="BH18" s="443"/>
      <c r="BI18" s="443"/>
      <c r="BJ18" s="443"/>
      <c r="BK18" s="443"/>
      <c r="BL18" s="446"/>
      <c r="BM18" s="478"/>
      <c r="BN18" s="478">
        <v>747716308</v>
      </c>
      <c r="BO18" s="478">
        <v>447858154</v>
      </c>
      <c r="BP18" s="445"/>
      <c r="BQ18" s="445"/>
      <c r="BR18" s="43"/>
      <c r="BS18" s="40"/>
      <c r="BT18" s="240"/>
      <c r="BU18" s="240"/>
      <c r="BV18" s="46" t="s">
        <v>205</v>
      </c>
    </row>
    <row r="19" spans="1:74" ht="62.1" customHeight="1">
      <c r="A19" s="273"/>
      <c r="B19" s="319"/>
      <c r="C19" s="319"/>
      <c r="D19" s="273"/>
      <c r="E19" s="273"/>
      <c r="F19" s="273"/>
      <c r="G19" s="273"/>
      <c r="H19" s="273"/>
      <c r="I19" s="323"/>
      <c r="J19" s="319"/>
      <c r="K19" s="273" t="s">
        <v>206</v>
      </c>
      <c r="L19" s="273" t="s">
        <v>162</v>
      </c>
      <c r="M19" s="273"/>
      <c r="N19" s="273" t="s">
        <v>207</v>
      </c>
      <c r="O19" s="273"/>
      <c r="P19" s="273" t="s">
        <v>165</v>
      </c>
      <c r="Q19" s="273" t="s">
        <v>208</v>
      </c>
      <c r="R19" s="242">
        <v>720</v>
      </c>
      <c r="S19" s="242">
        <v>284</v>
      </c>
      <c r="T19" s="242">
        <v>180</v>
      </c>
      <c r="U19" s="242">
        <v>152</v>
      </c>
      <c r="V19" s="242">
        <v>197</v>
      </c>
      <c r="W19" s="242">
        <f>T19+U19+V19</f>
        <v>529</v>
      </c>
      <c r="X19" s="242">
        <v>332</v>
      </c>
      <c r="Y19" s="258">
        <v>1</v>
      </c>
      <c r="Z19" s="258">
        <v>1</v>
      </c>
      <c r="AA19" s="326">
        <v>436</v>
      </c>
      <c r="AB19" s="272" t="s">
        <v>209</v>
      </c>
      <c r="AC19" s="272" t="s">
        <v>210</v>
      </c>
      <c r="AD19" s="331" t="s">
        <v>169</v>
      </c>
      <c r="AE19" s="334" t="s">
        <v>170</v>
      </c>
      <c r="AF19" s="267"/>
      <c r="AG19" s="270"/>
      <c r="AH19" s="267"/>
      <c r="AI19" s="39" t="s">
        <v>211</v>
      </c>
      <c r="AJ19" s="40"/>
      <c r="AK19" s="39">
        <v>180</v>
      </c>
      <c r="AL19" s="41">
        <v>8.4875262137339327E-2</v>
      </c>
      <c r="AM19" s="42">
        <v>105</v>
      </c>
      <c r="AN19" s="42">
        <v>85</v>
      </c>
      <c r="AO19" s="42">
        <v>145</v>
      </c>
      <c r="AP19" s="42">
        <f t="shared" si="0"/>
        <v>335</v>
      </c>
      <c r="AQ19" s="42">
        <v>710</v>
      </c>
      <c r="AR19" s="43" t="s">
        <v>174</v>
      </c>
      <c r="AS19" s="44" t="s">
        <v>175</v>
      </c>
      <c r="AT19" s="39"/>
      <c r="AU19" s="40"/>
      <c r="AV19" s="40">
        <v>335</v>
      </c>
      <c r="AW19" s="239"/>
      <c r="AX19" s="239"/>
      <c r="AY19" s="449" t="s">
        <v>212</v>
      </c>
      <c r="AZ19" s="45">
        <v>200000000</v>
      </c>
      <c r="BA19" s="267"/>
      <c r="BB19" s="39" t="s">
        <v>187</v>
      </c>
      <c r="BC19" s="239"/>
      <c r="BD19" s="40" t="s">
        <v>182</v>
      </c>
      <c r="BE19" s="39"/>
      <c r="BF19" s="43"/>
      <c r="BG19" s="449" t="s">
        <v>212</v>
      </c>
      <c r="BH19" s="447">
        <v>270000000</v>
      </c>
      <c r="BI19" s="447">
        <f>BH19</f>
        <v>270000000</v>
      </c>
      <c r="BJ19" s="441">
        <v>0</v>
      </c>
      <c r="BK19" s="447">
        <v>157000000</v>
      </c>
      <c r="BL19" s="444">
        <f>+BK19/BI19</f>
        <v>0.58148148148148149</v>
      </c>
      <c r="BM19" s="478"/>
      <c r="BN19" s="478">
        <v>747716308</v>
      </c>
      <c r="BO19" s="478">
        <v>447858154</v>
      </c>
      <c r="BP19" s="445"/>
      <c r="BQ19" s="445"/>
      <c r="BR19" s="43"/>
      <c r="BS19" s="40"/>
      <c r="BT19" s="238" t="s">
        <v>183</v>
      </c>
      <c r="BU19" s="238" t="s">
        <v>184</v>
      </c>
      <c r="BV19" s="46" t="s">
        <v>213</v>
      </c>
    </row>
    <row r="20" spans="1:74" ht="171">
      <c r="A20" s="273"/>
      <c r="B20" s="319"/>
      <c r="C20" s="319"/>
      <c r="D20" s="273"/>
      <c r="E20" s="273"/>
      <c r="F20" s="273"/>
      <c r="G20" s="273"/>
      <c r="H20" s="273"/>
      <c r="I20" s="323"/>
      <c r="J20" s="319"/>
      <c r="K20" s="273"/>
      <c r="L20" s="273"/>
      <c r="M20" s="273"/>
      <c r="N20" s="273"/>
      <c r="O20" s="273"/>
      <c r="P20" s="273"/>
      <c r="Q20" s="273"/>
      <c r="R20" s="242"/>
      <c r="S20" s="242"/>
      <c r="T20" s="242"/>
      <c r="U20" s="242"/>
      <c r="V20" s="242"/>
      <c r="W20" s="242"/>
      <c r="X20" s="242"/>
      <c r="Y20" s="259"/>
      <c r="Z20" s="259"/>
      <c r="AA20" s="327"/>
      <c r="AB20" s="272"/>
      <c r="AC20" s="272"/>
      <c r="AD20" s="333"/>
      <c r="AE20" s="336"/>
      <c r="AF20" s="267"/>
      <c r="AG20" s="270"/>
      <c r="AH20" s="267"/>
      <c r="AI20" s="39" t="s">
        <v>214</v>
      </c>
      <c r="AJ20" s="40"/>
      <c r="AK20" s="39">
        <v>36</v>
      </c>
      <c r="AL20" s="41">
        <v>6.5288663182568721E-2</v>
      </c>
      <c r="AM20" s="42">
        <v>75</v>
      </c>
      <c r="AN20" s="42">
        <v>67</v>
      </c>
      <c r="AO20" s="42">
        <v>52</v>
      </c>
      <c r="AP20" s="42">
        <f t="shared" si="0"/>
        <v>194</v>
      </c>
      <c r="AQ20" s="42">
        <v>10</v>
      </c>
      <c r="AR20" s="43" t="s">
        <v>174</v>
      </c>
      <c r="AS20" s="44" t="s">
        <v>175</v>
      </c>
      <c r="AT20" s="39"/>
      <c r="AU20" s="40"/>
      <c r="AV20" s="40">
        <v>194</v>
      </c>
      <c r="AW20" s="239"/>
      <c r="AX20" s="239"/>
      <c r="AY20" s="449"/>
      <c r="AZ20" s="45">
        <v>100000000</v>
      </c>
      <c r="BA20" s="267"/>
      <c r="BB20" s="39" t="s">
        <v>191</v>
      </c>
      <c r="BC20" s="239"/>
      <c r="BD20" s="40" t="s">
        <v>182</v>
      </c>
      <c r="BE20" s="39"/>
      <c r="BF20" s="43"/>
      <c r="BG20" s="449"/>
      <c r="BH20" s="447"/>
      <c r="BI20" s="447"/>
      <c r="BJ20" s="442"/>
      <c r="BK20" s="447"/>
      <c r="BL20" s="448" t="e">
        <f>+BK20/BH20</f>
        <v>#DIV/0!</v>
      </c>
      <c r="BM20" s="478"/>
      <c r="BN20" s="478">
        <v>747716308</v>
      </c>
      <c r="BO20" s="478">
        <v>447858154</v>
      </c>
      <c r="BP20" s="445"/>
      <c r="BQ20" s="445"/>
      <c r="BR20" s="43"/>
      <c r="BS20" s="40"/>
      <c r="BT20" s="240"/>
      <c r="BU20" s="240"/>
      <c r="BV20" s="46" t="s">
        <v>215</v>
      </c>
    </row>
    <row r="21" spans="1:74" ht="62.1" customHeight="1">
      <c r="A21" s="273"/>
      <c r="B21" s="319"/>
      <c r="C21" s="319"/>
      <c r="D21" s="273"/>
      <c r="E21" s="273"/>
      <c r="F21" s="273"/>
      <c r="G21" s="273"/>
      <c r="H21" s="273"/>
      <c r="I21" s="323"/>
      <c r="J21" s="319"/>
      <c r="K21" s="273" t="s">
        <v>216</v>
      </c>
      <c r="L21" s="273" t="s">
        <v>162</v>
      </c>
      <c r="M21" s="273"/>
      <c r="N21" s="273" t="s">
        <v>217</v>
      </c>
      <c r="O21" s="273"/>
      <c r="P21" s="273" t="s">
        <v>165</v>
      </c>
      <c r="Q21" s="273" t="s">
        <v>218</v>
      </c>
      <c r="R21" s="242">
        <v>300</v>
      </c>
      <c r="S21" s="243">
        <v>60</v>
      </c>
      <c r="T21" s="243">
        <v>166</v>
      </c>
      <c r="U21" s="243">
        <v>315</v>
      </c>
      <c r="V21" s="243">
        <v>399</v>
      </c>
      <c r="W21" s="243">
        <f>T21+U21+V21</f>
        <v>880</v>
      </c>
      <c r="X21" s="243">
        <v>481</v>
      </c>
      <c r="Y21" s="258">
        <v>1</v>
      </c>
      <c r="Z21" s="258">
        <v>1</v>
      </c>
      <c r="AA21" s="347">
        <v>600</v>
      </c>
      <c r="AB21" s="272" t="s">
        <v>219</v>
      </c>
      <c r="AC21" s="272" t="s">
        <v>220</v>
      </c>
      <c r="AD21" s="331" t="s">
        <v>169</v>
      </c>
      <c r="AE21" s="334" t="s">
        <v>170</v>
      </c>
      <c r="AF21" s="267"/>
      <c r="AG21" s="270"/>
      <c r="AH21" s="267"/>
      <c r="AI21" s="39" t="s">
        <v>221</v>
      </c>
      <c r="AJ21" s="40"/>
      <c r="AK21" s="39">
        <v>108</v>
      </c>
      <c r="AL21" s="41">
        <v>5.9843250171010484E-2</v>
      </c>
      <c r="AM21" s="42">
        <v>80</v>
      </c>
      <c r="AN21" s="42">
        <v>120</v>
      </c>
      <c r="AO21" s="42">
        <v>187</v>
      </c>
      <c r="AP21" s="42">
        <f t="shared" si="0"/>
        <v>387</v>
      </c>
      <c r="AQ21" s="42">
        <v>264</v>
      </c>
      <c r="AR21" s="43" t="s">
        <v>195</v>
      </c>
      <c r="AS21" s="44" t="s">
        <v>175</v>
      </c>
      <c r="AT21" s="39"/>
      <c r="AU21" s="40"/>
      <c r="AV21" s="40">
        <v>387</v>
      </c>
      <c r="AW21" s="239"/>
      <c r="AX21" s="239"/>
      <c r="AY21" s="449"/>
      <c r="AZ21" s="45">
        <v>97148935</v>
      </c>
      <c r="BA21" s="267"/>
      <c r="BB21" s="39" t="s">
        <v>187</v>
      </c>
      <c r="BC21" s="239"/>
      <c r="BD21" s="40" t="s">
        <v>182</v>
      </c>
      <c r="BE21" s="39"/>
      <c r="BF21" s="43"/>
      <c r="BG21" s="449"/>
      <c r="BH21" s="447"/>
      <c r="BI21" s="447"/>
      <c r="BJ21" s="442"/>
      <c r="BK21" s="447"/>
      <c r="BL21" s="445"/>
      <c r="BM21" s="478"/>
      <c r="BN21" s="478">
        <v>747716308</v>
      </c>
      <c r="BO21" s="478">
        <v>447858154</v>
      </c>
      <c r="BP21" s="445"/>
      <c r="BQ21" s="445"/>
      <c r="BR21" s="43"/>
      <c r="BS21" s="40"/>
      <c r="BT21" s="238" t="s">
        <v>183</v>
      </c>
      <c r="BU21" s="238" t="s">
        <v>184</v>
      </c>
      <c r="BV21" s="46" t="s">
        <v>222</v>
      </c>
    </row>
    <row r="22" spans="1:74" ht="242.25">
      <c r="A22" s="273"/>
      <c r="B22" s="319"/>
      <c r="C22" s="319"/>
      <c r="D22" s="273"/>
      <c r="E22" s="273"/>
      <c r="F22" s="273"/>
      <c r="G22" s="273"/>
      <c r="H22" s="273"/>
      <c r="I22" s="323"/>
      <c r="J22" s="319"/>
      <c r="K22" s="273"/>
      <c r="L22" s="273"/>
      <c r="M22" s="273"/>
      <c r="N22" s="273"/>
      <c r="O22" s="273"/>
      <c r="P22" s="273"/>
      <c r="Q22" s="273"/>
      <c r="R22" s="242"/>
      <c r="S22" s="244"/>
      <c r="T22" s="244"/>
      <c r="U22" s="244"/>
      <c r="V22" s="244"/>
      <c r="W22" s="244"/>
      <c r="X22" s="244"/>
      <c r="Y22" s="340"/>
      <c r="Z22" s="340"/>
      <c r="AA22" s="348"/>
      <c r="AB22" s="272"/>
      <c r="AC22" s="272"/>
      <c r="AD22" s="332"/>
      <c r="AE22" s="335"/>
      <c r="AF22" s="267"/>
      <c r="AG22" s="270"/>
      <c r="AH22" s="267"/>
      <c r="AI22" s="39" t="s">
        <v>223</v>
      </c>
      <c r="AJ22" s="40"/>
      <c r="AK22" s="39">
        <v>18</v>
      </c>
      <c r="AL22" s="41">
        <v>5.8759796864311847E-2</v>
      </c>
      <c r="AM22" s="42">
        <v>32</v>
      </c>
      <c r="AN22" s="42">
        <v>85</v>
      </c>
      <c r="AO22" s="42">
        <v>92</v>
      </c>
      <c r="AP22" s="42">
        <f t="shared" si="0"/>
        <v>209</v>
      </c>
      <c r="AQ22" s="42">
        <v>36</v>
      </c>
      <c r="AR22" s="43" t="s">
        <v>174</v>
      </c>
      <c r="AS22" s="44" t="s">
        <v>175</v>
      </c>
      <c r="AT22" s="39"/>
      <c r="AU22" s="40"/>
      <c r="AV22" s="40">
        <v>209</v>
      </c>
      <c r="AW22" s="239"/>
      <c r="AX22" s="239"/>
      <c r="AY22" s="449"/>
      <c r="AZ22" s="45">
        <v>90000000</v>
      </c>
      <c r="BA22" s="267"/>
      <c r="BB22" s="39" t="s">
        <v>187</v>
      </c>
      <c r="BC22" s="239"/>
      <c r="BD22" s="40" t="s">
        <v>182</v>
      </c>
      <c r="BE22" s="39"/>
      <c r="BF22" s="43"/>
      <c r="BG22" s="449"/>
      <c r="BH22" s="447"/>
      <c r="BI22" s="447"/>
      <c r="BJ22" s="442"/>
      <c r="BK22" s="447"/>
      <c r="BL22" s="445"/>
      <c r="BM22" s="478"/>
      <c r="BN22" s="478">
        <v>747716308</v>
      </c>
      <c r="BO22" s="478">
        <v>447858154</v>
      </c>
      <c r="BP22" s="445"/>
      <c r="BQ22" s="445"/>
      <c r="BR22" s="43"/>
      <c r="BS22" s="40"/>
      <c r="BT22" s="239"/>
      <c r="BU22" s="239"/>
      <c r="BV22" s="46" t="s">
        <v>224</v>
      </c>
    </row>
    <row r="23" spans="1:74" ht="185.25">
      <c r="A23" s="273"/>
      <c r="B23" s="319"/>
      <c r="C23" s="319"/>
      <c r="D23" s="273"/>
      <c r="E23" s="273"/>
      <c r="F23" s="273"/>
      <c r="G23" s="273"/>
      <c r="H23" s="273"/>
      <c r="I23" s="323"/>
      <c r="J23" s="319"/>
      <c r="K23" s="273"/>
      <c r="L23" s="273"/>
      <c r="M23" s="273"/>
      <c r="N23" s="273"/>
      <c r="O23" s="273"/>
      <c r="P23" s="273"/>
      <c r="Q23" s="273"/>
      <c r="R23" s="242"/>
      <c r="S23" s="245"/>
      <c r="T23" s="245"/>
      <c r="U23" s="245"/>
      <c r="V23" s="245"/>
      <c r="W23" s="245"/>
      <c r="X23" s="245"/>
      <c r="Y23" s="259"/>
      <c r="Z23" s="259"/>
      <c r="AA23" s="349"/>
      <c r="AB23" s="272"/>
      <c r="AC23" s="272"/>
      <c r="AD23" s="333"/>
      <c r="AE23" s="336"/>
      <c r="AF23" s="268"/>
      <c r="AG23" s="271"/>
      <c r="AH23" s="268"/>
      <c r="AI23" s="39" t="s">
        <v>225</v>
      </c>
      <c r="AJ23" s="40"/>
      <c r="AK23" s="39">
        <v>54</v>
      </c>
      <c r="AL23" s="41">
        <v>5.8759796864311847E-2</v>
      </c>
      <c r="AM23" s="42">
        <v>54</v>
      </c>
      <c r="AN23" s="42">
        <v>110</v>
      </c>
      <c r="AO23" s="42">
        <v>120</v>
      </c>
      <c r="AP23" s="42">
        <f t="shared" si="0"/>
        <v>284</v>
      </c>
      <c r="AQ23" s="42">
        <v>293</v>
      </c>
      <c r="AR23" s="43" t="s">
        <v>174</v>
      </c>
      <c r="AS23" s="44" t="s">
        <v>175</v>
      </c>
      <c r="AT23" s="39"/>
      <c r="AU23" s="40"/>
      <c r="AV23" s="40">
        <v>284</v>
      </c>
      <c r="AW23" s="240"/>
      <c r="AX23" s="240"/>
      <c r="AY23" s="449"/>
      <c r="AZ23" s="45">
        <v>90000000</v>
      </c>
      <c r="BA23" s="268"/>
      <c r="BB23" s="39" t="s">
        <v>180</v>
      </c>
      <c r="BC23" s="240"/>
      <c r="BD23" s="40" t="s">
        <v>182</v>
      </c>
      <c r="BE23" s="39"/>
      <c r="BF23" s="43"/>
      <c r="BG23" s="449"/>
      <c r="BH23" s="447"/>
      <c r="BI23" s="447"/>
      <c r="BJ23" s="443"/>
      <c r="BK23" s="447"/>
      <c r="BL23" s="446"/>
      <c r="BM23" s="479"/>
      <c r="BN23" s="479">
        <v>747716308</v>
      </c>
      <c r="BO23" s="479">
        <v>447858154</v>
      </c>
      <c r="BP23" s="446"/>
      <c r="BQ23" s="446"/>
      <c r="BR23" s="43"/>
      <c r="BS23" s="40"/>
      <c r="BT23" s="240"/>
      <c r="BU23" s="240"/>
      <c r="BV23" s="46" t="s">
        <v>226</v>
      </c>
    </row>
    <row r="24" spans="1:74" ht="59.25" customHeight="1">
      <c r="A24" s="48"/>
      <c r="B24" s="319"/>
      <c r="C24" s="319"/>
      <c r="D24" s="49"/>
      <c r="E24" s="49"/>
      <c r="F24" s="49"/>
      <c r="G24" s="49"/>
      <c r="H24" s="49"/>
      <c r="I24" s="50"/>
      <c r="J24" s="51"/>
      <c r="K24" s="49"/>
      <c r="L24" s="49"/>
      <c r="M24" s="351" t="s">
        <v>227</v>
      </c>
      <c r="N24" s="352"/>
      <c r="O24" s="352"/>
      <c r="P24" s="352"/>
      <c r="Q24" s="352"/>
      <c r="R24" s="352"/>
      <c r="S24" s="352"/>
      <c r="T24" s="352"/>
      <c r="U24" s="352"/>
      <c r="V24" s="352"/>
      <c r="W24" s="353"/>
      <c r="X24" s="191"/>
      <c r="Y24" s="52">
        <f>(Y10+Y19+Y21)/3</f>
        <v>0.67023219886088625</v>
      </c>
      <c r="Z24" s="52">
        <f>(Z10+Z19+Z21)/3</f>
        <v>0.67023219886088625</v>
      </c>
      <c r="AA24" s="38"/>
      <c r="AB24" s="53"/>
      <c r="AC24" s="53"/>
      <c r="AD24" s="54"/>
      <c r="AE24" s="55"/>
      <c r="AF24" s="56"/>
      <c r="AG24" s="57"/>
      <c r="AH24" s="56"/>
      <c r="AI24" s="39"/>
      <c r="AJ24" s="40"/>
      <c r="AK24" s="39"/>
      <c r="AL24" s="41"/>
      <c r="AM24" s="58"/>
      <c r="AN24" s="58"/>
      <c r="AO24" s="58"/>
      <c r="AP24" s="58"/>
      <c r="AQ24" s="58"/>
      <c r="AR24" s="59"/>
      <c r="AS24" s="60"/>
      <c r="AT24" s="61"/>
      <c r="AU24" s="62"/>
      <c r="AV24" s="62"/>
      <c r="AW24" s="63"/>
      <c r="AX24" s="63"/>
      <c r="AY24" s="59"/>
      <c r="AZ24" s="45"/>
      <c r="BA24" s="56"/>
      <c r="BB24" s="39"/>
      <c r="BC24" s="63"/>
      <c r="BD24" s="62"/>
      <c r="BE24" s="61"/>
      <c r="BF24" s="43"/>
      <c r="BG24" s="59"/>
      <c r="BH24" s="64"/>
      <c r="BI24" s="64"/>
      <c r="BJ24" s="64"/>
      <c r="BK24" s="64"/>
      <c r="BL24" s="65"/>
      <c r="BM24" s="66">
        <v>1477148935</v>
      </c>
      <c r="BN24" s="66">
        <v>747716308</v>
      </c>
      <c r="BO24" s="66">
        <v>447858154</v>
      </c>
      <c r="BP24" s="65">
        <f>BN24/BM24</f>
        <v>0.50618884141158049</v>
      </c>
      <c r="BQ24" s="65">
        <f>BO24/BM24</f>
        <v>0.30319092637737305</v>
      </c>
      <c r="BR24" s="59"/>
      <c r="BS24" s="40"/>
      <c r="BT24" s="63"/>
      <c r="BU24" s="63"/>
      <c r="BV24" s="46"/>
    </row>
    <row r="25" spans="1:74" ht="44.45" customHeight="1">
      <c r="A25" s="320" t="s">
        <v>228</v>
      </c>
      <c r="B25" s="319"/>
      <c r="C25" s="319"/>
      <c r="D25" s="273" t="s">
        <v>229</v>
      </c>
      <c r="E25" s="273" t="s">
        <v>230</v>
      </c>
      <c r="F25" s="273" t="s">
        <v>231</v>
      </c>
      <c r="G25" s="344">
        <v>1</v>
      </c>
      <c r="H25" s="273" t="s">
        <v>159</v>
      </c>
      <c r="I25" s="344">
        <v>1</v>
      </c>
      <c r="J25" s="345" t="s">
        <v>232</v>
      </c>
      <c r="K25" s="273" t="s">
        <v>233</v>
      </c>
      <c r="L25" s="273" t="s">
        <v>162</v>
      </c>
      <c r="M25" s="273" t="s">
        <v>234</v>
      </c>
      <c r="N25" s="273" t="s">
        <v>235</v>
      </c>
      <c r="O25" s="273" t="s">
        <v>165</v>
      </c>
      <c r="P25" s="273"/>
      <c r="Q25" s="273" t="s">
        <v>236</v>
      </c>
      <c r="R25" s="273">
        <v>21</v>
      </c>
      <c r="S25" s="273">
        <v>6</v>
      </c>
      <c r="T25" s="274">
        <v>0</v>
      </c>
      <c r="U25" s="274">
        <v>0</v>
      </c>
      <c r="V25" s="274">
        <v>0</v>
      </c>
      <c r="W25" s="274">
        <f>T25+U25+V25</f>
        <v>0</v>
      </c>
      <c r="X25" s="246">
        <v>21</v>
      </c>
      <c r="Y25" s="354">
        <v>1</v>
      </c>
      <c r="Z25" s="354">
        <v>1</v>
      </c>
      <c r="AA25" s="341">
        <v>15</v>
      </c>
      <c r="AB25" s="272" t="s">
        <v>237</v>
      </c>
      <c r="AC25" s="272" t="s">
        <v>238</v>
      </c>
      <c r="AD25" s="331" t="s">
        <v>239</v>
      </c>
      <c r="AE25" s="334" t="s">
        <v>240</v>
      </c>
      <c r="AF25" s="366" t="s">
        <v>241</v>
      </c>
      <c r="AG25" s="368">
        <v>2020130010218</v>
      </c>
      <c r="AH25" s="366" t="s">
        <v>242</v>
      </c>
      <c r="AI25" s="366" t="s">
        <v>243</v>
      </c>
      <c r="AJ25" s="367"/>
      <c r="AK25" s="367">
        <v>5</v>
      </c>
      <c r="AL25" s="425">
        <v>0.93330000000000002</v>
      </c>
      <c r="AM25" s="413">
        <f>AK25*2%</f>
        <v>0.1</v>
      </c>
      <c r="AN25" s="413">
        <f>AK25*2%</f>
        <v>0.1</v>
      </c>
      <c r="AO25" s="413">
        <f>AK25*2%</f>
        <v>0.1</v>
      </c>
      <c r="AP25" s="413">
        <f>AM25+AN25+AO25</f>
        <v>0.30000000000000004</v>
      </c>
      <c r="AQ25" s="183"/>
      <c r="AR25" s="363" t="s">
        <v>244</v>
      </c>
      <c r="AS25" s="357" t="s">
        <v>245</v>
      </c>
      <c r="AT25" s="363"/>
      <c r="AU25" s="363"/>
      <c r="AV25" s="363"/>
      <c r="AW25" s="363" t="s">
        <v>176</v>
      </c>
      <c r="AX25" s="238" t="s">
        <v>177</v>
      </c>
      <c r="AY25" s="363" t="s">
        <v>178</v>
      </c>
      <c r="AZ25" s="45">
        <v>2000000000</v>
      </c>
      <c r="BA25" s="366" t="s">
        <v>246</v>
      </c>
      <c r="BB25" s="39" t="s">
        <v>180</v>
      </c>
      <c r="BC25" s="266" t="s">
        <v>247</v>
      </c>
      <c r="BD25" s="363" t="s">
        <v>182</v>
      </c>
      <c r="BE25" s="238"/>
      <c r="BF25" s="39"/>
      <c r="BG25" s="363" t="s">
        <v>178</v>
      </c>
      <c r="BH25" s="432">
        <v>2000000000</v>
      </c>
      <c r="BI25" s="432">
        <v>2000000000</v>
      </c>
      <c r="BJ25" s="432">
        <v>204470000</v>
      </c>
      <c r="BK25" s="432">
        <v>572372768</v>
      </c>
      <c r="BL25" s="434">
        <f>+BK25/BI25</f>
        <v>0.28618638400000002</v>
      </c>
      <c r="BM25" s="480">
        <v>5219342416.21</v>
      </c>
      <c r="BN25" s="480">
        <v>1705666496</v>
      </c>
      <c r="BO25" s="480">
        <v>1072292045</v>
      </c>
      <c r="BP25" s="434">
        <f>BN25/BM25</f>
        <v>0.32679720163647769</v>
      </c>
      <c r="BQ25" s="434">
        <f>BO25/BM25</f>
        <v>0.20544581280387417</v>
      </c>
      <c r="BR25" s="363"/>
      <c r="BS25" s="40"/>
      <c r="BT25" s="238" t="s">
        <v>183</v>
      </c>
      <c r="BU25" s="238" t="s">
        <v>184</v>
      </c>
      <c r="BV25" s="67"/>
    </row>
    <row r="26" spans="1:74" ht="45.6" customHeight="1">
      <c r="A26" s="321"/>
      <c r="B26" s="319"/>
      <c r="C26" s="319"/>
      <c r="D26" s="273"/>
      <c r="E26" s="273"/>
      <c r="F26" s="273"/>
      <c r="G26" s="344"/>
      <c r="H26" s="273"/>
      <c r="I26" s="344"/>
      <c r="J26" s="346"/>
      <c r="K26" s="273"/>
      <c r="L26" s="273"/>
      <c r="M26" s="273"/>
      <c r="N26" s="273"/>
      <c r="O26" s="273"/>
      <c r="P26" s="273"/>
      <c r="Q26" s="273"/>
      <c r="R26" s="273"/>
      <c r="S26" s="273"/>
      <c r="T26" s="274"/>
      <c r="U26" s="274"/>
      <c r="V26" s="274"/>
      <c r="W26" s="273"/>
      <c r="X26" s="247"/>
      <c r="Y26" s="355"/>
      <c r="Z26" s="355"/>
      <c r="AA26" s="342"/>
      <c r="AB26" s="272"/>
      <c r="AC26" s="272"/>
      <c r="AD26" s="332"/>
      <c r="AE26" s="335"/>
      <c r="AF26" s="366"/>
      <c r="AG26" s="368"/>
      <c r="AH26" s="366"/>
      <c r="AI26" s="366"/>
      <c r="AJ26" s="367"/>
      <c r="AK26" s="367"/>
      <c r="AL26" s="367"/>
      <c r="AM26" s="414"/>
      <c r="AN26" s="414"/>
      <c r="AO26" s="414"/>
      <c r="AP26" s="414"/>
      <c r="AQ26" s="184"/>
      <c r="AR26" s="364"/>
      <c r="AS26" s="358"/>
      <c r="AT26" s="364"/>
      <c r="AU26" s="364"/>
      <c r="AV26" s="364"/>
      <c r="AW26" s="364"/>
      <c r="AX26" s="239"/>
      <c r="AY26" s="365"/>
      <c r="AZ26" s="45">
        <v>445613000</v>
      </c>
      <c r="BA26" s="366"/>
      <c r="BB26" s="39" t="s">
        <v>248</v>
      </c>
      <c r="BC26" s="267"/>
      <c r="BD26" s="364"/>
      <c r="BE26" s="364"/>
      <c r="BF26" s="39"/>
      <c r="BG26" s="365"/>
      <c r="BH26" s="433"/>
      <c r="BI26" s="433"/>
      <c r="BJ26" s="433"/>
      <c r="BK26" s="433"/>
      <c r="BL26" s="435" t="e">
        <f>+BJ26/BH26</f>
        <v>#DIV/0!</v>
      </c>
      <c r="BM26" s="481">
        <v>5219342416.21</v>
      </c>
      <c r="BN26" s="481">
        <v>1705666496</v>
      </c>
      <c r="BO26" s="481">
        <v>1072292045</v>
      </c>
      <c r="BP26" s="453"/>
      <c r="BQ26" s="453"/>
      <c r="BR26" s="364"/>
      <c r="BS26" s="40"/>
      <c r="BT26" s="239"/>
      <c r="BU26" s="239"/>
      <c r="BV26" s="67"/>
    </row>
    <row r="27" spans="1:74" ht="39" customHeight="1">
      <c r="A27" s="321"/>
      <c r="B27" s="319"/>
      <c r="C27" s="319"/>
      <c r="D27" s="273"/>
      <c r="E27" s="273"/>
      <c r="F27" s="273"/>
      <c r="G27" s="344"/>
      <c r="H27" s="273"/>
      <c r="I27" s="344"/>
      <c r="J27" s="346"/>
      <c r="K27" s="273"/>
      <c r="L27" s="273"/>
      <c r="M27" s="273"/>
      <c r="N27" s="273"/>
      <c r="O27" s="273"/>
      <c r="P27" s="273"/>
      <c r="Q27" s="273"/>
      <c r="R27" s="273"/>
      <c r="S27" s="273"/>
      <c r="T27" s="274"/>
      <c r="U27" s="274"/>
      <c r="V27" s="274"/>
      <c r="W27" s="273"/>
      <c r="X27" s="247"/>
      <c r="Y27" s="355"/>
      <c r="Z27" s="355"/>
      <c r="AA27" s="342"/>
      <c r="AB27" s="272"/>
      <c r="AC27" s="272"/>
      <c r="AD27" s="332"/>
      <c r="AE27" s="335"/>
      <c r="AF27" s="366"/>
      <c r="AG27" s="368"/>
      <c r="AH27" s="366"/>
      <c r="AI27" s="366"/>
      <c r="AJ27" s="367"/>
      <c r="AK27" s="367"/>
      <c r="AL27" s="367"/>
      <c r="AM27" s="414"/>
      <c r="AN27" s="414"/>
      <c r="AO27" s="414"/>
      <c r="AP27" s="414"/>
      <c r="AQ27" s="184"/>
      <c r="AR27" s="364"/>
      <c r="AS27" s="358"/>
      <c r="AT27" s="364"/>
      <c r="AU27" s="364"/>
      <c r="AV27" s="364"/>
      <c r="AW27" s="364"/>
      <c r="AX27" s="239"/>
      <c r="AY27" s="68" t="s">
        <v>212</v>
      </c>
      <c r="AZ27" s="45">
        <v>166441117</v>
      </c>
      <c r="BA27" s="366"/>
      <c r="BB27" s="39" t="s">
        <v>249</v>
      </c>
      <c r="BC27" s="267"/>
      <c r="BD27" s="364"/>
      <c r="BE27" s="364"/>
      <c r="BF27" s="39"/>
      <c r="BG27" s="68" t="s">
        <v>212</v>
      </c>
      <c r="BH27" s="69">
        <v>260500000</v>
      </c>
      <c r="BI27" s="69">
        <v>260500000</v>
      </c>
      <c r="BJ27" s="69">
        <v>0</v>
      </c>
      <c r="BK27" s="69">
        <v>0</v>
      </c>
      <c r="BL27" s="70">
        <f>+BK27/BI27</f>
        <v>0</v>
      </c>
      <c r="BM27" s="481">
        <v>5219342416.21</v>
      </c>
      <c r="BN27" s="481">
        <v>1705666496</v>
      </c>
      <c r="BO27" s="481">
        <v>1072292045</v>
      </c>
      <c r="BP27" s="453"/>
      <c r="BQ27" s="453"/>
      <c r="BR27" s="364"/>
      <c r="BS27" s="40"/>
      <c r="BT27" s="239"/>
      <c r="BU27" s="239"/>
      <c r="BV27" s="67"/>
    </row>
    <row r="28" spans="1:74" ht="36.6" customHeight="1">
      <c r="A28" s="321"/>
      <c r="B28" s="319"/>
      <c r="C28" s="319"/>
      <c r="D28" s="273"/>
      <c r="E28" s="273"/>
      <c r="F28" s="273"/>
      <c r="G28" s="344"/>
      <c r="H28" s="273"/>
      <c r="I28" s="344"/>
      <c r="J28" s="346"/>
      <c r="K28" s="273"/>
      <c r="L28" s="273"/>
      <c r="M28" s="273"/>
      <c r="N28" s="273"/>
      <c r="O28" s="273"/>
      <c r="P28" s="273"/>
      <c r="Q28" s="273"/>
      <c r="R28" s="273"/>
      <c r="S28" s="273"/>
      <c r="T28" s="274"/>
      <c r="U28" s="274"/>
      <c r="V28" s="274"/>
      <c r="W28" s="273"/>
      <c r="X28" s="247"/>
      <c r="Y28" s="355"/>
      <c r="Z28" s="355"/>
      <c r="AA28" s="342"/>
      <c r="AB28" s="272"/>
      <c r="AC28" s="272"/>
      <c r="AD28" s="332"/>
      <c r="AE28" s="335"/>
      <c r="AF28" s="366"/>
      <c r="AG28" s="368"/>
      <c r="AH28" s="366"/>
      <c r="AI28" s="366"/>
      <c r="AJ28" s="367"/>
      <c r="AK28" s="367"/>
      <c r="AL28" s="367"/>
      <c r="AM28" s="414"/>
      <c r="AN28" s="414"/>
      <c r="AO28" s="414"/>
      <c r="AP28" s="414"/>
      <c r="AQ28" s="184"/>
      <c r="AR28" s="364"/>
      <c r="AS28" s="358"/>
      <c r="AT28" s="364"/>
      <c r="AU28" s="364"/>
      <c r="AV28" s="364"/>
      <c r="AW28" s="364"/>
      <c r="AX28" s="239"/>
      <c r="AY28" s="40" t="s">
        <v>250</v>
      </c>
      <c r="AZ28" s="45">
        <v>233505565</v>
      </c>
      <c r="BA28" s="366"/>
      <c r="BB28" s="39" t="s">
        <v>187</v>
      </c>
      <c r="BC28" s="267"/>
      <c r="BD28" s="364"/>
      <c r="BE28" s="364"/>
      <c r="BF28" s="39"/>
      <c r="BG28" s="40" t="s">
        <v>250</v>
      </c>
      <c r="BH28" s="71">
        <v>316999497</v>
      </c>
      <c r="BI28" s="69">
        <v>316999497</v>
      </c>
      <c r="BJ28" s="69">
        <v>0</v>
      </c>
      <c r="BK28" s="71">
        <v>0</v>
      </c>
      <c r="BL28" s="72">
        <f>+BK28/BI28</f>
        <v>0</v>
      </c>
      <c r="BM28" s="481">
        <v>5219342416.21</v>
      </c>
      <c r="BN28" s="481">
        <v>1705666496</v>
      </c>
      <c r="BO28" s="481">
        <v>1072292045</v>
      </c>
      <c r="BP28" s="453"/>
      <c r="BQ28" s="453"/>
      <c r="BR28" s="364"/>
      <c r="BS28" s="40"/>
      <c r="BT28" s="239"/>
      <c r="BU28" s="239"/>
      <c r="BV28" s="67"/>
    </row>
    <row r="29" spans="1:74" ht="51.95" customHeight="1">
      <c r="A29" s="321"/>
      <c r="B29" s="319"/>
      <c r="C29" s="319"/>
      <c r="D29" s="273"/>
      <c r="E29" s="273"/>
      <c r="F29" s="273"/>
      <c r="G29" s="344"/>
      <c r="H29" s="273"/>
      <c r="I29" s="344"/>
      <c r="J29" s="346"/>
      <c r="K29" s="273"/>
      <c r="L29" s="273"/>
      <c r="M29" s="273"/>
      <c r="N29" s="273"/>
      <c r="O29" s="273"/>
      <c r="P29" s="273"/>
      <c r="Q29" s="273"/>
      <c r="R29" s="273"/>
      <c r="S29" s="273"/>
      <c r="T29" s="274"/>
      <c r="U29" s="274"/>
      <c r="V29" s="274"/>
      <c r="W29" s="273"/>
      <c r="X29" s="247"/>
      <c r="Y29" s="355"/>
      <c r="Z29" s="355"/>
      <c r="AA29" s="342"/>
      <c r="AB29" s="272"/>
      <c r="AC29" s="272"/>
      <c r="AD29" s="332"/>
      <c r="AE29" s="335"/>
      <c r="AF29" s="366"/>
      <c r="AG29" s="368"/>
      <c r="AH29" s="366"/>
      <c r="AI29" s="366"/>
      <c r="AJ29" s="367"/>
      <c r="AK29" s="367">
        <v>1</v>
      </c>
      <c r="AL29" s="367"/>
      <c r="AM29" s="415"/>
      <c r="AN29" s="415"/>
      <c r="AO29" s="415"/>
      <c r="AP29" s="415"/>
      <c r="AQ29" s="185"/>
      <c r="AR29" s="365"/>
      <c r="AS29" s="359"/>
      <c r="AT29" s="365"/>
      <c r="AU29" s="365"/>
      <c r="AV29" s="365"/>
      <c r="AW29" s="364"/>
      <c r="AX29" s="239"/>
      <c r="AY29" s="68" t="s">
        <v>251</v>
      </c>
      <c r="AZ29" s="45">
        <v>213800000</v>
      </c>
      <c r="BA29" s="366"/>
      <c r="BB29" s="39" t="s">
        <v>252</v>
      </c>
      <c r="BC29" s="267"/>
      <c r="BD29" s="365"/>
      <c r="BE29" s="365"/>
      <c r="BF29" s="39"/>
      <c r="BG29" s="68" t="s">
        <v>251</v>
      </c>
      <c r="BH29" s="71">
        <v>213800000</v>
      </c>
      <c r="BI29" s="69">
        <f>BH29</f>
        <v>213800000</v>
      </c>
      <c r="BJ29" s="69">
        <v>0</v>
      </c>
      <c r="BK29" s="71">
        <v>0</v>
      </c>
      <c r="BL29" s="72">
        <f>+BK29/BI29</f>
        <v>0</v>
      </c>
      <c r="BM29" s="481">
        <v>5219342416.21</v>
      </c>
      <c r="BN29" s="481">
        <v>1705666496</v>
      </c>
      <c r="BO29" s="481">
        <v>1072292045</v>
      </c>
      <c r="BP29" s="453"/>
      <c r="BQ29" s="453"/>
      <c r="BR29" s="365"/>
      <c r="BS29" s="40"/>
      <c r="BT29" s="239"/>
      <c r="BU29" s="239"/>
      <c r="BV29" s="67"/>
    </row>
    <row r="30" spans="1:74" ht="96.6" customHeight="1">
      <c r="A30" s="321"/>
      <c r="B30" s="319"/>
      <c r="C30" s="319"/>
      <c r="D30" s="273"/>
      <c r="E30" s="273"/>
      <c r="F30" s="273"/>
      <c r="G30" s="344"/>
      <c r="H30" s="273"/>
      <c r="I30" s="344"/>
      <c r="J30" s="346"/>
      <c r="K30" s="273"/>
      <c r="L30" s="273"/>
      <c r="M30" s="273"/>
      <c r="N30" s="273"/>
      <c r="O30" s="273"/>
      <c r="P30" s="273"/>
      <c r="Q30" s="273"/>
      <c r="R30" s="273"/>
      <c r="S30" s="273"/>
      <c r="T30" s="274"/>
      <c r="U30" s="274"/>
      <c r="V30" s="274"/>
      <c r="W30" s="273"/>
      <c r="X30" s="248"/>
      <c r="Y30" s="356"/>
      <c r="Z30" s="356"/>
      <c r="AA30" s="343">
        <v>18</v>
      </c>
      <c r="AB30" s="272"/>
      <c r="AC30" s="272"/>
      <c r="AD30" s="333"/>
      <c r="AE30" s="336"/>
      <c r="AF30" s="366"/>
      <c r="AG30" s="368"/>
      <c r="AH30" s="366"/>
      <c r="AI30" s="56" t="s">
        <v>253</v>
      </c>
      <c r="AJ30" s="56"/>
      <c r="AK30" s="39">
        <v>1</v>
      </c>
      <c r="AL30" s="73">
        <v>3.3300000000000003E-2</v>
      </c>
      <c r="AM30" s="74">
        <v>0</v>
      </c>
      <c r="AN30" s="74">
        <v>0</v>
      </c>
      <c r="AO30" s="74">
        <v>0</v>
      </c>
      <c r="AP30" s="74">
        <f>AM30+AN30+AO30</f>
        <v>0</v>
      </c>
      <c r="AQ30" s="74"/>
      <c r="AR30" s="40" t="s">
        <v>195</v>
      </c>
      <c r="AS30" s="75" t="s">
        <v>175</v>
      </c>
      <c r="AT30" s="40"/>
      <c r="AU30" s="40"/>
      <c r="AV30" s="40"/>
      <c r="AW30" s="364"/>
      <c r="AX30" s="239"/>
      <c r="AY30" s="238" t="s">
        <v>254</v>
      </c>
      <c r="AZ30" s="45">
        <v>260500000</v>
      </c>
      <c r="BA30" s="366"/>
      <c r="BB30" s="39" t="s">
        <v>191</v>
      </c>
      <c r="BC30" s="267"/>
      <c r="BD30" s="40" t="s">
        <v>182</v>
      </c>
      <c r="BE30" s="40"/>
      <c r="BF30" s="39"/>
      <c r="BG30" s="238" t="s">
        <v>254</v>
      </c>
      <c r="BH30" s="432">
        <v>612054117</v>
      </c>
      <c r="BI30" s="432">
        <v>612054117</v>
      </c>
      <c r="BJ30" s="432">
        <v>145644677</v>
      </c>
      <c r="BK30" s="432">
        <v>193103583</v>
      </c>
      <c r="BL30" s="434">
        <f>+BK30/BI30</f>
        <v>0.31550083176713606</v>
      </c>
      <c r="BM30" s="481">
        <v>5219342416.21</v>
      </c>
      <c r="BN30" s="481">
        <v>1705666496</v>
      </c>
      <c r="BO30" s="481">
        <v>1072292045</v>
      </c>
      <c r="BP30" s="453"/>
      <c r="BQ30" s="453"/>
      <c r="BR30" s="40"/>
      <c r="BS30" s="40"/>
      <c r="BT30" s="239"/>
      <c r="BU30" s="239"/>
      <c r="BV30" s="67"/>
    </row>
    <row r="31" spans="1:74" ht="101.45" customHeight="1">
      <c r="A31" s="321"/>
      <c r="B31" s="319"/>
      <c r="C31" s="319"/>
      <c r="D31" s="273"/>
      <c r="E31" s="273"/>
      <c r="F31" s="273"/>
      <c r="G31" s="344"/>
      <c r="H31" s="273"/>
      <c r="I31" s="344"/>
      <c r="J31" s="346"/>
      <c r="K31" s="49" t="s">
        <v>255</v>
      </c>
      <c r="L31" s="49" t="s">
        <v>162</v>
      </c>
      <c r="M31" s="273"/>
      <c r="N31" s="49" t="s">
        <v>256</v>
      </c>
      <c r="O31" s="49" t="s">
        <v>165</v>
      </c>
      <c r="P31" s="49"/>
      <c r="Q31" s="49" t="s">
        <v>257</v>
      </c>
      <c r="R31" s="76">
        <v>6</v>
      </c>
      <c r="S31" s="76">
        <v>4</v>
      </c>
      <c r="T31" s="77">
        <v>0</v>
      </c>
      <c r="U31" s="77">
        <v>0</v>
      </c>
      <c r="V31" s="77">
        <v>0</v>
      </c>
      <c r="W31" s="77">
        <f>T31+U31+V31</f>
        <v>0</v>
      </c>
      <c r="X31" s="77">
        <v>0</v>
      </c>
      <c r="Y31" s="78">
        <v>0</v>
      </c>
      <c r="Z31" s="78">
        <v>0</v>
      </c>
      <c r="AA31" s="95">
        <v>18</v>
      </c>
      <c r="AB31" s="53" t="s">
        <v>219</v>
      </c>
      <c r="AC31" s="53" t="s">
        <v>258</v>
      </c>
      <c r="AD31" s="79" t="s">
        <v>259</v>
      </c>
      <c r="AE31" s="80" t="s">
        <v>260</v>
      </c>
      <c r="AF31" s="366"/>
      <c r="AG31" s="368"/>
      <c r="AH31" s="366"/>
      <c r="AI31" s="56" t="s">
        <v>261</v>
      </c>
      <c r="AJ31" s="56"/>
      <c r="AK31" s="39">
        <v>4</v>
      </c>
      <c r="AL31" s="73">
        <v>3.3300000000000003E-2</v>
      </c>
      <c r="AM31" s="74">
        <f>AK31*1.4%</f>
        <v>5.5999999999999994E-2</v>
      </c>
      <c r="AN31" s="74">
        <f>AK31*1.4%</f>
        <v>5.5999999999999994E-2</v>
      </c>
      <c r="AO31" s="74">
        <f>AK31*1.4%</f>
        <v>5.5999999999999994E-2</v>
      </c>
      <c r="AP31" s="74">
        <f>AM31+AN31+AO31</f>
        <v>0.16799999999999998</v>
      </c>
      <c r="AQ31" s="74"/>
      <c r="AR31" s="40" t="s">
        <v>195</v>
      </c>
      <c r="AS31" s="75" t="s">
        <v>175</v>
      </c>
      <c r="AT31" s="40"/>
      <c r="AU31" s="40"/>
      <c r="AV31" s="40"/>
      <c r="AW31" s="365"/>
      <c r="AX31" s="240"/>
      <c r="AY31" s="240"/>
      <c r="AZ31" s="45">
        <v>83493932</v>
      </c>
      <c r="BA31" s="366"/>
      <c r="BB31" s="39" t="s">
        <v>262</v>
      </c>
      <c r="BC31" s="268"/>
      <c r="BD31" s="40" t="s">
        <v>182</v>
      </c>
      <c r="BE31" s="40"/>
      <c r="BF31" s="39"/>
      <c r="BG31" s="240"/>
      <c r="BH31" s="433"/>
      <c r="BI31" s="433"/>
      <c r="BJ31" s="433"/>
      <c r="BK31" s="433"/>
      <c r="BL31" s="436"/>
      <c r="BM31" s="482">
        <v>5219342416.21</v>
      </c>
      <c r="BN31" s="482">
        <v>1705666496</v>
      </c>
      <c r="BO31" s="482">
        <v>1072292045</v>
      </c>
      <c r="BP31" s="436"/>
      <c r="BQ31" s="436"/>
      <c r="BR31" s="40"/>
      <c r="BS31" s="40"/>
      <c r="BT31" s="39" t="s">
        <v>263</v>
      </c>
      <c r="BU31" s="39" t="s">
        <v>264</v>
      </c>
      <c r="BV31" s="67"/>
    </row>
    <row r="32" spans="1:74" ht="57" customHeight="1">
      <c r="A32" s="81"/>
      <c r="B32" s="319"/>
      <c r="C32" s="319"/>
      <c r="D32" s="48"/>
      <c r="E32" s="48"/>
      <c r="F32" s="48"/>
      <c r="G32" s="82"/>
      <c r="H32" s="48"/>
      <c r="I32" s="82"/>
      <c r="J32" s="83"/>
      <c r="K32" s="49"/>
      <c r="L32" s="49"/>
      <c r="M32" s="351" t="s">
        <v>265</v>
      </c>
      <c r="N32" s="352"/>
      <c r="O32" s="352"/>
      <c r="P32" s="352"/>
      <c r="Q32" s="352"/>
      <c r="R32" s="352"/>
      <c r="S32" s="352"/>
      <c r="T32" s="352"/>
      <c r="U32" s="352"/>
      <c r="V32" s="352"/>
      <c r="W32" s="353"/>
      <c r="X32" s="192"/>
      <c r="Y32" s="84">
        <f>(Y25+Y31)/2</f>
        <v>0.5</v>
      </c>
      <c r="Z32" s="84">
        <f>(Z25+Z31)/2</f>
        <v>0.5</v>
      </c>
      <c r="AA32" s="95"/>
      <c r="AB32" s="53"/>
      <c r="AC32" s="53"/>
      <c r="AD32" s="85"/>
      <c r="AE32" s="86"/>
      <c r="AF32" s="56"/>
      <c r="AG32" s="57"/>
      <c r="AH32" s="56"/>
      <c r="AI32" s="56"/>
      <c r="AJ32" s="56"/>
      <c r="AK32" s="39"/>
      <c r="AL32" s="73"/>
      <c r="AM32" s="74"/>
      <c r="AN32" s="74"/>
      <c r="AO32" s="74"/>
      <c r="AP32" s="74"/>
      <c r="AQ32" s="74"/>
      <c r="AR32" s="40"/>
      <c r="AS32" s="75"/>
      <c r="AT32" s="40"/>
      <c r="AU32" s="40"/>
      <c r="AV32" s="40"/>
      <c r="AW32" s="87"/>
      <c r="AX32" s="63"/>
      <c r="AY32" s="63"/>
      <c r="AZ32" s="45"/>
      <c r="BA32" s="56"/>
      <c r="BB32" s="39"/>
      <c r="BC32" s="88"/>
      <c r="BD32" s="40"/>
      <c r="BE32" s="40"/>
      <c r="BF32" s="39"/>
      <c r="BG32" s="63"/>
      <c r="BH32" s="89"/>
      <c r="BI32" s="89"/>
      <c r="BJ32" s="89"/>
      <c r="BK32" s="89"/>
      <c r="BL32" s="90"/>
      <c r="BM32" s="91">
        <v>5219342416.21</v>
      </c>
      <c r="BN32" s="91">
        <v>1705666496</v>
      </c>
      <c r="BO32" s="121">
        <v>1072292045</v>
      </c>
      <c r="BP32" s="90">
        <f>BN32/BM32</f>
        <v>0.32679720163647769</v>
      </c>
      <c r="BQ32" s="90">
        <f>BO32/BM32</f>
        <v>0.20544581280387417</v>
      </c>
      <c r="BR32" s="40"/>
      <c r="BS32" s="40"/>
      <c r="BT32" s="61"/>
      <c r="BU32" s="61"/>
      <c r="BV32" s="67"/>
    </row>
    <row r="33" spans="1:74" ht="62.1" customHeight="1">
      <c r="A33" s="320" t="s">
        <v>266</v>
      </c>
      <c r="B33" s="319"/>
      <c r="C33" s="319"/>
      <c r="D33" s="320" t="s">
        <v>267</v>
      </c>
      <c r="E33" s="320" t="s">
        <v>268</v>
      </c>
      <c r="F33" s="320" t="s">
        <v>269</v>
      </c>
      <c r="G33" s="360">
        <v>1</v>
      </c>
      <c r="H33" s="320" t="s">
        <v>159</v>
      </c>
      <c r="I33" s="360">
        <v>1</v>
      </c>
      <c r="J33" s="319" t="s">
        <v>270</v>
      </c>
      <c r="K33" s="323" t="s">
        <v>271</v>
      </c>
      <c r="L33" s="323" t="s">
        <v>162</v>
      </c>
      <c r="M33" s="320" t="s">
        <v>272</v>
      </c>
      <c r="N33" s="273" t="s">
        <v>273</v>
      </c>
      <c r="O33" s="273"/>
      <c r="P33" s="273" t="s">
        <v>165</v>
      </c>
      <c r="Q33" s="323" t="s">
        <v>274</v>
      </c>
      <c r="R33" s="242">
        <v>240</v>
      </c>
      <c r="S33" s="369">
        <v>80</v>
      </c>
      <c r="T33" s="369">
        <v>6</v>
      </c>
      <c r="U33" s="369">
        <v>25</v>
      </c>
      <c r="V33" s="369">
        <v>49</v>
      </c>
      <c r="W33" s="369">
        <v>115</v>
      </c>
      <c r="X33" s="249">
        <v>5</v>
      </c>
      <c r="Y33" s="370">
        <v>1</v>
      </c>
      <c r="Z33" s="370">
        <v>1</v>
      </c>
      <c r="AA33" s="249">
        <v>767</v>
      </c>
      <c r="AB33" s="272" t="s">
        <v>275</v>
      </c>
      <c r="AC33" s="272" t="s">
        <v>276</v>
      </c>
      <c r="AD33" s="328" t="s">
        <v>169</v>
      </c>
      <c r="AE33" s="328" t="s">
        <v>170</v>
      </c>
      <c r="AF33" s="366" t="s">
        <v>277</v>
      </c>
      <c r="AG33" s="368">
        <v>2020130010043</v>
      </c>
      <c r="AH33" s="366" t="s">
        <v>278</v>
      </c>
      <c r="AI33" s="39" t="s">
        <v>279</v>
      </c>
      <c r="AJ33" s="40"/>
      <c r="AK33" s="39">
        <v>1</v>
      </c>
      <c r="AL33" s="73">
        <v>0.17994430104281572</v>
      </c>
      <c r="AM33" s="56">
        <v>4</v>
      </c>
      <c r="AN33" s="56">
        <v>3</v>
      </c>
      <c r="AO33" s="56">
        <v>1</v>
      </c>
      <c r="AP33" s="56">
        <f>AM33+AN33+AO33</f>
        <v>8</v>
      </c>
      <c r="AQ33" s="56"/>
      <c r="AR33" s="39" t="s">
        <v>174</v>
      </c>
      <c r="AS33" s="75" t="s">
        <v>175</v>
      </c>
      <c r="AT33" s="40"/>
      <c r="AU33" s="40"/>
      <c r="AV33" s="40"/>
      <c r="AW33" s="363" t="s">
        <v>176</v>
      </c>
      <c r="AX33" s="238" t="s">
        <v>177</v>
      </c>
      <c r="AY33" s="238" t="s">
        <v>178</v>
      </c>
      <c r="AZ33" s="92">
        <v>410000000</v>
      </c>
      <c r="BA33" s="366" t="s">
        <v>280</v>
      </c>
      <c r="BB33" s="39" t="s">
        <v>180</v>
      </c>
      <c r="BC33" s="429" t="s">
        <v>181</v>
      </c>
      <c r="BD33" s="40" t="s">
        <v>182</v>
      </c>
      <c r="BE33" s="39"/>
      <c r="BF33" s="39"/>
      <c r="BG33" s="238" t="s">
        <v>178</v>
      </c>
      <c r="BH33" s="437">
        <v>270000000</v>
      </c>
      <c r="BI33" s="437">
        <f>BH33</f>
        <v>270000000</v>
      </c>
      <c r="BJ33" s="437">
        <v>65600000</v>
      </c>
      <c r="BK33" s="437">
        <v>202784000</v>
      </c>
      <c r="BL33" s="439">
        <f>+BK33/BI33</f>
        <v>0.75105185185185186</v>
      </c>
      <c r="BM33" s="464">
        <v>766264733</v>
      </c>
      <c r="BN33" s="464">
        <v>380972604</v>
      </c>
      <c r="BO33" s="464">
        <v>244486302</v>
      </c>
      <c r="BP33" s="439">
        <f>BN33/BM33</f>
        <v>0.49718144081674709</v>
      </c>
      <c r="BQ33" s="439">
        <f>BO33/BM33</f>
        <v>0.31906244861721961</v>
      </c>
      <c r="BR33" s="39"/>
      <c r="BS33" s="40"/>
      <c r="BT33" s="238" t="s">
        <v>183</v>
      </c>
      <c r="BU33" s="238" t="s">
        <v>184</v>
      </c>
      <c r="BV33" s="67"/>
    </row>
    <row r="34" spans="1:74" ht="45">
      <c r="A34" s="321"/>
      <c r="B34" s="319"/>
      <c r="C34" s="319"/>
      <c r="D34" s="321"/>
      <c r="E34" s="321"/>
      <c r="F34" s="321"/>
      <c r="G34" s="361"/>
      <c r="H34" s="321"/>
      <c r="I34" s="361"/>
      <c r="J34" s="319"/>
      <c r="K34" s="323"/>
      <c r="L34" s="323"/>
      <c r="M34" s="321"/>
      <c r="N34" s="273"/>
      <c r="O34" s="273"/>
      <c r="P34" s="273"/>
      <c r="Q34" s="323"/>
      <c r="R34" s="242"/>
      <c r="S34" s="369"/>
      <c r="T34" s="369"/>
      <c r="U34" s="369"/>
      <c r="V34" s="369"/>
      <c r="W34" s="369"/>
      <c r="X34" s="250"/>
      <c r="Y34" s="371"/>
      <c r="Z34" s="371"/>
      <c r="AA34" s="250"/>
      <c r="AB34" s="272"/>
      <c r="AC34" s="272"/>
      <c r="AD34" s="329"/>
      <c r="AE34" s="329"/>
      <c r="AF34" s="366"/>
      <c r="AG34" s="368"/>
      <c r="AH34" s="366"/>
      <c r="AI34" s="39" t="s">
        <v>281</v>
      </c>
      <c r="AJ34" s="40"/>
      <c r="AK34" s="39">
        <v>1</v>
      </c>
      <c r="AL34" s="73">
        <v>0.10584958884871513</v>
      </c>
      <c r="AM34" s="56">
        <v>4</v>
      </c>
      <c r="AN34" s="56">
        <v>3</v>
      </c>
      <c r="AO34" s="56">
        <v>1</v>
      </c>
      <c r="AP34" s="56">
        <f t="shared" ref="AP34:AP39" si="1">AM34+AN34+AO34</f>
        <v>8</v>
      </c>
      <c r="AQ34" s="56"/>
      <c r="AR34" s="39" t="s">
        <v>174</v>
      </c>
      <c r="AS34" s="75" t="s">
        <v>175</v>
      </c>
      <c r="AT34" s="40"/>
      <c r="AU34" s="40"/>
      <c r="AV34" s="40"/>
      <c r="AW34" s="364"/>
      <c r="AX34" s="239"/>
      <c r="AY34" s="240"/>
      <c r="AZ34" s="92">
        <v>140000000</v>
      </c>
      <c r="BA34" s="366"/>
      <c r="BB34" s="39" t="s">
        <v>187</v>
      </c>
      <c r="BC34" s="430"/>
      <c r="BD34" s="40" t="s">
        <v>282</v>
      </c>
      <c r="BE34" s="39"/>
      <c r="BF34" s="39"/>
      <c r="BG34" s="240"/>
      <c r="BH34" s="438"/>
      <c r="BI34" s="438"/>
      <c r="BJ34" s="438"/>
      <c r="BK34" s="438"/>
      <c r="BL34" s="440"/>
      <c r="BM34" s="465"/>
      <c r="BN34" s="465">
        <v>380972604</v>
      </c>
      <c r="BO34" s="465">
        <v>244486302</v>
      </c>
      <c r="BP34" s="483"/>
      <c r="BQ34" s="483"/>
      <c r="BR34" s="39"/>
      <c r="BS34" s="40"/>
      <c r="BT34" s="239"/>
      <c r="BU34" s="239"/>
      <c r="BV34" s="67"/>
    </row>
    <row r="35" spans="1:74" ht="30">
      <c r="A35" s="321"/>
      <c r="B35" s="319"/>
      <c r="C35" s="319"/>
      <c r="D35" s="321"/>
      <c r="E35" s="321"/>
      <c r="F35" s="321"/>
      <c r="G35" s="361"/>
      <c r="H35" s="321"/>
      <c r="I35" s="361"/>
      <c r="J35" s="319"/>
      <c r="K35" s="323"/>
      <c r="L35" s="323"/>
      <c r="M35" s="321"/>
      <c r="N35" s="273"/>
      <c r="O35" s="273"/>
      <c r="P35" s="273"/>
      <c r="Q35" s="323"/>
      <c r="R35" s="242"/>
      <c r="S35" s="369"/>
      <c r="T35" s="369"/>
      <c r="U35" s="369"/>
      <c r="V35" s="369"/>
      <c r="W35" s="369"/>
      <c r="X35" s="250"/>
      <c r="Y35" s="371"/>
      <c r="Z35" s="371"/>
      <c r="AA35" s="342">
        <v>411</v>
      </c>
      <c r="AB35" s="272"/>
      <c r="AC35" s="272"/>
      <c r="AD35" s="329"/>
      <c r="AE35" s="329"/>
      <c r="AF35" s="366"/>
      <c r="AG35" s="368"/>
      <c r="AH35" s="366"/>
      <c r="AI35" s="39" t="s">
        <v>283</v>
      </c>
      <c r="AJ35" s="40"/>
      <c r="AK35" s="39">
        <v>1</v>
      </c>
      <c r="AL35" s="73">
        <v>0.14409292835713017</v>
      </c>
      <c r="AM35" s="56">
        <v>3</v>
      </c>
      <c r="AN35" s="56">
        <v>2</v>
      </c>
      <c r="AO35" s="56">
        <v>1</v>
      </c>
      <c r="AP35" s="56">
        <f t="shared" si="1"/>
        <v>6</v>
      </c>
      <c r="AQ35" s="56"/>
      <c r="AR35" s="39" t="s">
        <v>195</v>
      </c>
      <c r="AS35" s="75" t="s">
        <v>175</v>
      </c>
      <c r="AT35" s="40"/>
      <c r="AU35" s="40"/>
      <c r="AV35" s="40"/>
      <c r="AW35" s="364"/>
      <c r="AX35" s="239"/>
      <c r="AY35" s="238" t="s">
        <v>198</v>
      </c>
      <c r="AZ35" s="92">
        <v>214917816</v>
      </c>
      <c r="BA35" s="366"/>
      <c r="BB35" s="39" t="s">
        <v>187</v>
      </c>
      <c r="BC35" s="430"/>
      <c r="BD35" s="40" t="s">
        <v>282</v>
      </c>
      <c r="BE35" s="39"/>
      <c r="BF35" s="39"/>
      <c r="BG35" s="238" t="s">
        <v>198</v>
      </c>
      <c r="BH35" s="437">
        <v>494917816</v>
      </c>
      <c r="BI35" s="437">
        <f>BH35</f>
        <v>494917816</v>
      </c>
      <c r="BJ35" s="437">
        <v>247600000</v>
      </c>
      <c r="BK35" s="437">
        <v>400900000</v>
      </c>
      <c r="BL35" s="439">
        <f>+BK35/BI35</f>
        <v>0.81003347836643647</v>
      </c>
      <c r="BM35" s="465"/>
      <c r="BN35" s="465">
        <v>380972604</v>
      </c>
      <c r="BO35" s="465">
        <v>244486302</v>
      </c>
      <c r="BP35" s="483"/>
      <c r="BQ35" s="483"/>
      <c r="BR35" s="39"/>
      <c r="BS35" s="40"/>
      <c r="BT35" s="239"/>
      <c r="BU35" s="239"/>
      <c r="BV35" s="67"/>
    </row>
    <row r="36" spans="1:74" ht="30.95" customHeight="1">
      <c r="A36" s="321"/>
      <c r="B36" s="319"/>
      <c r="C36" s="319"/>
      <c r="D36" s="321"/>
      <c r="E36" s="321"/>
      <c r="F36" s="321"/>
      <c r="G36" s="361"/>
      <c r="H36" s="321"/>
      <c r="I36" s="361"/>
      <c r="J36" s="319"/>
      <c r="K36" s="323"/>
      <c r="L36" s="323"/>
      <c r="M36" s="322"/>
      <c r="N36" s="273"/>
      <c r="O36" s="273"/>
      <c r="P36" s="273"/>
      <c r="Q36" s="323" t="s">
        <v>284</v>
      </c>
      <c r="R36" s="242"/>
      <c r="S36" s="369"/>
      <c r="T36" s="369"/>
      <c r="U36" s="369"/>
      <c r="V36" s="369"/>
      <c r="W36" s="369"/>
      <c r="X36" s="251"/>
      <c r="Y36" s="372"/>
      <c r="Z36" s="372"/>
      <c r="AA36" s="251"/>
      <c r="AB36" s="272"/>
      <c r="AC36" s="272"/>
      <c r="AD36" s="330"/>
      <c r="AE36" s="330"/>
      <c r="AF36" s="366"/>
      <c r="AG36" s="368"/>
      <c r="AH36" s="366"/>
      <c r="AI36" s="39" t="s">
        <v>285</v>
      </c>
      <c r="AJ36" s="40"/>
      <c r="AK36" s="39">
        <v>1</v>
      </c>
      <c r="AL36" s="73">
        <v>0.21169917769743027</v>
      </c>
      <c r="AM36" s="56">
        <v>0</v>
      </c>
      <c r="AN36" s="56">
        <v>0</v>
      </c>
      <c r="AO36" s="56">
        <v>1</v>
      </c>
      <c r="AP36" s="56">
        <f t="shared" si="1"/>
        <v>1</v>
      </c>
      <c r="AQ36" s="56"/>
      <c r="AR36" s="39" t="s">
        <v>286</v>
      </c>
      <c r="AS36" s="75" t="s">
        <v>175</v>
      </c>
      <c r="AT36" s="40"/>
      <c r="AU36" s="93"/>
      <c r="AV36" s="93"/>
      <c r="AW36" s="364"/>
      <c r="AX36" s="239"/>
      <c r="AY36" s="240"/>
      <c r="AZ36" s="92"/>
      <c r="BA36" s="366"/>
      <c r="BB36" s="39" t="s">
        <v>187</v>
      </c>
      <c r="BC36" s="430"/>
      <c r="BD36" s="40" t="s">
        <v>182</v>
      </c>
      <c r="BE36" s="39"/>
      <c r="BF36" s="39"/>
      <c r="BG36" s="240"/>
      <c r="BH36" s="438"/>
      <c r="BI36" s="438"/>
      <c r="BJ36" s="438"/>
      <c r="BK36" s="438"/>
      <c r="BL36" s="440"/>
      <c r="BM36" s="465"/>
      <c r="BN36" s="465">
        <v>380972604</v>
      </c>
      <c r="BO36" s="465">
        <v>244486302</v>
      </c>
      <c r="BP36" s="483"/>
      <c r="BQ36" s="483"/>
      <c r="BR36" s="39"/>
      <c r="BS36" s="40"/>
      <c r="BT36" s="240"/>
      <c r="BU36" s="240"/>
      <c r="BV36" s="67"/>
    </row>
    <row r="37" spans="1:74" ht="62.1" customHeight="1">
      <c r="A37" s="321"/>
      <c r="B37" s="319"/>
      <c r="C37" s="319"/>
      <c r="D37" s="321"/>
      <c r="E37" s="321"/>
      <c r="F37" s="321"/>
      <c r="G37" s="361"/>
      <c r="H37" s="321"/>
      <c r="I37" s="361"/>
      <c r="J37" s="319"/>
      <c r="K37" s="323"/>
      <c r="L37" s="323"/>
      <c r="M37" s="320">
        <v>120</v>
      </c>
      <c r="N37" s="273" t="s">
        <v>287</v>
      </c>
      <c r="O37" s="273"/>
      <c r="P37" s="273" t="s">
        <v>165</v>
      </c>
      <c r="Q37" s="323"/>
      <c r="R37" s="242">
        <v>240</v>
      </c>
      <c r="S37" s="369">
        <v>40</v>
      </c>
      <c r="T37" s="369">
        <v>0</v>
      </c>
      <c r="U37" s="369">
        <v>17</v>
      </c>
      <c r="V37" s="369">
        <v>0</v>
      </c>
      <c r="W37" s="369">
        <v>17</v>
      </c>
      <c r="X37" s="249">
        <v>0</v>
      </c>
      <c r="Y37" s="370">
        <f>(X37+W37)/S37</f>
        <v>0.42499999999999999</v>
      </c>
      <c r="Z37" s="370">
        <f>(W37+X37)/S37</f>
        <v>0.42499999999999999</v>
      </c>
      <c r="AA37" s="249">
        <v>411</v>
      </c>
      <c r="AB37" s="272" t="s">
        <v>275</v>
      </c>
      <c r="AC37" s="272" t="s">
        <v>276</v>
      </c>
      <c r="AD37" s="328" t="s">
        <v>169</v>
      </c>
      <c r="AE37" s="328" t="s">
        <v>170</v>
      </c>
      <c r="AF37" s="366"/>
      <c r="AG37" s="368"/>
      <c r="AH37" s="366"/>
      <c r="AI37" s="39" t="s">
        <v>288</v>
      </c>
      <c r="AJ37" s="40"/>
      <c r="AK37" s="39">
        <v>1</v>
      </c>
      <c r="AL37" s="73">
        <v>0.27373433297493666</v>
      </c>
      <c r="AM37" s="56">
        <v>0</v>
      </c>
      <c r="AN37" s="56">
        <v>0</v>
      </c>
      <c r="AO37" s="56">
        <v>1</v>
      </c>
      <c r="AP37" s="56">
        <f t="shared" si="1"/>
        <v>1</v>
      </c>
      <c r="AQ37" s="56"/>
      <c r="AR37" s="39" t="s">
        <v>289</v>
      </c>
      <c r="AS37" s="75" t="s">
        <v>175</v>
      </c>
      <c r="AT37" s="40"/>
      <c r="AU37" s="93"/>
      <c r="AV37" s="93"/>
      <c r="AW37" s="364"/>
      <c r="AX37" s="239"/>
      <c r="AY37" s="238" t="s">
        <v>212</v>
      </c>
      <c r="AZ37" s="92">
        <v>1346917</v>
      </c>
      <c r="BA37" s="366"/>
      <c r="BB37" s="39" t="s">
        <v>191</v>
      </c>
      <c r="BC37" s="430"/>
      <c r="BD37" s="40" t="s">
        <v>282</v>
      </c>
      <c r="BE37" s="39"/>
      <c r="BF37" s="39"/>
      <c r="BG37" s="238" t="s">
        <v>212</v>
      </c>
      <c r="BH37" s="437">
        <v>1346917</v>
      </c>
      <c r="BI37" s="437">
        <v>1346917</v>
      </c>
      <c r="BJ37" s="437">
        <v>0</v>
      </c>
      <c r="BK37" s="437">
        <v>0</v>
      </c>
      <c r="BL37" s="439">
        <f>+BK37/BI37</f>
        <v>0</v>
      </c>
      <c r="BM37" s="465"/>
      <c r="BN37" s="465">
        <v>380972604</v>
      </c>
      <c r="BO37" s="465">
        <v>244486302</v>
      </c>
      <c r="BP37" s="483"/>
      <c r="BQ37" s="483"/>
      <c r="BR37" s="39"/>
      <c r="BS37" s="40"/>
      <c r="BT37" s="238" t="s">
        <v>183</v>
      </c>
      <c r="BU37" s="238" t="s">
        <v>184</v>
      </c>
      <c r="BV37" s="67"/>
    </row>
    <row r="38" spans="1:74" ht="45">
      <c r="A38" s="322"/>
      <c r="B38" s="319"/>
      <c r="C38" s="319"/>
      <c r="D38" s="322"/>
      <c r="E38" s="322"/>
      <c r="F38" s="322"/>
      <c r="G38" s="362"/>
      <c r="H38" s="322"/>
      <c r="I38" s="362"/>
      <c r="J38" s="319"/>
      <c r="K38" s="323"/>
      <c r="L38" s="323"/>
      <c r="M38" s="322"/>
      <c r="N38" s="273"/>
      <c r="O38" s="273"/>
      <c r="P38" s="273"/>
      <c r="Q38" s="323"/>
      <c r="R38" s="242"/>
      <c r="S38" s="369"/>
      <c r="T38" s="369"/>
      <c r="U38" s="369"/>
      <c r="V38" s="369"/>
      <c r="W38" s="369"/>
      <c r="X38" s="251"/>
      <c r="Y38" s="372"/>
      <c r="Z38" s="372"/>
      <c r="AA38" s="251"/>
      <c r="AB38" s="272"/>
      <c r="AC38" s="272"/>
      <c r="AD38" s="330"/>
      <c r="AE38" s="330"/>
      <c r="AF38" s="366"/>
      <c r="AG38" s="368"/>
      <c r="AH38" s="366"/>
      <c r="AI38" s="39" t="s">
        <v>290</v>
      </c>
      <c r="AJ38" s="40"/>
      <c r="AK38" s="39">
        <v>1</v>
      </c>
      <c r="AL38" s="73">
        <v>8.4679671078972105E-2</v>
      </c>
      <c r="AM38" s="56">
        <v>0</v>
      </c>
      <c r="AN38" s="56">
        <v>0</v>
      </c>
      <c r="AO38" s="56">
        <v>1</v>
      </c>
      <c r="AP38" s="56">
        <f t="shared" si="1"/>
        <v>1</v>
      </c>
      <c r="AQ38" s="56"/>
      <c r="AR38" s="39" t="s">
        <v>195</v>
      </c>
      <c r="AS38" s="75" t="s">
        <v>175</v>
      </c>
      <c r="AT38" s="40"/>
      <c r="AU38" s="40"/>
      <c r="AV38" s="40"/>
      <c r="AW38" s="365"/>
      <c r="AX38" s="240"/>
      <c r="AY38" s="240"/>
      <c r="AZ38" s="92"/>
      <c r="BA38" s="366"/>
      <c r="BB38" s="39" t="s">
        <v>180</v>
      </c>
      <c r="BC38" s="431"/>
      <c r="BD38" s="40" t="s">
        <v>182</v>
      </c>
      <c r="BE38" s="39"/>
      <c r="BF38" s="39"/>
      <c r="BG38" s="240"/>
      <c r="BH38" s="438"/>
      <c r="BI38" s="438"/>
      <c r="BJ38" s="438"/>
      <c r="BK38" s="438"/>
      <c r="BL38" s="440"/>
      <c r="BM38" s="465"/>
      <c r="BN38" s="465">
        <v>380972604</v>
      </c>
      <c r="BO38" s="465">
        <v>244486302</v>
      </c>
      <c r="BP38" s="483"/>
      <c r="BQ38" s="483"/>
      <c r="BR38" s="39"/>
      <c r="BS38" s="40"/>
      <c r="BT38" s="240"/>
      <c r="BU38" s="240"/>
      <c r="BV38" s="67"/>
    </row>
    <row r="39" spans="1:74" ht="62.1" customHeight="1">
      <c r="A39" s="320" t="s">
        <v>153</v>
      </c>
      <c r="B39" s="319"/>
      <c r="C39" s="319"/>
      <c r="D39" s="320" t="s">
        <v>267</v>
      </c>
      <c r="E39" s="320" t="s">
        <v>268</v>
      </c>
      <c r="F39" s="320" t="s">
        <v>269</v>
      </c>
      <c r="G39" s="360">
        <v>1</v>
      </c>
      <c r="H39" s="320" t="s">
        <v>159</v>
      </c>
      <c r="I39" s="360">
        <v>1</v>
      </c>
      <c r="J39" s="319"/>
      <c r="K39" s="323" t="s">
        <v>291</v>
      </c>
      <c r="L39" s="323" t="s">
        <v>162</v>
      </c>
      <c r="M39" s="320">
        <v>38.061999999999998</v>
      </c>
      <c r="N39" s="273" t="s">
        <v>292</v>
      </c>
      <c r="O39" s="273"/>
      <c r="P39" s="273" t="s">
        <v>165</v>
      </c>
      <c r="Q39" s="323" t="s">
        <v>293</v>
      </c>
      <c r="R39" s="242">
        <v>53286</v>
      </c>
      <c r="S39" s="242">
        <f>R39-AA39</f>
        <v>26632</v>
      </c>
      <c r="T39" s="373">
        <v>0</v>
      </c>
      <c r="U39" s="373">
        <v>0</v>
      </c>
      <c r="V39" s="373">
        <v>0</v>
      </c>
      <c r="W39" s="373">
        <f>T39+U39+V39</f>
        <v>0</v>
      </c>
      <c r="X39" s="252">
        <v>0</v>
      </c>
      <c r="Y39" s="258">
        <f>(W39+X39)/S39</f>
        <v>0</v>
      </c>
      <c r="Z39" s="258">
        <f>(W39+X39)/S39</f>
        <v>0</v>
      </c>
      <c r="AA39" s="249">
        <v>26654</v>
      </c>
      <c r="AB39" s="272" t="s">
        <v>275</v>
      </c>
      <c r="AC39" s="272" t="s">
        <v>276</v>
      </c>
      <c r="AD39" s="331" t="s">
        <v>169</v>
      </c>
      <c r="AE39" s="334" t="s">
        <v>170</v>
      </c>
      <c r="AF39" s="366" t="s">
        <v>294</v>
      </c>
      <c r="AG39" s="368">
        <v>2020130010045</v>
      </c>
      <c r="AH39" s="366" t="s">
        <v>295</v>
      </c>
      <c r="AI39" s="39" t="s">
        <v>296</v>
      </c>
      <c r="AJ39" s="40"/>
      <c r="AK39" s="39">
        <v>1</v>
      </c>
      <c r="AL39" s="97">
        <v>1.5106451736220602E-2</v>
      </c>
      <c r="AM39" s="98">
        <v>0</v>
      </c>
      <c r="AN39" s="98">
        <v>0</v>
      </c>
      <c r="AO39" s="98">
        <v>0</v>
      </c>
      <c r="AP39" s="98">
        <f t="shared" si="1"/>
        <v>0</v>
      </c>
      <c r="AQ39" s="98"/>
      <c r="AR39" s="40" t="s">
        <v>244</v>
      </c>
      <c r="AS39" s="75" t="s">
        <v>175</v>
      </c>
      <c r="AT39" s="40"/>
      <c r="AU39" s="40"/>
      <c r="AV39" s="40"/>
      <c r="AW39" s="363" t="s">
        <v>176</v>
      </c>
      <c r="AX39" s="238" t="s">
        <v>177</v>
      </c>
      <c r="AY39" s="363" t="s">
        <v>178</v>
      </c>
      <c r="AZ39" s="92">
        <v>60000000</v>
      </c>
      <c r="BA39" s="366" t="s">
        <v>297</v>
      </c>
      <c r="BB39" s="39" t="s">
        <v>187</v>
      </c>
      <c r="BC39" s="238" t="s">
        <v>298</v>
      </c>
      <c r="BD39" s="99" t="s">
        <v>182</v>
      </c>
      <c r="BE39" s="39"/>
      <c r="BF39" s="39"/>
      <c r="BG39" s="363" t="s">
        <v>178</v>
      </c>
      <c r="BH39" s="432">
        <v>190000000</v>
      </c>
      <c r="BI39" s="432">
        <v>190000000</v>
      </c>
      <c r="BJ39" s="432">
        <v>15000000</v>
      </c>
      <c r="BK39" s="437">
        <v>43750000</v>
      </c>
      <c r="BL39" s="434">
        <f>+BK39/BI39</f>
        <v>0.23026315789473684</v>
      </c>
      <c r="BM39" s="480">
        <v>965736164</v>
      </c>
      <c r="BN39" s="480">
        <v>304577636</v>
      </c>
      <c r="BO39" s="480">
        <v>171288818</v>
      </c>
      <c r="BP39" s="434">
        <f>BN39/BM39</f>
        <v>0.31538389816372248</v>
      </c>
      <c r="BQ39" s="434">
        <f>BO39/BM39</f>
        <v>0.17736605957732365</v>
      </c>
      <c r="BR39" s="40"/>
      <c r="BS39" s="40"/>
      <c r="BT39" s="238" t="s">
        <v>183</v>
      </c>
      <c r="BU39" s="238" t="s">
        <v>184</v>
      </c>
      <c r="BV39" s="67"/>
    </row>
    <row r="40" spans="1:74" ht="33" customHeight="1">
      <c r="A40" s="321"/>
      <c r="B40" s="319"/>
      <c r="C40" s="319"/>
      <c r="D40" s="321"/>
      <c r="E40" s="321"/>
      <c r="F40" s="321"/>
      <c r="G40" s="361"/>
      <c r="H40" s="321"/>
      <c r="I40" s="361"/>
      <c r="J40" s="319"/>
      <c r="K40" s="323"/>
      <c r="L40" s="323"/>
      <c r="M40" s="321"/>
      <c r="N40" s="273"/>
      <c r="O40" s="273"/>
      <c r="P40" s="273"/>
      <c r="Q40" s="323"/>
      <c r="R40" s="242"/>
      <c r="S40" s="242"/>
      <c r="T40" s="373"/>
      <c r="U40" s="373"/>
      <c r="V40" s="373"/>
      <c r="W40" s="242"/>
      <c r="X40" s="253"/>
      <c r="Y40" s="340"/>
      <c r="Z40" s="340"/>
      <c r="AA40" s="250"/>
      <c r="AB40" s="272"/>
      <c r="AC40" s="272"/>
      <c r="AD40" s="332"/>
      <c r="AE40" s="335"/>
      <c r="AF40" s="366"/>
      <c r="AG40" s="368"/>
      <c r="AH40" s="366"/>
      <c r="AI40" s="238" t="s">
        <v>299</v>
      </c>
      <c r="AJ40" s="363"/>
      <c r="AK40" s="238">
        <v>1</v>
      </c>
      <c r="AL40" s="374">
        <v>0.31421419611338852</v>
      </c>
      <c r="AM40" s="100">
        <f>AK40*0.6%</f>
        <v>6.0000000000000001E-3</v>
      </c>
      <c r="AN40" s="100">
        <f>AK40*0.6%</f>
        <v>6.0000000000000001E-3</v>
      </c>
      <c r="AO40" s="100">
        <f>AK40*0.6%</f>
        <v>6.0000000000000001E-3</v>
      </c>
      <c r="AP40" s="100">
        <f>AM40+AN40+AO40</f>
        <v>1.8000000000000002E-2</v>
      </c>
      <c r="AQ40" s="100"/>
      <c r="AR40" s="363" t="s">
        <v>300</v>
      </c>
      <c r="AS40" s="357" t="s">
        <v>175</v>
      </c>
      <c r="AT40" s="363"/>
      <c r="AU40" s="62"/>
      <c r="AV40" s="62"/>
      <c r="AW40" s="364"/>
      <c r="AX40" s="239"/>
      <c r="AY40" s="364"/>
      <c r="AZ40" s="92">
        <v>158606893</v>
      </c>
      <c r="BA40" s="366"/>
      <c r="BB40" s="39" t="s">
        <v>191</v>
      </c>
      <c r="BC40" s="239"/>
      <c r="BD40" s="99" t="s">
        <v>182</v>
      </c>
      <c r="BE40" s="238"/>
      <c r="BF40" s="238"/>
      <c r="BG40" s="364"/>
      <c r="BH40" s="451"/>
      <c r="BI40" s="451"/>
      <c r="BJ40" s="451"/>
      <c r="BK40" s="452"/>
      <c r="BL40" s="453"/>
      <c r="BM40" s="481"/>
      <c r="BN40" s="481">
        <v>304577636</v>
      </c>
      <c r="BO40" s="481">
        <v>171288818</v>
      </c>
      <c r="BP40" s="453"/>
      <c r="BQ40" s="453"/>
      <c r="BR40" s="363"/>
      <c r="BS40" s="40"/>
      <c r="BT40" s="239"/>
      <c r="BU40" s="239"/>
      <c r="BV40" s="67"/>
    </row>
    <row r="41" spans="1:74" ht="32.1" customHeight="1">
      <c r="A41" s="321"/>
      <c r="B41" s="319"/>
      <c r="C41" s="319"/>
      <c r="D41" s="321"/>
      <c r="E41" s="321"/>
      <c r="F41" s="321"/>
      <c r="G41" s="361"/>
      <c r="H41" s="321"/>
      <c r="I41" s="361"/>
      <c r="J41" s="319"/>
      <c r="K41" s="323"/>
      <c r="L41" s="323"/>
      <c r="M41" s="321"/>
      <c r="N41" s="273"/>
      <c r="O41" s="273"/>
      <c r="P41" s="273"/>
      <c r="Q41" s="323"/>
      <c r="R41" s="242"/>
      <c r="S41" s="242"/>
      <c r="T41" s="373"/>
      <c r="U41" s="373"/>
      <c r="V41" s="373"/>
      <c r="W41" s="242"/>
      <c r="X41" s="253"/>
      <c r="Y41" s="340"/>
      <c r="Z41" s="340"/>
      <c r="AA41" s="250"/>
      <c r="AB41" s="272"/>
      <c r="AC41" s="272"/>
      <c r="AD41" s="332"/>
      <c r="AE41" s="335"/>
      <c r="AF41" s="366"/>
      <c r="AG41" s="368"/>
      <c r="AH41" s="366"/>
      <c r="AI41" s="240"/>
      <c r="AJ41" s="365"/>
      <c r="AK41" s="240"/>
      <c r="AL41" s="375"/>
      <c r="AM41" s="101"/>
      <c r="AN41" s="101"/>
      <c r="AO41" s="101"/>
      <c r="AP41" s="102"/>
      <c r="AQ41" s="102"/>
      <c r="AR41" s="365"/>
      <c r="AS41" s="359"/>
      <c r="AT41" s="365"/>
      <c r="AU41" s="68"/>
      <c r="AV41" s="68"/>
      <c r="AW41" s="364"/>
      <c r="AX41" s="239"/>
      <c r="AY41" s="365"/>
      <c r="AZ41" s="92">
        <v>70000000</v>
      </c>
      <c r="BA41" s="366"/>
      <c r="BB41" s="39" t="s">
        <v>187</v>
      </c>
      <c r="BC41" s="239"/>
      <c r="BD41" s="99" t="s">
        <v>182</v>
      </c>
      <c r="BE41" s="240"/>
      <c r="BF41" s="240"/>
      <c r="BG41" s="365"/>
      <c r="BH41" s="433"/>
      <c r="BI41" s="433"/>
      <c r="BJ41" s="433"/>
      <c r="BK41" s="438"/>
      <c r="BL41" s="436"/>
      <c r="BM41" s="481"/>
      <c r="BN41" s="481">
        <v>304577636</v>
      </c>
      <c r="BO41" s="481">
        <v>171288818</v>
      </c>
      <c r="BP41" s="453"/>
      <c r="BQ41" s="453"/>
      <c r="BR41" s="365"/>
      <c r="BS41" s="40"/>
      <c r="BT41" s="239"/>
      <c r="BU41" s="239"/>
      <c r="BV41" s="67"/>
    </row>
    <row r="42" spans="1:74" ht="15.6" customHeight="1">
      <c r="A42" s="321"/>
      <c r="B42" s="319"/>
      <c r="C42" s="319"/>
      <c r="D42" s="321"/>
      <c r="E42" s="321"/>
      <c r="F42" s="321"/>
      <c r="G42" s="361"/>
      <c r="H42" s="321"/>
      <c r="I42" s="361"/>
      <c r="J42" s="319"/>
      <c r="K42" s="323"/>
      <c r="L42" s="323"/>
      <c r="M42" s="321"/>
      <c r="N42" s="273"/>
      <c r="O42" s="273"/>
      <c r="P42" s="273"/>
      <c r="Q42" s="323"/>
      <c r="R42" s="242"/>
      <c r="S42" s="242"/>
      <c r="T42" s="373"/>
      <c r="U42" s="373"/>
      <c r="V42" s="373"/>
      <c r="W42" s="242"/>
      <c r="X42" s="253"/>
      <c r="Y42" s="340"/>
      <c r="Z42" s="340"/>
      <c r="AA42" s="250">
        <v>7</v>
      </c>
      <c r="AB42" s="272"/>
      <c r="AC42" s="272"/>
      <c r="AD42" s="332"/>
      <c r="AE42" s="335"/>
      <c r="AF42" s="366"/>
      <c r="AG42" s="368"/>
      <c r="AH42" s="366"/>
      <c r="AI42" s="238" t="s">
        <v>301</v>
      </c>
      <c r="AJ42" s="363"/>
      <c r="AK42" s="238">
        <v>2</v>
      </c>
      <c r="AL42" s="374">
        <v>0.30212903472441205</v>
      </c>
      <c r="AM42" s="473">
        <v>0</v>
      </c>
      <c r="AN42" s="473">
        <v>0</v>
      </c>
      <c r="AO42" s="473">
        <v>0</v>
      </c>
      <c r="AP42" s="473">
        <f>AM42+AN42+AO42</f>
        <v>0</v>
      </c>
      <c r="AQ42" s="187"/>
      <c r="AR42" s="363" t="s">
        <v>174</v>
      </c>
      <c r="AS42" s="357" t="s">
        <v>175</v>
      </c>
      <c r="AT42" s="363"/>
      <c r="AU42" s="62"/>
      <c r="AV42" s="62"/>
      <c r="AW42" s="364"/>
      <c r="AX42" s="239"/>
      <c r="AY42" s="363" t="s">
        <v>198</v>
      </c>
      <c r="AZ42" s="92">
        <v>79393106.590000004</v>
      </c>
      <c r="BA42" s="366"/>
      <c r="BB42" s="39" t="s">
        <v>187</v>
      </c>
      <c r="BC42" s="239"/>
      <c r="BD42" s="99" t="s">
        <v>182</v>
      </c>
      <c r="BE42" s="238"/>
      <c r="BF42" s="238"/>
      <c r="BG42" s="363" t="s">
        <v>198</v>
      </c>
      <c r="BH42" s="432">
        <v>457732907.59000003</v>
      </c>
      <c r="BI42" s="432">
        <v>457732907.59000003</v>
      </c>
      <c r="BJ42" s="432">
        <v>0</v>
      </c>
      <c r="BK42" s="452">
        <v>0</v>
      </c>
      <c r="BL42" s="434">
        <f>+BK42/BI42</f>
        <v>0</v>
      </c>
      <c r="BM42" s="481"/>
      <c r="BN42" s="481">
        <v>304577636</v>
      </c>
      <c r="BO42" s="481">
        <v>171288818</v>
      </c>
      <c r="BP42" s="453"/>
      <c r="BQ42" s="453"/>
      <c r="BR42" s="363"/>
      <c r="BS42" s="40"/>
      <c r="BT42" s="239"/>
      <c r="BU42" s="239"/>
      <c r="BV42" s="67"/>
    </row>
    <row r="43" spans="1:74" ht="39" customHeight="1">
      <c r="A43" s="321"/>
      <c r="B43" s="319"/>
      <c r="C43" s="319"/>
      <c r="D43" s="321"/>
      <c r="E43" s="321"/>
      <c r="F43" s="321"/>
      <c r="G43" s="361"/>
      <c r="H43" s="321"/>
      <c r="I43" s="361"/>
      <c r="J43" s="319"/>
      <c r="K43" s="323"/>
      <c r="L43" s="323"/>
      <c r="M43" s="321"/>
      <c r="N43" s="273"/>
      <c r="O43" s="273"/>
      <c r="P43" s="273"/>
      <c r="Q43" s="323"/>
      <c r="R43" s="242"/>
      <c r="S43" s="242"/>
      <c r="T43" s="373"/>
      <c r="U43" s="373"/>
      <c r="V43" s="373"/>
      <c r="W43" s="242"/>
      <c r="X43" s="253"/>
      <c r="Y43" s="340"/>
      <c r="Z43" s="340"/>
      <c r="AA43" s="250"/>
      <c r="AB43" s="272"/>
      <c r="AC43" s="272"/>
      <c r="AD43" s="332"/>
      <c r="AE43" s="335"/>
      <c r="AF43" s="366"/>
      <c r="AG43" s="368"/>
      <c r="AH43" s="366"/>
      <c r="AI43" s="240"/>
      <c r="AJ43" s="365"/>
      <c r="AK43" s="240"/>
      <c r="AL43" s="375"/>
      <c r="AM43" s="474"/>
      <c r="AN43" s="474"/>
      <c r="AO43" s="474"/>
      <c r="AP43" s="474"/>
      <c r="AQ43" s="102"/>
      <c r="AR43" s="365"/>
      <c r="AS43" s="359"/>
      <c r="AT43" s="365"/>
      <c r="AU43" s="68"/>
      <c r="AV43" s="68"/>
      <c r="AW43" s="364"/>
      <c r="AX43" s="239"/>
      <c r="AY43" s="364"/>
      <c r="AZ43" s="92">
        <v>100000000</v>
      </c>
      <c r="BA43" s="366"/>
      <c r="BB43" s="39" t="s">
        <v>180</v>
      </c>
      <c r="BC43" s="239"/>
      <c r="BD43" s="99" t="s">
        <v>182</v>
      </c>
      <c r="BE43" s="240"/>
      <c r="BF43" s="240"/>
      <c r="BG43" s="364"/>
      <c r="BH43" s="451"/>
      <c r="BI43" s="451"/>
      <c r="BJ43" s="451"/>
      <c r="BK43" s="452"/>
      <c r="BL43" s="453"/>
      <c r="BM43" s="481"/>
      <c r="BN43" s="481">
        <v>304577636</v>
      </c>
      <c r="BO43" s="481">
        <v>171288818</v>
      </c>
      <c r="BP43" s="453"/>
      <c r="BQ43" s="453"/>
      <c r="BR43" s="365"/>
      <c r="BS43" s="40"/>
      <c r="BT43" s="239"/>
      <c r="BU43" s="239"/>
      <c r="BV43" s="67"/>
    </row>
    <row r="44" spans="1:74" ht="60">
      <c r="A44" s="321"/>
      <c r="B44" s="319"/>
      <c r="C44" s="319"/>
      <c r="D44" s="321"/>
      <c r="E44" s="321"/>
      <c r="F44" s="321"/>
      <c r="G44" s="361"/>
      <c r="H44" s="321"/>
      <c r="I44" s="361"/>
      <c r="J44" s="319"/>
      <c r="K44" s="323"/>
      <c r="L44" s="323"/>
      <c r="M44" s="321"/>
      <c r="N44" s="273"/>
      <c r="O44" s="273"/>
      <c r="P44" s="273"/>
      <c r="Q44" s="323"/>
      <c r="R44" s="242"/>
      <c r="S44" s="242"/>
      <c r="T44" s="373"/>
      <c r="U44" s="373"/>
      <c r="V44" s="373"/>
      <c r="W44" s="242"/>
      <c r="X44" s="254"/>
      <c r="Y44" s="259"/>
      <c r="Z44" s="259"/>
      <c r="AA44" s="251">
        <v>4</v>
      </c>
      <c r="AB44" s="272"/>
      <c r="AC44" s="272"/>
      <c r="AD44" s="332"/>
      <c r="AE44" s="335"/>
      <c r="AF44" s="366"/>
      <c r="AG44" s="368"/>
      <c r="AH44" s="366"/>
      <c r="AI44" s="39" t="s">
        <v>302</v>
      </c>
      <c r="AJ44" s="40"/>
      <c r="AK44" s="39">
        <v>1</v>
      </c>
      <c r="AL44" s="97">
        <v>0.21451161465433255</v>
      </c>
      <c r="AM44" s="98">
        <v>0</v>
      </c>
      <c r="AN44" s="98">
        <v>0</v>
      </c>
      <c r="AO44" s="98">
        <v>0</v>
      </c>
      <c r="AP44" s="98">
        <f>AM44+AN44+AO44</f>
        <v>0</v>
      </c>
      <c r="AQ44" s="98"/>
      <c r="AR44" s="40" t="s">
        <v>244</v>
      </c>
      <c r="AS44" s="75" t="s">
        <v>175</v>
      </c>
      <c r="AT44" s="40"/>
      <c r="AU44" s="40"/>
      <c r="AV44" s="40"/>
      <c r="AW44" s="364"/>
      <c r="AX44" s="239"/>
      <c r="AY44" s="365"/>
      <c r="AZ44" s="92">
        <v>248339801</v>
      </c>
      <c r="BA44" s="366"/>
      <c r="BB44" s="39" t="s">
        <v>187</v>
      </c>
      <c r="BC44" s="239"/>
      <c r="BD44" s="99" t="s">
        <v>182</v>
      </c>
      <c r="BE44" s="39"/>
      <c r="BF44" s="39"/>
      <c r="BG44" s="365"/>
      <c r="BH44" s="433"/>
      <c r="BI44" s="433"/>
      <c r="BJ44" s="433"/>
      <c r="BK44" s="438"/>
      <c r="BL44" s="436"/>
      <c r="BM44" s="481"/>
      <c r="BN44" s="481">
        <v>304577636</v>
      </c>
      <c r="BO44" s="481">
        <v>171288818</v>
      </c>
      <c r="BP44" s="453"/>
      <c r="BQ44" s="453"/>
      <c r="BR44" s="40"/>
      <c r="BS44" s="40"/>
      <c r="BT44" s="239"/>
      <c r="BU44" s="239"/>
      <c r="BV44" s="67"/>
    </row>
    <row r="45" spans="1:74" ht="93" customHeight="1">
      <c r="A45" s="321"/>
      <c r="B45" s="319"/>
      <c r="C45" s="319"/>
      <c r="D45" s="321"/>
      <c r="E45" s="321"/>
      <c r="F45" s="321"/>
      <c r="G45" s="361"/>
      <c r="H45" s="321"/>
      <c r="I45" s="361"/>
      <c r="J45" s="319"/>
      <c r="K45" s="323" t="s">
        <v>303</v>
      </c>
      <c r="L45" s="323" t="s">
        <v>162</v>
      </c>
      <c r="M45" s="320" t="s">
        <v>304</v>
      </c>
      <c r="N45" s="273" t="s">
        <v>305</v>
      </c>
      <c r="O45" s="273"/>
      <c r="P45" s="273" t="s">
        <v>165</v>
      </c>
      <c r="Q45" s="323" t="s">
        <v>306</v>
      </c>
      <c r="R45" s="242">
        <v>12</v>
      </c>
      <c r="S45" s="242">
        <v>5</v>
      </c>
      <c r="T45" s="242">
        <v>0</v>
      </c>
      <c r="U45" s="242">
        <v>0</v>
      </c>
      <c r="V45" s="242">
        <v>0</v>
      </c>
      <c r="W45" s="242">
        <f>T45+U45+V45</f>
        <v>0</v>
      </c>
      <c r="X45" s="243">
        <v>0</v>
      </c>
      <c r="Y45" s="258">
        <v>0</v>
      </c>
      <c r="Z45" s="258">
        <v>0</v>
      </c>
      <c r="AA45" s="249">
        <v>7</v>
      </c>
      <c r="AB45" s="272" t="s">
        <v>307</v>
      </c>
      <c r="AC45" s="272" t="s">
        <v>308</v>
      </c>
      <c r="AD45" s="331" t="s">
        <v>169</v>
      </c>
      <c r="AE45" s="334" t="s">
        <v>170</v>
      </c>
      <c r="AF45" s="366"/>
      <c r="AG45" s="368"/>
      <c r="AH45" s="366"/>
      <c r="AI45" s="39" t="s">
        <v>309</v>
      </c>
      <c r="AJ45" s="40"/>
      <c r="AK45" s="39">
        <v>1</v>
      </c>
      <c r="AL45" s="97">
        <v>0.15403870277164627</v>
      </c>
      <c r="AM45" s="98">
        <v>0</v>
      </c>
      <c r="AN45" s="98">
        <v>0</v>
      </c>
      <c r="AO45" s="98">
        <v>0</v>
      </c>
      <c r="AP45" s="98">
        <f t="shared" ref="AP45:AP46" si="2">AM45+AN45+AO45</f>
        <v>0</v>
      </c>
      <c r="AQ45" s="98"/>
      <c r="AR45" s="40" t="s">
        <v>195</v>
      </c>
      <c r="AS45" s="75" t="s">
        <v>175</v>
      </c>
      <c r="AT45" s="40"/>
      <c r="AU45" s="93"/>
      <c r="AV45" s="93"/>
      <c r="AW45" s="364"/>
      <c r="AX45" s="239"/>
      <c r="AY45" s="363" t="s">
        <v>212</v>
      </c>
      <c r="AZ45" s="92">
        <v>0</v>
      </c>
      <c r="BA45" s="366"/>
      <c r="BB45" s="39" t="s">
        <v>187</v>
      </c>
      <c r="BC45" s="239"/>
      <c r="BD45" s="99" t="s">
        <v>182</v>
      </c>
      <c r="BE45" s="39"/>
      <c r="BF45" s="39"/>
      <c r="BG45" s="363" t="s">
        <v>212</v>
      </c>
      <c r="BH45" s="432">
        <v>158606893</v>
      </c>
      <c r="BI45" s="432">
        <v>158606893</v>
      </c>
      <c r="BJ45" s="432">
        <v>0</v>
      </c>
      <c r="BK45" s="437">
        <v>0</v>
      </c>
      <c r="BL45" s="434">
        <f>+BK45/BI45</f>
        <v>0</v>
      </c>
      <c r="BM45" s="481"/>
      <c r="BN45" s="481">
        <v>304577636</v>
      </c>
      <c r="BO45" s="481">
        <v>171288818</v>
      </c>
      <c r="BP45" s="453"/>
      <c r="BQ45" s="453"/>
      <c r="BR45" s="40"/>
      <c r="BS45" s="40"/>
      <c r="BT45" s="238" t="s">
        <v>183</v>
      </c>
      <c r="BU45" s="238" t="s">
        <v>184</v>
      </c>
      <c r="BV45" s="67"/>
    </row>
    <row r="46" spans="1:74" ht="75">
      <c r="A46" s="322"/>
      <c r="B46" s="319"/>
      <c r="C46" s="319"/>
      <c r="D46" s="322"/>
      <c r="E46" s="322"/>
      <c r="F46" s="322"/>
      <c r="G46" s="362"/>
      <c r="H46" s="322"/>
      <c r="I46" s="362"/>
      <c r="J46" s="319"/>
      <c r="K46" s="323"/>
      <c r="L46" s="323"/>
      <c r="M46" s="322"/>
      <c r="N46" s="273"/>
      <c r="O46" s="273"/>
      <c r="P46" s="273"/>
      <c r="Q46" s="323"/>
      <c r="R46" s="242"/>
      <c r="S46" s="242"/>
      <c r="T46" s="242"/>
      <c r="U46" s="242"/>
      <c r="V46" s="242"/>
      <c r="W46" s="242"/>
      <c r="X46" s="245"/>
      <c r="Y46" s="259"/>
      <c r="Z46" s="259"/>
      <c r="AA46" s="251"/>
      <c r="AB46" s="272"/>
      <c r="AC46" s="272"/>
      <c r="AD46" s="333"/>
      <c r="AE46" s="336"/>
      <c r="AF46" s="366"/>
      <c r="AG46" s="368"/>
      <c r="AH46" s="366"/>
      <c r="AI46" s="39" t="s">
        <v>310</v>
      </c>
      <c r="AJ46" s="40"/>
      <c r="AK46" s="39">
        <v>1</v>
      </c>
      <c r="AL46" s="97">
        <v>0</v>
      </c>
      <c r="AM46" s="98">
        <v>0</v>
      </c>
      <c r="AN46" s="98">
        <v>0</v>
      </c>
      <c r="AO46" s="98">
        <v>0</v>
      </c>
      <c r="AP46" s="98">
        <f t="shared" si="2"/>
        <v>0</v>
      </c>
      <c r="AQ46" s="98"/>
      <c r="AR46" s="40" t="s">
        <v>174</v>
      </c>
      <c r="AS46" s="75" t="s">
        <v>175</v>
      </c>
      <c r="AT46" s="40"/>
      <c r="AU46" s="40"/>
      <c r="AV46" s="40"/>
      <c r="AW46" s="365"/>
      <c r="AX46" s="240"/>
      <c r="AY46" s="365"/>
      <c r="AZ46" s="92">
        <v>90000000</v>
      </c>
      <c r="BA46" s="366"/>
      <c r="BB46" s="39" t="s">
        <v>180</v>
      </c>
      <c r="BC46" s="240"/>
      <c r="BD46" s="99" t="s">
        <v>182</v>
      </c>
      <c r="BE46" s="40"/>
      <c r="BF46" s="39"/>
      <c r="BG46" s="365"/>
      <c r="BH46" s="433"/>
      <c r="BI46" s="433"/>
      <c r="BJ46" s="433"/>
      <c r="BK46" s="438"/>
      <c r="BL46" s="436"/>
      <c r="BM46" s="482"/>
      <c r="BN46" s="482">
        <v>304577636</v>
      </c>
      <c r="BO46" s="482">
        <v>171288818</v>
      </c>
      <c r="BP46" s="436"/>
      <c r="BQ46" s="436"/>
      <c r="BR46" s="40"/>
      <c r="BS46" s="40"/>
      <c r="BT46" s="240"/>
      <c r="BU46" s="240"/>
      <c r="BV46" s="67"/>
    </row>
    <row r="47" spans="1:74" ht="45.75" customHeight="1">
      <c r="A47" s="81"/>
      <c r="B47" s="319"/>
      <c r="C47" s="319"/>
      <c r="D47" s="81"/>
      <c r="E47" s="81"/>
      <c r="F47" s="81"/>
      <c r="G47" s="94"/>
      <c r="H47" s="81"/>
      <c r="I47" s="94"/>
      <c r="J47" s="103"/>
      <c r="K47" s="50"/>
      <c r="L47" s="50"/>
      <c r="M47" s="351" t="s">
        <v>311</v>
      </c>
      <c r="N47" s="352"/>
      <c r="O47" s="352"/>
      <c r="P47" s="352"/>
      <c r="Q47" s="352"/>
      <c r="R47" s="352"/>
      <c r="S47" s="352"/>
      <c r="T47" s="352"/>
      <c r="U47" s="352"/>
      <c r="V47" s="352"/>
      <c r="W47" s="353"/>
      <c r="X47" s="191"/>
      <c r="Y47" s="52">
        <f>((Y33+Y37)/2+(Y39+Y45)/2)/2</f>
        <v>0.35625000000000001</v>
      </c>
      <c r="Z47" s="52">
        <f>((Z33+Z37)/2+(Z39+Z45)/2)/2</f>
        <v>0.35625000000000001</v>
      </c>
      <c r="AA47" s="95"/>
      <c r="AB47" s="53"/>
      <c r="AC47" s="53"/>
      <c r="AD47" s="104"/>
      <c r="AE47" s="105"/>
      <c r="AF47" s="56"/>
      <c r="AG47" s="57"/>
      <c r="AH47" s="56"/>
      <c r="AI47" s="39"/>
      <c r="AJ47" s="40"/>
      <c r="AK47" s="39"/>
      <c r="AL47" s="97"/>
      <c r="AM47" s="98"/>
      <c r="AN47" s="98"/>
      <c r="AO47" s="98"/>
      <c r="AP47" s="98"/>
      <c r="AQ47" s="98"/>
      <c r="AR47" s="40"/>
      <c r="AS47" s="75"/>
      <c r="AT47" s="40"/>
      <c r="AU47" s="40"/>
      <c r="AV47" s="40"/>
      <c r="AW47" s="87"/>
      <c r="AX47" s="63"/>
      <c r="AY47" s="68"/>
      <c r="AZ47" s="92"/>
      <c r="BA47" s="56"/>
      <c r="BB47" s="39"/>
      <c r="BC47" s="63"/>
      <c r="BD47" s="99"/>
      <c r="BE47" s="40"/>
      <c r="BF47" s="39"/>
      <c r="BG47" s="68"/>
      <c r="BH47" s="69"/>
      <c r="BI47" s="69"/>
      <c r="BJ47" s="69"/>
      <c r="BK47" s="69"/>
      <c r="BL47" s="70"/>
      <c r="BM47" s="106">
        <f>BM33+BM39</f>
        <v>1732000897</v>
      </c>
      <c r="BN47" s="106">
        <f>BN33+BN39</f>
        <v>685550240</v>
      </c>
      <c r="BO47" s="106">
        <f>BO33+BO39</f>
        <v>415775120</v>
      </c>
      <c r="BP47" s="70">
        <f>BN47/BM47</f>
        <v>0.39581402133650279</v>
      </c>
      <c r="BQ47" s="70">
        <f>BO47/BM47</f>
        <v>0.24005479484460104</v>
      </c>
      <c r="BR47" s="40"/>
      <c r="BS47" s="40"/>
      <c r="BT47" s="63"/>
      <c r="BU47" s="63"/>
      <c r="BV47" s="67"/>
    </row>
    <row r="48" spans="1:74" ht="77.45" customHeight="1">
      <c r="A48" s="320" t="s">
        <v>312</v>
      </c>
      <c r="B48" s="319"/>
      <c r="C48" s="319"/>
      <c r="D48" s="320"/>
      <c r="E48" s="320"/>
      <c r="F48" s="320"/>
      <c r="G48" s="360"/>
      <c r="H48" s="320"/>
      <c r="I48" s="320"/>
      <c r="J48" s="273" t="s">
        <v>313</v>
      </c>
      <c r="K48" s="323" t="s">
        <v>314</v>
      </c>
      <c r="L48" s="323" t="s">
        <v>162</v>
      </c>
      <c r="M48" s="320">
        <v>0</v>
      </c>
      <c r="N48" s="323" t="s">
        <v>315</v>
      </c>
      <c r="O48" s="323"/>
      <c r="P48" s="323" t="s">
        <v>165</v>
      </c>
      <c r="Q48" s="323" t="s">
        <v>316</v>
      </c>
      <c r="R48" s="323">
        <v>4</v>
      </c>
      <c r="S48" s="323">
        <v>4</v>
      </c>
      <c r="T48" s="323">
        <v>0</v>
      </c>
      <c r="U48" s="323">
        <v>0</v>
      </c>
      <c r="V48" s="323">
        <v>0</v>
      </c>
      <c r="W48" s="323">
        <f>T48+U48+V48</f>
        <v>0</v>
      </c>
      <c r="X48" s="376">
        <v>0</v>
      </c>
      <c r="Y48" s="470">
        <v>0</v>
      </c>
      <c r="Z48" s="470">
        <v>0</v>
      </c>
      <c r="AA48" s="391">
        <v>4</v>
      </c>
      <c r="AB48" s="272" t="s">
        <v>317</v>
      </c>
      <c r="AC48" s="272" t="s">
        <v>318</v>
      </c>
      <c r="AD48" s="272" t="s">
        <v>169</v>
      </c>
      <c r="AE48" s="272" t="s">
        <v>170</v>
      </c>
      <c r="AF48" s="389" t="s">
        <v>319</v>
      </c>
      <c r="AG48" s="390">
        <v>2021130010291</v>
      </c>
      <c r="AH48" s="389" t="s">
        <v>320</v>
      </c>
      <c r="AI48" s="107" t="s">
        <v>321</v>
      </c>
      <c r="AJ48" s="107"/>
      <c r="AK48" s="39">
        <v>4</v>
      </c>
      <c r="AL48" s="108">
        <v>0.25426234744864318</v>
      </c>
      <c r="AM48" s="109">
        <v>0</v>
      </c>
      <c r="AN48" s="109">
        <v>0</v>
      </c>
      <c r="AO48" s="109">
        <v>0</v>
      </c>
      <c r="AP48" s="109">
        <f>AM48+AN48+AO48</f>
        <v>0</v>
      </c>
      <c r="AQ48" s="109"/>
      <c r="AR48" s="40" t="s">
        <v>322</v>
      </c>
      <c r="AS48" s="75" t="s">
        <v>175</v>
      </c>
      <c r="AT48" s="40"/>
      <c r="AU48" s="40"/>
      <c r="AV48" s="40"/>
      <c r="AW48" s="363" t="s">
        <v>176</v>
      </c>
      <c r="AX48" s="238" t="s">
        <v>177</v>
      </c>
      <c r="AY48" s="367" t="s">
        <v>178</v>
      </c>
      <c r="AZ48" s="92">
        <v>50000000</v>
      </c>
      <c r="BA48" s="366" t="s">
        <v>323</v>
      </c>
      <c r="BB48" s="39" t="s">
        <v>187</v>
      </c>
      <c r="BC48" s="398" t="s">
        <v>324</v>
      </c>
      <c r="BD48" s="40" t="s">
        <v>182</v>
      </c>
      <c r="BE48" s="40"/>
      <c r="BF48" s="39"/>
      <c r="BG48" s="367" t="s">
        <v>178</v>
      </c>
      <c r="BH48" s="461">
        <v>100000000</v>
      </c>
      <c r="BI48" s="461">
        <v>100000000</v>
      </c>
      <c r="BJ48" s="432">
        <v>0</v>
      </c>
      <c r="BK48" s="461">
        <v>0</v>
      </c>
      <c r="BL48" s="462">
        <f>+BK48/BI48</f>
        <v>0</v>
      </c>
      <c r="BM48" s="480">
        <v>555389585</v>
      </c>
      <c r="BN48" s="480">
        <v>124345312</v>
      </c>
      <c r="BO48" s="480">
        <v>93258984</v>
      </c>
      <c r="BP48" s="434">
        <f>BN48/BM48</f>
        <v>0.22388844760205578</v>
      </c>
      <c r="BQ48" s="434">
        <f>BO48/BM48</f>
        <v>0.16791633570154182</v>
      </c>
      <c r="BR48" s="40"/>
      <c r="BS48" s="40"/>
      <c r="BT48" s="238" t="s">
        <v>183</v>
      </c>
      <c r="BU48" s="238" t="s">
        <v>184</v>
      </c>
      <c r="BV48" s="67"/>
    </row>
    <row r="49" spans="1:74" ht="30">
      <c r="A49" s="321"/>
      <c r="B49" s="319"/>
      <c r="C49" s="319"/>
      <c r="D49" s="321"/>
      <c r="E49" s="321"/>
      <c r="F49" s="321"/>
      <c r="G49" s="321"/>
      <c r="H49" s="321"/>
      <c r="I49" s="321"/>
      <c r="J49" s="273"/>
      <c r="K49" s="323"/>
      <c r="L49" s="323"/>
      <c r="M49" s="321"/>
      <c r="N49" s="323"/>
      <c r="O49" s="323"/>
      <c r="P49" s="323"/>
      <c r="Q49" s="323"/>
      <c r="R49" s="323"/>
      <c r="S49" s="323"/>
      <c r="T49" s="323"/>
      <c r="U49" s="323"/>
      <c r="V49" s="323"/>
      <c r="W49" s="323"/>
      <c r="X49" s="377"/>
      <c r="Y49" s="471"/>
      <c r="Z49" s="471"/>
      <c r="AA49" s="392"/>
      <c r="AB49" s="272"/>
      <c r="AC49" s="272"/>
      <c r="AD49" s="272"/>
      <c r="AE49" s="272"/>
      <c r="AF49" s="389"/>
      <c r="AG49" s="390"/>
      <c r="AH49" s="389"/>
      <c r="AI49" s="107" t="s">
        <v>325</v>
      </c>
      <c r="AJ49" s="107"/>
      <c r="AK49" s="39">
        <v>1</v>
      </c>
      <c r="AL49" s="108">
        <v>0.24857921751711892</v>
      </c>
      <c r="AM49" s="109">
        <v>0</v>
      </c>
      <c r="AN49" s="109">
        <v>0</v>
      </c>
      <c r="AO49" s="109">
        <v>0</v>
      </c>
      <c r="AP49" s="109">
        <f t="shared" ref="AP49:AP51" si="3">AM49+AN49+AO49</f>
        <v>0</v>
      </c>
      <c r="AQ49" s="109"/>
      <c r="AR49" s="40" t="s">
        <v>195</v>
      </c>
      <c r="AS49" s="75" t="s">
        <v>175</v>
      </c>
      <c r="AT49" s="40"/>
      <c r="AU49" s="40"/>
      <c r="AV49" s="40"/>
      <c r="AW49" s="364"/>
      <c r="AX49" s="239"/>
      <c r="AY49" s="367"/>
      <c r="AZ49" s="92">
        <v>100000000</v>
      </c>
      <c r="BA49" s="366"/>
      <c r="BB49" s="39" t="s">
        <v>180</v>
      </c>
      <c r="BC49" s="405"/>
      <c r="BD49" s="40" t="s">
        <v>182</v>
      </c>
      <c r="BE49" s="40"/>
      <c r="BF49" s="39"/>
      <c r="BG49" s="367"/>
      <c r="BH49" s="461"/>
      <c r="BI49" s="461"/>
      <c r="BJ49" s="433"/>
      <c r="BK49" s="461"/>
      <c r="BL49" s="462"/>
      <c r="BM49" s="481"/>
      <c r="BN49" s="481">
        <v>124345312</v>
      </c>
      <c r="BO49" s="481">
        <v>93258984</v>
      </c>
      <c r="BP49" s="453"/>
      <c r="BQ49" s="453"/>
      <c r="BR49" s="40"/>
      <c r="BS49" s="40"/>
      <c r="BT49" s="239"/>
      <c r="BU49" s="239"/>
      <c r="BV49" s="67"/>
    </row>
    <row r="50" spans="1:74" ht="93" customHeight="1">
      <c r="A50" s="321"/>
      <c r="B50" s="319"/>
      <c r="C50" s="319"/>
      <c r="D50" s="321"/>
      <c r="E50" s="321"/>
      <c r="F50" s="321"/>
      <c r="G50" s="321"/>
      <c r="H50" s="321"/>
      <c r="I50" s="321"/>
      <c r="J50" s="273"/>
      <c r="K50" s="323"/>
      <c r="L50" s="323"/>
      <c r="M50" s="321"/>
      <c r="N50" s="323"/>
      <c r="O50" s="323"/>
      <c r="P50" s="323"/>
      <c r="Q50" s="323" t="s">
        <v>326</v>
      </c>
      <c r="R50" s="323"/>
      <c r="S50" s="323"/>
      <c r="T50" s="323"/>
      <c r="U50" s="323"/>
      <c r="V50" s="323"/>
      <c r="W50" s="323"/>
      <c r="X50" s="377"/>
      <c r="Y50" s="471"/>
      <c r="Z50" s="471"/>
      <c r="AA50" s="392"/>
      <c r="AB50" s="272"/>
      <c r="AC50" s="272"/>
      <c r="AD50" s="272"/>
      <c r="AE50" s="272"/>
      <c r="AF50" s="389"/>
      <c r="AG50" s="390"/>
      <c r="AH50" s="389"/>
      <c r="AI50" s="107" t="s">
        <v>327</v>
      </c>
      <c r="AJ50" s="107"/>
      <c r="AK50" s="39">
        <v>4</v>
      </c>
      <c r="AL50" s="108">
        <v>0.24857921751711892</v>
      </c>
      <c r="AM50" s="109">
        <v>0</v>
      </c>
      <c r="AN50" s="109">
        <v>0</v>
      </c>
      <c r="AO50" s="109">
        <v>0</v>
      </c>
      <c r="AP50" s="109">
        <f t="shared" si="3"/>
        <v>0</v>
      </c>
      <c r="AQ50" s="109"/>
      <c r="AR50" s="40" t="s">
        <v>328</v>
      </c>
      <c r="AS50" s="75" t="s">
        <v>175</v>
      </c>
      <c r="AT50" s="40"/>
      <c r="AU50" s="40"/>
      <c r="AV50" s="40"/>
      <c r="AW50" s="364"/>
      <c r="AX50" s="239"/>
      <c r="AY50" s="40" t="s">
        <v>198</v>
      </c>
      <c r="AZ50" s="92">
        <v>83035945</v>
      </c>
      <c r="BA50" s="366"/>
      <c r="BB50" s="39" t="s">
        <v>180</v>
      </c>
      <c r="BC50" s="405"/>
      <c r="BD50" s="40" t="s">
        <v>182</v>
      </c>
      <c r="BE50" s="40"/>
      <c r="BF50" s="39"/>
      <c r="BG50" s="40" t="s">
        <v>198</v>
      </c>
      <c r="BH50" s="71">
        <v>133035945</v>
      </c>
      <c r="BI50" s="71">
        <v>133035945</v>
      </c>
      <c r="BJ50" s="71">
        <v>0</v>
      </c>
      <c r="BK50" s="71">
        <v>0</v>
      </c>
      <c r="BL50" s="72">
        <f>BK50/BI50</f>
        <v>0</v>
      </c>
      <c r="BM50" s="481"/>
      <c r="BN50" s="481">
        <v>124345312</v>
      </c>
      <c r="BO50" s="481">
        <v>93258984</v>
      </c>
      <c r="BP50" s="453"/>
      <c r="BQ50" s="453"/>
      <c r="BR50" s="40"/>
      <c r="BS50" s="40"/>
      <c r="BT50" s="239"/>
      <c r="BU50" s="239"/>
      <c r="BV50" s="67"/>
    </row>
    <row r="51" spans="1:74" ht="90">
      <c r="A51" s="322"/>
      <c r="B51" s="319"/>
      <c r="C51" s="319"/>
      <c r="D51" s="322"/>
      <c r="E51" s="322"/>
      <c r="F51" s="322"/>
      <c r="G51" s="322"/>
      <c r="H51" s="322"/>
      <c r="I51" s="322"/>
      <c r="J51" s="273"/>
      <c r="K51" s="323"/>
      <c r="L51" s="323"/>
      <c r="M51" s="322"/>
      <c r="N51" s="323"/>
      <c r="O51" s="323"/>
      <c r="P51" s="323"/>
      <c r="Q51" s="323"/>
      <c r="R51" s="323"/>
      <c r="S51" s="323"/>
      <c r="T51" s="323"/>
      <c r="U51" s="323"/>
      <c r="V51" s="323"/>
      <c r="W51" s="323"/>
      <c r="X51" s="378"/>
      <c r="Y51" s="472"/>
      <c r="Z51" s="472"/>
      <c r="AA51" s="393"/>
      <c r="AB51" s="272"/>
      <c r="AC51" s="272"/>
      <c r="AD51" s="272"/>
      <c r="AE51" s="272"/>
      <c r="AF51" s="389"/>
      <c r="AG51" s="390"/>
      <c r="AH51" s="389"/>
      <c r="AI51" s="107" t="s">
        <v>329</v>
      </c>
      <c r="AJ51" s="107"/>
      <c r="AK51" s="39">
        <v>1</v>
      </c>
      <c r="AL51" s="108">
        <v>0.24857921751711892</v>
      </c>
      <c r="AM51" s="109">
        <v>0</v>
      </c>
      <c r="AN51" s="109">
        <v>0</v>
      </c>
      <c r="AO51" s="109">
        <v>0</v>
      </c>
      <c r="AP51" s="109">
        <f t="shared" si="3"/>
        <v>0</v>
      </c>
      <c r="AQ51" s="109"/>
      <c r="AR51" s="40" t="s">
        <v>175</v>
      </c>
      <c r="AS51" s="75" t="s">
        <v>175</v>
      </c>
      <c r="AT51" s="40"/>
      <c r="AU51" s="40"/>
      <c r="AV51" s="40"/>
      <c r="AW51" s="365"/>
      <c r="AX51" s="240"/>
      <c r="AY51" s="40" t="s">
        <v>212</v>
      </c>
      <c r="AZ51" s="92">
        <v>322353640</v>
      </c>
      <c r="BA51" s="366"/>
      <c r="BB51" s="39" t="s">
        <v>191</v>
      </c>
      <c r="BC51" s="399"/>
      <c r="BD51" s="40" t="s">
        <v>182</v>
      </c>
      <c r="BE51" s="40"/>
      <c r="BF51" s="39"/>
      <c r="BG51" s="40" t="s">
        <v>212</v>
      </c>
      <c r="BH51" s="71">
        <v>322353640</v>
      </c>
      <c r="BI51" s="71">
        <v>322353640</v>
      </c>
      <c r="BJ51" s="71">
        <v>0</v>
      </c>
      <c r="BK51" s="71">
        <v>0</v>
      </c>
      <c r="BL51" s="72">
        <f>BK51/BI51</f>
        <v>0</v>
      </c>
      <c r="BM51" s="482"/>
      <c r="BN51" s="482">
        <v>124345312</v>
      </c>
      <c r="BO51" s="482">
        <v>93258984</v>
      </c>
      <c r="BP51" s="436"/>
      <c r="BQ51" s="436"/>
      <c r="BR51" s="40"/>
      <c r="BS51" s="40"/>
      <c r="BT51" s="240"/>
      <c r="BU51" s="240"/>
      <c r="BV51" s="67"/>
    </row>
    <row r="52" spans="1:74" ht="39.6" customHeight="1">
      <c r="A52" s="320" t="s">
        <v>330</v>
      </c>
      <c r="B52" s="319"/>
      <c r="C52" s="319"/>
      <c r="D52" s="324"/>
      <c r="E52" s="324"/>
      <c r="F52" s="323"/>
      <c r="G52" s="323"/>
      <c r="H52" s="323"/>
      <c r="I52" s="323"/>
      <c r="J52" s="273"/>
      <c r="K52" s="323" t="s">
        <v>331</v>
      </c>
      <c r="L52" s="323" t="s">
        <v>162</v>
      </c>
      <c r="M52" s="323">
        <v>0</v>
      </c>
      <c r="N52" s="323" t="s">
        <v>332</v>
      </c>
      <c r="O52" s="323"/>
      <c r="P52" s="323" t="s">
        <v>165</v>
      </c>
      <c r="Q52" s="323" t="s">
        <v>316</v>
      </c>
      <c r="R52" s="323">
        <v>1</v>
      </c>
      <c r="S52" s="323">
        <v>0.25</v>
      </c>
      <c r="T52" s="395">
        <v>0</v>
      </c>
      <c r="U52" s="395">
        <v>0</v>
      </c>
      <c r="V52" s="395">
        <v>0</v>
      </c>
      <c r="W52" s="395">
        <f>T52+U52+V52</f>
        <v>0</v>
      </c>
      <c r="X52" s="222">
        <v>0</v>
      </c>
      <c r="Y52" s="470">
        <f>W52/S52</f>
        <v>0</v>
      </c>
      <c r="Z52" s="470">
        <f>W52/S52</f>
        <v>0</v>
      </c>
      <c r="AA52" s="379">
        <v>0.75</v>
      </c>
      <c r="AB52" s="272" t="s">
        <v>219</v>
      </c>
      <c r="AC52" s="272" t="s">
        <v>333</v>
      </c>
      <c r="AD52" s="272" t="s">
        <v>334</v>
      </c>
      <c r="AE52" s="272" t="s">
        <v>334</v>
      </c>
      <c r="AF52" s="389" t="s">
        <v>335</v>
      </c>
      <c r="AG52" s="390">
        <v>2021130010005</v>
      </c>
      <c r="AH52" s="389" t="s">
        <v>336</v>
      </c>
      <c r="AI52" s="107" t="s">
        <v>337</v>
      </c>
      <c r="AJ52" s="107"/>
      <c r="AK52" s="39" t="s">
        <v>338</v>
      </c>
      <c r="AL52" s="108">
        <v>0</v>
      </c>
      <c r="AM52" s="109" t="s">
        <v>338</v>
      </c>
      <c r="AN52" s="109" t="s">
        <v>338</v>
      </c>
      <c r="AO52" s="109" t="s">
        <v>338</v>
      </c>
      <c r="AP52" s="109" t="s">
        <v>338</v>
      </c>
      <c r="AQ52" s="109"/>
      <c r="AR52" s="40" t="s">
        <v>300</v>
      </c>
      <c r="AS52" s="75" t="s">
        <v>175</v>
      </c>
      <c r="AT52" s="40"/>
      <c r="AU52" s="40"/>
      <c r="AV52" s="40"/>
      <c r="AW52" s="363" t="s">
        <v>176</v>
      </c>
      <c r="AX52" s="238" t="s">
        <v>177</v>
      </c>
      <c r="AY52" s="363" t="s">
        <v>198</v>
      </c>
      <c r="AZ52" s="92">
        <v>0</v>
      </c>
      <c r="BA52" s="366" t="s">
        <v>339</v>
      </c>
      <c r="BB52" s="39"/>
      <c r="BC52" s="398" t="s">
        <v>340</v>
      </c>
      <c r="BD52" s="40" t="s">
        <v>282</v>
      </c>
      <c r="BE52" s="40"/>
      <c r="BF52" s="39"/>
      <c r="BG52" s="363" t="s">
        <v>198</v>
      </c>
      <c r="BH52" s="432">
        <v>190090851</v>
      </c>
      <c r="BI52" s="432">
        <v>190090851</v>
      </c>
      <c r="BJ52" s="432">
        <v>0</v>
      </c>
      <c r="BK52" s="432">
        <v>11100000</v>
      </c>
      <c r="BL52" s="434">
        <f>+BK52/BI52</f>
        <v>5.8393131187570939E-2</v>
      </c>
      <c r="BM52" s="480">
        <v>290090851</v>
      </c>
      <c r="BN52" s="480">
        <v>143363616</v>
      </c>
      <c r="BO52" s="480">
        <v>107522712</v>
      </c>
      <c r="BP52" s="434">
        <f>BN52/BM52</f>
        <v>0.49420247314176757</v>
      </c>
      <c r="BQ52" s="434">
        <f>BO52/BM52</f>
        <v>0.37065185485632568</v>
      </c>
      <c r="BR52" s="40"/>
      <c r="BS52" s="40"/>
      <c r="BT52" s="238" t="s">
        <v>334</v>
      </c>
      <c r="BU52" s="238" t="s">
        <v>334</v>
      </c>
      <c r="BV52" s="67"/>
    </row>
    <row r="53" spans="1:74" ht="29.1" customHeight="1">
      <c r="A53" s="321"/>
      <c r="B53" s="319"/>
      <c r="C53" s="319"/>
      <c r="D53" s="323"/>
      <c r="E53" s="323"/>
      <c r="F53" s="323"/>
      <c r="G53" s="323"/>
      <c r="H53" s="323"/>
      <c r="I53" s="323"/>
      <c r="J53" s="273"/>
      <c r="K53" s="323"/>
      <c r="L53" s="323"/>
      <c r="M53" s="323"/>
      <c r="N53" s="323"/>
      <c r="O53" s="323"/>
      <c r="P53" s="323"/>
      <c r="Q53" s="323"/>
      <c r="R53" s="323"/>
      <c r="S53" s="323"/>
      <c r="T53" s="395"/>
      <c r="U53" s="395"/>
      <c r="V53" s="395"/>
      <c r="W53" s="323"/>
      <c r="X53" s="223"/>
      <c r="Y53" s="471"/>
      <c r="Z53" s="471"/>
      <c r="AA53" s="380">
        <v>694</v>
      </c>
      <c r="AB53" s="272"/>
      <c r="AC53" s="272"/>
      <c r="AD53" s="272"/>
      <c r="AE53" s="272"/>
      <c r="AF53" s="389"/>
      <c r="AG53" s="390"/>
      <c r="AH53" s="389"/>
      <c r="AI53" s="107" t="s">
        <v>341</v>
      </c>
      <c r="AJ53" s="107"/>
      <c r="AK53" s="39" t="s">
        <v>338</v>
      </c>
      <c r="AL53" s="108">
        <v>0</v>
      </c>
      <c r="AM53" s="109" t="s">
        <v>338</v>
      </c>
      <c r="AN53" s="109" t="s">
        <v>338</v>
      </c>
      <c r="AO53" s="109" t="s">
        <v>338</v>
      </c>
      <c r="AP53" s="109" t="s">
        <v>338</v>
      </c>
      <c r="AQ53" s="109"/>
      <c r="AR53" s="40" t="s">
        <v>300</v>
      </c>
      <c r="AS53" s="75" t="s">
        <v>175</v>
      </c>
      <c r="AT53" s="40"/>
      <c r="AU53" s="40"/>
      <c r="AV53" s="40"/>
      <c r="AW53" s="364"/>
      <c r="AX53" s="239"/>
      <c r="AY53" s="364"/>
      <c r="AZ53" s="92">
        <v>0</v>
      </c>
      <c r="BA53" s="366"/>
      <c r="BB53" s="39"/>
      <c r="BC53" s="405"/>
      <c r="BD53" s="40" t="s">
        <v>282</v>
      </c>
      <c r="BE53" s="40"/>
      <c r="BF53" s="39"/>
      <c r="BG53" s="364"/>
      <c r="BH53" s="451"/>
      <c r="BI53" s="451"/>
      <c r="BJ53" s="451"/>
      <c r="BK53" s="451"/>
      <c r="BL53" s="463" t="e">
        <f>+BK53/BH53</f>
        <v>#DIV/0!</v>
      </c>
      <c r="BM53" s="481"/>
      <c r="BN53" s="481">
        <v>143363616</v>
      </c>
      <c r="BO53" s="481">
        <v>107522712</v>
      </c>
      <c r="BP53" s="453"/>
      <c r="BQ53" s="453"/>
      <c r="BR53" s="40"/>
      <c r="BS53" s="40"/>
      <c r="BT53" s="239"/>
      <c r="BU53" s="239"/>
      <c r="BV53" s="67"/>
    </row>
    <row r="54" spans="1:74" ht="38.1" customHeight="1">
      <c r="A54" s="321"/>
      <c r="B54" s="319"/>
      <c r="C54" s="319"/>
      <c r="D54" s="323"/>
      <c r="E54" s="323"/>
      <c r="F54" s="323"/>
      <c r="G54" s="323"/>
      <c r="H54" s="323"/>
      <c r="I54" s="323"/>
      <c r="J54" s="273"/>
      <c r="K54" s="323"/>
      <c r="L54" s="323"/>
      <c r="M54" s="323"/>
      <c r="N54" s="323"/>
      <c r="O54" s="323"/>
      <c r="P54" s="323"/>
      <c r="Q54" s="323"/>
      <c r="R54" s="323"/>
      <c r="S54" s="323"/>
      <c r="T54" s="395"/>
      <c r="U54" s="395"/>
      <c r="V54" s="395"/>
      <c r="W54" s="323"/>
      <c r="X54" s="223"/>
      <c r="Y54" s="471"/>
      <c r="Z54" s="471"/>
      <c r="AA54" s="380"/>
      <c r="AB54" s="272"/>
      <c r="AC54" s="272"/>
      <c r="AD54" s="272"/>
      <c r="AE54" s="272"/>
      <c r="AF54" s="389"/>
      <c r="AG54" s="390"/>
      <c r="AH54" s="389"/>
      <c r="AI54" s="110" t="s">
        <v>342</v>
      </c>
      <c r="AJ54" s="110"/>
      <c r="AK54" s="110">
        <v>1</v>
      </c>
      <c r="AL54" s="108">
        <v>0.30766740505970741</v>
      </c>
      <c r="AM54" s="109">
        <v>0</v>
      </c>
      <c r="AN54" s="109">
        <v>0</v>
      </c>
      <c r="AO54" s="109">
        <v>0</v>
      </c>
      <c r="AP54" s="109">
        <f t="shared" ref="AP54:AP62" si="4">AM54+AN54+AO54</f>
        <v>0</v>
      </c>
      <c r="AQ54" s="109"/>
      <c r="AR54" s="40" t="s">
        <v>300</v>
      </c>
      <c r="AS54" s="75" t="s">
        <v>175</v>
      </c>
      <c r="AT54" s="40"/>
      <c r="AU54" s="40"/>
      <c r="AV54" s="40"/>
      <c r="AW54" s="364"/>
      <c r="AX54" s="239"/>
      <c r="AY54" s="365"/>
      <c r="AZ54" s="92">
        <v>0</v>
      </c>
      <c r="BA54" s="366"/>
      <c r="BB54" s="39"/>
      <c r="BC54" s="405"/>
      <c r="BD54" s="40" t="s">
        <v>182</v>
      </c>
      <c r="BE54" s="40"/>
      <c r="BF54" s="39"/>
      <c r="BG54" s="365"/>
      <c r="BH54" s="433"/>
      <c r="BI54" s="433"/>
      <c r="BJ54" s="433"/>
      <c r="BK54" s="433"/>
      <c r="BL54" s="436"/>
      <c r="BM54" s="481"/>
      <c r="BN54" s="481">
        <v>143363616</v>
      </c>
      <c r="BO54" s="481">
        <v>107522712</v>
      </c>
      <c r="BP54" s="453"/>
      <c r="BQ54" s="453"/>
      <c r="BR54" s="40"/>
      <c r="BS54" s="40"/>
      <c r="BT54" s="239"/>
      <c r="BU54" s="239"/>
      <c r="BV54" s="67"/>
    </row>
    <row r="55" spans="1:74" ht="54" customHeight="1">
      <c r="A55" s="321"/>
      <c r="B55" s="319"/>
      <c r="C55" s="319"/>
      <c r="D55" s="323"/>
      <c r="E55" s="323"/>
      <c r="F55" s="323"/>
      <c r="G55" s="323"/>
      <c r="H55" s="323"/>
      <c r="I55" s="323"/>
      <c r="J55" s="273"/>
      <c r="K55" s="323"/>
      <c r="L55" s="323"/>
      <c r="M55" s="323"/>
      <c r="N55" s="323"/>
      <c r="O55" s="323"/>
      <c r="P55" s="323"/>
      <c r="Q55" s="323"/>
      <c r="R55" s="323"/>
      <c r="S55" s="323"/>
      <c r="T55" s="395"/>
      <c r="U55" s="395"/>
      <c r="V55" s="395"/>
      <c r="W55" s="323"/>
      <c r="X55" s="223"/>
      <c r="Y55" s="471"/>
      <c r="Z55" s="471"/>
      <c r="AA55" s="380"/>
      <c r="AB55" s="272"/>
      <c r="AC55" s="272"/>
      <c r="AD55" s="272"/>
      <c r="AE55" s="272"/>
      <c r="AF55" s="389"/>
      <c r="AG55" s="390"/>
      <c r="AH55" s="389"/>
      <c r="AI55" s="107" t="s">
        <v>343</v>
      </c>
      <c r="AJ55" s="107"/>
      <c r="AK55" s="39">
        <v>1</v>
      </c>
      <c r="AL55" s="108">
        <v>0.38466518988058518</v>
      </c>
      <c r="AM55" s="109">
        <v>0</v>
      </c>
      <c r="AN55" s="109">
        <v>0</v>
      </c>
      <c r="AO55" s="109">
        <v>0</v>
      </c>
      <c r="AP55" s="109">
        <f t="shared" si="4"/>
        <v>0</v>
      </c>
      <c r="AQ55" s="109"/>
      <c r="AR55" s="40" t="s">
        <v>244</v>
      </c>
      <c r="AS55" s="75" t="s">
        <v>175</v>
      </c>
      <c r="AT55" s="40"/>
      <c r="AU55" s="40"/>
      <c r="AV55" s="40"/>
      <c r="AW55" s="364"/>
      <c r="AX55" s="239"/>
      <c r="AY55" s="363" t="s">
        <v>178</v>
      </c>
      <c r="AZ55" s="92">
        <v>190090851</v>
      </c>
      <c r="BA55" s="366"/>
      <c r="BB55" s="61" t="s">
        <v>187</v>
      </c>
      <c r="BC55" s="405"/>
      <c r="BD55" s="40" t="s">
        <v>182</v>
      </c>
      <c r="BE55" s="40"/>
      <c r="BF55" s="39"/>
      <c r="BG55" s="363" t="s">
        <v>178</v>
      </c>
      <c r="BH55" s="432">
        <v>100000000</v>
      </c>
      <c r="BI55" s="432">
        <v>100000000</v>
      </c>
      <c r="BJ55" s="432">
        <v>49500000</v>
      </c>
      <c r="BK55" s="432">
        <v>82800000</v>
      </c>
      <c r="BL55" s="434">
        <f>+BK55/BI55</f>
        <v>0.82799999999999996</v>
      </c>
      <c r="BM55" s="481"/>
      <c r="BN55" s="481">
        <v>143363616</v>
      </c>
      <c r="BO55" s="481">
        <v>107522712</v>
      </c>
      <c r="BP55" s="453"/>
      <c r="BQ55" s="453"/>
      <c r="BR55" s="40"/>
      <c r="BS55" s="40"/>
      <c r="BT55" s="239"/>
      <c r="BU55" s="239"/>
      <c r="BV55" s="67"/>
    </row>
    <row r="56" spans="1:74" ht="87.6" customHeight="1">
      <c r="A56" s="322"/>
      <c r="B56" s="319"/>
      <c r="C56" s="319"/>
      <c r="D56" s="323"/>
      <c r="E56" s="323"/>
      <c r="F56" s="323"/>
      <c r="G56" s="323"/>
      <c r="H56" s="323"/>
      <c r="I56" s="323"/>
      <c r="J56" s="273"/>
      <c r="K56" s="323"/>
      <c r="L56" s="323"/>
      <c r="M56" s="323"/>
      <c r="N56" s="323"/>
      <c r="O56" s="323"/>
      <c r="P56" s="323"/>
      <c r="Q56" s="323"/>
      <c r="R56" s="323"/>
      <c r="S56" s="323"/>
      <c r="T56" s="395"/>
      <c r="U56" s="395"/>
      <c r="V56" s="395"/>
      <c r="W56" s="323"/>
      <c r="X56" s="224"/>
      <c r="Y56" s="472"/>
      <c r="Z56" s="472"/>
      <c r="AA56" s="381"/>
      <c r="AB56" s="272"/>
      <c r="AC56" s="272"/>
      <c r="AD56" s="272"/>
      <c r="AE56" s="272"/>
      <c r="AF56" s="389"/>
      <c r="AG56" s="390"/>
      <c r="AH56" s="389"/>
      <c r="AI56" s="107" t="s">
        <v>344</v>
      </c>
      <c r="AJ56" s="107"/>
      <c r="AK56" s="39">
        <v>1</v>
      </c>
      <c r="AL56" s="108">
        <v>0.30766740505970741</v>
      </c>
      <c r="AM56" s="111">
        <f>AK56*5.7%</f>
        <v>5.7000000000000002E-2</v>
      </c>
      <c r="AN56" s="111">
        <f>AK56*5.7%</f>
        <v>5.7000000000000002E-2</v>
      </c>
      <c r="AO56" s="111">
        <f>AK56*5.7%</f>
        <v>5.7000000000000002E-2</v>
      </c>
      <c r="AP56" s="111">
        <f t="shared" si="4"/>
        <v>0.17100000000000001</v>
      </c>
      <c r="AQ56" s="111"/>
      <c r="AR56" s="40" t="s">
        <v>244</v>
      </c>
      <c r="AS56" s="75" t="s">
        <v>175</v>
      </c>
      <c r="AT56" s="40"/>
      <c r="AU56" s="40"/>
      <c r="AV56" s="40"/>
      <c r="AW56" s="365"/>
      <c r="AX56" s="240"/>
      <c r="AY56" s="365"/>
      <c r="AZ56" s="92">
        <v>100000000</v>
      </c>
      <c r="BA56" s="366"/>
      <c r="BB56" s="39" t="s">
        <v>180</v>
      </c>
      <c r="BC56" s="399"/>
      <c r="BD56" s="40" t="s">
        <v>182</v>
      </c>
      <c r="BE56" s="40"/>
      <c r="BF56" s="39"/>
      <c r="BG56" s="365"/>
      <c r="BH56" s="433"/>
      <c r="BI56" s="433"/>
      <c r="BJ56" s="433"/>
      <c r="BK56" s="433"/>
      <c r="BL56" s="436"/>
      <c r="BM56" s="482"/>
      <c r="BN56" s="482">
        <v>143363616</v>
      </c>
      <c r="BO56" s="482">
        <v>107522712</v>
      </c>
      <c r="BP56" s="436"/>
      <c r="BQ56" s="436"/>
      <c r="BR56" s="40"/>
      <c r="BS56" s="40"/>
      <c r="BT56" s="240"/>
      <c r="BU56" s="240"/>
      <c r="BV56" s="67"/>
    </row>
    <row r="57" spans="1:74" ht="63" customHeight="1">
      <c r="A57" s="112"/>
      <c r="B57" s="319"/>
      <c r="C57" s="319"/>
      <c r="D57" s="113"/>
      <c r="E57" s="113"/>
      <c r="F57" s="113"/>
      <c r="G57" s="113"/>
      <c r="H57" s="113"/>
      <c r="I57" s="113"/>
      <c r="J57" s="49"/>
      <c r="K57" s="50"/>
      <c r="L57" s="50"/>
      <c r="M57" s="383" t="s">
        <v>345</v>
      </c>
      <c r="N57" s="384"/>
      <c r="O57" s="384"/>
      <c r="P57" s="384"/>
      <c r="Q57" s="384"/>
      <c r="R57" s="384"/>
      <c r="S57" s="384"/>
      <c r="T57" s="384"/>
      <c r="U57" s="384"/>
      <c r="V57" s="384"/>
      <c r="W57" s="385"/>
      <c r="X57" s="193"/>
      <c r="Y57" s="114">
        <f>(Y48+Y52)/2</f>
        <v>0</v>
      </c>
      <c r="Z57" s="114">
        <f>(Z48+Z52)/2</f>
        <v>0</v>
      </c>
      <c r="AA57" s="181"/>
      <c r="AB57" s="53"/>
      <c r="AC57" s="53"/>
      <c r="AD57" s="115"/>
      <c r="AE57" s="115"/>
      <c r="AF57" s="39"/>
      <c r="AG57" s="116"/>
      <c r="AH57" s="39"/>
      <c r="AI57" s="117"/>
      <c r="AJ57" s="107"/>
      <c r="AK57" s="118"/>
      <c r="AL57" s="108"/>
      <c r="AM57" s="111"/>
      <c r="AN57" s="111"/>
      <c r="AO57" s="111"/>
      <c r="AP57" s="111"/>
      <c r="AQ57" s="111"/>
      <c r="AR57" s="40"/>
      <c r="AS57" s="75"/>
      <c r="AT57" s="40"/>
      <c r="AU57" s="40"/>
      <c r="AV57" s="40"/>
      <c r="AW57" s="87"/>
      <c r="AX57" s="63"/>
      <c r="AY57" s="87"/>
      <c r="AZ57" s="119"/>
      <c r="BA57" s="56"/>
      <c r="BB57" s="61"/>
      <c r="BC57" s="120"/>
      <c r="BD57" s="40"/>
      <c r="BE57" s="40"/>
      <c r="BF57" s="39"/>
      <c r="BG57" s="87"/>
      <c r="BH57" s="89"/>
      <c r="BI57" s="89"/>
      <c r="BJ57" s="89"/>
      <c r="BK57" s="89"/>
      <c r="BL57" s="90"/>
      <c r="BM57" s="121">
        <f>BM48+BM52</f>
        <v>845480436</v>
      </c>
      <c r="BN57" s="121">
        <f>BN48+BN52</f>
        <v>267708928</v>
      </c>
      <c r="BO57" s="121">
        <f>BO48+BO52</f>
        <v>200781696</v>
      </c>
      <c r="BP57" s="90">
        <f>BN57/BM57</f>
        <v>0.3166352722087114</v>
      </c>
      <c r="BQ57" s="90">
        <f>BO57/BM57</f>
        <v>0.23747645415653354</v>
      </c>
      <c r="BR57" s="40"/>
      <c r="BS57" s="40"/>
      <c r="BT57" s="63"/>
      <c r="BU57" s="63"/>
      <c r="BV57" s="67"/>
    </row>
    <row r="58" spans="1:74" ht="39" customHeight="1">
      <c r="A58" s="273" t="s">
        <v>312</v>
      </c>
      <c r="B58" s="319"/>
      <c r="C58" s="319"/>
      <c r="D58" s="320" t="s">
        <v>346</v>
      </c>
      <c r="E58" s="360" t="s">
        <v>347</v>
      </c>
      <c r="F58" s="320" t="s">
        <v>348</v>
      </c>
      <c r="G58" s="360">
        <v>0.8</v>
      </c>
      <c r="H58" s="320" t="s">
        <v>159</v>
      </c>
      <c r="I58" s="360">
        <v>0.8</v>
      </c>
      <c r="J58" s="273" t="s">
        <v>349</v>
      </c>
      <c r="K58" s="394" t="s">
        <v>350</v>
      </c>
      <c r="L58" s="394" t="s">
        <v>162</v>
      </c>
      <c r="M58" s="320" t="s">
        <v>351</v>
      </c>
      <c r="N58" s="323" t="s">
        <v>352</v>
      </c>
      <c r="O58" s="323"/>
      <c r="P58" s="323" t="s">
        <v>165</v>
      </c>
      <c r="Q58" s="394" t="s">
        <v>353</v>
      </c>
      <c r="R58" s="394">
        <v>237</v>
      </c>
      <c r="S58" s="233">
        <v>80</v>
      </c>
      <c r="T58" s="233">
        <v>0</v>
      </c>
      <c r="U58" s="233">
        <v>0</v>
      </c>
      <c r="V58" s="233">
        <v>0</v>
      </c>
      <c r="W58" s="233">
        <f>T58+U58+V58</f>
        <v>0</v>
      </c>
      <c r="X58" s="182"/>
      <c r="Y58" s="386">
        <f>W58/S58</f>
        <v>0</v>
      </c>
      <c r="Z58" s="386">
        <f>W58/S58</f>
        <v>0</v>
      </c>
      <c r="AA58" s="249">
        <v>694</v>
      </c>
      <c r="AB58" s="272" t="s">
        <v>354</v>
      </c>
      <c r="AC58" s="272" t="s">
        <v>308</v>
      </c>
      <c r="AD58" s="328" t="s">
        <v>169</v>
      </c>
      <c r="AE58" s="328" t="s">
        <v>170</v>
      </c>
      <c r="AF58" s="366" t="s">
        <v>355</v>
      </c>
      <c r="AG58" s="409">
        <v>2021130010255</v>
      </c>
      <c r="AH58" s="389" t="s">
        <v>356</v>
      </c>
      <c r="AI58" s="238" t="s">
        <v>357</v>
      </c>
      <c r="AJ58" s="39"/>
      <c r="AK58" s="122">
        <v>1</v>
      </c>
      <c r="AL58" s="41">
        <v>1.6070166643140923E-2</v>
      </c>
      <c r="AM58" s="42">
        <f>AK58*12%</f>
        <v>0.12</v>
      </c>
      <c r="AN58" s="42">
        <f>AK58*12%</f>
        <v>0.12</v>
      </c>
      <c r="AO58" s="42">
        <f>AK58*12%</f>
        <v>0.12</v>
      </c>
      <c r="AP58" s="42">
        <f t="shared" si="4"/>
        <v>0.36</v>
      </c>
      <c r="AQ58" s="42"/>
      <c r="AR58" s="107" t="s">
        <v>244</v>
      </c>
      <c r="AS58" s="75" t="s">
        <v>175</v>
      </c>
      <c r="AT58" s="40"/>
      <c r="AU58" s="40"/>
      <c r="AV58" s="40"/>
      <c r="AW58" s="363" t="s">
        <v>176</v>
      </c>
      <c r="AX58" s="238" t="s">
        <v>177</v>
      </c>
      <c r="AY58" s="398" t="s">
        <v>178</v>
      </c>
      <c r="AZ58" s="427">
        <v>30000000</v>
      </c>
      <c r="BA58" s="366" t="s">
        <v>355</v>
      </c>
      <c r="BB58" s="238" t="s">
        <v>191</v>
      </c>
      <c r="BC58" s="398" t="s">
        <v>358</v>
      </c>
      <c r="BD58" s="40" t="s">
        <v>182</v>
      </c>
      <c r="BE58" s="107"/>
      <c r="BF58" s="107"/>
      <c r="BG58" s="398" t="s">
        <v>178</v>
      </c>
      <c r="BH58" s="454">
        <v>400000000</v>
      </c>
      <c r="BI58" s="454">
        <v>900000000</v>
      </c>
      <c r="BJ58" s="454">
        <v>373765143</v>
      </c>
      <c r="BK58" s="454">
        <v>743623156</v>
      </c>
      <c r="BL58" s="457">
        <f>+BK58/BI58</f>
        <v>0.82624795111111116</v>
      </c>
      <c r="BM58" s="487">
        <v>1070267249</v>
      </c>
      <c r="BN58" s="487">
        <v>417018424</v>
      </c>
      <c r="BO58" s="487">
        <v>272763818</v>
      </c>
      <c r="BP58" s="457">
        <f>BN58/BM58</f>
        <v>0.38963952637963978</v>
      </c>
      <c r="BQ58" s="457">
        <f>BO58/BM58</f>
        <v>0.25485580190822038</v>
      </c>
      <c r="BR58" s="107"/>
      <c r="BS58" s="40"/>
      <c r="BT58" s="238" t="s">
        <v>183</v>
      </c>
      <c r="BU58" s="238" t="s">
        <v>184</v>
      </c>
      <c r="BV58" s="67"/>
    </row>
    <row r="59" spans="1:74" ht="32.1" customHeight="1">
      <c r="A59" s="273"/>
      <c r="B59" s="319"/>
      <c r="C59" s="319"/>
      <c r="D59" s="321"/>
      <c r="E59" s="361"/>
      <c r="F59" s="321"/>
      <c r="G59" s="321"/>
      <c r="H59" s="321"/>
      <c r="I59" s="321"/>
      <c r="J59" s="273"/>
      <c r="K59" s="394"/>
      <c r="L59" s="394"/>
      <c r="M59" s="321"/>
      <c r="N59" s="323"/>
      <c r="O59" s="323"/>
      <c r="P59" s="323"/>
      <c r="Q59" s="394"/>
      <c r="R59" s="394"/>
      <c r="S59" s="325"/>
      <c r="T59" s="325"/>
      <c r="U59" s="325"/>
      <c r="V59" s="325"/>
      <c r="W59" s="325"/>
      <c r="X59" s="325">
        <v>0</v>
      </c>
      <c r="Y59" s="387"/>
      <c r="Z59" s="387"/>
      <c r="AA59" s="250"/>
      <c r="AB59" s="272"/>
      <c r="AC59" s="272"/>
      <c r="AD59" s="329"/>
      <c r="AE59" s="329"/>
      <c r="AF59" s="366"/>
      <c r="AG59" s="409"/>
      <c r="AH59" s="389"/>
      <c r="AI59" s="240"/>
      <c r="AJ59" s="39"/>
      <c r="AK59" s="43">
        <v>8</v>
      </c>
      <c r="AL59" s="41">
        <v>2.1426888857521233E-2</v>
      </c>
      <c r="AM59" s="42">
        <f>AK59*12%</f>
        <v>0.96</v>
      </c>
      <c r="AN59" s="42">
        <f>AK59*12%</f>
        <v>0.96</v>
      </c>
      <c r="AO59" s="42">
        <f>AK59*12%</f>
        <v>0.96</v>
      </c>
      <c r="AP59" s="42">
        <f t="shared" si="4"/>
        <v>2.88</v>
      </c>
      <c r="AQ59" s="42"/>
      <c r="AR59" s="107" t="s">
        <v>174</v>
      </c>
      <c r="AS59" s="75" t="s">
        <v>175</v>
      </c>
      <c r="AT59" s="40"/>
      <c r="AU59" s="40"/>
      <c r="AV59" s="40"/>
      <c r="AW59" s="364"/>
      <c r="AX59" s="239"/>
      <c r="AY59" s="405"/>
      <c r="AZ59" s="428"/>
      <c r="BA59" s="366"/>
      <c r="BB59" s="240"/>
      <c r="BC59" s="405"/>
      <c r="BD59" s="40" t="s">
        <v>182</v>
      </c>
      <c r="BE59" s="39"/>
      <c r="BF59" s="107"/>
      <c r="BG59" s="405"/>
      <c r="BH59" s="455"/>
      <c r="BI59" s="455"/>
      <c r="BJ59" s="455"/>
      <c r="BK59" s="455"/>
      <c r="BL59" s="460" t="e">
        <f>+BK59/BH59</f>
        <v>#DIV/0!</v>
      </c>
      <c r="BM59" s="488"/>
      <c r="BN59" s="488">
        <v>417018424</v>
      </c>
      <c r="BO59" s="488">
        <v>272763818</v>
      </c>
      <c r="BP59" s="458"/>
      <c r="BQ59" s="458"/>
      <c r="BR59" s="107"/>
      <c r="BS59" s="40"/>
      <c r="BT59" s="239"/>
      <c r="BU59" s="239"/>
      <c r="BV59" s="67"/>
    </row>
    <row r="60" spans="1:74" ht="105">
      <c r="A60" s="273"/>
      <c r="B60" s="319"/>
      <c r="C60" s="319"/>
      <c r="D60" s="321"/>
      <c r="E60" s="361"/>
      <c r="F60" s="321"/>
      <c r="G60" s="321"/>
      <c r="H60" s="321"/>
      <c r="I60" s="321"/>
      <c r="J60" s="273"/>
      <c r="K60" s="394"/>
      <c r="L60" s="394"/>
      <c r="M60" s="321"/>
      <c r="N60" s="323"/>
      <c r="O60" s="323"/>
      <c r="P60" s="323"/>
      <c r="Q60" s="394"/>
      <c r="R60" s="394"/>
      <c r="S60" s="325"/>
      <c r="T60" s="325"/>
      <c r="U60" s="325"/>
      <c r="V60" s="325"/>
      <c r="W60" s="325"/>
      <c r="X60" s="325"/>
      <c r="Y60" s="387"/>
      <c r="Z60" s="387"/>
      <c r="AA60" s="382">
        <v>56</v>
      </c>
      <c r="AB60" s="272"/>
      <c r="AC60" s="272"/>
      <c r="AD60" s="329"/>
      <c r="AE60" s="329"/>
      <c r="AF60" s="366"/>
      <c r="AG60" s="409"/>
      <c r="AH60" s="389"/>
      <c r="AI60" s="107" t="s">
        <v>359</v>
      </c>
      <c r="AJ60" s="39"/>
      <c r="AK60" s="43">
        <v>1</v>
      </c>
      <c r="AL60" s="41">
        <v>4.6065982692601162E-2</v>
      </c>
      <c r="AM60" s="42">
        <f>AK60*12%</f>
        <v>0.12</v>
      </c>
      <c r="AN60" s="42">
        <f>AK60*12%</f>
        <v>0.12</v>
      </c>
      <c r="AO60" s="42">
        <f>AK60*12%</f>
        <v>0.12</v>
      </c>
      <c r="AP60" s="42">
        <f t="shared" si="4"/>
        <v>0.36</v>
      </c>
      <c r="AQ60" s="42"/>
      <c r="AR60" s="107" t="s">
        <v>360</v>
      </c>
      <c r="AS60" s="75" t="s">
        <v>175</v>
      </c>
      <c r="AT60" s="40"/>
      <c r="AU60" s="40"/>
      <c r="AV60" s="40"/>
      <c r="AW60" s="364"/>
      <c r="AX60" s="239"/>
      <c r="AY60" s="405"/>
      <c r="AZ60" s="92">
        <v>20000000</v>
      </c>
      <c r="BA60" s="366"/>
      <c r="BB60" s="39" t="s">
        <v>187</v>
      </c>
      <c r="BC60" s="405"/>
      <c r="BD60" s="40" t="s">
        <v>182</v>
      </c>
      <c r="BE60" s="107"/>
      <c r="BF60" s="107"/>
      <c r="BG60" s="405"/>
      <c r="BH60" s="455"/>
      <c r="BI60" s="455"/>
      <c r="BJ60" s="455"/>
      <c r="BK60" s="455"/>
      <c r="BL60" s="458"/>
      <c r="BM60" s="488"/>
      <c r="BN60" s="488">
        <v>417018424</v>
      </c>
      <c r="BO60" s="488">
        <v>272763818</v>
      </c>
      <c r="BP60" s="458"/>
      <c r="BQ60" s="458"/>
      <c r="BR60" s="107"/>
      <c r="BS60" s="40"/>
      <c r="BT60" s="239"/>
      <c r="BU60" s="239"/>
      <c r="BV60" s="67"/>
    </row>
    <row r="61" spans="1:74" ht="60">
      <c r="A61" s="273"/>
      <c r="B61" s="319"/>
      <c r="C61" s="319"/>
      <c r="D61" s="321"/>
      <c r="E61" s="361"/>
      <c r="F61" s="321"/>
      <c r="G61" s="321"/>
      <c r="H61" s="321"/>
      <c r="I61" s="321"/>
      <c r="J61" s="273"/>
      <c r="K61" s="394"/>
      <c r="L61" s="394"/>
      <c r="M61" s="321"/>
      <c r="N61" s="323"/>
      <c r="O61" s="323"/>
      <c r="P61" s="323"/>
      <c r="Q61" s="394"/>
      <c r="R61" s="394"/>
      <c r="S61" s="325"/>
      <c r="T61" s="325"/>
      <c r="U61" s="325"/>
      <c r="V61" s="325"/>
      <c r="W61" s="325"/>
      <c r="X61" s="325"/>
      <c r="Y61" s="387"/>
      <c r="Z61" s="387"/>
      <c r="AA61" s="382"/>
      <c r="AB61" s="272"/>
      <c r="AC61" s="272"/>
      <c r="AD61" s="329"/>
      <c r="AE61" s="329"/>
      <c r="AF61" s="366"/>
      <c r="AG61" s="409"/>
      <c r="AH61" s="389"/>
      <c r="AI61" s="107" t="s">
        <v>361</v>
      </c>
      <c r="AJ61" s="39"/>
      <c r="AK61" s="43">
        <v>1</v>
      </c>
      <c r="AL61" s="41">
        <v>1.6070166643140923E-2</v>
      </c>
      <c r="AM61" s="42">
        <f>AK61*12%</f>
        <v>0.12</v>
      </c>
      <c r="AN61" s="42">
        <f>AK61*12%</f>
        <v>0.12</v>
      </c>
      <c r="AO61" s="42">
        <f>AK61*12%</f>
        <v>0.12</v>
      </c>
      <c r="AP61" s="42">
        <f t="shared" si="4"/>
        <v>0.36</v>
      </c>
      <c r="AQ61" s="42"/>
      <c r="AR61" s="107" t="s">
        <v>195</v>
      </c>
      <c r="AS61" s="75" t="s">
        <v>175</v>
      </c>
      <c r="AT61" s="40"/>
      <c r="AU61" s="40"/>
      <c r="AV61" s="40"/>
      <c r="AW61" s="364"/>
      <c r="AX61" s="239"/>
      <c r="AY61" s="399"/>
      <c r="AZ61" s="92">
        <v>30000000</v>
      </c>
      <c r="BA61" s="366"/>
      <c r="BB61" s="39" t="s">
        <v>187</v>
      </c>
      <c r="BC61" s="405"/>
      <c r="BD61" s="40" t="s">
        <v>182</v>
      </c>
      <c r="BE61" s="39"/>
      <c r="BF61" s="107"/>
      <c r="BG61" s="399"/>
      <c r="BH61" s="456"/>
      <c r="BI61" s="456"/>
      <c r="BJ61" s="456"/>
      <c r="BK61" s="456"/>
      <c r="BL61" s="459"/>
      <c r="BM61" s="488"/>
      <c r="BN61" s="488">
        <v>417018424</v>
      </c>
      <c r="BO61" s="488">
        <v>272763818</v>
      </c>
      <c r="BP61" s="458"/>
      <c r="BQ61" s="458"/>
      <c r="BR61" s="107"/>
      <c r="BS61" s="40"/>
      <c r="BT61" s="239"/>
      <c r="BU61" s="239"/>
      <c r="BV61" s="67"/>
    </row>
    <row r="62" spans="1:74" ht="49.5" customHeight="1">
      <c r="A62" s="273"/>
      <c r="B62" s="319"/>
      <c r="C62" s="319"/>
      <c r="D62" s="321"/>
      <c r="E62" s="361"/>
      <c r="F62" s="321"/>
      <c r="G62" s="321"/>
      <c r="H62" s="321"/>
      <c r="I62" s="321"/>
      <c r="J62" s="273"/>
      <c r="K62" s="394"/>
      <c r="L62" s="394"/>
      <c r="M62" s="321"/>
      <c r="N62" s="323"/>
      <c r="O62" s="323"/>
      <c r="P62" s="323"/>
      <c r="Q62" s="394"/>
      <c r="R62" s="394"/>
      <c r="S62" s="325"/>
      <c r="T62" s="325"/>
      <c r="U62" s="325"/>
      <c r="V62" s="325"/>
      <c r="W62" s="325"/>
      <c r="X62" s="325"/>
      <c r="Y62" s="387"/>
      <c r="Z62" s="387"/>
      <c r="AA62" s="250"/>
      <c r="AB62" s="272"/>
      <c r="AC62" s="272"/>
      <c r="AD62" s="329"/>
      <c r="AE62" s="329"/>
      <c r="AF62" s="366"/>
      <c r="AG62" s="409"/>
      <c r="AH62" s="389"/>
      <c r="AI62" s="238" t="s">
        <v>362</v>
      </c>
      <c r="AJ62" s="238"/>
      <c r="AK62" s="238">
        <v>1</v>
      </c>
      <c r="AL62" s="418">
        <v>0.43684766032159283</v>
      </c>
      <c r="AM62" s="416">
        <f>AK62*6%</f>
        <v>0.06</v>
      </c>
      <c r="AN62" s="416">
        <f>AK62*6%</f>
        <v>0.06</v>
      </c>
      <c r="AO62" s="416">
        <f>AK62*6%</f>
        <v>0.06</v>
      </c>
      <c r="AP62" s="416">
        <f t="shared" si="4"/>
        <v>0.18</v>
      </c>
      <c r="AQ62" s="58"/>
      <c r="AR62" s="398" t="s">
        <v>363</v>
      </c>
      <c r="AS62" s="357" t="s">
        <v>175</v>
      </c>
      <c r="AT62" s="363"/>
      <c r="AU62" s="62"/>
      <c r="AV62" s="62"/>
      <c r="AW62" s="364"/>
      <c r="AX62" s="239"/>
      <c r="AY62" s="398" t="s">
        <v>198</v>
      </c>
      <c r="AZ62" s="92">
        <v>400000000</v>
      </c>
      <c r="BA62" s="366"/>
      <c r="BB62" s="39" t="s">
        <v>180</v>
      </c>
      <c r="BC62" s="405"/>
      <c r="BD62" s="40" t="s">
        <v>182</v>
      </c>
      <c r="BE62" s="238"/>
      <c r="BF62" s="398"/>
      <c r="BG62" s="398" t="s">
        <v>198</v>
      </c>
      <c r="BH62" s="454">
        <v>291055283</v>
      </c>
      <c r="BI62" s="454">
        <v>291055283</v>
      </c>
      <c r="BJ62" s="454">
        <v>207022681</v>
      </c>
      <c r="BK62" s="454">
        <v>290585306</v>
      </c>
      <c r="BL62" s="457">
        <f>+BK62/BI62</f>
        <v>0.99838526552359474</v>
      </c>
      <c r="BM62" s="488"/>
      <c r="BN62" s="488">
        <v>417018424</v>
      </c>
      <c r="BO62" s="488">
        <v>272763818</v>
      </c>
      <c r="BP62" s="458"/>
      <c r="BQ62" s="458"/>
      <c r="BR62" s="123"/>
      <c r="BS62" s="40"/>
      <c r="BT62" s="239"/>
      <c r="BU62" s="239"/>
      <c r="BV62" s="67"/>
    </row>
    <row r="63" spans="1:74" ht="59.45" customHeight="1">
      <c r="A63" s="273"/>
      <c r="B63" s="319"/>
      <c r="C63" s="319"/>
      <c r="D63" s="321"/>
      <c r="E63" s="361"/>
      <c r="F63" s="321"/>
      <c r="G63" s="321"/>
      <c r="H63" s="321"/>
      <c r="I63" s="321"/>
      <c r="J63" s="273"/>
      <c r="K63" s="394"/>
      <c r="L63" s="394"/>
      <c r="M63" s="321"/>
      <c r="N63" s="323"/>
      <c r="O63" s="323"/>
      <c r="P63" s="323"/>
      <c r="Q63" s="394"/>
      <c r="R63" s="394"/>
      <c r="S63" s="325"/>
      <c r="T63" s="325"/>
      <c r="U63" s="325"/>
      <c r="V63" s="325"/>
      <c r="W63" s="325"/>
      <c r="X63" s="325"/>
      <c r="Y63" s="387"/>
      <c r="Z63" s="387"/>
      <c r="AA63" s="250"/>
      <c r="AB63" s="272"/>
      <c r="AC63" s="272"/>
      <c r="AD63" s="329"/>
      <c r="AE63" s="329"/>
      <c r="AF63" s="366"/>
      <c r="AG63" s="409"/>
      <c r="AH63" s="389"/>
      <c r="AI63" s="240"/>
      <c r="AJ63" s="240"/>
      <c r="AK63" s="240"/>
      <c r="AL63" s="420"/>
      <c r="AM63" s="417"/>
      <c r="AN63" s="417"/>
      <c r="AO63" s="417"/>
      <c r="AP63" s="417"/>
      <c r="AQ63" s="186"/>
      <c r="AR63" s="399"/>
      <c r="AS63" s="359"/>
      <c r="AT63" s="365"/>
      <c r="AU63" s="68"/>
      <c r="AV63" s="68"/>
      <c r="AW63" s="364"/>
      <c r="AX63" s="239"/>
      <c r="AY63" s="405"/>
      <c r="AZ63" s="92">
        <v>99171883</v>
      </c>
      <c r="BA63" s="366"/>
      <c r="BB63" s="39" t="s">
        <v>249</v>
      </c>
      <c r="BC63" s="405"/>
      <c r="BD63" s="40" t="s">
        <v>182</v>
      </c>
      <c r="BE63" s="240"/>
      <c r="BF63" s="399"/>
      <c r="BG63" s="405"/>
      <c r="BH63" s="455"/>
      <c r="BI63" s="455"/>
      <c r="BJ63" s="455"/>
      <c r="BK63" s="455"/>
      <c r="BL63" s="460" t="e">
        <f>+BK63/BH63</f>
        <v>#DIV/0!</v>
      </c>
      <c r="BM63" s="488"/>
      <c r="BN63" s="488">
        <v>417018424</v>
      </c>
      <c r="BO63" s="488">
        <v>272763818</v>
      </c>
      <c r="BP63" s="458"/>
      <c r="BQ63" s="458"/>
      <c r="BR63" s="124"/>
      <c r="BS63" s="40"/>
      <c r="BT63" s="239"/>
      <c r="BU63" s="239"/>
      <c r="BV63" s="67"/>
    </row>
    <row r="64" spans="1:74" ht="45">
      <c r="A64" s="273"/>
      <c r="B64" s="319"/>
      <c r="C64" s="319"/>
      <c r="D64" s="321"/>
      <c r="E64" s="361"/>
      <c r="F64" s="321"/>
      <c r="G64" s="322"/>
      <c r="H64" s="322"/>
      <c r="I64" s="322"/>
      <c r="J64" s="273"/>
      <c r="K64" s="394"/>
      <c r="L64" s="394"/>
      <c r="M64" s="321"/>
      <c r="N64" s="323"/>
      <c r="O64" s="323"/>
      <c r="P64" s="323"/>
      <c r="Q64" s="394"/>
      <c r="R64" s="394"/>
      <c r="S64" s="234"/>
      <c r="T64" s="234"/>
      <c r="U64" s="234"/>
      <c r="V64" s="234"/>
      <c r="W64" s="234"/>
      <c r="X64" s="234"/>
      <c r="Y64" s="388"/>
      <c r="Z64" s="388"/>
      <c r="AA64" s="251"/>
      <c r="AB64" s="272"/>
      <c r="AC64" s="272"/>
      <c r="AD64" s="330"/>
      <c r="AE64" s="330"/>
      <c r="AF64" s="366"/>
      <c r="AG64" s="409"/>
      <c r="AH64" s="389"/>
      <c r="AI64" s="39" t="s">
        <v>364</v>
      </c>
      <c r="AJ64" s="39"/>
      <c r="AK64" s="43">
        <v>4</v>
      </c>
      <c r="AL64" s="41">
        <v>3.7497055500662159E-2</v>
      </c>
      <c r="AM64" s="42">
        <f>AK64*6%</f>
        <v>0.24</v>
      </c>
      <c r="AN64" s="42">
        <f>AK64*6%</f>
        <v>0.24</v>
      </c>
      <c r="AO64" s="42">
        <f>AK64*6%</f>
        <v>0.24</v>
      </c>
      <c r="AP64" s="42">
        <f>AM64+AN64+AO64</f>
        <v>0.72</v>
      </c>
      <c r="AQ64" s="42"/>
      <c r="AR64" s="107" t="s">
        <v>360</v>
      </c>
      <c r="AS64" s="75" t="s">
        <v>175</v>
      </c>
      <c r="AT64" s="40"/>
      <c r="AU64" s="39"/>
      <c r="AV64" s="39"/>
      <c r="AW64" s="364"/>
      <c r="AX64" s="239"/>
      <c r="AY64" s="399"/>
      <c r="AZ64" s="92">
        <v>30000000</v>
      </c>
      <c r="BA64" s="366"/>
      <c r="BB64" s="39" t="s">
        <v>187</v>
      </c>
      <c r="BC64" s="405"/>
      <c r="BD64" s="40" t="s">
        <v>182</v>
      </c>
      <c r="BE64" s="39"/>
      <c r="BF64" s="107"/>
      <c r="BG64" s="399"/>
      <c r="BH64" s="456"/>
      <c r="BI64" s="456"/>
      <c r="BJ64" s="456"/>
      <c r="BK64" s="456"/>
      <c r="BL64" s="459"/>
      <c r="BM64" s="488"/>
      <c r="BN64" s="488">
        <v>417018424</v>
      </c>
      <c r="BO64" s="488">
        <v>272763818</v>
      </c>
      <c r="BP64" s="458"/>
      <c r="BQ64" s="458"/>
      <c r="BR64" s="107"/>
      <c r="BS64" s="40"/>
      <c r="BT64" s="240"/>
      <c r="BU64" s="240"/>
      <c r="BV64" s="67"/>
    </row>
    <row r="65" spans="1:74" ht="27" customHeight="1">
      <c r="A65" s="273"/>
      <c r="B65" s="319"/>
      <c r="C65" s="319"/>
      <c r="D65" s="321"/>
      <c r="E65" s="361"/>
      <c r="F65" s="321"/>
      <c r="G65" s="360">
        <v>0.8</v>
      </c>
      <c r="H65" s="320" t="s">
        <v>159</v>
      </c>
      <c r="I65" s="360">
        <v>0.8</v>
      </c>
      <c r="J65" s="273"/>
      <c r="K65" s="394" t="s">
        <v>365</v>
      </c>
      <c r="L65" s="394" t="s">
        <v>162</v>
      </c>
      <c r="M65" s="321"/>
      <c r="N65" s="323" t="s">
        <v>366</v>
      </c>
      <c r="O65" s="323"/>
      <c r="P65" s="323" t="s">
        <v>165</v>
      </c>
      <c r="Q65" s="394" t="s">
        <v>367</v>
      </c>
      <c r="R65" s="394">
        <v>16</v>
      </c>
      <c r="S65" s="394">
        <v>14</v>
      </c>
      <c r="T65" s="394">
        <v>2</v>
      </c>
      <c r="U65" s="394">
        <v>0</v>
      </c>
      <c r="V65" s="394">
        <v>2</v>
      </c>
      <c r="W65" s="394">
        <v>2</v>
      </c>
      <c r="X65" s="233">
        <v>4</v>
      </c>
      <c r="Y65" s="386">
        <f>(W65+X65)/S65</f>
        <v>0.42857142857142855</v>
      </c>
      <c r="Z65" s="386">
        <f>(W65+X65)/S65</f>
        <v>0.42857142857142855</v>
      </c>
      <c r="AA65" s="249">
        <v>56</v>
      </c>
      <c r="AB65" s="272" t="s">
        <v>354</v>
      </c>
      <c r="AC65" s="272" t="s">
        <v>308</v>
      </c>
      <c r="AD65" s="328" t="s">
        <v>169</v>
      </c>
      <c r="AE65" s="328" t="s">
        <v>170</v>
      </c>
      <c r="AF65" s="366"/>
      <c r="AG65" s="409"/>
      <c r="AH65" s="389"/>
      <c r="AI65" s="238" t="s">
        <v>368</v>
      </c>
      <c r="AJ65" s="39"/>
      <c r="AK65" s="423">
        <v>2</v>
      </c>
      <c r="AL65" s="418">
        <v>9.1064277644465244E-2</v>
      </c>
      <c r="AM65" s="59">
        <f>AK65*8%</f>
        <v>0.16</v>
      </c>
      <c r="AN65" s="59">
        <f>AK65*8%</f>
        <v>0.16</v>
      </c>
      <c r="AO65" s="59">
        <f>AK65*8%</f>
        <v>0.16</v>
      </c>
      <c r="AP65" s="59">
        <f>AM65+AN65+AO65</f>
        <v>0.48</v>
      </c>
      <c r="AQ65" s="59"/>
      <c r="AR65" s="398" t="s">
        <v>244</v>
      </c>
      <c r="AS65" s="357" t="s">
        <v>175</v>
      </c>
      <c r="AT65" s="40"/>
      <c r="AU65" s="40"/>
      <c r="AV65" s="40"/>
      <c r="AW65" s="364"/>
      <c r="AX65" s="239"/>
      <c r="AY65" s="398" t="s">
        <v>212</v>
      </c>
      <c r="AZ65" s="92">
        <v>131055283</v>
      </c>
      <c r="BA65" s="366"/>
      <c r="BB65" s="39" t="s">
        <v>187</v>
      </c>
      <c r="BC65" s="405"/>
      <c r="BD65" s="40" t="s">
        <v>182</v>
      </c>
      <c r="BE65" s="39"/>
      <c r="BF65" s="107"/>
      <c r="BG65" s="398" t="s">
        <v>212</v>
      </c>
      <c r="BH65" s="454">
        <v>280040083</v>
      </c>
      <c r="BI65" s="454">
        <v>280040083</v>
      </c>
      <c r="BJ65" s="454">
        <v>256468840</v>
      </c>
      <c r="BK65" s="455">
        <v>279668840</v>
      </c>
      <c r="BL65" s="457">
        <f>+BK65/BI65</f>
        <v>0.9986743219184091</v>
      </c>
      <c r="BM65" s="488"/>
      <c r="BN65" s="488">
        <v>417018424</v>
      </c>
      <c r="BO65" s="488">
        <v>272763818</v>
      </c>
      <c r="BP65" s="458"/>
      <c r="BQ65" s="458"/>
      <c r="BR65" s="107"/>
      <c r="BS65" s="40"/>
      <c r="BT65" s="238" t="s">
        <v>183</v>
      </c>
      <c r="BU65" s="238" t="s">
        <v>184</v>
      </c>
      <c r="BV65" s="67"/>
    </row>
    <row r="66" spans="1:74" ht="44.1" customHeight="1">
      <c r="A66" s="273"/>
      <c r="B66" s="319"/>
      <c r="C66" s="319"/>
      <c r="D66" s="321"/>
      <c r="E66" s="361"/>
      <c r="F66" s="321"/>
      <c r="G66" s="361"/>
      <c r="H66" s="321"/>
      <c r="I66" s="361"/>
      <c r="J66" s="273"/>
      <c r="K66" s="394"/>
      <c r="L66" s="394"/>
      <c r="M66" s="321"/>
      <c r="N66" s="323"/>
      <c r="O66" s="323"/>
      <c r="P66" s="323"/>
      <c r="Q66" s="394"/>
      <c r="R66" s="394"/>
      <c r="S66" s="394"/>
      <c r="T66" s="394"/>
      <c r="U66" s="394"/>
      <c r="V66" s="394"/>
      <c r="W66" s="394"/>
      <c r="X66" s="325"/>
      <c r="Y66" s="387"/>
      <c r="Z66" s="387"/>
      <c r="AA66" s="250"/>
      <c r="AB66" s="272"/>
      <c r="AC66" s="272"/>
      <c r="AD66" s="329"/>
      <c r="AE66" s="329"/>
      <c r="AF66" s="366"/>
      <c r="AG66" s="409"/>
      <c r="AH66" s="389"/>
      <c r="AI66" s="240"/>
      <c r="AJ66" s="39"/>
      <c r="AK66" s="424"/>
      <c r="AL66" s="420"/>
      <c r="AM66" s="122"/>
      <c r="AN66" s="122"/>
      <c r="AO66" s="122"/>
      <c r="AP66" s="122"/>
      <c r="AQ66" s="122"/>
      <c r="AR66" s="399"/>
      <c r="AS66" s="359"/>
      <c r="AT66" s="40"/>
      <c r="AU66" s="40"/>
      <c r="AV66" s="40"/>
      <c r="AW66" s="364"/>
      <c r="AX66" s="239"/>
      <c r="AY66" s="405"/>
      <c r="AZ66" s="119">
        <v>30000000</v>
      </c>
      <c r="BA66" s="366"/>
      <c r="BB66" s="61" t="s">
        <v>191</v>
      </c>
      <c r="BC66" s="405"/>
      <c r="BD66" s="40"/>
      <c r="BE66" s="39"/>
      <c r="BF66" s="107"/>
      <c r="BG66" s="405"/>
      <c r="BH66" s="455"/>
      <c r="BI66" s="455"/>
      <c r="BJ66" s="455"/>
      <c r="BK66" s="455"/>
      <c r="BL66" s="458"/>
      <c r="BM66" s="488"/>
      <c r="BN66" s="488">
        <v>417018424</v>
      </c>
      <c r="BO66" s="488">
        <v>272763818</v>
      </c>
      <c r="BP66" s="458"/>
      <c r="BQ66" s="458"/>
      <c r="BR66" s="107"/>
      <c r="BS66" s="40"/>
      <c r="BT66" s="239"/>
      <c r="BU66" s="239"/>
      <c r="BV66" s="67"/>
    </row>
    <row r="67" spans="1:74" ht="46.5" customHeight="1">
      <c r="A67" s="273"/>
      <c r="B67" s="319"/>
      <c r="C67" s="319"/>
      <c r="D67" s="321"/>
      <c r="E67" s="361"/>
      <c r="F67" s="321"/>
      <c r="G67" s="321"/>
      <c r="H67" s="321"/>
      <c r="I67" s="321"/>
      <c r="J67" s="273"/>
      <c r="K67" s="394"/>
      <c r="L67" s="394"/>
      <c r="M67" s="321"/>
      <c r="N67" s="323"/>
      <c r="O67" s="323"/>
      <c r="P67" s="323"/>
      <c r="Q67" s="394"/>
      <c r="R67" s="394"/>
      <c r="S67" s="394"/>
      <c r="T67" s="394"/>
      <c r="U67" s="394"/>
      <c r="V67" s="394"/>
      <c r="W67" s="394"/>
      <c r="X67" s="325"/>
      <c r="Y67" s="387"/>
      <c r="Z67" s="387"/>
      <c r="AA67" s="250">
        <v>2</v>
      </c>
      <c r="AB67" s="272"/>
      <c r="AC67" s="272"/>
      <c r="AD67" s="329"/>
      <c r="AE67" s="329"/>
      <c r="AF67" s="366"/>
      <c r="AG67" s="409"/>
      <c r="AH67" s="389"/>
      <c r="AI67" s="238" t="s">
        <v>369</v>
      </c>
      <c r="AJ67" s="39"/>
      <c r="AK67" s="423">
        <v>11</v>
      </c>
      <c r="AL67" s="418">
        <v>0.23264440740221168</v>
      </c>
      <c r="AM67" s="59">
        <f>AK67*8%</f>
        <v>0.88</v>
      </c>
      <c r="AN67" s="59">
        <f>AK67*8%</f>
        <v>0.88</v>
      </c>
      <c r="AO67" s="59">
        <f>AK67*8%</f>
        <v>0.88</v>
      </c>
      <c r="AP67" s="59">
        <f>AM67+AN67+AO67</f>
        <v>2.64</v>
      </c>
      <c r="AQ67" s="59"/>
      <c r="AR67" s="398" t="s">
        <v>370</v>
      </c>
      <c r="AS67" s="357" t="s">
        <v>175</v>
      </c>
      <c r="AT67" s="40"/>
      <c r="AU67" s="40"/>
      <c r="AV67" s="40"/>
      <c r="AW67" s="364"/>
      <c r="AX67" s="239"/>
      <c r="AY67" s="405"/>
      <c r="AZ67" s="427">
        <v>220040083</v>
      </c>
      <c r="BA67" s="366"/>
      <c r="BB67" s="238" t="s">
        <v>191</v>
      </c>
      <c r="BC67" s="405"/>
      <c r="BD67" s="40" t="s">
        <v>182</v>
      </c>
      <c r="BE67" s="39"/>
      <c r="BF67" s="107"/>
      <c r="BG67" s="405"/>
      <c r="BH67" s="455"/>
      <c r="BI67" s="455"/>
      <c r="BJ67" s="455"/>
      <c r="BK67" s="455"/>
      <c r="BL67" s="458"/>
      <c r="BM67" s="488"/>
      <c r="BN67" s="488">
        <v>417018424</v>
      </c>
      <c r="BO67" s="488">
        <v>272763818</v>
      </c>
      <c r="BP67" s="458"/>
      <c r="BQ67" s="458"/>
      <c r="BR67" s="107"/>
      <c r="BS67" s="39"/>
      <c r="BT67" s="239"/>
      <c r="BU67" s="239"/>
      <c r="BV67" s="67"/>
    </row>
    <row r="68" spans="1:74" ht="15.6" customHeight="1">
      <c r="A68" s="273"/>
      <c r="B68" s="319"/>
      <c r="C68" s="319"/>
      <c r="D68" s="321"/>
      <c r="E68" s="361"/>
      <c r="F68" s="321"/>
      <c r="G68" s="321"/>
      <c r="H68" s="321"/>
      <c r="I68" s="321"/>
      <c r="J68" s="273"/>
      <c r="K68" s="394"/>
      <c r="L68" s="394"/>
      <c r="M68" s="321"/>
      <c r="N68" s="323"/>
      <c r="O68" s="323"/>
      <c r="P68" s="323"/>
      <c r="Q68" s="394"/>
      <c r="R68" s="394"/>
      <c r="S68" s="394"/>
      <c r="T68" s="394"/>
      <c r="U68" s="394"/>
      <c r="V68" s="394"/>
      <c r="W68" s="394"/>
      <c r="X68" s="325"/>
      <c r="Y68" s="387"/>
      <c r="Z68" s="387"/>
      <c r="AA68" s="250"/>
      <c r="AB68" s="272"/>
      <c r="AC68" s="272"/>
      <c r="AD68" s="329"/>
      <c r="AE68" s="329"/>
      <c r="AF68" s="366"/>
      <c r="AG68" s="409"/>
      <c r="AH68" s="389"/>
      <c r="AI68" s="240"/>
      <c r="AJ68" s="39"/>
      <c r="AK68" s="424"/>
      <c r="AL68" s="420"/>
      <c r="AM68" s="122"/>
      <c r="AN68" s="122"/>
      <c r="AO68" s="122"/>
      <c r="AP68" s="122"/>
      <c r="AQ68" s="122"/>
      <c r="AR68" s="399"/>
      <c r="AS68" s="359"/>
      <c r="AT68" s="40"/>
      <c r="AU68" s="40"/>
      <c r="AV68" s="40"/>
      <c r="AW68" s="364"/>
      <c r="AX68" s="239"/>
      <c r="AY68" s="399"/>
      <c r="AZ68" s="428"/>
      <c r="BA68" s="366"/>
      <c r="BB68" s="240"/>
      <c r="BC68" s="405"/>
      <c r="BD68" s="40" t="s">
        <v>182</v>
      </c>
      <c r="BE68" s="39"/>
      <c r="BF68" s="107"/>
      <c r="BG68" s="399"/>
      <c r="BH68" s="456"/>
      <c r="BI68" s="456"/>
      <c r="BJ68" s="456"/>
      <c r="BK68" s="456"/>
      <c r="BL68" s="459"/>
      <c r="BM68" s="488"/>
      <c r="BN68" s="488">
        <v>417018424</v>
      </c>
      <c r="BO68" s="488">
        <v>272763818</v>
      </c>
      <c r="BP68" s="458"/>
      <c r="BQ68" s="458"/>
      <c r="BR68" s="107"/>
      <c r="BS68" s="40"/>
      <c r="BT68" s="239"/>
      <c r="BU68" s="239"/>
      <c r="BV68" s="67"/>
    </row>
    <row r="69" spans="1:74" ht="60">
      <c r="A69" s="273"/>
      <c r="B69" s="319"/>
      <c r="C69" s="319"/>
      <c r="D69" s="321"/>
      <c r="E69" s="361"/>
      <c r="F69" s="321"/>
      <c r="G69" s="321"/>
      <c r="H69" s="321"/>
      <c r="I69" s="321"/>
      <c r="J69" s="273"/>
      <c r="K69" s="394"/>
      <c r="L69" s="394"/>
      <c r="M69" s="321"/>
      <c r="N69" s="323"/>
      <c r="O69" s="323"/>
      <c r="P69" s="323"/>
      <c r="Q69" s="394"/>
      <c r="R69" s="394"/>
      <c r="S69" s="394"/>
      <c r="T69" s="394"/>
      <c r="U69" s="394"/>
      <c r="V69" s="394"/>
      <c r="W69" s="394"/>
      <c r="X69" s="325"/>
      <c r="Y69" s="387"/>
      <c r="Z69" s="387"/>
      <c r="AA69" s="250"/>
      <c r="AB69" s="272"/>
      <c r="AC69" s="272"/>
      <c r="AD69" s="329"/>
      <c r="AE69" s="329"/>
      <c r="AF69" s="366"/>
      <c r="AG69" s="409"/>
      <c r="AH69" s="389"/>
      <c r="AI69" s="39" t="s">
        <v>371</v>
      </c>
      <c r="AJ69" s="39"/>
      <c r="AK69" s="43">
        <v>1</v>
      </c>
      <c r="AL69" s="41">
        <v>2.4105249964711386E-2</v>
      </c>
      <c r="AM69" s="42">
        <v>0</v>
      </c>
      <c r="AN69" s="42">
        <v>0</v>
      </c>
      <c r="AO69" s="42">
        <v>0</v>
      </c>
      <c r="AP69" s="42">
        <f>AM69+AN69+AO69</f>
        <v>0</v>
      </c>
      <c r="AQ69" s="42"/>
      <c r="AR69" s="107" t="s">
        <v>174</v>
      </c>
      <c r="AS69" s="75" t="s">
        <v>175</v>
      </c>
      <c r="AT69" s="40"/>
      <c r="AU69" s="40"/>
      <c r="AV69" s="40"/>
      <c r="AW69" s="364"/>
      <c r="AX69" s="239"/>
      <c r="AY69" s="398" t="s">
        <v>372</v>
      </c>
      <c r="AZ69" s="92">
        <v>25000000</v>
      </c>
      <c r="BA69" s="366"/>
      <c r="BB69" s="39" t="s">
        <v>187</v>
      </c>
      <c r="BC69" s="405"/>
      <c r="BD69" s="40" t="s">
        <v>182</v>
      </c>
      <c r="BE69" s="39"/>
      <c r="BF69" s="107"/>
      <c r="BG69" s="398" t="s">
        <v>372</v>
      </c>
      <c r="BH69" s="454">
        <v>99171883</v>
      </c>
      <c r="BI69" s="454">
        <v>99171883</v>
      </c>
      <c r="BJ69" s="454">
        <v>0</v>
      </c>
      <c r="BK69" s="454">
        <v>0</v>
      </c>
      <c r="BL69" s="457">
        <f>+BK69/BI69</f>
        <v>0</v>
      </c>
      <c r="BM69" s="488"/>
      <c r="BN69" s="488">
        <v>417018424</v>
      </c>
      <c r="BO69" s="488">
        <v>272763818</v>
      </c>
      <c r="BP69" s="458"/>
      <c r="BQ69" s="458"/>
      <c r="BR69" s="107"/>
      <c r="BS69" s="40"/>
      <c r="BT69" s="239"/>
      <c r="BU69" s="239"/>
      <c r="BV69" s="67"/>
    </row>
    <row r="70" spans="1:74" ht="30">
      <c r="A70" s="273"/>
      <c r="B70" s="319"/>
      <c r="C70" s="319"/>
      <c r="D70" s="321"/>
      <c r="E70" s="361"/>
      <c r="F70" s="321"/>
      <c r="G70" s="321"/>
      <c r="H70" s="321"/>
      <c r="I70" s="321"/>
      <c r="J70" s="273"/>
      <c r="K70" s="394"/>
      <c r="L70" s="394"/>
      <c r="M70" s="321"/>
      <c r="N70" s="323"/>
      <c r="O70" s="323"/>
      <c r="P70" s="323"/>
      <c r="Q70" s="394"/>
      <c r="R70" s="394"/>
      <c r="S70" s="394"/>
      <c r="T70" s="394"/>
      <c r="U70" s="394"/>
      <c r="V70" s="394"/>
      <c r="W70" s="394"/>
      <c r="X70" s="325"/>
      <c r="Y70" s="387"/>
      <c r="Z70" s="387"/>
      <c r="AA70" s="250">
        <v>24</v>
      </c>
      <c r="AB70" s="272"/>
      <c r="AC70" s="272"/>
      <c r="AD70" s="329"/>
      <c r="AE70" s="329"/>
      <c r="AF70" s="366"/>
      <c r="AG70" s="409"/>
      <c r="AH70" s="389"/>
      <c r="AI70" s="39" t="s">
        <v>373</v>
      </c>
      <c r="AJ70" s="39"/>
      <c r="AK70" s="39">
        <v>3</v>
      </c>
      <c r="AL70" s="41">
        <v>1.9284199971769108E-2</v>
      </c>
      <c r="AM70" s="42">
        <v>0</v>
      </c>
      <c r="AN70" s="42">
        <v>0</v>
      </c>
      <c r="AO70" s="42">
        <v>0</v>
      </c>
      <c r="AP70" s="42">
        <f>AM70+AN70+AO70</f>
        <v>0</v>
      </c>
      <c r="AQ70" s="42"/>
      <c r="AR70" s="107" t="s">
        <v>300</v>
      </c>
      <c r="AS70" s="75" t="s">
        <v>175</v>
      </c>
      <c r="AT70" s="40"/>
      <c r="AU70" s="40"/>
      <c r="AV70" s="40"/>
      <c r="AW70" s="364"/>
      <c r="AX70" s="239"/>
      <c r="AY70" s="405"/>
      <c r="AZ70" s="92">
        <v>30000000</v>
      </c>
      <c r="BA70" s="366"/>
      <c r="BB70" s="39" t="s">
        <v>187</v>
      </c>
      <c r="BC70" s="405"/>
      <c r="BD70" s="40" t="s">
        <v>182</v>
      </c>
      <c r="BE70" s="39"/>
      <c r="BF70" s="107"/>
      <c r="BG70" s="405"/>
      <c r="BH70" s="455"/>
      <c r="BI70" s="455"/>
      <c r="BJ70" s="455"/>
      <c r="BK70" s="455"/>
      <c r="BL70" s="458"/>
      <c r="BM70" s="488"/>
      <c r="BN70" s="488">
        <v>417018424</v>
      </c>
      <c r="BO70" s="488">
        <v>272763818</v>
      </c>
      <c r="BP70" s="458"/>
      <c r="BQ70" s="458"/>
      <c r="BR70" s="107"/>
      <c r="BS70" s="40"/>
      <c r="BT70" s="239"/>
      <c r="BU70" s="239"/>
      <c r="BV70" s="67"/>
    </row>
    <row r="71" spans="1:74" ht="60">
      <c r="A71" s="273"/>
      <c r="B71" s="319"/>
      <c r="C71" s="319"/>
      <c r="D71" s="322"/>
      <c r="E71" s="362"/>
      <c r="F71" s="322"/>
      <c r="G71" s="322"/>
      <c r="H71" s="322"/>
      <c r="I71" s="322"/>
      <c r="J71" s="273"/>
      <c r="K71" s="394"/>
      <c r="L71" s="394"/>
      <c r="M71" s="322"/>
      <c r="N71" s="323"/>
      <c r="O71" s="323"/>
      <c r="P71" s="323"/>
      <c r="Q71" s="394"/>
      <c r="R71" s="394"/>
      <c r="S71" s="394"/>
      <c r="T71" s="394"/>
      <c r="U71" s="394"/>
      <c r="V71" s="394"/>
      <c r="W71" s="394"/>
      <c r="X71" s="234"/>
      <c r="Y71" s="388"/>
      <c r="Z71" s="388"/>
      <c r="AA71" s="251"/>
      <c r="AB71" s="272"/>
      <c r="AC71" s="272"/>
      <c r="AD71" s="330"/>
      <c r="AE71" s="330"/>
      <c r="AF71" s="366"/>
      <c r="AG71" s="409"/>
      <c r="AH71" s="389"/>
      <c r="AI71" s="39" t="s">
        <v>374</v>
      </c>
      <c r="AJ71" s="39"/>
      <c r="AK71" s="39">
        <v>1</v>
      </c>
      <c r="AL71" s="41">
        <v>2.6783611071901539E-2</v>
      </c>
      <c r="AM71" s="42">
        <v>0</v>
      </c>
      <c r="AN71" s="42">
        <v>0</v>
      </c>
      <c r="AO71" s="42">
        <v>0</v>
      </c>
      <c r="AP71" s="42">
        <f>AM71+AN71+AO71</f>
        <v>0</v>
      </c>
      <c r="AQ71" s="42"/>
      <c r="AR71" s="107" t="s">
        <v>244</v>
      </c>
      <c r="AS71" s="75" t="s">
        <v>175</v>
      </c>
      <c r="AT71" s="40"/>
      <c r="AU71" s="40"/>
      <c r="AV71" s="40"/>
      <c r="AW71" s="365"/>
      <c r="AX71" s="240"/>
      <c r="AY71" s="399"/>
      <c r="AZ71" s="92">
        <v>25000000</v>
      </c>
      <c r="BA71" s="366"/>
      <c r="BB71" s="39" t="s">
        <v>187</v>
      </c>
      <c r="BC71" s="399"/>
      <c r="BD71" s="40" t="s">
        <v>182</v>
      </c>
      <c r="BE71" s="39"/>
      <c r="BF71" s="107"/>
      <c r="BG71" s="399"/>
      <c r="BH71" s="456"/>
      <c r="BI71" s="456"/>
      <c r="BJ71" s="456"/>
      <c r="BK71" s="456"/>
      <c r="BL71" s="459"/>
      <c r="BM71" s="489"/>
      <c r="BN71" s="489">
        <v>417018424</v>
      </c>
      <c r="BO71" s="489">
        <v>272763818</v>
      </c>
      <c r="BP71" s="459"/>
      <c r="BQ71" s="459"/>
      <c r="BR71" s="107"/>
      <c r="BS71" s="40"/>
      <c r="BT71" s="240"/>
      <c r="BU71" s="240"/>
      <c r="BV71" s="67"/>
    </row>
    <row r="72" spans="1:74" ht="38.450000000000003" customHeight="1">
      <c r="A72" s="273"/>
      <c r="B72" s="319"/>
      <c r="C72" s="319"/>
      <c r="D72" s="323" t="s">
        <v>346</v>
      </c>
      <c r="E72" s="323" t="s">
        <v>347</v>
      </c>
      <c r="F72" s="323" t="s">
        <v>348</v>
      </c>
      <c r="G72" s="324">
        <v>0.8</v>
      </c>
      <c r="H72" s="323" t="s">
        <v>159</v>
      </c>
      <c r="I72" s="324">
        <v>0.8</v>
      </c>
      <c r="J72" s="273"/>
      <c r="K72" s="323" t="s">
        <v>375</v>
      </c>
      <c r="L72" s="323" t="s">
        <v>162</v>
      </c>
      <c r="M72" s="323" t="s">
        <v>304</v>
      </c>
      <c r="N72" s="323" t="s">
        <v>376</v>
      </c>
      <c r="O72" s="323"/>
      <c r="P72" s="323" t="s">
        <v>165</v>
      </c>
      <c r="Q72" s="323" t="s">
        <v>377</v>
      </c>
      <c r="R72" s="242">
        <v>2</v>
      </c>
      <c r="S72" s="242">
        <v>2</v>
      </c>
      <c r="T72" s="242">
        <v>0</v>
      </c>
      <c r="U72" s="242">
        <v>0</v>
      </c>
      <c r="V72" s="242">
        <v>0</v>
      </c>
      <c r="W72" s="242">
        <f>T72+U72+V72</f>
        <v>0</v>
      </c>
      <c r="X72" s="243">
        <v>1</v>
      </c>
      <c r="Y72" s="258">
        <f>(W72+X72)/S72</f>
        <v>0.5</v>
      </c>
      <c r="Z72" s="258">
        <f>(W72+X72)/S72</f>
        <v>0.5</v>
      </c>
      <c r="AA72" s="347">
        <v>2</v>
      </c>
      <c r="AB72" s="272" t="s">
        <v>354</v>
      </c>
      <c r="AC72" s="272" t="s">
        <v>308</v>
      </c>
      <c r="AD72" s="272" t="s">
        <v>169</v>
      </c>
      <c r="AE72" s="272" t="s">
        <v>170</v>
      </c>
      <c r="AF72" s="389" t="s">
        <v>378</v>
      </c>
      <c r="AG72" s="390">
        <v>2021130010006</v>
      </c>
      <c r="AH72" s="389" t="s">
        <v>379</v>
      </c>
      <c r="AI72" s="398" t="s">
        <v>380</v>
      </c>
      <c r="AJ72" s="398"/>
      <c r="AK72" s="238">
        <v>1</v>
      </c>
      <c r="AL72" s="421">
        <v>0.6632860859565658</v>
      </c>
      <c r="AM72" s="125">
        <v>0</v>
      </c>
      <c r="AN72" s="125">
        <v>0</v>
      </c>
      <c r="AO72" s="125">
        <v>0</v>
      </c>
      <c r="AP72" s="125">
        <f>AM72+AN72+AO72</f>
        <v>0</v>
      </c>
      <c r="AQ72" s="125"/>
      <c r="AR72" s="238" t="s">
        <v>244</v>
      </c>
      <c r="AS72" s="357" t="s">
        <v>175</v>
      </c>
      <c r="AT72" s="363"/>
      <c r="AU72" s="363"/>
      <c r="AV72" s="363"/>
      <c r="AW72" s="363" t="s">
        <v>176</v>
      </c>
      <c r="AX72" s="238" t="s">
        <v>177</v>
      </c>
      <c r="AY72" s="39" t="s">
        <v>178</v>
      </c>
      <c r="AZ72" s="92">
        <v>100000000</v>
      </c>
      <c r="BA72" s="366" t="s">
        <v>381</v>
      </c>
      <c r="BB72" s="39" t="s">
        <v>180</v>
      </c>
      <c r="BC72" s="398" t="s">
        <v>382</v>
      </c>
      <c r="BD72" s="238" t="s">
        <v>182</v>
      </c>
      <c r="BE72" s="238"/>
      <c r="BF72" s="238"/>
      <c r="BG72" s="39" t="s">
        <v>178</v>
      </c>
      <c r="BH72" s="126">
        <v>100000000</v>
      </c>
      <c r="BI72" s="126">
        <v>100000000</v>
      </c>
      <c r="BJ72" s="126">
        <v>0</v>
      </c>
      <c r="BK72" s="126">
        <v>0</v>
      </c>
      <c r="BL72" s="127">
        <f>+BK72/BI72</f>
        <v>0</v>
      </c>
      <c r="BM72" s="464">
        <v>533445380</v>
      </c>
      <c r="BN72" s="464">
        <v>143775112</v>
      </c>
      <c r="BO72" s="464">
        <v>107831334</v>
      </c>
      <c r="BP72" s="439">
        <f>BN72/BM72</f>
        <v>0.26952171185736018</v>
      </c>
      <c r="BQ72" s="439">
        <f>BO72/BM72</f>
        <v>0.20214128389302013</v>
      </c>
      <c r="BR72" s="238"/>
      <c r="BS72" s="363"/>
      <c r="BT72" s="238" t="s">
        <v>183</v>
      </c>
      <c r="BU72" s="238" t="s">
        <v>184</v>
      </c>
      <c r="BV72" s="67"/>
    </row>
    <row r="73" spans="1:74" ht="40.5" customHeight="1">
      <c r="A73" s="273"/>
      <c r="B73" s="319"/>
      <c r="C73" s="319"/>
      <c r="D73" s="323"/>
      <c r="E73" s="323"/>
      <c r="F73" s="323"/>
      <c r="G73" s="324"/>
      <c r="H73" s="323"/>
      <c r="I73" s="324"/>
      <c r="J73" s="273"/>
      <c r="K73" s="323"/>
      <c r="L73" s="323"/>
      <c r="M73" s="323"/>
      <c r="N73" s="323"/>
      <c r="O73" s="323"/>
      <c r="P73" s="323"/>
      <c r="Q73" s="323"/>
      <c r="R73" s="242"/>
      <c r="S73" s="242"/>
      <c r="T73" s="242"/>
      <c r="U73" s="242"/>
      <c r="V73" s="242"/>
      <c r="W73" s="242"/>
      <c r="X73" s="244"/>
      <c r="Y73" s="340"/>
      <c r="Z73" s="340"/>
      <c r="AA73" s="348"/>
      <c r="AB73" s="272"/>
      <c r="AC73" s="272"/>
      <c r="AD73" s="272"/>
      <c r="AE73" s="272"/>
      <c r="AF73" s="389"/>
      <c r="AG73" s="390"/>
      <c r="AH73" s="389"/>
      <c r="AI73" s="399"/>
      <c r="AJ73" s="399"/>
      <c r="AK73" s="240"/>
      <c r="AL73" s="422"/>
      <c r="AM73" s="128"/>
      <c r="AN73" s="128"/>
      <c r="AO73" s="128"/>
      <c r="AP73" s="128"/>
      <c r="AQ73" s="128"/>
      <c r="AR73" s="240"/>
      <c r="AS73" s="359"/>
      <c r="AT73" s="365"/>
      <c r="AU73" s="365"/>
      <c r="AV73" s="365"/>
      <c r="AW73" s="364"/>
      <c r="AX73" s="239"/>
      <c r="AY73" s="39" t="s">
        <v>383</v>
      </c>
      <c r="AZ73" s="92">
        <v>242120040</v>
      </c>
      <c r="BA73" s="366"/>
      <c r="BB73" s="39" t="s">
        <v>191</v>
      </c>
      <c r="BC73" s="405"/>
      <c r="BD73" s="240"/>
      <c r="BE73" s="240"/>
      <c r="BF73" s="240"/>
      <c r="BG73" s="39" t="s">
        <v>383</v>
      </c>
      <c r="BH73" s="126">
        <v>242120040</v>
      </c>
      <c r="BI73" s="126">
        <v>242120040</v>
      </c>
      <c r="BJ73" s="126"/>
      <c r="BK73" s="126">
        <v>0</v>
      </c>
      <c r="BL73" s="127">
        <f>+BK73/BI73</f>
        <v>0</v>
      </c>
      <c r="BM73" s="465"/>
      <c r="BN73" s="465">
        <v>143775112</v>
      </c>
      <c r="BO73" s="465">
        <v>107831334</v>
      </c>
      <c r="BP73" s="483"/>
      <c r="BQ73" s="483"/>
      <c r="BR73" s="240"/>
      <c r="BS73" s="365"/>
      <c r="BT73" s="239"/>
      <c r="BU73" s="239"/>
      <c r="BV73" s="67"/>
    </row>
    <row r="74" spans="1:74" ht="30">
      <c r="A74" s="273"/>
      <c r="B74" s="319"/>
      <c r="C74" s="319"/>
      <c r="D74" s="323"/>
      <c r="E74" s="323"/>
      <c r="F74" s="323"/>
      <c r="G74" s="323"/>
      <c r="H74" s="323"/>
      <c r="I74" s="323"/>
      <c r="J74" s="273"/>
      <c r="K74" s="323"/>
      <c r="L74" s="323"/>
      <c r="M74" s="323"/>
      <c r="N74" s="323"/>
      <c r="O74" s="323"/>
      <c r="P74" s="323"/>
      <c r="Q74" s="323"/>
      <c r="R74" s="242"/>
      <c r="S74" s="242"/>
      <c r="T74" s="242"/>
      <c r="U74" s="242"/>
      <c r="V74" s="242"/>
      <c r="W74" s="242"/>
      <c r="X74" s="245"/>
      <c r="Y74" s="259"/>
      <c r="Z74" s="259"/>
      <c r="AA74" s="349">
        <v>42</v>
      </c>
      <c r="AB74" s="272"/>
      <c r="AC74" s="272"/>
      <c r="AD74" s="272"/>
      <c r="AE74" s="272"/>
      <c r="AF74" s="389"/>
      <c r="AG74" s="390"/>
      <c r="AH74" s="389"/>
      <c r="AI74" s="107" t="s">
        <v>384</v>
      </c>
      <c r="AJ74" s="107"/>
      <c r="AK74" s="39">
        <v>1</v>
      </c>
      <c r="AL74" s="108">
        <v>0</v>
      </c>
      <c r="AM74" s="109">
        <v>0</v>
      </c>
      <c r="AN74" s="109">
        <v>0</v>
      </c>
      <c r="AO74" s="109">
        <v>0</v>
      </c>
      <c r="AP74" s="109">
        <f>AM74+AN74+AO74</f>
        <v>0</v>
      </c>
      <c r="AQ74" s="109"/>
      <c r="AR74" s="39" t="s">
        <v>244</v>
      </c>
      <c r="AS74" s="75" t="s">
        <v>175</v>
      </c>
      <c r="AT74" s="40"/>
      <c r="AU74" s="40"/>
      <c r="AV74" s="40"/>
      <c r="AW74" s="365"/>
      <c r="AX74" s="240"/>
      <c r="AY74" s="39" t="s">
        <v>385</v>
      </c>
      <c r="AZ74" s="92">
        <v>191325340</v>
      </c>
      <c r="BA74" s="366"/>
      <c r="BB74" s="39" t="s">
        <v>187</v>
      </c>
      <c r="BC74" s="405"/>
      <c r="BD74" s="39" t="s">
        <v>182</v>
      </c>
      <c r="BE74" s="39"/>
      <c r="BF74" s="39"/>
      <c r="BG74" s="39" t="s">
        <v>385</v>
      </c>
      <c r="BH74" s="126">
        <v>191325340</v>
      </c>
      <c r="BI74" s="126">
        <v>191325340</v>
      </c>
      <c r="BJ74" s="126"/>
      <c r="BK74" s="126">
        <v>0</v>
      </c>
      <c r="BL74" s="127">
        <f>+BK74/BI74</f>
        <v>0</v>
      </c>
      <c r="BM74" s="466"/>
      <c r="BN74" s="466">
        <v>143775112</v>
      </c>
      <c r="BO74" s="466">
        <v>107831334</v>
      </c>
      <c r="BP74" s="440"/>
      <c r="BQ74" s="440"/>
      <c r="BR74" s="39"/>
      <c r="BS74" s="40"/>
      <c r="BT74" s="239"/>
      <c r="BU74" s="239"/>
      <c r="BV74" s="67"/>
    </row>
    <row r="75" spans="1:74" ht="51.75" customHeight="1">
      <c r="A75" s="49"/>
      <c r="B75" s="319"/>
      <c r="C75" s="319"/>
      <c r="D75" s="113"/>
      <c r="E75" s="113"/>
      <c r="F75" s="113"/>
      <c r="G75" s="113"/>
      <c r="H75" s="113"/>
      <c r="I75" s="113"/>
      <c r="J75" s="49"/>
      <c r="K75" s="113"/>
      <c r="L75" s="113"/>
      <c r="M75" s="383" t="s">
        <v>386</v>
      </c>
      <c r="N75" s="384"/>
      <c r="O75" s="384"/>
      <c r="P75" s="384"/>
      <c r="Q75" s="384"/>
      <c r="R75" s="384"/>
      <c r="S75" s="384"/>
      <c r="T75" s="384"/>
      <c r="U75" s="384"/>
      <c r="V75" s="384"/>
      <c r="W75" s="385"/>
      <c r="X75" s="193"/>
      <c r="Y75" s="129">
        <f>(Y58+Y65+Y72)/3</f>
        <v>0.30952380952380953</v>
      </c>
      <c r="Z75" s="129">
        <f>(Z58+Z65+Z72)/3</f>
        <v>0.30952380952380953</v>
      </c>
      <c r="AA75" s="130"/>
      <c r="AB75" s="53"/>
      <c r="AC75" s="53"/>
      <c r="AD75" s="115"/>
      <c r="AE75" s="115"/>
      <c r="AF75" s="39"/>
      <c r="AG75" s="116"/>
      <c r="AH75" s="39"/>
      <c r="AI75" s="107"/>
      <c r="AJ75" s="107"/>
      <c r="AK75" s="39"/>
      <c r="AL75" s="108"/>
      <c r="AM75" s="109"/>
      <c r="AN75" s="109"/>
      <c r="AO75" s="109"/>
      <c r="AP75" s="109"/>
      <c r="AQ75" s="109"/>
      <c r="AR75" s="39"/>
      <c r="AS75" s="75"/>
      <c r="AT75" s="40"/>
      <c r="AU75" s="40"/>
      <c r="AV75" s="40"/>
      <c r="AW75" s="87"/>
      <c r="AX75" s="63"/>
      <c r="AY75" s="61"/>
      <c r="AZ75" s="92"/>
      <c r="BA75" s="56"/>
      <c r="BB75" s="39"/>
      <c r="BC75" s="120"/>
      <c r="BD75" s="39"/>
      <c r="BE75" s="39"/>
      <c r="BF75" s="39"/>
      <c r="BG75" s="61"/>
      <c r="BH75" s="131"/>
      <c r="BI75" s="131"/>
      <c r="BJ75" s="131"/>
      <c r="BK75" s="126"/>
      <c r="BL75" s="132"/>
      <c r="BM75" s="133">
        <f>BM58+BM72</f>
        <v>1603712629</v>
      </c>
      <c r="BN75" s="133">
        <f>BN58+BN72</f>
        <v>560793536</v>
      </c>
      <c r="BO75" s="133">
        <f>BO58+BO72</f>
        <v>380595152</v>
      </c>
      <c r="BP75" s="132">
        <f>BN75/BM75</f>
        <v>0.34968455436413476</v>
      </c>
      <c r="BQ75" s="132">
        <f>BO75/BM75</f>
        <v>0.23732129130723456</v>
      </c>
      <c r="BR75" s="39"/>
      <c r="BS75" s="40"/>
      <c r="BT75" s="63"/>
      <c r="BU75" s="63"/>
      <c r="BV75" s="67"/>
    </row>
    <row r="76" spans="1:74" ht="77.45" customHeight="1">
      <c r="A76" s="323" t="s">
        <v>228</v>
      </c>
      <c r="B76" s="319"/>
      <c r="C76" s="319"/>
      <c r="D76" s="376" t="s">
        <v>387</v>
      </c>
      <c r="E76" s="376" t="s">
        <v>388</v>
      </c>
      <c r="F76" s="376" t="s">
        <v>389</v>
      </c>
      <c r="G76" s="396">
        <v>0.75</v>
      </c>
      <c r="H76" s="376" t="s">
        <v>159</v>
      </c>
      <c r="I76" s="396">
        <v>0.75</v>
      </c>
      <c r="J76" s="397" t="s">
        <v>390</v>
      </c>
      <c r="K76" s="376" t="s">
        <v>391</v>
      </c>
      <c r="L76" s="376" t="s">
        <v>162</v>
      </c>
      <c r="M76" s="376">
        <v>20</v>
      </c>
      <c r="N76" s="376" t="s">
        <v>392</v>
      </c>
      <c r="O76" s="376"/>
      <c r="P76" s="376" t="s">
        <v>165</v>
      </c>
      <c r="Q76" s="376" t="s">
        <v>393</v>
      </c>
      <c r="R76" s="376">
        <v>30</v>
      </c>
      <c r="S76" s="376">
        <v>6</v>
      </c>
      <c r="T76" s="222">
        <v>0</v>
      </c>
      <c r="U76" s="222">
        <v>1</v>
      </c>
      <c r="V76" s="222">
        <v>0</v>
      </c>
      <c r="W76" s="222">
        <f>T76+U76+V76</f>
        <v>1</v>
      </c>
      <c r="X76" s="222">
        <v>6</v>
      </c>
      <c r="Y76" s="470">
        <v>1</v>
      </c>
      <c r="Z76" s="470">
        <v>1</v>
      </c>
      <c r="AA76" s="230">
        <v>24</v>
      </c>
      <c r="AB76" s="272" t="s">
        <v>394</v>
      </c>
      <c r="AC76" s="272" t="s">
        <v>395</v>
      </c>
      <c r="AD76" s="328" t="s">
        <v>396</v>
      </c>
      <c r="AE76" s="328" t="s">
        <v>240</v>
      </c>
      <c r="AF76" s="389" t="s">
        <v>397</v>
      </c>
      <c r="AG76" s="390">
        <v>2020130010213</v>
      </c>
      <c r="AH76" s="389" t="s">
        <v>398</v>
      </c>
      <c r="AI76" s="39" t="s">
        <v>399</v>
      </c>
      <c r="AJ76" s="39"/>
      <c r="AK76" s="40">
        <v>6</v>
      </c>
      <c r="AL76" s="41">
        <v>0.19721370134773555</v>
      </c>
      <c r="AM76" s="134">
        <f>AK76*6.4%</f>
        <v>0.38400000000000001</v>
      </c>
      <c r="AN76" s="134">
        <f>AK76*6.4%</f>
        <v>0.38400000000000001</v>
      </c>
      <c r="AO76" s="134">
        <f>AK76*6.4%</f>
        <v>0.38400000000000001</v>
      </c>
      <c r="AP76" s="134">
        <f>AM76+AN76+AO76</f>
        <v>1.1520000000000001</v>
      </c>
      <c r="AQ76" s="134"/>
      <c r="AR76" s="39" t="s">
        <v>322</v>
      </c>
      <c r="AS76" s="75" t="s">
        <v>175</v>
      </c>
      <c r="AT76" s="40"/>
      <c r="AU76" s="40"/>
      <c r="AV76" s="40"/>
      <c r="AW76" s="363" t="s">
        <v>176</v>
      </c>
      <c r="AX76" s="238" t="s">
        <v>177</v>
      </c>
      <c r="AY76" s="238" t="s">
        <v>178</v>
      </c>
      <c r="AZ76" s="92">
        <v>111005629</v>
      </c>
      <c r="BA76" s="389" t="s">
        <v>400</v>
      </c>
      <c r="BB76" s="39" t="s">
        <v>187</v>
      </c>
      <c r="BC76" s="238" t="s">
        <v>401</v>
      </c>
      <c r="BD76" s="40" t="s">
        <v>182</v>
      </c>
      <c r="BE76" s="39"/>
      <c r="BF76" s="39"/>
      <c r="BG76" s="238" t="s">
        <v>178</v>
      </c>
      <c r="BH76" s="437">
        <v>190000000</v>
      </c>
      <c r="BI76" s="437">
        <v>190000000</v>
      </c>
      <c r="BJ76" s="437">
        <v>135300000</v>
      </c>
      <c r="BK76" s="437">
        <v>185500000</v>
      </c>
      <c r="BL76" s="439">
        <f>+BK76/BI76</f>
        <v>0.97631578947368425</v>
      </c>
      <c r="BM76" s="464">
        <v>706023613</v>
      </c>
      <c r="BN76" s="464">
        <v>235668540</v>
      </c>
      <c r="BO76" s="464">
        <v>155834270</v>
      </c>
      <c r="BP76" s="439">
        <f>BN76/BM76</f>
        <v>0.33379696607966003</v>
      </c>
      <c r="BQ76" s="439">
        <f>BO76/BM76</f>
        <v>0.22072104548718544</v>
      </c>
      <c r="BR76" s="39"/>
      <c r="BS76" s="40"/>
      <c r="BT76" s="238" t="s">
        <v>402</v>
      </c>
      <c r="BU76" s="238" t="s">
        <v>403</v>
      </c>
      <c r="BV76" s="67"/>
    </row>
    <row r="77" spans="1:74" ht="60">
      <c r="A77" s="323"/>
      <c r="B77" s="319"/>
      <c r="C77" s="319"/>
      <c r="D77" s="377"/>
      <c r="E77" s="377"/>
      <c r="F77" s="377"/>
      <c r="G77" s="377"/>
      <c r="H77" s="377"/>
      <c r="I77" s="377"/>
      <c r="J77" s="397"/>
      <c r="K77" s="377"/>
      <c r="L77" s="377"/>
      <c r="M77" s="377"/>
      <c r="N77" s="377"/>
      <c r="O77" s="377"/>
      <c r="P77" s="377"/>
      <c r="Q77" s="377"/>
      <c r="R77" s="377"/>
      <c r="S77" s="377"/>
      <c r="T77" s="223"/>
      <c r="U77" s="223"/>
      <c r="V77" s="223"/>
      <c r="W77" s="377"/>
      <c r="X77" s="223"/>
      <c r="Y77" s="471"/>
      <c r="Z77" s="471"/>
      <c r="AA77" s="231">
        <v>104</v>
      </c>
      <c r="AB77" s="272"/>
      <c r="AC77" s="272"/>
      <c r="AD77" s="329"/>
      <c r="AE77" s="329"/>
      <c r="AF77" s="389"/>
      <c r="AG77" s="390"/>
      <c r="AH77" s="389"/>
      <c r="AI77" s="39" t="s">
        <v>404</v>
      </c>
      <c r="AJ77" s="39"/>
      <c r="AK77" s="40">
        <v>1</v>
      </c>
      <c r="AL77" s="41">
        <v>4.8899200250870072E-2</v>
      </c>
      <c r="AM77" s="42">
        <v>0</v>
      </c>
      <c r="AN77" s="42">
        <v>0</v>
      </c>
      <c r="AO77" s="42">
        <v>0</v>
      </c>
      <c r="AP77" s="42">
        <f>AM77+AN77+AO77</f>
        <v>0</v>
      </c>
      <c r="AQ77" s="42"/>
      <c r="AR77" s="39" t="s">
        <v>322</v>
      </c>
      <c r="AS77" s="75" t="s">
        <v>175</v>
      </c>
      <c r="AT77" s="40"/>
      <c r="AU77" s="40"/>
      <c r="AV77" s="40"/>
      <c r="AW77" s="364"/>
      <c r="AX77" s="239"/>
      <c r="AY77" s="240"/>
      <c r="AZ77" s="92">
        <v>40000000</v>
      </c>
      <c r="BA77" s="389"/>
      <c r="BB77" s="39" t="s">
        <v>187</v>
      </c>
      <c r="BC77" s="239"/>
      <c r="BD77" s="40" t="s">
        <v>282</v>
      </c>
      <c r="BE77" s="40"/>
      <c r="BF77" s="39"/>
      <c r="BG77" s="240"/>
      <c r="BH77" s="438"/>
      <c r="BI77" s="438"/>
      <c r="BJ77" s="438"/>
      <c r="BK77" s="438"/>
      <c r="BL77" s="440"/>
      <c r="BM77" s="465"/>
      <c r="BN77" s="465">
        <v>235668540</v>
      </c>
      <c r="BO77" s="465">
        <v>155834270</v>
      </c>
      <c r="BP77" s="483"/>
      <c r="BQ77" s="483"/>
      <c r="BR77" s="39"/>
      <c r="BS77" s="40"/>
      <c r="BT77" s="239"/>
      <c r="BU77" s="239"/>
      <c r="BV77" s="67"/>
    </row>
    <row r="78" spans="1:74" ht="41.1" customHeight="1">
      <c r="A78" s="323"/>
      <c r="B78" s="319"/>
      <c r="C78" s="319"/>
      <c r="D78" s="377"/>
      <c r="E78" s="377"/>
      <c r="F78" s="377"/>
      <c r="G78" s="377"/>
      <c r="H78" s="377"/>
      <c r="I78" s="377"/>
      <c r="J78" s="397"/>
      <c r="K78" s="377"/>
      <c r="L78" s="377"/>
      <c r="M78" s="377"/>
      <c r="N78" s="377"/>
      <c r="O78" s="377"/>
      <c r="P78" s="377"/>
      <c r="Q78" s="377"/>
      <c r="R78" s="377"/>
      <c r="S78" s="377"/>
      <c r="T78" s="223"/>
      <c r="U78" s="223"/>
      <c r="V78" s="223"/>
      <c r="W78" s="377"/>
      <c r="X78" s="223"/>
      <c r="Y78" s="471"/>
      <c r="Z78" s="471"/>
      <c r="AA78" s="231"/>
      <c r="AB78" s="272"/>
      <c r="AC78" s="272"/>
      <c r="AD78" s="329"/>
      <c r="AE78" s="329"/>
      <c r="AF78" s="389"/>
      <c r="AG78" s="390"/>
      <c r="AH78" s="389"/>
      <c r="AI78" s="238" t="s">
        <v>405</v>
      </c>
      <c r="AJ78" s="238"/>
      <c r="AK78" s="363">
        <v>11</v>
      </c>
      <c r="AL78" s="418">
        <v>0.41233004286388236</v>
      </c>
      <c r="AM78" s="416">
        <v>0</v>
      </c>
      <c r="AN78" s="416">
        <v>0</v>
      </c>
      <c r="AO78" s="416">
        <v>0</v>
      </c>
      <c r="AP78" s="416">
        <f>AM78+AN78+AO78</f>
        <v>0</v>
      </c>
      <c r="AQ78" s="58"/>
      <c r="AR78" s="238" t="s">
        <v>174</v>
      </c>
      <c r="AS78" s="357" t="s">
        <v>175</v>
      </c>
      <c r="AT78" s="363"/>
      <c r="AU78" s="363"/>
      <c r="AV78" s="363"/>
      <c r="AW78" s="364"/>
      <c r="AX78" s="239"/>
      <c r="AY78" s="238" t="s">
        <v>198</v>
      </c>
      <c r="AZ78" s="92">
        <v>53985000</v>
      </c>
      <c r="BA78" s="389"/>
      <c r="BB78" s="39" t="s">
        <v>406</v>
      </c>
      <c r="BC78" s="239"/>
      <c r="BD78" s="363" t="s">
        <v>182</v>
      </c>
      <c r="BE78" s="238"/>
      <c r="BF78" s="238"/>
      <c r="BG78" s="238" t="s">
        <v>198</v>
      </c>
      <c r="BH78" s="437">
        <v>251005629</v>
      </c>
      <c r="BI78" s="437">
        <v>251005629</v>
      </c>
      <c r="BJ78" s="437">
        <v>0</v>
      </c>
      <c r="BK78" s="437">
        <v>176066780</v>
      </c>
      <c r="BL78" s="439">
        <f>+BK78/BI78</f>
        <v>0.70144554407582627</v>
      </c>
      <c r="BM78" s="465"/>
      <c r="BN78" s="465">
        <v>235668540</v>
      </c>
      <c r="BO78" s="465">
        <v>155834270</v>
      </c>
      <c r="BP78" s="483"/>
      <c r="BQ78" s="483"/>
      <c r="BR78" s="238"/>
      <c r="BS78" s="40"/>
      <c r="BT78" s="239"/>
      <c r="BU78" s="239"/>
      <c r="BV78" s="135"/>
    </row>
    <row r="79" spans="1:74" ht="39.6" customHeight="1">
      <c r="A79" s="323"/>
      <c r="B79" s="319"/>
      <c r="C79" s="319"/>
      <c r="D79" s="377"/>
      <c r="E79" s="377"/>
      <c r="F79" s="377"/>
      <c r="G79" s="377"/>
      <c r="H79" s="377"/>
      <c r="I79" s="377"/>
      <c r="J79" s="397"/>
      <c r="K79" s="378"/>
      <c r="L79" s="378"/>
      <c r="M79" s="378"/>
      <c r="N79" s="378"/>
      <c r="O79" s="378"/>
      <c r="P79" s="378"/>
      <c r="Q79" s="378"/>
      <c r="R79" s="378"/>
      <c r="S79" s="378"/>
      <c r="T79" s="224"/>
      <c r="U79" s="224"/>
      <c r="V79" s="224"/>
      <c r="W79" s="378"/>
      <c r="X79" s="224"/>
      <c r="Y79" s="472"/>
      <c r="Z79" s="472"/>
      <c r="AA79" s="232">
        <v>1317</v>
      </c>
      <c r="AB79" s="272"/>
      <c r="AC79" s="272"/>
      <c r="AD79" s="330"/>
      <c r="AE79" s="330"/>
      <c r="AF79" s="389"/>
      <c r="AG79" s="390"/>
      <c r="AH79" s="389"/>
      <c r="AI79" s="239"/>
      <c r="AJ79" s="239"/>
      <c r="AK79" s="364"/>
      <c r="AL79" s="419"/>
      <c r="AM79" s="475"/>
      <c r="AN79" s="475"/>
      <c r="AO79" s="475"/>
      <c r="AP79" s="475"/>
      <c r="AQ79" s="188"/>
      <c r="AR79" s="239"/>
      <c r="AS79" s="358"/>
      <c r="AT79" s="364"/>
      <c r="AU79" s="364"/>
      <c r="AV79" s="364"/>
      <c r="AW79" s="364"/>
      <c r="AX79" s="239"/>
      <c r="AY79" s="240"/>
      <c r="AZ79" s="92">
        <v>190000000</v>
      </c>
      <c r="BA79" s="389"/>
      <c r="BB79" s="39" t="s">
        <v>180</v>
      </c>
      <c r="BC79" s="239"/>
      <c r="BD79" s="364"/>
      <c r="BE79" s="239"/>
      <c r="BF79" s="239"/>
      <c r="BG79" s="240"/>
      <c r="BH79" s="438"/>
      <c r="BI79" s="438"/>
      <c r="BJ79" s="438"/>
      <c r="BK79" s="438"/>
      <c r="BL79" s="440"/>
      <c r="BM79" s="465"/>
      <c r="BN79" s="465">
        <v>235668540</v>
      </c>
      <c r="BO79" s="465">
        <v>155834270</v>
      </c>
      <c r="BP79" s="483"/>
      <c r="BQ79" s="483"/>
      <c r="BR79" s="239"/>
      <c r="BS79" s="40"/>
      <c r="BT79" s="240"/>
      <c r="BU79" s="240"/>
      <c r="BV79" s="136"/>
    </row>
    <row r="80" spans="1:74" ht="47.1" customHeight="1">
      <c r="A80" s="323"/>
      <c r="B80" s="319"/>
      <c r="C80" s="319"/>
      <c r="D80" s="377"/>
      <c r="E80" s="377"/>
      <c r="F80" s="377"/>
      <c r="G80" s="377"/>
      <c r="H80" s="377"/>
      <c r="I80" s="377"/>
      <c r="J80" s="397"/>
      <c r="K80" s="394" t="s">
        <v>407</v>
      </c>
      <c r="L80" s="394" t="s">
        <v>408</v>
      </c>
      <c r="M80" s="376">
        <v>18</v>
      </c>
      <c r="N80" s="323" t="s">
        <v>409</v>
      </c>
      <c r="O80" s="323"/>
      <c r="P80" s="323" t="s">
        <v>165</v>
      </c>
      <c r="Q80" s="394" t="s">
        <v>410</v>
      </c>
      <c r="R80" s="233">
        <v>36</v>
      </c>
      <c r="S80" s="400">
        <v>3</v>
      </c>
      <c r="T80" s="401">
        <v>0</v>
      </c>
      <c r="U80" s="401">
        <v>0</v>
      </c>
      <c r="V80" s="401">
        <v>0</v>
      </c>
      <c r="W80" s="401">
        <f>T80+U80+V80</f>
        <v>0</v>
      </c>
      <c r="X80" s="225">
        <v>0</v>
      </c>
      <c r="Y80" s="467">
        <f>W80/S80</f>
        <v>0</v>
      </c>
      <c r="Z80" s="467">
        <f>W80/S80</f>
        <v>0</v>
      </c>
      <c r="AA80" s="230">
        <v>42</v>
      </c>
      <c r="AB80" s="272" t="s">
        <v>394</v>
      </c>
      <c r="AC80" s="272" t="s">
        <v>395</v>
      </c>
      <c r="AD80" s="328" t="s">
        <v>396</v>
      </c>
      <c r="AE80" s="328" t="s">
        <v>240</v>
      </c>
      <c r="AF80" s="389"/>
      <c r="AG80" s="390"/>
      <c r="AH80" s="389"/>
      <c r="AI80" s="240"/>
      <c r="AJ80" s="240"/>
      <c r="AK80" s="365"/>
      <c r="AL80" s="420"/>
      <c r="AM80" s="417"/>
      <c r="AN80" s="417"/>
      <c r="AO80" s="417"/>
      <c r="AP80" s="417"/>
      <c r="AQ80" s="186"/>
      <c r="AR80" s="240"/>
      <c r="AS80" s="359"/>
      <c r="AT80" s="365"/>
      <c r="AU80" s="365"/>
      <c r="AV80" s="365"/>
      <c r="AW80" s="364"/>
      <c r="AX80" s="239"/>
      <c r="AY80" s="238" t="s">
        <v>212</v>
      </c>
      <c r="AZ80" s="92">
        <v>99575824.449999988</v>
      </c>
      <c r="BA80" s="389"/>
      <c r="BB80" s="39" t="s">
        <v>191</v>
      </c>
      <c r="BC80" s="239"/>
      <c r="BD80" s="365"/>
      <c r="BE80" s="240"/>
      <c r="BF80" s="240"/>
      <c r="BG80" s="238" t="s">
        <v>212</v>
      </c>
      <c r="BH80" s="437">
        <v>211032984</v>
      </c>
      <c r="BI80" s="437">
        <v>211032984</v>
      </c>
      <c r="BJ80" s="437">
        <v>61998092</v>
      </c>
      <c r="BK80" s="437">
        <v>173976092</v>
      </c>
      <c r="BL80" s="439">
        <f>+BK80/BI80</f>
        <v>0.82440236925238186</v>
      </c>
      <c r="BM80" s="465"/>
      <c r="BN80" s="465">
        <v>235668540</v>
      </c>
      <c r="BO80" s="465">
        <v>155834270</v>
      </c>
      <c r="BP80" s="483"/>
      <c r="BQ80" s="483"/>
      <c r="BR80" s="240"/>
      <c r="BS80" s="40"/>
      <c r="BT80" s="238" t="s">
        <v>402</v>
      </c>
      <c r="BU80" s="238" t="s">
        <v>403</v>
      </c>
      <c r="BV80" s="137"/>
    </row>
    <row r="81" spans="1:74" ht="75">
      <c r="A81" s="323"/>
      <c r="B81" s="319"/>
      <c r="C81" s="319"/>
      <c r="D81" s="377"/>
      <c r="E81" s="377"/>
      <c r="F81" s="377"/>
      <c r="G81" s="377"/>
      <c r="H81" s="377"/>
      <c r="I81" s="377"/>
      <c r="J81" s="397"/>
      <c r="K81" s="394"/>
      <c r="L81" s="394"/>
      <c r="M81" s="377"/>
      <c r="N81" s="323"/>
      <c r="O81" s="323"/>
      <c r="P81" s="323"/>
      <c r="Q81" s="394"/>
      <c r="R81" s="325"/>
      <c r="S81" s="400"/>
      <c r="T81" s="401"/>
      <c r="U81" s="401"/>
      <c r="V81" s="401"/>
      <c r="W81" s="400"/>
      <c r="X81" s="226"/>
      <c r="Y81" s="468"/>
      <c r="Z81" s="468"/>
      <c r="AA81" s="231"/>
      <c r="AB81" s="272"/>
      <c r="AC81" s="272"/>
      <c r="AD81" s="329"/>
      <c r="AE81" s="329"/>
      <c r="AF81" s="389"/>
      <c r="AG81" s="390"/>
      <c r="AH81" s="389"/>
      <c r="AI81" s="107" t="s">
        <v>411</v>
      </c>
      <c r="AJ81" s="39"/>
      <c r="AK81" s="40">
        <v>1</v>
      </c>
      <c r="AL81" s="41">
        <v>0.19016355653116138</v>
      </c>
      <c r="AM81" s="134">
        <f>AK81*2.9%</f>
        <v>2.8999999999999998E-2</v>
      </c>
      <c r="AN81" s="134">
        <f>AK81*2.9%</f>
        <v>2.8999999999999998E-2</v>
      </c>
      <c r="AO81" s="134">
        <f>AK81*2.9%</f>
        <v>2.8999999999999998E-2</v>
      </c>
      <c r="AP81" s="134">
        <f>AM81+AN81+AO81</f>
        <v>8.6999999999999994E-2</v>
      </c>
      <c r="AQ81" s="134"/>
      <c r="AR81" s="39" t="s">
        <v>244</v>
      </c>
      <c r="AS81" s="75" t="s">
        <v>175</v>
      </c>
      <c r="AT81" s="40"/>
      <c r="AU81" s="40"/>
      <c r="AV81" s="40"/>
      <c r="AW81" s="364"/>
      <c r="AX81" s="239"/>
      <c r="AY81" s="240"/>
      <c r="AZ81" s="92">
        <v>100000000</v>
      </c>
      <c r="BA81" s="389"/>
      <c r="BB81" s="39" t="s">
        <v>187</v>
      </c>
      <c r="BC81" s="239"/>
      <c r="BD81" s="40" t="s">
        <v>182</v>
      </c>
      <c r="BE81" s="40"/>
      <c r="BF81" s="39"/>
      <c r="BG81" s="240"/>
      <c r="BH81" s="438"/>
      <c r="BI81" s="438"/>
      <c r="BJ81" s="438"/>
      <c r="BK81" s="438"/>
      <c r="BL81" s="440"/>
      <c r="BM81" s="465"/>
      <c r="BN81" s="465">
        <v>235668540</v>
      </c>
      <c r="BO81" s="465">
        <v>155834270</v>
      </c>
      <c r="BP81" s="483"/>
      <c r="BQ81" s="483"/>
      <c r="BR81" s="39"/>
      <c r="BS81" s="40"/>
      <c r="BT81" s="239"/>
      <c r="BU81" s="239"/>
      <c r="BV81" s="67"/>
    </row>
    <row r="82" spans="1:74" ht="90">
      <c r="A82" s="323"/>
      <c r="B82" s="319"/>
      <c r="C82" s="319"/>
      <c r="D82" s="377"/>
      <c r="E82" s="377"/>
      <c r="F82" s="377"/>
      <c r="G82" s="377"/>
      <c r="H82" s="377"/>
      <c r="I82" s="377"/>
      <c r="J82" s="397"/>
      <c r="K82" s="394"/>
      <c r="L82" s="394"/>
      <c r="M82" s="377"/>
      <c r="N82" s="323"/>
      <c r="O82" s="323"/>
      <c r="P82" s="323"/>
      <c r="Q82" s="394"/>
      <c r="R82" s="325"/>
      <c r="S82" s="400"/>
      <c r="T82" s="401"/>
      <c r="U82" s="401"/>
      <c r="V82" s="401"/>
      <c r="W82" s="400"/>
      <c r="X82" s="227"/>
      <c r="Y82" s="469"/>
      <c r="Z82" s="469"/>
      <c r="AA82" s="232"/>
      <c r="AB82" s="272"/>
      <c r="AC82" s="272"/>
      <c r="AD82" s="329"/>
      <c r="AE82" s="329"/>
      <c r="AF82" s="389"/>
      <c r="AG82" s="390"/>
      <c r="AH82" s="389"/>
      <c r="AI82" s="39" t="s">
        <v>412</v>
      </c>
      <c r="AJ82" s="39"/>
      <c r="AK82" s="40">
        <v>2</v>
      </c>
      <c r="AL82" s="41">
        <v>0.15139349900635071</v>
      </c>
      <c r="AM82" s="42">
        <v>0</v>
      </c>
      <c r="AN82" s="42">
        <v>0</v>
      </c>
      <c r="AO82" s="42">
        <v>0</v>
      </c>
      <c r="AP82" s="42">
        <f>AM82+AN82+AO82</f>
        <v>0</v>
      </c>
      <c r="AQ82" s="42"/>
      <c r="AR82" s="39" t="s">
        <v>413</v>
      </c>
      <c r="AS82" s="75" t="s">
        <v>175</v>
      </c>
      <c r="AT82" s="40"/>
      <c r="AU82" s="40"/>
      <c r="AV82" s="40"/>
      <c r="AW82" s="365"/>
      <c r="AX82" s="240"/>
      <c r="AY82" s="39" t="s">
        <v>414</v>
      </c>
      <c r="AZ82" s="92">
        <v>111457159.55</v>
      </c>
      <c r="BA82" s="389"/>
      <c r="BB82" s="39" t="s">
        <v>191</v>
      </c>
      <c r="BC82" s="239"/>
      <c r="BD82" s="40" t="s">
        <v>182</v>
      </c>
      <c r="BE82" s="40"/>
      <c r="BF82" s="39"/>
      <c r="BG82" s="39" t="s">
        <v>414</v>
      </c>
      <c r="BH82" s="126">
        <v>53985000</v>
      </c>
      <c r="BI82" s="126">
        <v>53985000</v>
      </c>
      <c r="BJ82" s="126">
        <v>0</v>
      </c>
      <c r="BK82" s="126">
        <v>0</v>
      </c>
      <c r="BL82" s="127">
        <f>+BJ82/BI82</f>
        <v>0</v>
      </c>
      <c r="BM82" s="466"/>
      <c r="BN82" s="466">
        <v>235668540</v>
      </c>
      <c r="BO82" s="466">
        <v>155834270</v>
      </c>
      <c r="BP82" s="440"/>
      <c r="BQ82" s="440"/>
      <c r="BR82" s="39"/>
      <c r="BS82" s="40"/>
      <c r="BT82" s="239"/>
      <c r="BU82" s="239"/>
      <c r="BV82" s="67"/>
    </row>
    <row r="83" spans="1:74" ht="46.5" customHeight="1">
      <c r="A83" s="323"/>
      <c r="B83" s="319"/>
      <c r="C83" s="319"/>
      <c r="D83" s="233" t="s">
        <v>387</v>
      </c>
      <c r="E83" s="233" t="s">
        <v>388</v>
      </c>
      <c r="F83" s="233" t="s">
        <v>389</v>
      </c>
      <c r="G83" s="402">
        <v>0.75</v>
      </c>
      <c r="H83" s="233" t="s">
        <v>159</v>
      </c>
      <c r="I83" s="402">
        <v>0.75</v>
      </c>
      <c r="J83" s="397"/>
      <c r="K83" s="394" t="s">
        <v>415</v>
      </c>
      <c r="L83" s="394" t="s">
        <v>162</v>
      </c>
      <c r="M83" s="394" t="s">
        <v>416</v>
      </c>
      <c r="N83" s="394" t="s">
        <v>417</v>
      </c>
      <c r="O83" s="394"/>
      <c r="P83" s="394" t="s">
        <v>165</v>
      </c>
      <c r="Q83" s="394" t="s">
        <v>418</v>
      </c>
      <c r="R83" s="233">
        <v>127</v>
      </c>
      <c r="S83" s="230">
        <v>40</v>
      </c>
      <c r="T83" s="230">
        <v>0</v>
      </c>
      <c r="U83" s="230">
        <v>0</v>
      </c>
      <c r="V83" s="230">
        <v>0</v>
      </c>
      <c r="W83" s="228">
        <f>T83+U83+V83</f>
        <v>0</v>
      </c>
      <c r="X83" s="228">
        <v>75</v>
      </c>
      <c r="Y83" s="467">
        <v>1</v>
      </c>
      <c r="Z83" s="467">
        <v>1</v>
      </c>
      <c r="AA83" s="230">
        <v>104</v>
      </c>
      <c r="AB83" s="272" t="s">
        <v>394</v>
      </c>
      <c r="AC83" s="272" t="s">
        <v>395</v>
      </c>
      <c r="AD83" s="328" t="s">
        <v>396</v>
      </c>
      <c r="AE83" s="328" t="s">
        <v>240</v>
      </c>
      <c r="AF83" s="404" t="s">
        <v>419</v>
      </c>
      <c r="AG83" s="409">
        <v>2021130010265</v>
      </c>
      <c r="AH83" s="389" t="s">
        <v>420</v>
      </c>
      <c r="AI83" s="107" t="s">
        <v>421</v>
      </c>
      <c r="AJ83" s="107"/>
      <c r="AK83" s="40">
        <v>1</v>
      </c>
      <c r="AL83" s="108">
        <v>6.2156675912366524E-2</v>
      </c>
      <c r="AM83" s="109">
        <v>0</v>
      </c>
      <c r="AN83" s="109">
        <v>0</v>
      </c>
      <c r="AO83" s="109">
        <v>0</v>
      </c>
      <c r="AP83" s="138">
        <f>AM83+AN83+AO83</f>
        <v>0</v>
      </c>
      <c r="AQ83" s="138"/>
      <c r="AR83" s="39" t="s">
        <v>422</v>
      </c>
      <c r="AS83" s="75" t="s">
        <v>175</v>
      </c>
      <c r="AT83" s="40"/>
      <c r="AU83" s="40"/>
      <c r="AV83" s="40"/>
      <c r="AW83" s="363" t="s">
        <v>176</v>
      </c>
      <c r="AX83" s="238" t="s">
        <v>177</v>
      </c>
      <c r="AY83" s="238" t="s">
        <v>178</v>
      </c>
      <c r="AZ83" s="45">
        <v>131600000</v>
      </c>
      <c r="BA83" s="389" t="s">
        <v>423</v>
      </c>
      <c r="BB83" s="39" t="s">
        <v>191</v>
      </c>
      <c r="BC83" s="398" t="s">
        <v>424</v>
      </c>
      <c r="BD83" s="40" t="s">
        <v>182</v>
      </c>
      <c r="BE83" s="40"/>
      <c r="BF83" s="39"/>
      <c r="BG83" s="238" t="s">
        <v>178</v>
      </c>
      <c r="BH83" s="437">
        <v>1400000000</v>
      </c>
      <c r="BI83" s="437">
        <v>900000000</v>
      </c>
      <c r="BJ83" s="437">
        <v>379400000</v>
      </c>
      <c r="BK83" s="437">
        <v>494600000</v>
      </c>
      <c r="BL83" s="439">
        <f>+BK83/BI83</f>
        <v>0.54955555555555557</v>
      </c>
      <c r="BM83" s="464">
        <v>1892099793</v>
      </c>
      <c r="BN83" s="464">
        <v>1189789476</v>
      </c>
      <c r="BO83" s="464">
        <v>892342107</v>
      </c>
      <c r="BP83" s="439">
        <f>BN83/BM83</f>
        <v>0.6288196216720372</v>
      </c>
      <c r="BQ83" s="439">
        <f>BO83/BM83</f>
        <v>0.47161471625402795</v>
      </c>
      <c r="BR83" s="39"/>
      <c r="BS83" s="40"/>
      <c r="BT83" s="238" t="s">
        <v>402</v>
      </c>
      <c r="BU83" s="238" t="s">
        <v>403</v>
      </c>
      <c r="BV83" s="67"/>
    </row>
    <row r="84" spans="1:74" ht="60">
      <c r="A84" s="323"/>
      <c r="B84" s="319"/>
      <c r="C84" s="319"/>
      <c r="D84" s="325"/>
      <c r="E84" s="325"/>
      <c r="F84" s="325"/>
      <c r="G84" s="325"/>
      <c r="H84" s="325"/>
      <c r="I84" s="325"/>
      <c r="J84" s="397"/>
      <c r="K84" s="394"/>
      <c r="L84" s="394"/>
      <c r="M84" s="394"/>
      <c r="N84" s="394"/>
      <c r="O84" s="394"/>
      <c r="P84" s="394"/>
      <c r="Q84" s="394"/>
      <c r="R84" s="234"/>
      <c r="S84" s="232"/>
      <c r="T84" s="232"/>
      <c r="U84" s="232"/>
      <c r="V84" s="232"/>
      <c r="W84" s="229"/>
      <c r="X84" s="229"/>
      <c r="Y84" s="469"/>
      <c r="Z84" s="469"/>
      <c r="AA84" s="232">
        <v>1</v>
      </c>
      <c r="AB84" s="272"/>
      <c r="AC84" s="272"/>
      <c r="AD84" s="330"/>
      <c r="AE84" s="330"/>
      <c r="AF84" s="404"/>
      <c r="AG84" s="409"/>
      <c r="AH84" s="389"/>
      <c r="AI84" s="107" t="s">
        <v>425</v>
      </c>
      <c r="AJ84" s="107"/>
      <c r="AK84" s="40">
        <v>40</v>
      </c>
      <c r="AL84" s="108">
        <v>0.38966001236855913</v>
      </c>
      <c r="AM84" s="109">
        <f>AK84*6.7%</f>
        <v>2.68</v>
      </c>
      <c r="AN84" s="109">
        <f>AK84*6.7%</f>
        <v>2.68</v>
      </c>
      <c r="AO84" s="109">
        <f>AK84*6.7%</f>
        <v>2.68</v>
      </c>
      <c r="AP84" s="138">
        <f>AM84+AN84+AO84</f>
        <v>8.0400000000000009</v>
      </c>
      <c r="AQ84" s="138"/>
      <c r="AR84" s="39" t="s">
        <v>174</v>
      </c>
      <c r="AS84" s="75" t="s">
        <v>175</v>
      </c>
      <c r="AT84" s="40"/>
      <c r="AU84" s="40"/>
      <c r="AV84" s="40"/>
      <c r="AW84" s="364"/>
      <c r="AX84" s="239"/>
      <c r="AY84" s="240"/>
      <c r="AZ84" s="45">
        <v>700000000</v>
      </c>
      <c r="BA84" s="389"/>
      <c r="BB84" s="39" t="s">
        <v>180</v>
      </c>
      <c r="BC84" s="405"/>
      <c r="BD84" s="40" t="s">
        <v>182</v>
      </c>
      <c r="BE84" s="40"/>
      <c r="BF84" s="39"/>
      <c r="BG84" s="240"/>
      <c r="BH84" s="438"/>
      <c r="BI84" s="438"/>
      <c r="BJ84" s="438"/>
      <c r="BK84" s="438"/>
      <c r="BL84" s="440"/>
      <c r="BM84" s="465"/>
      <c r="BN84" s="465">
        <v>1189789476</v>
      </c>
      <c r="BO84" s="465">
        <v>892342107</v>
      </c>
      <c r="BP84" s="483"/>
      <c r="BQ84" s="483"/>
      <c r="BR84" s="39"/>
      <c r="BS84" s="40"/>
      <c r="BT84" s="240"/>
      <c r="BU84" s="240"/>
      <c r="BV84" s="67"/>
    </row>
    <row r="85" spans="1:74" ht="33.950000000000003" customHeight="1">
      <c r="A85" s="323"/>
      <c r="B85" s="319"/>
      <c r="C85" s="319"/>
      <c r="D85" s="325"/>
      <c r="E85" s="325"/>
      <c r="F85" s="325"/>
      <c r="G85" s="325"/>
      <c r="H85" s="325"/>
      <c r="I85" s="325"/>
      <c r="J85" s="397"/>
      <c r="K85" s="394" t="s">
        <v>426</v>
      </c>
      <c r="L85" s="394" t="s">
        <v>162</v>
      </c>
      <c r="M85" s="394" t="s">
        <v>416</v>
      </c>
      <c r="N85" s="394" t="s">
        <v>427</v>
      </c>
      <c r="O85" s="394"/>
      <c r="P85" s="394" t="s">
        <v>165</v>
      </c>
      <c r="Q85" s="394" t="s">
        <v>428</v>
      </c>
      <c r="R85" s="233">
        <v>1767</v>
      </c>
      <c r="S85" s="230">
        <v>450</v>
      </c>
      <c r="T85" s="230">
        <v>0</v>
      </c>
      <c r="U85" s="230">
        <v>0</v>
      </c>
      <c r="V85" s="230">
        <v>0</v>
      </c>
      <c r="W85" s="230">
        <f>T85+U85+V85</f>
        <v>0</v>
      </c>
      <c r="X85" s="230">
        <v>0</v>
      </c>
      <c r="Y85" s="467">
        <v>0</v>
      </c>
      <c r="Z85" s="467">
        <v>0</v>
      </c>
      <c r="AA85" s="230">
        <v>1317</v>
      </c>
      <c r="AB85" s="408" t="s">
        <v>394</v>
      </c>
      <c r="AC85" s="403" t="s">
        <v>395</v>
      </c>
      <c r="AD85" s="328" t="s">
        <v>396</v>
      </c>
      <c r="AE85" s="328" t="s">
        <v>240</v>
      </c>
      <c r="AF85" s="404"/>
      <c r="AG85" s="409"/>
      <c r="AH85" s="389"/>
      <c r="AI85" s="398" t="s">
        <v>429</v>
      </c>
      <c r="AJ85" s="398"/>
      <c r="AK85" s="363">
        <v>450</v>
      </c>
      <c r="AL85" s="421">
        <v>0.42325643298316812</v>
      </c>
      <c r="AM85" s="125">
        <v>0</v>
      </c>
      <c r="AN85" s="125">
        <v>0</v>
      </c>
      <c r="AO85" s="125">
        <v>0</v>
      </c>
      <c r="AP85" s="125">
        <f>AM85+AN85+AO85</f>
        <v>0</v>
      </c>
      <c r="AQ85" s="125"/>
      <c r="AR85" s="238" t="s">
        <v>174</v>
      </c>
      <c r="AS85" s="357" t="s">
        <v>175</v>
      </c>
      <c r="AT85" s="363"/>
      <c r="AU85" s="363"/>
      <c r="AV85" s="363"/>
      <c r="AW85" s="364"/>
      <c r="AX85" s="239"/>
      <c r="AY85" s="238" t="s">
        <v>198</v>
      </c>
      <c r="AZ85" s="45">
        <v>700000000</v>
      </c>
      <c r="BA85" s="389"/>
      <c r="BB85" s="39" t="s">
        <v>180</v>
      </c>
      <c r="BC85" s="405"/>
      <c r="BD85" s="363" t="s">
        <v>182</v>
      </c>
      <c r="BE85" s="363"/>
      <c r="BF85" s="238"/>
      <c r="BG85" s="238" t="s">
        <v>198</v>
      </c>
      <c r="BH85" s="437">
        <v>209368432</v>
      </c>
      <c r="BI85" s="437">
        <v>209368432</v>
      </c>
      <c r="BJ85" s="437">
        <v>0</v>
      </c>
      <c r="BK85" s="452">
        <v>0</v>
      </c>
      <c r="BL85" s="439">
        <f>+BJ85/BI85</f>
        <v>0</v>
      </c>
      <c r="BM85" s="465"/>
      <c r="BN85" s="465">
        <v>1189789476</v>
      </c>
      <c r="BO85" s="465">
        <v>892342107</v>
      </c>
      <c r="BP85" s="483"/>
      <c r="BQ85" s="483"/>
      <c r="BR85" s="39"/>
      <c r="BS85" s="40"/>
      <c r="BT85" s="238" t="s">
        <v>402</v>
      </c>
      <c r="BU85" s="238" t="s">
        <v>403</v>
      </c>
      <c r="BV85" s="139"/>
    </row>
    <row r="86" spans="1:74" ht="42.95" customHeight="1">
      <c r="A86" s="323"/>
      <c r="B86" s="319"/>
      <c r="C86" s="319"/>
      <c r="D86" s="325"/>
      <c r="E86" s="325"/>
      <c r="F86" s="325"/>
      <c r="G86" s="325"/>
      <c r="H86" s="325"/>
      <c r="I86" s="325"/>
      <c r="J86" s="397"/>
      <c r="K86" s="394"/>
      <c r="L86" s="394"/>
      <c r="M86" s="394"/>
      <c r="N86" s="394"/>
      <c r="O86" s="394"/>
      <c r="P86" s="394"/>
      <c r="Q86" s="394"/>
      <c r="R86" s="325"/>
      <c r="S86" s="231"/>
      <c r="T86" s="231"/>
      <c r="U86" s="231"/>
      <c r="V86" s="231"/>
      <c r="W86" s="231"/>
      <c r="X86" s="231"/>
      <c r="Y86" s="468"/>
      <c r="Z86" s="468"/>
      <c r="AA86" s="231">
        <v>4</v>
      </c>
      <c r="AB86" s="408"/>
      <c r="AC86" s="403"/>
      <c r="AD86" s="329"/>
      <c r="AE86" s="329"/>
      <c r="AF86" s="404"/>
      <c r="AG86" s="409"/>
      <c r="AH86" s="389"/>
      <c r="AI86" s="399"/>
      <c r="AJ86" s="405"/>
      <c r="AK86" s="364"/>
      <c r="AL86" s="426"/>
      <c r="AM86" s="128"/>
      <c r="AN86" s="128"/>
      <c r="AO86" s="128"/>
      <c r="AP86" s="128"/>
      <c r="AQ86" s="128"/>
      <c r="AR86" s="240"/>
      <c r="AS86" s="359"/>
      <c r="AT86" s="364"/>
      <c r="AU86" s="365"/>
      <c r="AV86" s="365"/>
      <c r="AW86" s="364"/>
      <c r="AX86" s="239"/>
      <c r="AY86" s="240"/>
      <c r="AZ86" s="45">
        <v>51131361</v>
      </c>
      <c r="BA86" s="389"/>
      <c r="BB86" s="39" t="s">
        <v>430</v>
      </c>
      <c r="BC86" s="405"/>
      <c r="BD86" s="365"/>
      <c r="BE86" s="365"/>
      <c r="BF86" s="240"/>
      <c r="BG86" s="240"/>
      <c r="BH86" s="438"/>
      <c r="BI86" s="438"/>
      <c r="BJ86" s="438"/>
      <c r="BK86" s="438"/>
      <c r="BL86" s="440"/>
      <c r="BM86" s="465"/>
      <c r="BN86" s="465">
        <v>1189789476</v>
      </c>
      <c r="BO86" s="465">
        <v>892342107</v>
      </c>
      <c r="BP86" s="483"/>
      <c r="BQ86" s="483"/>
      <c r="BR86" s="39"/>
      <c r="BS86" s="40"/>
      <c r="BT86" s="239"/>
      <c r="BU86" s="239"/>
      <c r="BV86" s="140"/>
    </row>
    <row r="87" spans="1:74" ht="60">
      <c r="A87" s="323"/>
      <c r="B87" s="319"/>
      <c r="C87" s="319"/>
      <c r="D87" s="325"/>
      <c r="E87" s="325"/>
      <c r="F87" s="325"/>
      <c r="G87" s="325"/>
      <c r="H87" s="325"/>
      <c r="I87" s="325"/>
      <c r="J87" s="397"/>
      <c r="K87" s="394"/>
      <c r="L87" s="394"/>
      <c r="M87" s="394"/>
      <c r="N87" s="394"/>
      <c r="O87" s="394"/>
      <c r="P87" s="394"/>
      <c r="Q87" s="394"/>
      <c r="R87" s="325"/>
      <c r="S87" s="231"/>
      <c r="T87" s="231"/>
      <c r="U87" s="231"/>
      <c r="V87" s="231"/>
      <c r="W87" s="231"/>
      <c r="X87" s="231"/>
      <c r="Y87" s="468"/>
      <c r="Z87" s="468"/>
      <c r="AA87" s="406">
        <v>492</v>
      </c>
      <c r="AB87" s="408"/>
      <c r="AC87" s="403"/>
      <c r="AD87" s="329"/>
      <c r="AE87" s="329"/>
      <c r="AF87" s="404"/>
      <c r="AG87" s="409"/>
      <c r="AH87" s="389"/>
      <c r="AI87" s="107" t="s">
        <v>431</v>
      </c>
      <c r="AJ87" s="107"/>
      <c r="AK87" s="40">
        <v>1</v>
      </c>
      <c r="AL87" s="108">
        <v>8.7141665415318675E-2</v>
      </c>
      <c r="AM87" s="125">
        <v>0</v>
      </c>
      <c r="AN87" s="125">
        <v>0</v>
      </c>
      <c r="AO87" s="125">
        <v>0</v>
      </c>
      <c r="AP87" s="125">
        <f>AM87+AN87+AO87</f>
        <v>0</v>
      </c>
      <c r="AQ87" s="125"/>
      <c r="AR87" s="61" t="s">
        <v>413</v>
      </c>
      <c r="AS87" s="75" t="s">
        <v>175</v>
      </c>
      <c r="AT87" s="40"/>
      <c r="AU87" s="40"/>
      <c r="AV87" s="40"/>
      <c r="AW87" s="364"/>
      <c r="AX87" s="239"/>
      <c r="AY87" s="39" t="s">
        <v>212</v>
      </c>
      <c r="AZ87" s="45">
        <v>209368432</v>
      </c>
      <c r="BA87" s="389"/>
      <c r="BB87" s="39" t="s">
        <v>187</v>
      </c>
      <c r="BC87" s="405"/>
      <c r="BD87" s="40" t="s">
        <v>182</v>
      </c>
      <c r="BE87" s="40"/>
      <c r="BF87" s="39"/>
      <c r="BG87" s="141" t="s">
        <v>212</v>
      </c>
      <c r="BH87" s="126">
        <v>131600000</v>
      </c>
      <c r="BI87" s="126">
        <v>131600000</v>
      </c>
      <c r="BJ87" s="126">
        <v>6137328</v>
      </c>
      <c r="BK87" s="143">
        <v>8392368</v>
      </c>
      <c r="BL87" s="127">
        <f>+BK87/BI87</f>
        <v>6.3771793313069911E-2</v>
      </c>
      <c r="BM87" s="465"/>
      <c r="BN87" s="465">
        <v>1189789476</v>
      </c>
      <c r="BO87" s="465">
        <v>892342107</v>
      </c>
      <c r="BP87" s="483"/>
      <c r="BQ87" s="483"/>
      <c r="BR87" s="61"/>
      <c r="BS87" s="40"/>
      <c r="BT87" s="239"/>
      <c r="BU87" s="239"/>
      <c r="BV87" s="140"/>
    </row>
    <row r="88" spans="1:74" ht="75">
      <c r="A88" s="323"/>
      <c r="B88" s="319"/>
      <c r="C88" s="319"/>
      <c r="D88" s="234"/>
      <c r="E88" s="234"/>
      <c r="F88" s="234"/>
      <c r="G88" s="234"/>
      <c r="H88" s="234"/>
      <c r="I88" s="234"/>
      <c r="J88" s="397"/>
      <c r="K88" s="394"/>
      <c r="L88" s="394"/>
      <c r="M88" s="394"/>
      <c r="N88" s="394"/>
      <c r="O88" s="394"/>
      <c r="P88" s="394"/>
      <c r="Q88" s="394"/>
      <c r="R88" s="234"/>
      <c r="S88" s="232"/>
      <c r="T88" s="232"/>
      <c r="U88" s="232"/>
      <c r="V88" s="232"/>
      <c r="W88" s="232"/>
      <c r="X88" s="232"/>
      <c r="Y88" s="469"/>
      <c r="Z88" s="469"/>
      <c r="AA88" s="407"/>
      <c r="AB88" s="408"/>
      <c r="AC88" s="403"/>
      <c r="AD88" s="330"/>
      <c r="AE88" s="330"/>
      <c r="AF88" s="404"/>
      <c r="AG88" s="409"/>
      <c r="AH88" s="389"/>
      <c r="AI88" s="107" t="s">
        <v>432</v>
      </c>
      <c r="AJ88" s="107"/>
      <c r="AK88" s="40">
        <v>7</v>
      </c>
      <c r="AL88" s="108">
        <v>3.7785213320587548E-2</v>
      </c>
      <c r="AM88" s="125">
        <v>0</v>
      </c>
      <c r="AN88" s="125">
        <v>0</v>
      </c>
      <c r="AO88" s="125">
        <v>0</v>
      </c>
      <c r="AP88" s="125">
        <f>AM88+AN88+AO88</f>
        <v>0</v>
      </c>
      <c r="AQ88" s="125"/>
      <c r="AR88" s="61" t="s">
        <v>413</v>
      </c>
      <c r="AS88" s="75" t="s">
        <v>175</v>
      </c>
      <c r="AT88" s="40"/>
      <c r="AU88" s="40"/>
      <c r="AV88" s="40"/>
      <c r="AW88" s="365"/>
      <c r="AX88" s="240"/>
      <c r="AY88" s="118" t="s">
        <v>433</v>
      </c>
      <c r="AZ88" s="45">
        <v>100000000</v>
      </c>
      <c r="BA88" s="389"/>
      <c r="BB88" s="39" t="s">
        <v>430</v>
      </c>
      <c r="BC88" s="399"/>
      <c r="BD88" s="40" t="s">
        <v>182</v>
      </c>
      <c r="BE88" s="40"/>
      <c r="BF88" s="39"/>
      <c r="BG88" s="142" t="s">
        <v>433</v>
      </c>
      <c r="BH88" s="143">
        <v>151131361</v>
      </c>
      <c r="BI88" s="126">
        <v>151131361</v>
      </c>
      <c r="BJ88" s="143">
        <v>0</v>
      </c>
      <c r="BK88" s="158">
        <v>0</v>
      </c>
      <c r="BL88" s="96">
        <f>+BJ88/BI88</f>
        <v>0</v>
      </c>
      <c r="BM88" s="466"/>
      <c r="BN88" s="466">
        <v>1189789476</v>
      </c>
      <c r="BO88" s="466">
        <v>892342107</v>
      </c>
      <c r="BP88" s="440"/>
      <c r="BQ88" s="440"/>
      <c r="BR88" s="61"/>
      <c r="BS88" s="40"/>
      <c r="BT88" s="240"/>
      <c r="BU88" s="240"/>
      <c r="BV88" s="144"/>
    </row>
    <row r="89" spans="1:74" ht="66.75" customHeight="1">
      <c r="A89" s="50"/>
      <c r="B89" s="51"/>
      <c r="C89" s="83"/>
      <c r="D89" s="145"/>
      <c r="E89" s="145"/>
      <c r="F89" s="145"/>
      <c r="G89" s="145"/>
      <c r="H89" s="145"/>
      <c r="I89" s="145"/>
      <c r="J89" s="146"/>
      <c r="K89" s="145"/>
      <c r="L89" s="145"/>
      <c r="M89" s="484" t="s">
        <v>434</v>
      </c>
      <c r="N89" s="485"/>
      <c r="O89" s="485"/>
      <c r="P89" s="485"/>
      <c r="Q89" s="485"/>
      <c r="R89" s="485"/>
      <c r="S89" s="485"/>
      <c r="T89" s="485"/>
      <c r="U89" s="485"/>
      <c r="V89" s="485"/>
      <c r="W89" s="486"/>
      <c r="X89" s="194"/>
      <c r="Y89" s="147">
        <f>((Y76+Y80)/2+(Y83+Y85)/2)/2</f>
        <v>0.5</v>
      </c>
      <c r="Z89" s="147">
        <f>((Z76+Z80)/2+(Z83+Z85)/2)/2</f>
        <v>0.5</v>
      </c>
      <c r="AA89" s="148"/>
      <c r="AB89" s="80"/>
      <c r="AC89" s="79"/>
      <c r="AD89" s="149"/>
      <c r="AE89" s="149"/>
      <c r="AF89" s="107"/>
      <c r="AG89" s="150"/>
      <c r="AH89" s="39"/>
      <c r="AI89" s="107"/>
      <c r="AJ89" s="107"/>
      <c r="AK89" s="40"/>
      <c r="AL89" s="108"/>
      <c r="AM89" s="125"/>
      <c r="AN89" s="125"/>
      <c r="AO89" s="125"/>
      <c r="AP89" s="125"/>
      <c r="AQ89" s="125"/>
      <c r="AR89" s="61"/>
      <c r="AS89" s="75"/>
      <c r="AT89" s="40"/>
      <c r="AU89" s="40"/>
      <c r="AV89" s="40"/>
      <c r="AW89" s="68"/>
      <c r="AX89" s="118"/>
      <c r="AY89" s="118"/>
      <c r="AZ89" s="45"/>
      <c r="BA89" s="39"/>
      <c r="BB89" s="39"/>
      <c r="BC89" s="151"/>
      <c r="BD89" s="40"/>
      <c r="BE89" s="40"/>
      <c r="BF89" s="39"/>
      <c r="BG89" s="142"/>
      <c r="BH89" s="143"/>
      <c r="BI89" s="126"/>
      <c r="BJ89" s="143"/>
      <c r="BK89" s="143"/>
      <c r="BL89" s="127"/>
      <c r="BM89" s="152">
        <f>BM76+BM83</f>
        <v>2598123406</v>
      </c>
      <c r="BN89" s="152">
        <f>BN76+BN83</f>
        <v>1425458016</v>
      </c>
      <c r="BO89" s="152">
        <f>BO76+BO83</f>
        <v>1048176377</v>
      </c>
      <c r="BP89" s="127">
        <f>BN89/BM89</f>
        <v>0.54864907983512468</v>
      </c>
      <c r="BQ89" s="127">
        <f>BO89/BM89</f>
        <v>0.40343594710681729</v>
      </c>
      <c r="BR89" s="61"/>
      <c r="BS89" s="40"/>
      <c r="BT89" s="118"/>
      <c r="BU89" s="118"/>
      <c r="BV89" s="144"/>
    </row>
    <row r="90" spans="1:74" ht="378">
      <c r="A90" s="49" t="s">
        <v>330</v>
      </c>
      <c r="B90" s="376" t="s">
        <v>435</v>
      </c>
      <c r="C90" s="153" t="s">
        <v>436</v>
      </c>
      <c r="D90" s="154"/>
      <c r="E90" s="154"/>
      <c r="F90" s="154"/>
      <c r="G90" s="155">
        <v>0.6</v>
      </c>
      <c r="H90" s="154" t="s">
        <v>159</v>
      </c>
      <c r="I90" s="155">
        <v>0.6</v>
      </c>
      <c r="J90" s="146" t="s">
        <v>437</v>
      </c>
      <c r="K90" s="145" t="s">
        <v>438</v>
      </c>
      <c r="L90" s="145" t="s">
        <v>408</v>
      </c>
      <c r="M90" s="154" t="s">
        <v>304</v>
      </c>
      <c r="N90" s="154" t="s">
        <v>439</v>
      </c>
      <c r="O90" s="154"/>
      <c r="P90" s="154" t="s">
        <v>165</v>
      </c>
      <c r="Q90" s="145" t="s">
        <v>440</v>
      </c>
      <c r="R90" s="145">
        <v>12</v>
      </c>
      <c r="S90" s="145">
        <v>12</v>
      </c>
      <c r="T90" s="145">
        <v>0</v>
      </c>
      <c r="U90" s="145">
        <v>0</v>
      </c>
      <c r="V90" s="145">
        <v>0</v>
      </c>
      <c r="W90" s="145">
        <f>T90+U90+V90</f>
        <v>0</v>
      </c>
      <c r="X90" s="145">
        <v>0</v>
      </c>
      <c r="Y90" s="156">
        <v>0</v>
      </c>
      <c r="Z90" s="156">
        <v>0</v>
      </c>
      <c r="AA90" s="148">
        <f>+R90-S90</f>
        <v>0</v>
      </c>
      <c r="AB90" s="80" t="s">
        <v>317</v>
      </c>
      <c r="AC90" s="79" t="s">
        <v>318</v>
      </c>
      <c r="AD90" s="53" t="s">
        <v>169</v>
      </c>
      <c r="AE90" s="53" t="s">
        <v>441</v>
      </c>
      <c r="AF90" s="107" t="s">
        <v>442</v>
      </c>
      <c r="AG90" s="150">
        <v>2021130010264</v>
      </c>
      <c r="AH90" s="39" t="s">
        <v>443</v>
      </c>
      <c r="AI90" s="107" t="s">
        <v>444</v>
      </c>
      <c r="AJ90" s="40"/>
      <c r="AK90" s="40">
        <v>12</v>
      </c>
      <c r="AL90" s="157">
        <v>1</v>
      </c>
      <c r="AM90" s="39">
        <v>0</v>
      </c>
      <c r="AN90" s="39">
        <v>0</v>
      </c>
      <c r="AO90" s="39">
        <v>0</v>
      </c>
      <c r="AP90" s="39">
        <f>AM90+AN90+AO90</f>
        <v>0</v>
      </c>
      <c r="AQ90" s="39"/>
      <c r="AR90" s="39" t="s">
        <v>445</v>
      </c>
      <c r="AS90" s="75" t="s">
        <v>175</v>
      </c>
      <c r="AT90" s="40"/>
      <c r="AU90" s="40"/>
      <c r="AV90" s="40"/>
      <c r="AW90" s="40" t="s">
        <v>176</v>
      </c>
      <c r="AX90" s="39" t="s">
        <v>177</v>
      </c>
      <c r="AY90" s="39" t="s">
        <v>178</v>
      </c>
      <c r="AZ90" s="92">
        <v>130000000</v>
      </c>
      <c r="BA90" s="56" t="s">
        <v>442</v>
      </c>
      <c r="BB90" s="39" t="s">
        <v>446</v>
      </c>
      <c r="BC90" s="107" t="s">
        <v>447</v>
      </c>
      <c r="BD90" s="40" t="s">
        <v>182</v>
      </c>
      <c r="BE90" s="40"/>
      <c r="BF90" s="39"/>
      <c r="BG90" s="39" t="s">
        <v>178</v>
      </c>
      <c r="BH90" s="158">
        <v>130000000</v>
      </c>
      <c r="BI90" s="158">
        <v>130000000</v>
      </c>
      <c r="BJ90" s="158"/>
      <c r="BK90" s="158">
        <v>0</v>
      </c>
      <c r="BL90" s="127">
        <f>+BK90/BI90</f>
        <v>0</v>
      </c>
      <c r="BM90" s="152">
        <v>130000000</v>
      </c>
      <c r="BN90" s="152">
        <v>104000000</v>
      </c>
      <c r="BO90" s="152">
        <v>78000000</v>
      </c>
      <c r="BP90" s="127">
        <f>BN90/BM90</f>
        <v>0.8</v>
      </c>
      <c r="BQ90" s="127">
        <f>BO90/BM90</f>
        <v>0.6</v>
      </c>
      <c r="BR90" s="39"/>
      <c r="BS90" s="40"/>
      <c r="BT90" s="39" t="s">
        <v>183</v>
      </c>
      <c r="BU90" s="39" t="s">
        <v>184</v>
      </c>
      <c r="BV90" s="67"/>
    </row>
    <row r="91" spans="1:74" ht="60.6" customHeight="1">
      <c r="A91" s="273" t="s">
        <v>312</v>
      </c>
      <c r="B91" s="377"/>
      <c r="C91" s="376" t="s">
        <v>448</v>
      </c>
      <c r="D91" s="323"/>
      <c r="E91" s="323"/>
      <c r="F91" s="323"/>
      <c r="G91" s="324">
        <v>1</v>
      </c>
      <c r="H91" s="323" t="s">
        <v>159</v>
      </c>
      <c r="I91" s="324">
        <v>1</v>
      </c>
      <c r="J91" s="323" t="s">
        <v>449</v>
      </c>
      <c r="K91" s="394" t="s">
        <v>450</v>
      </c>
      <c r="L91" s="394" t="s">
        <v>162</v>
      </c>
      <c r="M91" s="376">
        <v>1</v>
      </c>
      <c r="N91" s="376" t="s">
        <v>451</v>
      </c>
      <c r="O91" s="376"/>
      <c r="P91" s="376" t="s">
        <v>165</v>
      </c>
      <c r="Q91" s="394" t="s">
        <v>377</v>
      </c>
      <c r="R91" s="233">
        <v>3</v>
      </c>
      <c r="S91" s="233">
        <v>1</v>
      </c>
      <c r="T91" s="233">
        <v>0</v>
      </c>
      <c r="U91" s="233">
        <v>0</v>
      </c>
      <c r="V91" s="233">
        <v>0</v>
      </c>
      <c r="W91" s="233">
        <f>T91+U91+V91</f>
        <v>0</v>
      </c>
      <c r="X91" s="233">
        <v>0</v>
      </c>
      <c r="Y91" s="386">
        <v>0</v>
      </c>
      <c r="Z91" s="386">
        <v>0</v>
      </c>
      <c r="AA91" s="230">
        <v>1</v>
      </c>
      <c r="AB91" s="408" t="s">
        <v>317</v>
      </c>
      <c r="AC91" s="331" t="s">
        <v>318</v>
      </c>
      <c r="AD91" s="328" t="s">
        <v>169</v>
      </c>
      <c r="AE91" s="328" t="s">
        <v>170</v>
      </c>
      <c r="AF91" s="404" t="s">
        <v>452</v>
      </c>
      <c r="AG91" s="409">
        <v>2021130010134</v>
      </c>
      <c r="AH91" s="389" t="s">
        <v>453</v>
      </c>
      <c r="AI91" s="107" t="s">
        <v>454</v>
      </c>
      <c r="AJ91" s="40"/>
      <c r="AK91" s="40"/>
      <c r="AL91" s="41">
        <v>0</v>
      </c>
      <c r="AM91" s="416">
        <v>0</v>
      </c>
      <c r="AN91" s="416">
        <v>0</v>
      </c>
      <c r="AO91" s="416">
        <v>0</v>
      </c>
      <c r="AP91" s="416">
        <f>AM91+AN91+AO91</f>
        <v>0</v>
      </c>
      <c r="AQ91" s="58"/>
      <c r="AR91" s="363" t="s">
        <v>445</v>
      </c>
      <c r="AS91" s="357" t="s">
        <v>175</v>
      </c>
      <c r="AT91" s="363"/>
      <c r="AU91" s="363"/>
      <c r="AV91" s="363"/>
      <c r="AW91" s="363" t="s">
        <v>176</v>
      </c>
      <c r="AX91" s="238" t="s">
        <v>177</v>
      </c>
      <c r="AY91" s="363" t="s">
        <v>178</v>
      </c>
      <c r="AZ91" s="427">
        <v>80000000</v>
      </c>
      <c r="BA91" s="366" t="s">
        <v>452</v>
      </c>
      <c r="BB91" s="389" t="s">
        <v>180</v>
      </c>
      <c r="BC91" s="366" t="s">
        <v>455</v>
      </c>
      <c r="BD91" s="363" t="s">
        <v>182</v>
      </c>
      <c r="BE91" s="363"/>
      <c r="BF91" s="238"/>
      <c r="BG91" s="363" t="s">
        <v>178</v>
      </c>
      <c r="BH91" s="461">
        <v>130000000</v>
      </c>
      <c r="BI91" s="461">
        <v>130000000</v>
      </c>
      <c r="BJ91" s="190"/>
      <c r="BK91" s="461">
        <v>0</v>
      </c>
      <c r="BL91" s="434">
        <f>+BK91/BI91</f>
        <v>0</v>
      </c>
      <c r="BM91" s="480">
        <v>130000000</v>
      </c>
      <c r="BN91" s="480">
        <v>104000000</v>
      </c>
      <c r="BO91" s="480">
        <v>78000000</v>
      </c>
      <c r="BP91" s="434">
        <f>BN91/BM91</f>
        <v>0.8</v>
      </c>
      <c r="BQ91" s="434">
        <f>BO91/BM91</f>
        <v>0.6</v>
      </c>
      <c r="BR91" s="363"/>
      <c r="BS91" s="363"/>
      <c r="BT91" s="238" t="s">
        <v>183</v>
      </c>
      <c r="BU91" s="238" t="s">
        <v>184</v>
      </c>
      <c r="BV91" s="67"/>
    </row>
    <row r="92" spans="1:74" ht="129.94999999999999" customHeight="1">
      <c r="A92" s="273"/>
      <c r="B92" s="377"/>
      <c r="C92" s="377"/>
      <c r="D92" s="323"/>
      <c r="E92" s="323"/>
      <c r="F92" s="323"/>
      <c r="G92" s="323"/>
      <c r="H92" s="323"/>
      <c r="I92" s="323"/>
      <c r="J92" s="323"/>
      <c r="K92" s="394"/>
      <c r="L92" s="394"/>
      <c r="M92" s="378"/>
      <c r="N92" s="378"/>
      <c r="O92" s="378"/>
      <c r="P92" s="378"/>
      <c r="Q92" s="394"/>
      <c r="R92" s="234"/>
      <c r="S92" s="234"/>
      <c r="T92" s="234"/>
      <c r="U92" s="234"/>
      <c r="V92" s="234"/>
      <c r="W92" s="234"/>
      <c r="X92" s="234"/>
      <c r="Y92" s="388"/>
      <c r="Z92" s="388"/>
      <c r="AA92" s="232"/>
      <c r="AB92" s="408"/>
      <c r="AC92" s="333"/>
      <c r="AD92" s="330"/>
      <c r="AE92" s="330"/>
      <c r="AF92" s="404"/>
      <c r="AG92" s="409"/>
      <c r="AH92" s="389"/>
      <c r="AI92" s="107" t="s">
        <v>456</v>
      </c>
      <c r="AJ92" s="40"/>
      <c r="AK92" s="40">
        <v>1</v>
      </c>
      <c r="AL92" s="41">
        <v>0.66666666666666663</v>
      </c>
      <c r="AM92" s="417"/>
      <c r="AN92" s="417"/>
      <c r="AO92" s="417"/>
      <c r="AP92" s="417"/>
      <c r="AQ92" s="186"/>
      <c r="AR92" s="365"/>
      <c r="AS92" s="359"/>
      <c r="AT92" s="365"/>
      <c r="AU92" s="365"/>
      <c r="AV92" s="365"/>
      <c r="AW92" s="364"/>
      <c r="AX92" s="239"/>
      <c r="AY92" s="364"/>
      <c r="AZ92" s="428"/>
      <c r="BA92" s="366"/>
      <c r="BB92" s="389"/>
      <c r="BC92" s="366"/>
      <c r="BD92" s="365"/>
      <c r="BE92" s="365"/>
      <c r="BF92" s="240"/>
      <c r="BG92" s="364"/>
      <c r="BH92" s="461"/>
      <c r="BI92" s="461"/>
      <c r="BJ92" s="190"/>
      <c r="BK92" s="461"/>
      <c r="BL92" s="453"/>
      <c r="BM92" s="481"/>
      <c r="BN92" s="481"/>
      <c r="BO92" s="481"/>
      <c r="BP92" s="453"/>
      <c r="BQ92" s="453"/>
      <c r="BR92" s="365"/>
      <c r="BS92" s="365"/>
      <c r="BT92" s="240"/>
      <c r="BU92" s="240"/>
      <c r="BV92" s="67"/>
    </row>
    <row r="93" spans="1:74" ht="196.5" customHeight="1">
      <c r="A93" s="273"/>
      <c r="B93" s="377"/>
      <c r="C93" s="377"/>
      <c r="D93" s="323"/>
      <c r="E93" s="323"/>
      <c r="F93" s="323"/>
      <c r="G93" s="323"/>
      <c r="H93" s="323"/>
      <c r="I93" s="323"/>
      <c r="J93" s="323"/>
      <c r="K93" s="159" t="s">
        <v>457</v>
      </c>
      <c r="L93" s="159" t="s">
        <v>162</v>
      </c>
      <c r="M93" s="50">
        <v>0</v>
      </c>
      <c r="N93" s="50" t="s">
        <v>458</v>
      </c>
      <c r="O93" s="50"/>
      <c r="P93" s="50" t="s">
        <v>165</v>
      </c>
      <c r="Q93" s="159" t="s">
        <v>459</v>
      </c>
      <c r="R93" s="159">
        <v>12</v>
      </c>
      <c r="S93" s="159">
        <v>8</v>
      </c>
      <c r="T93" s="159">
        <v>0</v>
      </c>
      <c r="U93" s="159">
        <v>0</v>
      </c>
      <c r="V93" s="159">
        <v>0</v>
      </c>
      <c r="W93" s="159">
        <f>T93+U93+V93</f>
        <v>0</v>
      </c>
      <c r="X93" s="159">
        <v>0</v>
      </c>
      <c r="Y93" s="160">
        <v>0</v>
      </c>
      <c r="Z93" s="160">
        <v>0</v>
      </c>
      <c r="AA93" s="161">
        <f>+R93-S93</f>
        <v>4</v>
      </c>
      <c r="AB93" s="80" t="s">
        <v>219</v>
      </c>
      <c r="AC93" s="79" t="s">
        <v>220</v>
      </c>
      <c r="AD93" s="115" t="s">
        <v>169</v>
      </c>
      <c r="AE93" s="115" t="s">
        <v>170</v>
      </c>
      <c r="AF93" s="404"/>
      <c r="AG93" s="409"/>
      <c r="AH93" s="389"/>
      <c r="AI93" s="107" t="s">
        <v>460</v>
      </c>
      <c r="AJ93" s="40"/>
      <c r="AK93" s="40">
        <v>8</v>
      </c>
      <c r="AL93" s="41">
        <v>0.33333333333333331</v>
      </c>
      <c r="AM93" s="42">
        <v>0</v>
      </c>
      <c r="AN93" s="42">
        <v>0</v>
      </c>
      <c r="AO93" s="42">
        <v>0</v>
      </c>
      <c r="AP93" s="42">
        <f>AM93+AN93+AO93</f>
        <v>0</v>
      </c>
      <c r="AQ93" s="42"/>
      <c r="AR93" s="40" t="s">
        <v>461</v>
      </c>
      <c r="AS93" s="75" t="s">
        <v>175</v>
      </c>
      <c r="AT93" s="40"/>
      <c r="AU93" s="40"/>
      <c r="AV93" s="40"/>
      <c r="AW93" s="365"/>
      <c r="AX93" s="240"/>
      <c r="AY93" s="365"/>
      <c r="AZ93" s="92">
        <v>50000000</v>
      </c>
      <c r="BA93" s="366"/>
      <c r="BB93" s="389"/>
      <c r="BC93" s="366"/>
      <c r="BD93" s="40" t="s">
        <v>282</v>
      </c>
      <c r="BE93" s="40"/>
      <c r="BF93" s="39"/>
      <c r="BG93" s="365"/>
      <c r="BH93" s="461"/>
      <c r="BI93" s="461"/>
      <c r="BJ93" s="190"/>
      <c r="BK93" s="461"/>
      <c r="BL93" s="436"/>
      <c r="BM93" s="482"/>
      <c r="BN93" s="482"/>
      <c r="BO93" s="482"/>
      <c r="BP93" s="436"/>
      <c r="BQ93" s="436"/>
      <c r="BR93" s="40"/>
      <c r="BS93" s="40"/>
      <c r="BT93" s="61" t="s">
        <v>183</v>
      </c>
      <c r="BU93" s="61" t="s">
        <v>184</v>
      </c>
      <c r="BV93" s="67"/>
    </row>
    <row r="94" spans="1:74" ht="90">
      <c r="A94" s="273" t="s">
        <v>312</v>
      </c>
      <c r="B94" s="377"/>
      <c r="C94" s="323" t="s">
        <v>462</v>
      </c>
      <c r="D94" s="323"/>
      <c r="E94" s="323"/>
      <c r="F94" s="323"/>
      <c r="G94" s="324">
        <v>0.08</v>
      </c>
      <c r="H94" s="323" t="s">
        <v>159</v>
      </c>
      <c r="I94" s="324">
        <v>0.02</v>
      </c>
      <c r="J94" s="323" t="s">
        <v>463</v>
      </c>
      <c r="K94" s="394" t="s">
        <v>464</v>
      </c>
      <c r="L94" s="394" t="s">
        <v>162</v>
      </c>
      <c r="M94" s="323">
        <v>14729</v>
      </c>
      <c r="N94" s="323" t="s">
        <v>465</v>
      </c>
      <c r="O94" s="323"/>
      <c r="P94" s="323" t="s">
        <v>165</v>
      </c>
      <c r="Q94" s="394" t="s">
        <v>466</v>
      </c>
      <c r="R94" s="411">
        <v>20000</v>
      </c>
      <c r="S94" s="411">
        <v>200</v>
      </c>
      <c r="T94" s="411">
        <v>0</v>
      </c>
      <c r="U94" s="411">
        <v>0</v>
      </c>
      <c r="V94" s="411">
        <v>0</v>
      </c>
      <c r="W94" s="411">
        <f>T94+U94+V94</f>
        <v>0</v>
      </c>
      <c r="X94" s="235">
        <v>0</v>
      </c>
      <c r="Y94" s="386">
        <v>0</v>
      </c>
      <c r="Z94" s="386">
        <v>0</v>
      </c>
      <c r="AA94" s="412">
        <v>492</v>
      </c>
      <c r="AB94" s="408" t="s">
        <v>219</v>
      </c>
      <c r="AC94" s="403" t="s">
        <v>467</v>
      </c>
      <c r="AD94" s="328" t="s">
        <v>169</v>
      </c>
      <c r="AE94" s="328" t="s">
        <v>170</v>
      </c>
      <c r="AF94" s="410" t="s">
        <v>468</v>
      </c>
      <c r="AG94" s="409">
        <v>2021130010090</v>
      </c>
      <c r="AH94" s="389" t="s">
        <v>469</v>
      </c>
      <c r="AI94" s="107" t="s">
        <v>470</v>
      </c>
      <c r="AJ94" s="40"/>
      <c r="AK94" s="40">
        <v>1</v>
      </c>
      <c r="AL94" s="41">
        <v>0.27777777777777779</v>
      </c>
      <c r="AM94" s="42">
        <v>0</v>
      </c>
      <c r="AN94" s="42">
        <v>0</v>
      </c>
      <c r="AO94" s="42">
        <v>0</v>
      </c>
      <c r="AP94" s="42">
        <f>AM94+AN94+AO94</f>
        <v>0</v>
      </c>
      <c r="AQ94" s="42"/>
      <c r="AR94" s="40" t="s">
        <v>445</v>
      </c>
      <c r="AS94" s="75" t="s">
        <v>175</v>
      </c>
      <c r="AT94" s="40"/>
      <c r="AU94" s="40"/>
      <c r="AV94" s="40"/>
      <c r="AW94" s="363" t="s">
        <v>176</v>
      </c>
      <c r="AX94" s="238" t="s">
        <v>177</v>
      </c>
      <c r="AY94" s="363" t="s">
        <v>178</v>
      </c>
      <c r="AZ94" s="92">
        <v>50000000</v>
      </c>
      <c r="BA94" s="366" t="s">
        <v>471</v>
      </c>
      <c r="BB94" s="389" t="s">
        <v>180</v>
      </c>
      <c r="BC94" s="398" t="s">
        <v>472</v>
      </c>
      <c r="BD94" s="40" t="s">
        <v>182</v>
      </c>
      <c r="BE94" s="40"/>
      <c r="BF94" s="39"/>
      <c r="BG94" s="363" t="s">
        <v>178</v>
      </c>
      <c r="BH94" s="461">
        <v>100000000</v>
      </c>
      <c r="BI94" s="461">
        <v>100000000</v>
      </c>
      <c r="BJ94" s="190"/>
      <c r="BK94" s="461">
        <v>0</v>
      </c>
      <c r="BL94" s="434">
        <f>+BK94/BI94</f>
        <v>0</v>
      </c>
      <c r="BM94" s="480">
        <v>100000000</v>
      </c>
      <c r="BN94" s="480">
        <v>80000000</v>
      </c>
      <c r="BO94" s="480">
        <v>40000000</v>
      </c>
      <c r="BP94" s="434">
        <f>BN94/BM94</f>
        <v>0.8</v>
      </c>
      <c r="BQ94" s="434">
        <f>BO94/BM94</f>
        <v>0.4</v>
      </c>
      <c r="BR94" s="40"/>
      <c r="BS94" s="40"/>
      <c r="BT94" s="238" t="s">
        <v>183</v>
      </c>
      <c r="BU94" s="238" t="s">
        <v>184</v>
      </c>
      <c r="BV94" s="67"/>
    </row>
    <row r="95" spans="1:74" ht="135">
      <c r="A95" s="273"/>
      <c r="B95" s="378"/>
      <c r="C95" s="323"/>
      <c r="D95" s="323"/>
      <c r="E95" s="323"/>
      <c r="F95" s="323"/>
      <c r="G95" s="323"/>
      <c r="H95" s="323"/>
      <c r="I95" s="323"/>
      <c r="J95" s="323"/>
      <c r="K95" s="394"/>
      <c r="L95" s="394"/>
      <c r="M95" s="323"/>
      <c r="N95" s="323"/>
      <c r="O95" s="323"/>
      <c r="P95" s="323"/>
      <c r="Q95" s="394"/>
      <c r="R95" s="411"/>
      <c r="S95" s="411"/>
      <c r="T95" s="411"/>
      <c r="U95" s="411"/>
      <c r="V95" s="411"/>
      <c r="W95" s="411"/>
      <c r="X95" s="236"/>
      <c r="Y95" s="388"/>
      <c r="Z95" s="388"/>
      <c r="AA95" s="412"/>
      <c r="AB95" s="408"/>
      <c r="AC95" s="403"/>
      <c r="AD95" s="330"/>
      <c r="AE95" s="330"/>
      <c r="AF95" s="410"/>
      <c r="AG95" s="409"/>
      <c r="AH95" s="389"/>
      <c r="AI95" s="107" t="s">
        <v>473</v>
      </c>
      <c r="AJ95" s="40"/>
      <c r="AK95" s="40">
        <v>4</v>
      </c>
      <c r="AL95" s="41">
        <v>0.72222222222222221</v>
      </c>
      <c r="AM95" s="42">
        <v>0</v>
      </c>
      <c r="AN95" s="42">
        <v>0</v>
      </c>
      <c r="AO95" s="42">
        <v>0</v>
      </c>
      <c r="AP95" s="42">
        <f>AR887+AN95+AO95</f>
        <v>0</v>
      </c>
      <c r="AQ95" s="42"/>
      <c r="AR95" s="40" t="s">
        <v>244</v>
      </c>
      <c r="AS95" s="75" t="s">
        <v>175</v>
      </c>
      <c r="AT95" s="40"/>
      <c r="AU95" s="40"/>
      <c r="AV95" s="40"/>
      <c r="AW95" s="365"/>
      <c r="AX95" s="240"/>
      <c r="AY95" s="365"/>
      <c r="AZ95" s="92">
        <v>50000000</v>
      </c>
      <c r="BA95" s="366"/>
      <c r="BB95" s="389"/>
      <c r="BC95" s="399"/>
      <c r="BD95" s="40" t="s">
        <v>182</v>
      </c>
      <c r="BE95" s="40"/>
      <c r="BF95" s="39"/>
      <c r="BG95" s="365"/>
      <c r="BH95" s="461"/>
      <c r="BI95" s="461"/>
      <c r="BJ95" s="190"/>
      <c r="BK95" s="461"/>
      <c r="BL95" s="436"/>
      <c r="BM95" s="482"/>
      <c r="BN95" s="482"/>
      <c r="BO95" s="482"/>
      <c r="BP95" s="436"/>
      <c r="BQ95" s="436"/>
      <c r="BR95" s="40"/>
      <c r="BS95" s="40"/>
      <c r="BT95" s="240"/>
      <c r="BU95" s="240"/>
      <c r="BV95" s="67"/>
    </row>
    <row r="99" spans="18:25" ht="90" customHeight="1">
      <c r="R99" s="476" t="s">
        <v>474</v>
      </c>
      <c r="S99" s="476"/>
      <c r="T99" s="476"/>
      <c r="U99" s="476"/>
      <c r="V99" s="476"/>
      <c r="W99" s="476"/>
      <c r="X99" s="189"/>
      <c r="Y99" s="165">
        <f>(Y24+Y32+Y47+Y57+Y75+Y89)/6</f>
        <v>0.38933433473078266</v>
      </c>
    </row>
    <row r="102" spans="18:25" ht="105" customHeight="1">
      <c r="R102" s="476" t="s">
        <v>475</v>
      </c>
      <c r="S102" s="476"/>
      <c r="T102" s="476"/>
      <c r="U102" s="476"/>
      <c r="V102" s="476"/>
      <c r="W102" s="476"/>
      <c r="X102" s="189"/>
      <c r="Y102" s="165">
        <f>(Z24+Z32+Z47+Z57+Z75+Z89)/6</f>
        <v>0.38933433473078266</v>
      </c>
    </row>
  </sheetData>
  <mergeCells count="1070">
    <mergeCell ref="BJ58:BJ61"/>
    <mergeCell ref="BJ62:BJ64"/>
    <mergeCell ref="BJ65:BJ68"/>
    <mergeCell ref="BJ69:BJ71"/>
    <mergeCell ref="BK76:BK77"/>
    <mergeCell ref="BK78:BK79"/>
    <mergeCell ref="BK80:BK81"/>
    <mergeCell ref="BK83:BK84"/>
    <mergeCell ref="BK85:BK86"/>
    <mergeCell ref="BJ7:BJ8"/>
    <mergeCell ref="BJ10:BJ14"/>
    <mergeCell ref="BJ15:BJ18"/>
    <mergeCell ref="BJ19:BJ23"/>
    <mergeCell ref="BK25:BK26"/>
    <mergeCell ref="BJ30:BJ31"/>
    <mergeCell ref="BJ33:BJ34"/>
    <mergeCell ref="BJ35:BJ36"/>
    <mergeCell ref="BJ37:BJ38"/>
    <mergeCell ref="BJ39:BJ41"/>
    <mergeCell ref="BJ42:BJ44"/>
    <mergeCell ref="BJ45:BJ46"/>
    <mergeCell ref="BJ55:BJ56"/>
    <mergeCell ref="BJ52:BJ54"/>
    <mergeCell ref="BJ48:BJ49"/>
    <mergeCell ref="BM91:BM93"/>
    <mergeCell ref="BN91:BN93"/>
    <mergeCell ref="BO91:BO93"/>
    <mergeCell ref="BP91:BP93"/>
    <mergeCell ref="BQ91:BQ93"/>
    <mergeCell ref="BM94:BM95"/>
    <mergeCell ref="BN94:BN95"/>
    <mergeCell ref="BO94:BO95"/>
    <mergeCell ref="BP94:BP95"/>
    <mergeCell ref="BQ94:BQ95"/>
    <mergeCell ref="BM76:BM82"/>
    <mergeCell ref="BN76:BN82"/>
    <mergeCell ref="BO76:BO82"/>
    <mergeCell ref="BP76:BP82"/>
    <mergeCell ref="BQ76:BQ82"/>
    <mergeCell ref="BM83:BM88"/>
    <mergeCell ref="BN83:BN88"/>
    <mergeCell ref="BO83:BO88"/>
    <mergeCell ref="BP83:BP88"/>
    <mergeCell ref="BQ83:BQ88"/>
    <mergeCell ref="BO72:BO74"/>
    <mergeCell ref="BP72:BP74"/>
    <mergeCell ref="BQ72:BQ74"/>
    <mergeCell ref="BM58:BM71"/>
    <mergeCell ref="BN58:BN71"/>
    <mergeCell ref="BO58:BO71"/>
    <mergeCell ref="BP58:BP71"/>
    <mergeCell ref="BQ58:BQ71"/>
    <mergeCell ref="BN39:BN46"/>
    <mergeCell ref="BO39:BO46"/>
    <mergeCell ref="BP39:BP46"/>
    <mergeCell ref="BQ39:BQ46"/>
    <mergeCell ref="BM52:BM56"/>
    <mergeCell ref="BN52:BN56"/>
    <mergeCell ref="BO52:BO56"/>
    <mergeCell ref="BP52:BP56"/>
    <mergeCell ref="BQ52:BQ56"/>
    <mergeCell ref="BM48:BM51"/>
    <mergeCell ref="BN48:BN51"/>
    <mergeCell ref="BO48:BO51"/>
    <mergeCell ref="BP48:BP51"/>
    <mergeCell ref="BQ48:BQ51"/>
    <mergeCell ref="R99:W99"/>
    <mergeCell ref="R102:W102"/>
    <mergeCell ref="BM7:BM8"/>
    <mergeCell ref="BN7:BN8"/>
    <mergeCell ref="BO7:BO8"/>
    <mergeCell ref="BP7:BP8"/>
    <mergeCell ref="BQ7:BQ8"/>
    <mergeCell ref="BM10:BM23"/>
    <mergeCell ref="BN10:BN23"/>
    <mergeCell ref="BO10:BO23"/>
    <mergeCell ref="BP10:BP23"/>
    <mergeCell ref="BQ10:BQ23"/>
    <mergeCell ref="M32:W32"/>
    <mergeCell ref="BM25:BM31"/>
    <mergeCell ref="BN25:BN31"/>
    <mergeCell ref="BO25:BO31"/>
    <mergeCell ref="BP25:BP31"/>
    <mergeCell ref="BQ25:BQ31"/>
    <mergeCell ref="BM33:BM38"/>
    <mergeCell ref="BN33:BN38"/>
    <mergeCell ref="BO33:BO38"/>
    <mergeCell ref="BP33:BP38"/>
    <mergeCell ref="BQ33:BQ38"/>
    <mergeCell ref="BM39:BM46"/>
    <mergeCell ref="M75:W75"/>
    <mergeCell ref="M89:W89"/>
    <mergeCell ref="Y76:Y79"/>
    <mergeCell ref="Z76:Z79"/>
    <mergeCell ref="Y80:Y82"/>
    <mergeCell ref="Z80:Z82"/>
    <mergeCell ref="Y83:Y84"/>
    <mergeCell ref="Z83:Z84"/>
    <mergeCell ref="Y85:Y88"/>
    <mergeCell ref="Z85:Z88"/>
    <mergeCell ref="Y39:Y44"/>
    <mergeCell ref="Z39:Z44"/>
    <mergeCell ref="Y45:Y46"/>
    <mergeCell ref="Z45:Z46"/>
    <mergeCell ref="M47:W47"/>
    <mergeCell ref="Y48:Y51"/>
    <mergeCell ref="Z48:Z51"/>
    <mergeCell ref="Y52:Y56"/>
    <mergeCell ref="Z52:Z56"/>
    <mergeCell ref="AY94:AY95"/>
    <mergeCell ref="AM42:AM43"/>
    <mergeCell ref="AN42:AN43"/>
    <mergeCell ref="AO42:AO43"/>
    <mergeCell ref="AP42:AP43"/>
    <mergeCell ref="AM62:AM63"/>
    <mergeCell ref="AN62:AN63"/>
    <mergeCell ref="AO62:AO63"/>
    <mergeCell ref="AP62:AP63"/>
    <mergeCell ref="AM78:AM80"/>
    <mergeCell ref="AN78:AN80"/>
    <mergeCell ref="AO78:AO80"/>
    <mergeCell ref="AP78:AP80"/>
    <mergeCell ref="AM91:AM92"/>
    <mergeCell ref="AN91:AN92"/>
    <mergeCell ref="AY69:AY71"/>
    <mergeCell ref="AY76:AY77"/>
    <mergeCell ref="AY78:AY79"/>
    <mergeCell ref="AY80:AY81"/>
    <mergeCell ref="AY83:AY84"/>
    <mergeCell ref="AW58:AW71"/>
    <mergeCell ref="AW72:AW74"/>
    <mergeCell ref="AW94:AW95"/>
    <mergeCell ref="AX25:AX31"/>
    <mergeCell ref="AX33:AX38"/>
    <mergeCell ref="AX39:AX46"/>
    <mergeCell ref="AX48:AX51"/>
    <mergeCell ref="AX52:AX56"/>
    <mergeCell ref="AX58:AX71"/>
    <mergeCell ref="AX72:AX74"/>
    <mergeCell ref="AX76:AX82"/>
    <mergeCell ref="AX83:AX88"/>
    <mergeCell ref="AX91:AX93"/>
    <mergeCell ref="AX94:AX95"/>
    <mergeCell ref="AW25:AW31"/>
    <mergeCell ref="AW33:AW38"/>
    <mergeCell ref="AW39:AW46"/>
    <mergeCell ref="AW48:AW51"/>
    <mergeCell ref="AW52:AW56"/>
    <mergeCell ref="AW76:AW82"/>
    <mergeCell ref="AW83:AW88"/>
    <mergeCell ref="AW91:AW93"/>
    <mergeCell ref="AY10:AY14"/>
    <mergeCell ref="AY15:AY18"/>
    <mergeCell ref="AY85:AY86"/>
    <mergeCell ref="AY37:AY38"/>
    <mergeCell ref="AY39:AY41"/>
    <mergeCell ref="AY42:AY44"/>
    <mergeCell ref="AY45:AY46"/>
    <mergeCell ref="AY48:AY49"/>
    <mergeCell ref="AY52:AY54"/>
    <mergeCell ref="AY55:AY56"/>
    <mergeCell ref="AY58:AY61"/>
    <mergeCell ref="AY62:AY64"/>
    <mergeCell ref="AY65:AY68"/>
    <mergeCell ref="AY19:AY23"/>
    <mergeCell ref="AY25:AY26"/>
    <mergeCell ref="AY30:AY31"/>
    <mergeCell ref="AY33:AY34"/>
    <mergeCell ref="AY35:AY36"/>
    <mergeCell ref="AY91:AY93"/>
    <mergeCell ref="BT94:BT95"/>
    <mergeCell ref="BU94:BU95"/>
    <mergeCell ref="BU7:BU8"/>
    <mergeCell ref="BT83:BT84"/>
    <mergeCell ref="BU83:BU84"/>
    <mergeCell ref="BT85:BT88"/>
    <mergeCell ref="BU85:BU88"/>
    <mergeCell ref="BR91:BR92"/>
    <mergeCell ref="BS91:BS92"/>
    <mergeCell ref="BT91:BT92"/>
    <mergeCell ref="BU91:BU92"/>
    <mergeCell ref="BT76:BT79"/>
    <mergeCell ref="BU76:BU79"/>
    <mergeCell ref="BR78:BR80"/>
    <mergeCell ref="BT80:BT82"/>
    <mergeCell ref="BU80:BU82"/>
    <mergeCell ref="BT58:BT64"/>
    <mergeCell ref="BU58:BU64"/>
    <mergeCell ref="BT65:BT71"/>
    <mergeCell ref="BU65:BU71"/>
    <mergeCell ref="BR72:BR73"/>
    <mergeCell ref="BS72:BS73"/>
    <mergeCell ref="BT72:BT74"/>
    <mergeCell ref="BU72:BU74"/>
    <mergeCell ref="BT45:BT46"/>
    <mergeCell ref="BU45:BU46"/>
    <mergeCell ref="BT48:BT51"/>
    <mergeCell ref="BU48:BU51"/>
    <mergeCell ref="BT52:BT56"/>
    <mergeCell ref="BU52:BU56"/>
    <mergeCell ref="BT37:BT38"/>
    <mergeCell ref="BU37:BU38"/>
    <mergeCell ref="BT39:BT44"/>
    <mergeCell ref="BU39:BU44"/>
    <mergeCell ref="BR40:BR41"/>
    <mergeCell ref="BR42:BR43"/>
    <mergeCell ref="BR25:BR29"/>
    <mergeCell ref="BT25:BT30"/>
    <mergeCell ref="BU25:BU30"/>
    <mergeCell ref="BT33:BT36"/>
    <mergeCell ref="BU33:BU36"/>
    <mergeCell ref="BT19:BT20"/>
    <mergeCell ref="BU19:BU20"/>
    <mergeCell ref="BT21:BT23"/>
    <mergeCell ref="BU21:BU23"/>
    <mergeCell ref="BH91:BH93"/>
    <mergeCell ref="BI91:BI93"/>
    <mergeCell ref="BK91:BK93"/>
    <mergeCell ref="BL91:BL93"/>
    <mergeCell ref="BH69:BH71"/>
    <mergeCell ref="BI69:BI71"/>
    <mergeCell ref="BK69:BK71"/>
    <mergeCell ref="BL69:BL71"/>
    <mergeCell ref="BH76:BH77"/>
    <mergeCell ref="BI76:BI77"/>
    <mergeCell ref="BJ76:BJ77"/>
    <mergeCell ref="BL76:BL77"/>
    <mergeCell ref="BH62:BH64"/>
    <mergeCell ref="BI62:BI64"/>
    <mergeCell ref="BK62:BK64"/>
    <mergeCell ref="BL62:BL64"/>
    <mergeCell ref="BM72:BM74"/>
    <mergeCell ref="BN72:BN74"/>
    <mergeCell ref="BH94:BH95"/>
    <mergeCell ref="BI94:BI95"/>
    <mergeCell ref="BK94:BK95"/>
    <mergeCell ref="BL94:BL95"/>
    <mergeCell ref="BH83:BH84"/>
    <mergeCell ref="BI83:BI84"/>
    <mergeCell ref="BJ83:BJ84"/>
    <mergeCell ref="BL83:BL84"/>
    <mergeCell ref="BH85:BH86"/>
    <mergeCell ref="BI85:BI86"/>
    <mergeCell ref="BJ85:BJ86"/>
    <mergeCell ref="BL85:BL86"/>
    <mergeCell ref="BH78:BH79"/>
    <mergeCell ref="BI78:BI79"/>
    <mergeCell ref="BJ78:BJ79"/>
    <mergeCell ref="BL78:BL79"/>
    <mergeCell ref="BH80:BH81"/>
    <mergeCell ref="BI80:BI81"/>
    <mergeCell ref="BJ80:BJ81"/>
    <mergeCell ref="BL80:BL81"/>
    <mergeCell ref="BH39:BH41"/>
    <mergeCell ref="BI39:BI41"/>
    <mergeCell ref="BK39:BK41"/>
    <mergeCell ref="BL39:BL41"/>
    <mergeCell ref="BH33:BH34"/>
    <mergeCell ref="BI33:BI34"/>
    <mergeCell ref="BK33:BK34"/>
    <mergeCell ref="BL33:BL34"/>
    <mergeCell ref="BH35:BH36"/>
    <mergeCell ref="BI35:BI36"/>
    <mergeCell ref="BK35:BK36"/>
    <mergeCell ref="BL35:BL36"/>
    <mergeCell ref="BH65:BH68"/>
    <mergeCell ref="BI65:BI68"/>
    <mergeCell ref="BK65:BK68"/>
    <mergeCell ref="BL65:BL68"/>
    <mergeCell ref="BH55:BH56"/>
    <mergeCell ref="BI55:BI56"/>
    <mergeCell ref="BK55:BK56"/>
    <mergeCell ref="BL55:BL56"/>
    <mergeCell ref="BH58:BH61"/>
    <mergeCell ref="BI58:BI61"/>
    <mergeCell ref="BK58:BK61"/>
    <mergeCell ref="BL58:BL61"/>
    <mergeCell ref="BH48:BH49"/>
    <mergeCell ref="BI48:BI49"/>
    <mergeCell ref="BK48:BK49"/>
    <mergeCell ref="BL48:BL49"/>
    <mergeCell ref="BH52:BH54"/>
    <mergeCell ref="BI52:BI54"/>
    <mergeCell ref="BK52:BK54"/>
    <mergeCell ref="BL52:BL54"/>
    <mergeCell ref="BH15:BH18"/>
    <mergeCell ref="BI15:BI18"/>
    <mergeCell ref="BK15:BK18"/>
    <mergeCell ref="BL15:BL18"/>
    <mergeCell ref="BH19:BH23"/>
    <mergeCell ref="BI19:BI23"/>
    <mergeCell ref="BK19:BK23"/>
    <mergeCell ref="BL19:BL23"/>
    <mergeCell ref="BH10:BH14"/>
    <mergeCell ref="BI10:BI14"/>
    <mergeCell ref="BK10:BK14"/>
    <mergeCell ref="BL10:BL14"/>
    <mergeCell ref="BG80:BG81"/>
    <mergeCell ref="BG45:BG46"/>
    <mergeCell ref="BG48:BG49"/>
    <mergeCell ref="BG52:BG54"/>
    <mergeCell ref="BG55:BG56"/>
    <mergeCell ref="BG58:BG61"/>
    <mergeCell ref="BG33:BG34"/>
    <mergeCell ref="BG35:BG36"/>
    <mergeCell ref="BG37:BG38"/>
    <mergeCell ref="BG39:BG41"/>
    <mergeCell ref="BG42:BG44"/>
    <mergeCell ref="BG10:BG14"/>
    <mergeCell ref="BG15:BG18"/>
    <mergeCell ref="BG19:BG23"/>
    <mergeCell ref="BG25:BG26"/>
    <mergeCell ref="BG30:BG31"/>
    <mergeCell ref="BH42:BH44"/>
    <mergeCell ref="BI42:BI44"/>
    <mergeCell ref="BK42:BK44"/>
    <mergeCell ref="BL42:BL44"/>
    <mergeCell ref="BH25:BH26"/>
    <mergeCell ref="BI25:BI26"/>
    <mergeCell ref="BJ25:BJ26"/>
    <mergeCell ref="BL25:BL26"/>
    <mergeCell ref="BG83:BG84"/>
    <mergeCell ref="BG85:BG86"/>
    <mergeCell ref="BG91:BG93"/>
    <mergeCell ref="BG94:BG95"/>
    <mergeCell ref="BG62:BG64"/>
    <mergeCell ref="BG65:BG68"/>
    <mergeCell ref="BG69:BG71"/>
    <mergeCell ref="BG76:BG77"/>
    <mergeCell ref="BG78:BG79"/>
    <mergeCell ref="BE91:BE92"/>
    <mergeCell ref="BF91:BF92"/>
    <mergeCell ref="BA94:BA95"/>
    <mergeCell ref="BB94:BB95"/>
    <mergeCell ref="BC94:BC95"/>
    <mergeCell ref="BA52:BA56"/>
    <mergeCell ref="BC52:BC56"/>
    <mergeCell ref="BH30:BH31"/>
    <mergeCell ref="BI30:BI31"/>
    <mergeCell ref="BK30:BK31"/>
    <mergeCell ref="BL30:BL31"/>
    <mergeCell ref="BH45:BH46"/>
    <mergeCell ref="BI45:BI46"/>
    <mergeCell ref="BK45:BK46"/>
    <mergeCell ref="BL45:BL46"/>
    <mergeCell ref="BH37:BH38"/>
    <mergeCell ref="BI37:BI38"/>
    <mergeCell ref="BK37:BK38"/>
    <mergeCell ref="BL37:BL38"/>
    <mergeCell ref="AZ91:AZ92"/>
    <mergeCell ref="BA91:BA93"/>
    <mergeCell ref="BB91:BB93"/>
    <mergeCell ref="BC91:BC93"/>
    <mergeCell ref="BD91:BD92"/>
    <mergeCell ref="BA72:BA74"/>
    <mergeCell ref="BC72:BC74"/>
    <mergeCell ref="BD72:BD73"/>
    <mergeCell ref="BE72:BE73"/>
    <mergeCell ref="BF72:BF73"/>
    <mergeCell ref="BA83:BA88"/>
    <mergeCell ref="BC83:BC88"/>
    <mergeCell ref="BD85:BD86"/>
    <mergeCell ref="BE85:BE86"/>
    <mergeCell ref="BF85:BF86"/>
    <mergeCell ref="BA76:BA82"/>
    <mergeCell ref="BC76:BC82"/>
    <mergeCell ref="BD78:BD80"/>
    <mergeCell ref="BE78:BE80"/>
    <mergeCell ref="BF78:BF80"/>
    <mergeCell ref="BB58:BB59"/>
    <mergeCell ref="BC58:BC71"/>
    <mergeCell ref="BF40:BF41"/>
    <mergeCell ref="BE42:BE43"/>
    <mergeCell ref="BF42:BF43"/>
    <mergeCell ref="BA48:BA51"/>
    <mergeCell ref="BC48:BC51"/>
    <mergeCell ref="BE62:BE63"/>
    <mergeCell ref="BF62:BF63"/>
    <mergeCell ref="AZ67:AZ68"/>
    <mergeCell ref="BB67:BB68"/>
    <mergeCell ref="BE25:BE29"/>
    <mergeCell ref="BA33:BA38"/>
    <mergeCell ref="BC33:BC38"/>
    <mergeCell ref="BA39:BA46"/>
    <mergeCell ref="BC39:BC46"/>
    <mergeCell ref="BE40:BE41"/>
    <mergeCell ref="BA10:BA23"/>
    <mergeCell ref="BC10:BC23"/>
    <mergeCell ref="BA25:BA31"/>
    <mergeCell ref="BC25:BC31"/>
    <mergeCell ref="BD25:BD29"/>
    <mergeCell ref="AT91:AT92"/>
    <mergeCell ref="AV25:AV29"/>
    <mergeCell ref="AV72:AV73"/>
    <mergeCell ref="AV78:AV80"/>
    <mergeCell ref="AV85:AV86"/>
    <mergeCell ref="AV91:AV92"/>
    <mergeCell ref="AP25:AP29"/>
    <mergeCell ref="AS62:AS63"/>
    <mergeCell ref="AR65:AR66"/>
    <mergeCell ref="AS65:AS66"/>
    <mergeCell ref="AR85:AR86"/>
    <mergeCell ref="AS85:AS86"/>
    <mergeCell ref="AS67:AS68"/>
    <mergeCell ref="AR62:AR63"/>
    <mergeCell ref="AT62:AT63"/>
    <mergeCell ref="AS40:AS41"/>
    <mergeCell ref="AR40:AR41"/>
    <mergeCell ref="AT40:AT41"/>
    <mergeCell ref="AT25:AT29"/>
    <mergeCell ref="AU25:AU29"/>
    <mergeCell ref="AP91:AP92"/>
    <mergeCell ref="AU91:AU92"/>
    <mergeCell ref="AR91:AR92"/>
    <mergeCell ref="AS91:AS92"/>
    <mergeCell ref="AR67:AR68"/>
    <mergeCell ref="AZ58:AZ59"/>
    <mergeCell ref="BA58:BA71"/>
    <mergeCell ref="AG94:AG95"/>
    <mergeCell ref="AH94:AH95"/>
    <mergeCell ref="AM7:AM8"/>
    <mergeCell ref="AN7:AN8"/>
    <mergeCell ref="AO7:AO8"/>
    <mergeCell ref="AM25:AM29"/>
    <mergeCell ref="AN25:AN29"/>
    <mergeCell ref="AO25:AO29"/>
    <mergeCell ref="AO91:AO92"/>
    <mergeCell ref="AL78:AL80"/>
    <mergeCell ref="AJ72:AJ73"/>
    <mergeCell ref="AK72:AK73"/>
    <mergeCell ref="AL72:AL73"/>
    <mergeCell ref="AK65:AK66"/>
    <mergeCell ref="AL65:AL66"/>
    <mergeCell ref="AH48:AH51"/>
    <mergeCell ref="AI40:AI41"/>
    <mergeCell ref="AJ40:AJ41"/>
    <mergeCell ref="AK40:AK41"/>
    <mergeCell ref="AL40:AL41"/>
    <mergeCell ref="AL25:AL29"/>
    <mergeCell ref="AK85:AK86"/>
    <mergeCell ref="AL85:AL86"/>
    <mergeCell ref="AI67:AI68"/>
    <mergeCell ref="AK67:AK68"/>
    <mergeCell ref="AL67:AL68"/>
    <mergeCell ref="AG52:AG56"/>
    <mergeCell ref="AH52:AH56"/>
    <mergeCell ref="AK62:AK63"/>
    <mergeCell ref="AL62:AL63"/>
    <mergeCell ref="AG58:AG71"/>
    <mergeCell ref="AH58:AH71"/>
    <mergeCell ref="AB94:AB95"/>
    <mergeCell ref="AC94:AC95"/>
    <mergeCell ref="AD94:AD95"/>
    <mergeCell ref="AE94:AE95"/>
    <mergeCell ref="AF94:AF95"/>
    <mergeCell ref="T94:T95"/>
    <mergeCell ref="U94:U95"/>
    <mergeCell ref="V94:V95"/>
    <mergeCell ref="W94:W95"/>
    <mergeCell ref="AA94:AA95"/>
    <mergeCell ref="Y94:Y95"/>
    <mergeCell ref="Z94:Z95"/>
    <mergeCell ref="O94:O95"/>
    <mergeCell ref="P94:P95"/>
    <mergeCell ref="Q94:Q95"/>
    <mergeCell ref="R94:R95"/>
    <mergeCell ref="S94:S95"/>
    <mergeCell ref="A94:A95"/>
    <mergeCell ref="C94:C95"/>
    <mergeCell ref="D94:D95"/>
    <mergeCell ref="E94:E95"/>
    <mergeCell ref="F94:F95"/>
    <mergeCell ref="G94:G95"/>
    <mergeCell ref="H94:H95"/>
    <mergeCell ref="I94:I95"/>
    <mergeCell ref="J94:J95"/>
    <mergeCell ref="K94:K95"/>
    <mergeCell ref="L94:L95"/>
    <mergeCell ref="M94:M95"/>
    <mergeCell ref="N94:N95"/>
    <mergeCell ref="AG91:AG93"/>
    <mergeCell ref="AH91:AH93"/>
    <mergeCell ref="AB91:AB92"/>
    <mergeCell ref="AU85:AU86"/>
    <mergeCell ref="AT85:AT86"/>
    <mergeCell ref="B90:B95"/>
    <mergeCell ref="A91:A93"/>
    <mergeCell ref="C91:C93"/>
    <mergeCell ref="D91:D93"/>
    <mergeCell ref="E91:E93"/>
    <mergeCell ref="F91:F93"/>
    <mergeCell ref="G91:G93"/>
    <mergeCell ref="H91:H93"/>
    <mergeCell ref="I91:I93"/>
    <mergeCell ref="J91:J93"/>
    <mergeCell ref="K91:K92"/>
    <mergeCell ref="L91:L92"/>
    <mergeCell ref="M91:M92"/>
    <mergeCell ref="N91:N92"/>
    <mergeCell ref="AC85:AC88"/>
    <mergeCell ref="AC91:AC92"/>
    <mergeCell ref="AD91:AD92"/>
    <mergeCell ref="AE91:AE92"/>
    <mergeCell ref="AF91:AF93"/>
    <mergeCell ref="T91:T92"/>
    <mergeCell ref="AI85:AI86"/>
    <mergeCell ref="AJ85:AJ86"/>
    <mergeCell ref="U85:U88"/>
    <mergeCell ref="V85:V88"/>
    <mergeCell ref="W85:W88"/>
    <mergeCell ref="AA85:AA88"/>
    <mergeCell ref="AB85:AB88"/>
    <mergeCell ref="O91:O92"/>
    <mergeCell ref="P91:P92"/>
    <mergeCell ref="Q91:Q92"/>
    <mergeCell ref="R91:R92"/>
    <mergeCell ref="S91:S92"/>
    <mergeCell ref="U91:U92"/>
    <mergeCell ref="V91:V92"/>
    <mergeCell ref="W91:W92"/>
    <mergeCell ref="AA91:AA92"/>
    <mergeCell ref="Y91:Y92"/>
    <mergeCell ref="Z91:Z92"/>
    <mergeCell ref="AF83:AF88"/>
    <mergeCell ref="AG83:AG88"/>
    <mergeCell ref="AH83:AH88"/>
    <mergeCell ref="V83:V84"/>
    <mergeCell ref="W83:W84"/>
    <mergeCell ref="AA83:AA84"/>
    <mergeCell ref="AB83:AB84"/>
    <mergeCell ref="AC83:AC84"/>
    <mergeCell ref="P85:P88"/>
    <mergeCell ref="Q85:Q88"/>
    <mergeCell ref="R85:R88"/>
    <mergeCell ref="S85:S88"/>
    <mergeCell ref="T85:T88"/>
    <mergeCell ref="AD85:AD88"/>
    <mergeCell ref="AE85:AE88"/>
    <mergeCell ref="S83:S84"/>
    <mergeCell ref="T83:T84"/>
    <mergeCell ref="U83:U84"/>
    <mergeCell ref="AB80:AB82"/>
    <mergeCell ref="AC80:AC82"/>
    <mergeCell ref="AD80:AD82"/>
    <mergeCell ref="AE80:AE82"/>
    <mergeCell ref="AD83:AD84"/>
    <mergeCell ref="AE83:AE84"/>
    <mergeCell ref="F83:F88"/>
    <mergeCell ref="G83:G88"/>
    <mergeCell ref="H83:H88"/>
    <mergeCell ref="I83:I88"/>
    <mergeCell ref="K83:K84"/>
    <mergeCell ref="L83:L84"/>
    <mergeCell ref="M83:M84"/>
    <mergeCell ref="Q83:Q84"/>
    <mergeCell ref="R83:R84"/>
    <mergeCell ref="K85:K88"/>
    <mergeCell ref="L85:L88"/>
    <mergeCell ref="M85:M88"/>
    <mergeCell ref="N85:N88"/>
    <mergeCell ref="O85:O88"/>
    <mergeCell ref="N83:N84"/>
    <mergeCell ref="O83:O84"/>
    <mergeCell ref="P83:P84"/>
    <mergeCell ref="AT78:AT80"/>
    <mergeCell ref="AU78:AU80"/>
    <mergeCell ref="K80:K82"/>
    <mergeCell ref="L80:L82"/>
    <mergeCell ref="M80:M82"/>
    <mergeCell ref="N80:N82"/>
    <mergeCell ref="O80:O82"/>
    <mergeCell ref="P80:P82"/>
    <mergeCell ref="Q80:Q82"/>
    <mergeCell ref="R80:R82"/>
    <mergeCell ref="S80:S82"/>
    <mergeCell ref="T80:T82"/>
    <mergeCell ref="U80:U82"/>
    <mergeCell ref="V80:V82"/>
    <mergeCell ref="W80:W82"/>
    <mergeCell ref="AA80:AA82"/>
    <mergeCell ref="AR78:AR80"/>
    <mergeCell ref="AS78:AS80"/>
    <mergeCell ref="AI78:AI80"/>
    <mergeCell ref="AJ78:AJ80"/>
    <mergeCell ref="AK78:AK80"/>
    <mergeCell ref="AD76:AD79"/>
    <mergeCell ref="AE76:AE79"/>
    <mergeCell ref="AF76:AF82"/>
    <mergeCell ref="AG76:AG82"/>
    <mergeCell ref="AH76:AH82"/>
    <mergeCell ref="V76:V79"/>
    <mergeCell ref="W76:W79"/>
    <mergeCell ref="AA76:AA79"/>
    <mergeCell ref="AB76:AB79"/>
    <mergeCell ref="AC76:AC79"/>
    <mergeCell ref="Q76:Q79"/>
    <mergeCell ref="R76:R79"/>
    <mergeCell ref="S76:S79"/>
    <mergeCell ref="T76:T79"/>
    <mergeCell ref="U76:U79"/>
    <mergeCell ref="AT72:AT73"/>
    <mergeCell ref="AU72:AU73"/>
    <mergeCell ref="A76:A88"/>
    <mergeCell ref="D76:D82"/>
    <mergeCell ref="E76:E82"/>
    <mergeCell ref="F76:F82"/>
    <mergeCell ref="G76:G82"/>
    <mergeCell ref="H76:H82"/>
    <mergeCell ref="I76:I82"/>
    <mergeCell ref="J76:J88"/>
    <mergeCell ref="K76:K79"/>
    <mergeCell ref="L76:L79"/>
    <mergeCell ref="M76:M79"/>
    <mergeCell ref="N76:N79"/>
    <mergeCell ref="O76:O79"/>
    <mergeCell ref="P76:P79"/>
    <mergeCell ref="AR72:AR73"/>
    <mergeCell ref="AS72:AS73"/>
    <mergeCell ref="AI72:AI73"/>
    <mergeCell ref="AD72:AD74"/>
    <mergeCell ref="AE72:AE74"/>
    <mergeCell ref="AF72:AF74"/>
    <mergeCell ref="AG72:AG74"/>
    <mergeCell ref="AH72:AH74"/>
    <mergeCell ref="V72:V74"/>
    <mergeCell ref="W72:W74"/>
    <mergeCell ref="AA72:AA74"/>
    <mergeCell ref="AB72:AB74"/>
    <mergeCell ref="AC72:AC74"/>
    <mergeCell ref="Y72:Y74"/>
    <mergeCell ref="Z72:Z74"/>
    <mergeCell ref="Q72:Q74"/>
    <mergeCell ref="R72:R74"/>
    <mergeCell ref="S72:S74"/>
    <mergeCell ref="T72:T74"/>
    <mergeCell ref="U72:U74"/>
    <mergeCell ref="L72:L74"/>
    <mergeCell ref="M72:M74"/>
    <mergeCell ref="N72:N74"/>
    <mergeCell ref="O72:O74"/>
    <mergeCell ref="P72:P74"/>
    <mergeCell ref="F72:F74"/>
    <mergeCell ref="G72:G74"/>
    <mergeCell ref="H72:H74"/>
    <mergeCell ref="I72:I74"/>
    <mergeCell ref="K72:K74"/>
    <mergeCell ref="X72:X74"/>
    <mergeCell ref="AI58:AI59"/>
    <mergeCell ref="AI62:AI63"/>
    <mergeCell ref="AJ62:AJ63"/>
    <mergeCell ref="AI65:AI66"/>
    <mergeCell ref="AB58:AB64"/>
    <mergeCell ref="AC58:AC64"/>
    <mergeCell ref="AD58:AD64"/>
    <mergeCell ref="AE58:AE64"/>
    <mergeCell ref="AF58:AF71"/>
    <mergeCell ref="AD65:AD71"/>
    <mergeCell ref="AE65:AE71"/>
    <mergeCell ref="T58:T64"/>
    <mergeCell ref="U58:U64"/>
    <mergeCell ref="AB52:AB56"/>
    <mergeCell ref="AC52:AC56"/>
    <mergeCell ref="AD52:AD56"/>
    <mergeCell ref="R52:R56"/>
    <mergeCell ref="S52:S56"/>
    <mergeCell ref="T52:T56"/>
    <mergeCell ref="U52:U56"/>
    <mergeCell ref="V52:V56"/>
    <mergeCell ref="V65:V71"/>
    <mergeCell ref="W65:W71"/>
    <mergeCell ref="AA65:AA71"/>
    <mergeCell ref="AB65:AB71"/>
    <mergeCell ref="AC65:AC71"/>
    <mergeCell ref="R65:R71"/>
    <mergeCell ref="AE52:AE56"/>
    <mergeCell ref="AF52:AF56"/>
    <mergeCell ref="S65:S71"/>
    <mergeCell ref="T65:T71"/>
    <mergeCell ref="U65:U71"/>
    <mergeCell ref="A58:A74"/>
    <mergeCell ref="D58:D71"/>
    <mergeCell ref="E58:E71"/>
    <mergeCell ref="F58:F71"/>
    <mergeCell ref="G58:G64"/>
    <mergeCell ref="H58:H64"/>
    <mergeCell ref="I58:I64"/>
    <mergeCell ref="J58:J74"/>
    <mergeCell ref="K58:K64"/>
    <mergeCell ref="O58:O64"/>
    <mergeCell ref="P58:P64"/>
    <mergeCell ref="Q58:Q64"/>
    <mergeCell ref="R58:R64"/>
    <mergeCell ref="S58:S64"/>
    <mergeCell ref="V58:V64"/>
    <mergeCell ref="W58:W64"/>
    <mergeCell ref="P52:P56"/>
    <mergeCell ref="Q52:Q56"/>
    <mergeCell ref="G65:G71"/>
    <mergeCell ref="H65:H71"/>
    <mergeCell ref="I65:I71"/>
    <mergeCell ref="K65:K71"/>
    <mergeCell ref="L65:L71"/>
    <mergeCell ref="N65:N71"/>
    <mergeCell ref="O65:O71"/>
    <mergeCell ref="P65:P71"/>
    <mergeCell ref="Q65:Q71"/>
    <mergeCell ref="L58:L64"/>
    <mergeCell ref="M58:M71"/>
    <mergeCell ref="N58:N64"/>
    <mergeCell ref="W52:W56"/>
    <mergeCell ref="AA58:AA64"/>
    <mergeCell ref="M57:W57"/>
    <mergeCell ref="Y58:Y64"/>
    <mergeCell ref="Z58:Z64"/>
    <mergeCell ref="Y65:Y71"/>
    <mergeCell ref="Z65:Z71"/>
    <mergeCell ref="AD48:AD51"/>
    <mergeCell ref="AE48:AE51"/>
    <mergeCell ref="AF48:AF51"/>
    <mergeCell ref="AG48:AG51"/>
    <mergeCell ref="U48:U51"/>
    <mergeCell ref="V48:V51"/>
    <mergeCell ref="W48:W51"/>
    <mergeCell ref="AA48:AA51"/>
    <mergeCell ref="AB48:AB51"/>
    <mergeCell ref="M48:M51"/>
    <mergeCell ref="N48:N51"/>
    <mergeCell ref="O48:O51"/>
    <mergeCell ref="X59:X64"/>
    <mergeCell ref="X65:X71"/>
    <mergeCell ref="F48:F51"/>
    <mergeCell ref="G48:G51"/>
    <mergeCell ref="H48:H51"/>
    <mergeCell ref="I48:I51"/>
    <mergeCell ref="J48:J56"/>
    <mergeCell ref="F52:F56"/>
    <mergeCell ref="G52:G56"/>
    <mergeCell ref="H52:H56"/>
    <mergeCell ref="I52:I56"/>
    <mergeCell ref="K52:K56"/>
    <mergeCell ref="L52:L56"/>
    <mergeCell ref="M52:M56"/>
    <mergeCell ref="N52:N56"/>
    <mergeCell ref="O52:O56"/>
    <mergeCell ref="AC45:AC46"/>
    <mergeCell ref="Q45:Q46"/>
    <mergeCell ref="R45:R46"/>
    <mergeCell ref="S45:S46"/>
    <mergeCell ref="T45:T46"/>
    <mergeCell ref="U45:U46"/>
    <mergeCell ref="R48:R51"/>
    <mergeCell ref="S48:S51"/>
    <mergeCell ref="T48:T51"/>
    <mergeCell ref="AC48:AC51"/>
    <mergeCell ref="Q50:Q51"/>
    <mergeCell ref="P45:P46"/>
    <mergeCell ref="X48:X51"/>
    <mergeCell ref="X52:X56"/>
    <mergeCell ref="P48:P51"/>
    <mergeCell ref="Q48:Q49"/>
    <mergeCell ref="AA52:AA56"/>
    <mergeCell ref="AS42:AS43"/>
    <mergeCell ref="AR42:AR43"/>
    <mergeCell ref="AT42:AT43"/>
    <mergeCell ref="AI42:AI43"/>
    <mergeCell ref="AJ42:AJ43"/>
    <mergeCell ref="AK42:AK43"/>
    <mergeCell ref="AL42:AL43"/>
    <mergeCell ref="AD39:AD44"/>
    <mergeCell ref="AE39:AE44"/>
    <mergeCell ref="AF39:AF46"/>
    <mergeCell ref="AG39:AG46"/>
    <mergeCell ref="AH39:AH46"/>
    <mergeCell ref="AD45:AD46"/>
    <mergeCell ref="AE45:AE46"/>
    <mergeCell ref="V39:V44"/>
    <mergeCell ref="W39:W44"/>
    <mergeCell ref="AA39:AA44"/>
    <mergeCell ref="AB39:AB44"/>
    <mergeCell ref="AC39:AC44"/>
    <mergeCell ref="V45:V46"/>
    <mergeCell ref="W45:W46"/>
    <mergeCell ref="AA45:AA46"/>
    <mergeCell ref="AB45:AB46"/>
    <mergeCell ref="S39:S44"/>
    <mergeCell ref="T39:T44"/>
    <mergeCell ref="U39:U44"/>
    <mergeCell ref="L39:L44"/>
    <mergeCell ref="M39:M44"/>
    <mergeCell ref="N39:N44"/>
    <mergeCell ref="O39:O44"/>
    <mergeCell ref="P39:P44"/>
    <mergeCell ref="F39:F46"/>
    <mergeCell ref="G39:G46"/>
    <mergeCell ref="H39:H46"/>
    <mergeCell ref="I39:I46"/>
    <mergeCell ref="K39:K44"/>
    <mergeCell ref="K45:K46"/>
    <mergeCell ref="AD25:AD30"/>
    <mergeCell ref="AE25:AE30"/>
    <mergeCell ref="AF25:AF31"/>
    <mergeCell ref="K25:K30"/>
    <mergeCell ref="L25:L30"/>
    <mergeCell ref="AE33:AE36"/>
    <mergeCell ref="P37:P38"/>
    <mergeCell ref="Y37:Y38"/>
    <mergeCell ref="Z37:Z38"/>
    <mergeCell ref="U33:U36"/>
    <mergeCell ref="V33:V36"/>
    <mergeCell ref="R37:R38"/>
    <mergeCell ref="Q39:Q44"/>
    <mergeCell ref="R39:R44"/>
    <mergeCell ref="AF33:AF38"/>
    <mergeCell ref="AG33:AG38"/>
    <mergeCell ref="AH33:AH38"/>
    <mergeCell ref="Q36:Q38"/>
    <mergeCell ref="S37:S38"/>
    <mergeCell ref="T37:T38"/>
    <mergeCell ref="U37:U38"/>
    <mergeCell ref="V37:V38"/>
    <mergeCell ref="W37:W38"/>
    <mergeCell ref="AA37:AA38"/>
    <mergeCell ref="AB37:AB38"/>
    <mergeCell ref="AC37:AC38"/>
    <mergeCell ref="AD37:AD38"/>
    <mergeCell ref="AE37:AE38"/>
    <mergeCell ref="W33:W36"/>
    <mergeCell ref="AA33:AA36"/>
    <mergeCell ref="AB33:AB36"/>
    <mergeCell ref="AC33:AC36"/>
    <mergeCell ref="AD33:AD36"/>
    <mergeCell ref="R33:R36"/>
    <mergeCell ref="S33:S36"/>
    <mergeCell ref="T33:T36"/>
    <mergeCell ref="Y33:Y36"/>
    <mergeCell ref="Z33:Z36"/>
    <mergeCell ref="K21:K23"/>
    <mergeCell ref="AS25:AS29"/>
    <mergeCell ref="A33:A38"/>
    <mergeCell ref="D33:D38"/>
    <mergeCell ref="E33:E38"/>
    <mergeCell ref="F33:F38"/>
    <mergeCell ref="G33:G38"/>
    <mergeCell ref="H33:H38"/>
    <mergeCell ref="I33:I38"/>
    <mergeCell ref="J33:J46"/>
    <mergeCell ref="K33:K38"/>
    <mergeCell ref="L33:L38"/>
    <mergeCell ref="M33:M36"/>
    <mergeCell ref="N33:N36"/>
    <mergeCell ref="O33:O36"/>
    <mergeCell ref="P33:P36"/>
    <mergeCell ref="Q33:Q35"/>
    <mergeCell ref="AR25:AR29"/>
    <mergeCell ref="AH25:AH31"/>
    <mergeCell ref="AI25:AI29"/>
    <mergeCell ref="AJ25:AJ29"/>
    <mergeCell ref="AK25:AK29"/>
    <mergeCell ref="N25:N30"/>
    <mergeCell ref="O25:O30"/>
    <mergeCell ref="AC25:AC30"/>
    <mergeCell ref="AD21:AD23"/>
    <mergeCell ref="AE21:AE23"/>
    <mergeCell ref="AG25:AG31"/>
    <mergeCell ref="U25:U30"/>
    <mergeCell ref="V25:V30"/>
    <mergeCell ref="M37:M38"/>
    <mergeCell ref="N37:N38"/>
    <mergeCell ref="Y21:Y23"/>
    <mergeCell ref="AA25:AA30"/>
    <mergeCell ref="AB25:AB30"/>
    <mergeCell ref="F25:F31"/>
    <mergeCell ref="G25:G31"/>
    <mergeCell ref="H25:H31"/>
    <mergeCell ref="I25:I31"/>
    <mergeCell ref="J25:J31"/>
    <mergeCell ref="U21:U23"/>
    <mergeCell ref="V21:V23"/>
    <mergeCell ref="W21:W23"/>
    <mergeCell ref="AA21:AA23"/>
    <mergeCell ref="F10:F23"/>
    <mergeCell ref="G10:G23"/>
    <mergeCell ref="H10:H23"/>
    <mergeCell ref="I10:I23"/>
    <mergeCell ref="J10:J23"/>
    <mergeCell ref="M24:W24"/>
    <mergeCell ref="Y25:Y30"/>
    <mergeCell ref="Z25:Z30"/>
    <mergeCell ref="P25:P30"/>
    <mergeCell ref="Q25:Q30"/>
    <mergeCell ref="R25:R30"/>
    <mergeCell ref="S25:S30"/>
    <mergeCell ref="T25:T30"/>
    <mergeCell ref="L19:L20"/>
    <mergeCell ref="N19:N20"/>
    <mergeCell ref="Z21:Z23"/>
    <mergeCell ref="AB21:AB23"/>
    <mergeCell ref="K10:K18"/>
    <mergeCell ref="L10:L18"/>
    <mergeCell ref="M10:M23"/>
    <mergeCell ref="U19:U20"/>
    <mergeCell ref="V19:V20"/>
    <mergeCell ref="W19:W20"/>
    <mergeCell ref="AA19:AA20"/>
    <mergeCell ref="AB19:AB20"/>
    <mergeCell ref="AC19:AC20"/>
    <mergeCell ref="AC10:AC18"/>
    <mergeCell ref="AD10:AD18"/>
    <mergeCell ref="AE10:AE18"/>
    <mergeCell ref="AD19:AD20"/>
    <mergeCell ref="AE19:AE20"/>
    <mergeCell ref="P10:P18"/>
    <mergeCell ref="Q10:Q18"/>
    <mergeCell ref="R10:R18"/>
    <mergeCell ref="S10:S18"/>
    <mergeCell ref="T10:T18"/>
    <mergeCell ref="U10:U18"/>
    <mergeCell ref="V10:V18"/>
    <mergeCell ref="W10:W18"/>
    <mergeCell ref="AA10:AA18"/>
    <mergeCell ref="AB10:AB18"/>
    <mergeCell ref="L21:L23"/>
    <mergeCell ref="N21:N23"/>
    <mergeCell ref="O21:O23"/>
    <mergeCell ref="A10:A23"/>
    <mergeCell ref="B10:B88"/>
    <mergeCell ref="C10:C88"/>
    <mergeCell ref="D10:D23"/>
    <mergeCell ref="E10:E23"/>
    <mergeCell ref="A25:A31"/>
    <mergeCell ref="D25:D31"/>
    <mergeCell ref="E25:E31"/>
    <mergeCell ref="A39:A46"/>
    <mergeCell ref="D39:D46"/>
    <mergeCell ref="E39:E46"/>
    <mergeCell ref="A48:A51"/>
    <mergeCell ref="D48:D51"/>
    <mergeCell ref="E48:E51"/>
    <mergeCell ref="D72:D74"/>
    <mergeCell ref="E72:E74"/>
    <mergeCell ref="A52:A56"/>
    <mergeCell ref="D52:D56"/>
    <mergeCell ref="E52:E56"/>
    <mergeCell ref="D83:D88"/>
    <mergeCell ref="E83:E88"/>
    <mergeCell ref="O37:O38"/>
    <mergeCell ref="L45:L46"/>
    <mergeCell ref="M45:M46"/>
    <mergeCell ref="N45:N46"/>
    <mergeCell ref="O45:O46"/>
    <mergeCell ref="K48:K51"/>
    <mergeCell ref="L48:L51"/>
    <mergeCell ref="K19:K20"/>
    <mergeCell ref="AY6:BC6"/>
    <mergeCell ref="BD6:BR6"/>
    <mergeCell ref="BT6:BV6"/>
    <mergeCell ref="B1:C4"/>
    <mergeCell ref="D1:BD1"/>
    <mergeCell ref="D2:BD2"/>
    <mergeCell ref="D3:BD3"/>
    <mergeCell ref="D4:BD4"/>
    <mergeCell ref="B5:C5"/>
    <mergeCell ref="D5:BD5"/>
    <mergeCell ref="A7:A8"/>
    <mergeCell ref="AU7:AU8"/>
    <mergeCell ref="A6:AA6"/>
    <mergeCell ref="AB6:AE6"/>
    <mergeCell ref="AF6:AX6"/>
    <mergeCell ref="B7:B8"/>
    <mergeCell ref="C7:C8"/>
    <mergeCell ref="D7:D8"/>
    <mergeCell ref="E7:E8"/>
    <mergeCell ref="F7:F8"/>
    <mergeCell ref="AV7:AV8"/>
    <mergeCell ref="AW7:AW8"/>
    <mergeCell ref="AG7:AG8"/>
    <mergeCell ref="AH7:AH8"/>
    <mergeCell ref="AI7:AI8"/>
    <mergeCell ref="Q7:Q8"/>
    <mergeCell ref="W7:W8"/>
    <mergeCell ref="AP7:AP8"/>
    <mergeCell ref="M7:M8"/>
    <mergeCell ref="G7:G8"/>
    <mergeCell ref="AD7:AD8"/>
    <mergeCell ref="AC7:AC8"/>
    <mergeCell ref="H7:H8"/>
    <mergeCell ref="I7:I8"/>
    <mergeCell ref="J7:J8"/>
    <mergeCell ref="K7:K8"/>
    <mergeCell ref="L7:L8"/>
    <mergeCell ref="AX7:AX8"/>
    <mergeCell ref="AY7:AY8"/>
    <mergeCell ref="AZ7:AZ8"/>
    <mergeCell ref="BA7:BA8"/>
    <mergeCell ref="AR7:AR8"/>
    <mergeCell ref="AS7:AS8"/>
    <mergeCell ref="O7:P7"/>
    <mergeCell ref="N7:N8"/>
    <mergeCell ref="AT7:AT8"/>
    <mergeCell ref="T7:T8"/>
    <mergeCell ref="U7:U8"/>
    <mergeCell ref="V7:V8"/>
    <mergeCell ref="R7:R8"/>
    <mergeCell ref="Y7:Y8"/>
    <mergeCell ref="Z7:Z8"/>
    <mergeCell ref="S7:S8"/>
    <mergeCell ref="P21:P23"/>
    <mergeCell ref="Q21:Q23"/>
    <mergeCell ref="R21:R23"/>
    <mergeCell ref="S21:S23"/>
    <mergeCell ref="T21:T23"/>
    <mergeCell ref="M25:M31"/>
    <mergeCell ref="N10:N18"/>
    <mergeCell ref="O10:O18"/>
    <mergeCell ref="W25:W30"/>
    <mergeCell ref="BV7:BV8"/>
    <mergeCell ref="BT7:BT8"/>
    <mergeCell ref="BS7:BS8"/>
    <mergeCell ref="BR7:BR8"/>
    <mergeCell ref="AL7:AL8"/>
    <mergeCell ref="AK7:AK8"/>
    <mergeCell ref="AJ7:AJ8"/>
    <mergeCell ref="AF7:AF8"/>
    <mergeCell ref="AE7:AE8"/>
    <mergeCell ref="BF7:BF8"/>
    <mergeCell ref="BG7:BG8"/>
    <mergeCell ref="BB7:BB8"/>
    <mergeCell ref="BC7:BC8"/>
    <mergeCell ref="BD7:BD8"/>
    <mergeCell ref="BE7:BE8"/>
    <mergeCell ref="BH7:BH8"/>
    <mergeCell ref="BI7:BI8"/>
    <mergeCell ref="O19:O20"/>
    <mergeCell ref="P19:P20"/>
    <mergeCell ref="Q19:Q20"/>
    <mergeCell ref="R19:R20"/>
    <mergeCell ref="S19:S20"/>
    <mergeCell ref="T19:T20"/>
    <mergeCell ref="X76:X79"/>
    <mergeCell ref="X80:X82"/>
    <mergeCell ref="X83:X84"/>
    <mergeCell ref="X85:X88"/>
    <mergeCell ref="X91:X92"/>
    <mergeCell ref="X94:X95"/>
    <mergeCell ref="AQ7:AQ8"/>
    <mergeCell ref="BU10:BU18"/>
    <mergeCell ref="BT10:BT18"/>
    <mergeCell ref="AX10:AX23"/>
    <mergeCell ref="AW10:AW23"/>
    <mergeCell ref="X10:X18"/>
    <mergeCell ref="X19:X20"/>
    <mergeCell ref="X21:X23"/>
    <mergeCell ref="X7:X8"/>
    <mergeCell ref="X25:X30"/>
    <mergeCell ref="X33:X36"/>
    <mergeCell ref="X37:X38"/>
    <mergeCell ref="X39:X44"/>
    <mergeCell ref="X45:X46"/>
    <mergeCell ref="Y10:Y18"/>
    <mergeCell ref="Z10:Z18"/>
    <mergeCell ref="Y19:Y20"/>
    <mergeCell ref="Z19:Z20"/>
    <mergeCell ref="BK7:BK8"/>
    <mergeCell ref="BL7:BL8"/>
    <mergeCell ref="AB7:AB8"/>
    <mergeCell ref="AA7:AA8"/>
    <mergeCell ref="AH10:AH23"/>
    <mergeCell ref="AF10:AF23"/>
    <mergeCell ref="AG10:AG23"/>
    <mergeCell ref="AC21:AC23"/>
  </mergeCells>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70" zoomScaleNormal="70" workbookViewId="0">
      <selection activeCell="G10" sqref="G10"/>
    </sheetView>
  </sheetViews>
  <sheetFormatPr defaultColWidth="10.7109375" defaultRowHeight="15"/>
  <cols>
    <col min="1" max="1" width="30" customWidth="1"/>
    <col min="2" max="2" width="43.42578125" customWidth="1"/>
    <col min="6" max="6" width="20.140625" customWidth="1"/>
    <col min="7" max="7" width="34.7109375" customWidth="1"/>
  </cols>
  <sheetData>
    <row r="1" spans="1:7" ht="52.5" customHeight="1">
      <c r="A1" s="491" t="s">
        <v>476</v>
      </c>
      <c r="B1" s="491"/>
      <c r="F1" s="1" t="s">
        <v>477</v>
      </c>
      <c r="G1" s="1" t="s">
        <v>478</v>
      </c>
    </row>
    <row r="2" spans="1:7" ht="25.5" customHeight="1">
      <c r="A2" s="490" t="s">
        <v>479</v>
      </c>
      <c r="B2" s="490"/>
      <c r="F2" s="2">
        <v>0</v>
      </c>
      <c r="G2" s="3" t="s">
        <v>480</v>
      </c>
    </row>
    <row r="3" spans="1:7" ht="45" customHeight="1">
      <c r="A3" s="490" t="s">
        <v>481</v>
      </c>
      <c r="B3" s="490"/>
      <c r="F3" s="2">
        <v>1</v>
      </c>
      <c r="G3" s="3" t="s">
        <v>482</v>
      </c>
    </row>
    <row r="4" spans="1:7" ht="45" customHeight="1">
      <c r="A4" s="490" t="s">
        <v>483</v>
      </c>
      <c r="B4" s="490"/>
      <c r="F4" s="2">
        <v>2</v>
      </c>
      <c r="G4" s="3" t="s">
        <v>484</v>
      </c>
    </row>
    <row r="5" spans="1:7" ht="45" customHeight="1">
      <c r="A5" s="490" t="s">
        <v>485</v>
      </c>
      <c r="B5" s="490"/>
      <c r="F5" s="2">
        <v>3</v>
      </c>
      <c r="G5" s="3" t="s">
        <v>486</v>
      </c>
    </row>
    <row r="6" spans="1:7" ht="45" customHeight="1">
      <c r="A6" s="490" t="s">
        <v>487</v>
      </c>
      <c r="B6" s="490"/>
      <c r="F6" s="2">
        <v>4</v>
      </c>
      <c r="G6" s="3" t="s">
        <v>198</v>
      </c>
    </row>
    <row r="7" spans="1:7" ht="45" customHeight="1">
      <c r="A7" s="490" t="s">
        <v>488</v>
      </c>
      <c r="B7" s="490"/>
      <c r="F7" s="2">
        <v>5</v>
      </c>
      <c r="G7" s="3" t="s">
        <v>489</v>
      </c>
    </row>
    <row r="8" spans="1:7" ht="45" customHeight="1">
      <c r="A8" s="490" t="s">
        <v>490</v>
      </c>
      <c r="B8" s="490"/>
    </row>
    <row r="9" spans="1:7" ht="45" customHeight="1">
      <c r="A9" s="490" t="s">
        <v>491</v>
      </c>
      <c r="B9" s="490"/>
    </row>
    <row r="10" spans="1:7" ht="45" customHeight="1">
      <c r="A10" s="490" t="s">
        <v>492</v>
      </c>
      <c r="B10" s="490"/>
    </row>
    <row r="11" spans="1:7" ht="45" customHeight="1">
      <c r="A11" s="490" t="s">
        <v>493</v>
      </c>
      <c r="B11" s="490"/>
    </row>
    <row r="12" spans="1:7" ht="45" customHeight="1">
      <c r="A12" s="490" t="s">
        <v>494</v>
      </c>
      <c r="B12" s="490"/>
    </row>
    <row r="13" spans="1:7" ht="45" customHeight="1">
      <c r="A13" s="490" t="s">
        <v>495</v>
      </c>
      <c r="B13" s="490"/>
    </row>
    <row r="14" spans="1:7" ht="45" customHeight="1">
      <c r="A14" s="490" t="s">
        <v>496</v>
      </c>
      <c r="B14" s="490"/>
    </row>
    <row r="15" spans="1:7" ht="45" customHeight="1">
      <c r="A15" s="490" t="s">
        <v>497</v>
      </c>
      <c r="B15" s="490"/>
    </row>
    <row r="16" spans="1:7" ht="45" customHeight="1">
      <c r="A16" s="490" t="s">
        <v>498</v>
      </c>
      <c r="B16" s="490"/>
    </row>
    <row r="17" spans="1:2" ht="45" customHeight="1">
      <c r="A17" s="490" t="s">
        <v>499</v>
      </c>
      <c r="B17" s="490"/>
    </row>
    <row r="18" spans="1:2" ht="45" customHeight="1">
      <c r="A18" s="490" t="s">
        <v>500</v>
      </c>
      <c r="B18" s="490"/>
    </row>
    <row r="19" spans="1:2" ht="45" customHeight="1">
      <c r="A19" s="490" t="s">
        <v>501</v>
      </c>
      <c r="B19" s="490"/>
    </row>
    <row r="20" spans="1:2" ht="45" customHeight="1">
      <c r="A20" s="490" t="s">
        <v>502</v>
      </c>
      <c r="B20" s="490"/>
    </row>
    <row r="21" spans="1:2" ht="45" customHeight="1">
      <c r="A21" s="490" t="s">
        <v>503</v>
      </c>
      <c r="B21" s="490"/>
    </row>
    <row r="22" spans="1:2" ht="45" customHeight="1"/>
    <row r="23" spans="1:2" ht="45" customHeight="1"/>
    <row r="24" spans="1:2" ht="45" customHeight="1"/>
    <row r="25" spans="1:2" ht="45" customHeight="1"/>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Plan De Desarrollo</cp:lastModifiedBy>
  <cp:revision/>
  <dcterms:created xsi:type="dcterms:W3CDTF">2022-12-26T20:23:47Z</dcterms:created>
  <dcterms:modified xsi:type="dcterms:W3CDTF">2024-07-12T18:58:29Z</dcterms:modified>
  <cp:category/>
  <cp:contentStatus/>
</cp:coreProperties>
</file>