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Acer\OneDrive\Escritorio\JESUS TORRES 2024\CONTRATOS 2024\5-JUNIO\"/>
    </mc:Choice>
  </mc:AlternateContent>
  <bookViews>
    <workbookView xWindow="0" yWindow="0" windowWidth="20460" windowHeight="7620" tabRatio="590" activeTab="2"/>
  </bookViews>
  <sheets>
    <sheet name="INSTRUCTIVO" sheetId="3" r:id="rId1"/>
    <sheet name="Hoja1" sheetId="7" r:id="rId2"/>
    <sheet name="2024" sheetId="6" r:id="rId3"/>
    <sheet name="CONTROL DE CAMBIOS " sheetId="2" r:id="rId4"/>
  </sheets>
  <definedNames>
    <definedName name="_Hlk115349177" localSheetId="3">'CONTROL DE CAMBIOS '!#REF!</definedName>
    <definedName name="_Hlk115349247" localSheetId="3">'CONTROL DE CAMBIOS '!#REF!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E172" i="6" l="1"/>
  <c r="W151" i="6" l="1"/>
  <c r="W146" i="6"/>
  <c r="W134" i="6"/>
  <c r="W48" i="6"/>
  <c r="V48" i="6"/>
  <c r="W25" i="6"/>
  <c r="V25" i="6"/>
  <c r="V163" i="6" l="1"/>
  <c r="U9" i="6"/>
  <c r="U52" i="6"/>
  <c r="U36" i="6"/>
  <c r="U153" i="6"/>
  <c r="V52" i="6" l="1"/>
  <c r="W52" i="6"/>
  <c r="U170" i="6"/>
  <c r="BE36" i="6" l="1"/>
  <c r="AN25" i="6" l="1"/>
  <c r="BE103" i="6"/>
  <c r="BE65" i="6"/>
  <c r="BD35" i="6"/>
  <c r="BE35" i="6" s="1"/>
  <c r="BC35" i="6"/>
  <c r="BE25" i="6"/>
  <c r="BE9" i="6"/>
  <c r="U156" i="6"/>
  <c r="U87" i="6"/>
  <c r="U65" i="6"/>
  <c r="U124" i="6"/>
  <c r="U103" i="6"/>
  <c r="BE153" i="6" l="1"/>
  <c r="U137" i="6" l="1"/>
  <c r="AN137" i="6" l="1"/>
  <c r="W137" i="6"/>
  <c r="U44" i="6"/>
  <c r="AN44" i="6" s="1"/>
  <c r="U24" i="6"/>
  <c r="AN163" i="6"/>
  <c r="W163" i="6"/>
  <c r="U39" i="6"/>
  <c r="V39" i="6" l="1"/>
  <c r="W39" i="6"/>
  <c r="AN156" i="6"/>
  <c r="AN153" i="6"/>
  <c r="AN151" i="6"/>
  <c r="AN150" i="6"/>
  <c r="AN147" i="6"/>
  <c r="AN146" i="6"/>
  <c r="AN134" i="6"/>
  <c r="AN60" i="6"/>
  <c r="AN48" i="6"/>
  <c r="AN170" i="6"/>
  <c r="AN124" i="6" l="1"/>
  <c r="U128" i="6"/>
  <c r="AN98" i="6"/>
  <c r="AN87" i="6"/>
  <c r="W170" i="6"/>
  <c r="W150" i="6"/>
  <c r="W147" i="6"/>
  <c r="W152" i="6" s="1"/>
  <c r="V150" i="6"/>
  <c r="V147" i="6"/>
  <c r="V146" i="6"/>
  <c r="V137" i="6"/>
  <c r="V134" i="6"/>
  <c r="V152" i="6" s="1"/>
  <c r="W60" i="6"/>
  <c r="AO170" i="6"/>
  <c r="AO163" i="6"/>
  <c r="AO134" i="6"/>
  <c r="AO150" i="6"/>
  <c r="AO147" i="6"/>
  <c r="AO146" i="6"/>
  <c r="AO137" i="6"/>
  <c r="AO151" i="6"/>
  <c r="AO48" i="6"/>
  <c r="AO60" i="6"/>
  <c r="AO25" i="6"/>
  <c r="BD152" i="6"/>
  <c r="BC152" i="6"/>
  <c r="BE134" i="6"/>
  <c r="BD133" i="6"/>
  <c r="BC133" i="6"/>
  <c r="BD102" i="6"/>
  <c r="BC102" i="6"/>
  <c r="BD64" i="6"/>
  <c r="BC64" i="6"/>
  <c r="BE52" i="6"/>
  <c r="BD51" i="6"/>
  <c r="BC51" i="6"/>
  <c r="BA173" i="6"/>
  <c r="AZ173" i="6"/>
  <c r="AX173" i="6"/>
  <c r="AW173" i="6"/>
  <c r="AU173" i="6"/>
  <c r="AN128" i="6" l="1"/>
  <c r="AO128" i="6" s="1"/>
  <c r="AO133" i="6" s="1"/>
  <c r="W128" i="6"/>
  <c r="V128" i="6"/>
  <c r="V133" i="6" s="1"/>
  <c r="BC173" i="6"/>
  <c r="BD173" i="6"/>
  <c r="BE173" i="6" s="1"/>
  <c r="BE152" i="6"/>
  <c r="BE51" i="6"/>
  <c r="AN24" i="6"/>
  <c r="AO24" i="6" s="1"/>
  <c r="W9" i="6"/>
  <c r="AN9" i="6"/>
  <c r="AO9" i="6" s="1"/>
  <c r="V51" i="6"/>
  <c r="AN39" i="6"/>
  <c r="AO39" i="6" s="1"/>
  <c r="AO51" i="6" s="1"/>
  <c r="BE133" i="6"/>
  <c r="W51" i="6"/>
  <c r="AN36" i="6"/>
  <c r="AN65" i="6"/>
  <c r="BE64" i="6"/>
  <c r="W64" i="6"/>
  <c r="AN52" i="6"/>
  <c r="AO52" i="6" s="1"/>
  <c r="AO64" i="6" s="1"/>
  <c r="AN103" i="6"/>
  <c r="AP103" i="6" s="1"/>
  <c r="AP133" i="6" s="1"/>
  <c r="AO172" i="6"/>
  <c r="AO152" i="6"/>
  <c r="W172" i="6"/>
  <c r="BE102" i="6"/>
  <c r="AP153" i="6"/>
  <c r="AP172" i="6" s="1"/>
  <c r="AP134" i="6"/>
  <c r="AP152" i="6" s="1"/>
  <c r="AP9" i="6" l="1"/>
  <c r="AP35" i="6" s="1"/>
  <c r="AO35" i="6"/>
  <c r="W35" i="6"/>
  <c r="AP36" i="6"/>
  <c r="AP51" i="6" s="1"/>
  <c r="W133" i="6"/>
  <c r="AP52" i="6"/>
  <c r="AP64" i="6" s="1"/>
  <c r="V170" i="6"/>
  <c r="V151" i="6"/>
  <c r="V24" i="6"/>
  <c r="V9" i="6"/>
  <c r="AT115" i="6"/>
  <c r="AT90" i="6"/>
  <c r="AT69" i="6"/>
  <c r="V172" i="6" l="1"/>
  <c r="V35" i="6"/>
  <c r="W102" i="6"/>
  <c r="W173" i="6" s="1"/>
  <c r="T153" i="6"/>
  <c r="T39" i="6"/>
  <c r="T44" i="6"/>
  <c r="T48" i="6"/>
  <c r="T36" i="6"/>
  <c r="T25" i="6" l="1"/>
  <c r="AT87" i="6" l="1"/>
  <c r="AT134" i="6" l="1"/>
  <c r="AT144" i="6"/>
  <c r="T156" i="6" l="1"/>
  <c r="T151" i="6"/>
  <c r="T150" i="6"/>
  <c r="T147" i="6"/>
  <c r="T146" i="6"/>
  <c r="T137" i="6"/>
  <c r="T134" i="6"/>
  <c r="T128" i="6"/>
  <c r="T124" i="6"/>
  <c r="T103" i="6"/>
  <c r="T98" i="6"/>
  <c r="T87" i="6"/>
  <c r="T65" i="6"/>
  <c r="T60" i="6"/>
  <c r="V60" i="6" s="1"/>
  <c r="V64" i="6" s="1"/>
  <c r="T52" i="6"/>
  <c r="T9" i="6"/>
  <c r="S98" i="6"/>
  <c r="AO98" i="6" l="1"/>
  <c r="V98" i="6"/>
  <c r="V102" i="6" l="1"/>
  <c r="V173" i="6" s="1"/>
  <c r="AP65" i="6"/>
  <c r="AP102" i="6" s="1"/>
  <c r="AP173" i="6" s="1"/>
  <c r="AO102" i="6"/>
  <c r="AO173" i="6" s="1"/>
</calcChain>
</file>

<file path=xl/comments1.xml><?xml version="1.0" encoding="utf-8"?>
<comments xmlns="http://schemas.openxmlformats.org/spreadsheetml/2006/main">
  <authors>
    <author>USUARIO</author>
  </authors>
  <commentList>
    <comment ref="A35"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7"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authors>
    <author>Jose David Torne Lorduy</author>
  </authors>
  <commentList>
    <comment ref="AT128" authorId="0" shapeId="0">
      <text>
        <r>
          <rPr>
            <b/>
            <sz val="9"/>
            <color indexed="81"/>
            <rFont val="Tahoma"/>
            <family val="2"/>
          </rPr>
          <t>Si es adicion, valor es positivo(+). Si  es reduccion, valor negativo (-) .</t>
        </r>
      </text>
    </comment>
    <comment ref="AT150" authorId="0" shapeId="0">
      <text>
        <r>
          <rPr>
            <b/>
            <sz val="9"/>
            <color indexed="81"/>
            <rFont val="Tahoma"/>
            <family val="2"/>
          </rPr>
          <t>Si es adicion, valor es positivo(+). Si  es reduccion, valor negativo (-) .</t>
        </r>
      </text>
    </comment>
  </commentList>
</comments>
</file>

<file path=xl/sharedStrings.xml><?xml version="1.0" encoding="utf-8"?>
<sst xmlns="http://schemas.openxmlformats.org/spreadsheetml/2006/main" count="1490" uniqueCount="534">
  <si>
    <t>INSTRUCTIVO PARA EL DILIGENCIAMIENTO DEL PLAN DE ACCION VIGENCIA 2023</t>
  </si>
  <si>
    <t>PLANTEAMIENTO ESTRATÉGICO PLAN DE DESARROLLO</t>
  </si>
  <si>
    <t>Objetivo de Desarrollo Sostenible</t>
  </si>
  <si>
    <t>Colocar en esta casilla el ODS con que se articula el programa de su competencia, lo encuentra en el acuerdo 027 PDD Salvemos Juntos a Cartagena</t>
  </si>
  <si>
    <t>PILAR</t>
  </si>
  <si>
    <t xml:space="preserve">Colocar en esta casilla el Pilar con el que se articula el programa de su competencia en el PDD Salvemos juntos a Cartagena. </t>
  </si>
  <si>
    <t>LINEA ESTRATEGICA</t>
  </si>
  <si>
    <t>Colocar en esta casilla la linea estrategica  con el que se articula el programa de su competencia en el PDD Salvemos juntos a Cartagena.  Cada producto formulado en el plan de accion debera asociasrse a un objetivo institucional.</t>
  </si>
  <si>
    <t>INDICADOR DE BIENESTAR</t>
  </si>
  <si>
    <t>Colocar en esta casilla es el indicador definido para cumplir la meta de bienestar en el plan de desarrollo, acuerdo 027 Salvemos Juntos a Cartagena</t>
  </si>
  <si>
    <t>LINEA BASE INDICADOR DE BIENESTAR A 2019</t>
  </si>
  <si>
    <t>Colocar en esta casilla el valor que se encuentra en el acuerdo 027 como punto de partida para definir el alcance de la meta de bienestar .</t>
  </si>
  <si>
    <t>DESCRIPCION META DE BIENESTAR 2020-2023</t>
  </si>
  <si>
    <t xml:space="preserve">Colocar en esta casilla  lo que persigue el indicador en el cuatrenio, se encuentra plasmado en el acuerdo 027 salvemos junstos a Cartagena. </t>
  </si>
  <si>
    <t xml:space="preserve"> META DE BIENESTAR 2020-2023</t>
  </si>
  <si>
    <t>Colocar en esta casilla la  cuantificación numérica o porcentual de la meta de bienestar.</t>
  </si>
  <si>
    <t>UNIDAD DE MEDIDA META DE BIENESTAR</t>
  </si>
  <si>
    <t>Colocar en esta casilla la  cifra numérica o porcentual nominativo de la meta.</t>
  </si>
  <si>
    <t>PROGRAMACION META BIENESTAR 2023</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</si>
  <si>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</si>
  <si>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</si>
  <si>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</si>
  <si>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INDICADOR DE PRODUCTO SEGÚN PDD</t>
  </si>
  <si>
    <t>Colocar en este casilla  el indicador definido para cumplir la meta en el plan de desarrollo según el acuerdo 027 PDD Salvemos juntos a Cartagena.</t>
  </si>
  <si>
    <t>UNIDAD DE MEDIDA DEL INDICADOR DE PRODUCTO</t>
  </si>
  <si>
    <t>Colocar en esta casilla la expresion fisica con que se mostrara el resultado de la meta propuesta ejemplo, numero, porcentaje, kilometro.</t>
  </si>
  <si>
    <t>LINEA BASE 2019 
SEGUN PDD</t>
  </si>
  <si>
    <t xml:space="preserve">Colocar en esta casilla el valor que se encuentra en el acuerdo 027 como punto de partida para definir el alcance de la meta producto.  </t>
  </si>
  <si>
    <t>DESCRIPCION DE LA META PRODUCTO 2020-2023</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</si>
  <si>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</si>
  <si>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</si>
  <si>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</si>
  <si>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ENTREGABLE
INDICADOR DE PRODUCTO SEGÚN CATALOGO DE PRODUCTO</t>
  </si>
  <si>
    <t>Colocar en esta casilla el producto que se pretende alcanzar identificado en el PDD, homologado al catalogo de productos del DNP.</t>
  </si>
  <si>
    <t>VALOR DE LA META PRODUCTO 2020-2023</t>
  </si>
  <si>
    <t>Colocar en esta casilla el numero de la meta a alcanzar al finalizar el cuatrienio, este se encuentra inmerso en la descripcion de la meta producto  identificado en el PDD.</t>
  </si>
  <si>
    <t>PROGRAMACIÓN META PRODUCTO A 2023</t>
  </si>
  <si>
    <t>Colocar en esta casilla , la cantidad de la meta propuesta para la actual vigencia, relacionada con el plan indicativo.</t>
  </si>
  <si>
    <t>ACUMULADO DE META PRODUCTO 2020- 2022</t>
  </si>
  <si>
    <t>Colocar en esta casilla la cantidad de producto alcanzado en lo que va corrido del cuatrienio.</t>
  </si>
  <si>
    <t>ARTICULACION CON EL MODELO INTEGRADO DE PLANEACION Y GESTION MIPG</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</si>
  <si>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</si>
  <si>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del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</si>
  <si>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</si>
  <si>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Políticas de Gestión y Desempeño Institucional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</si>
  <si>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</si>
  <si>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Proceso asociado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</si>
  <si>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</si>
  <si>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Objetivo Institucional</t>
  </si>
  <si>
    <t>Coloca aquí el objetivo colocado  en el proceso con el que te articulas. En la gestion por proceso</t>
  </si>
  <si>
    <t>PLAN DE ACCION -INFORMACION DE ACTIVIDADES</t>
  </si>
  <si>
    <t>PROYECTO DE INVERSIÓN</t>
  </si>
  <si>
    <t>Colocar en esta casilla el nombre del proyecto a partir del cual se desarrollara el programa con el que se articula.</t>
  </si>
  <si>
    <t>CÓDIGO DE PROYECTO BPIN</t>
  </si>
  <si>
    <t>Colocar en esta casilla el numero BPIN del proyecto a partir del cual se desarrollara el programa con el que se articula.</t>
  </si>
  <si>
    <t>OBJETIVO DEL PROYECTO</t>
  </si>
  <si>
    <t>Colocar en esta casilla el fin  del proyecto a partir del cual se desarrollara el programa con el que se articula.</t>
  </si>
  <si>
    <t>ACTIVIDADES DE PROYECTO DE INVERSION VIABILIZADAS EN SUIFP
( HITOS )</t>
  </si>
  <si>
    <t>Colocar en esta casilla el listado de actividades  del proyecto a partir del cual se desarrollara el programa con el que se articula. Es importante que este listado de actividades coincida al 100% con las viabilizadas en SUIFP</t>
  </si>
  <si>
    <t>ENTREGABLE</t>
  </si>
  <si>
    <t>Colocar en esta casilla el producto resultante de cada actividad de proyecto a relizar</t>
  </si>
  <si>
    <t xml:space="preserve">PROGRAMACION NUMERICA DE LA ACTIVIDAD PROYECTO 2023
</t>
  </si>
  <si>
    <t>Colocar en esta casilla el numero o pocentaje que se pretende alcanzar con cada actividad del proyecto durante la vigencia.</t>
  </si>
  <si>
    <t>PONDERACION DE LAS ACTIVIDADES (HITOS) DE PROYECTO</t>
  </si>
  <si>
    <t>Colocar en esta casilla el valor porcentual de cada actividad que llevara a conseguir el 100% de la meta propuesta.</t>
  </si>
  <si>
    <t>FECHA DE INICIO DE LA ACTIVIDAD O ENTREGABLE</t>
  </si>
  <si>
    <t>Colocar en esta casilla la fecha de inicio de la actividad en la vigencia 2023</t>
  </si>
  <si>
    <t>FECHA DE TERMINACIÓN DEL ENTREGABLE</t>
  </si>
  <si>
    <t>Colocar en esta casilla la fecha de terminacion  de la actividad en la vigencia 2023</t>
  </si>
  <si>
    <t>TIEMPO DE EJECUCIÓN
(número de días)</t>
  </si>
  <si>
    <t>Colocar en esta casilla el numero de dias que requiere el desarrollo de la actividad en la vigencia 2023</t>
  </si>
  <si>
    <t>PROGRAMACIÓN PRESUPUESTAL</t>
  </si>
  <si>
    <t>BENEFICIARIOS PROGRAMADOS</t>
  </si>
  <si>
    <t>Colocar en esta casilla el numero de personas en la ciudad programadas para recibir beneficio de la actividad programada en el proyecto</t>
  </si>
  <si>
    <t>BENEFICIARIOS CUBIERTOS</t>
  </si>
  <si>
    <t>Colocar en esta casilla el numero de personas en la ciudad que realmente recibieron el beneficio de la actividad programada en el proyecto.  Esta casilla se diligencia con el reporte del trimestre</t>
  </si>
  <si>
    <t>DEPENDENCIA RESPONSABLE</t>
  </si>
  <si>
    <t xml:space="preserve">Nombre de la dependencian responsable </t>
  </si>
  <si>
    <t>NOMBRE DEL RESPONSABLE</t>
  </si>
  <si>
    <t>Nombre de la personaa encargada de supervisar las actividades del proyecto encaminadas a conseguir la meta propuesta.</t>
  </si>
  <si>
    <t>FUENTE DE FINANCIACIÓN</t>
  </si>
  <si>
    <t>Nombre de la fuente de recursos con lo que financiara la actividad</t>
  </si>
  <si>
    <t>PLAN GENERAL DE COMPRAS</t>
  </si>
  <si>
    <t>APROPIACIÓN INICIAL
(en pesos)</t>
  </si>
  <si>
    <t>Valor numerico en pesos  del Plan Operativo anual de inversion asignado al rubro presupuestal.</t>
  </si>
  <si>
    <t>FUENTE PRESUPUESTAL</t>
  </si>
  <si>
    <t xml:space="preserve">Nombre de la fuente origen de los recursos
1. Recursos Propios - ICLD
2. SGP
3. Donaciones
</t>
  </si>
  <si>
    <t>RUBRO PRESUPUESTAL</t>
  </si>
  <si>
    <t>Mencionar el rubro del presupuesto que abarca el sector de su competencia.</t>
  </si>
  <si>
    <t>CODIGO RUBRO PRESUPUESTAL</t>
  </si>
  <si>
    <t>Mencionar el Código numérico que identifica el concepto del Gasto (Funcionamiento, Deuda Inversión) y el cual es definido en el Decreto de Liquidación.</t>
  </si>
  <si>
    <t>¿REQUIERE CONTRATACIÓN?</t>
  </si>
  <si>
    <t>En esta casilla colocar si es necesaria la contratacion</t>
  </si>
  <si>
    <t>DESCRIPCION DE PROCESO DE CONTRATACIÓN</t>
  </si>
  <si>
    <t>Si es necesario la contrtacion descripcion el medio por el cual se hará</t>
  </si>
  <si>
    <t>MODALIDAD DE SELECCIÓN</t>
  </si>
  <si>
    <t>Mencionar la modalidad de contratacion selecionada. Licitacion Publica, concurso de meritos, selección abreviada, minima cuatia, contrtacion directa.</t>
  </si>
  <si>
    <t>FUENTE DE RECURSOS</t>
  </si>
  <si>
    <t>CADA FUENTE ASIGNADA POR EL ACUERDO DE PRESUPUESTO</t>
  </si>
  <si>
    <t>FECHA DE INICIO DE CONTRATACIÓN</t>
  </si>
  <si>
    <t>Fecha tentativa de incio del proceso de contratacion.</t>
  </si>
  <si>
    <t>OBSERVACION O RELACIÓN DE EVIDENCIA</t>
  </si>
  <si>
    <t>Indicar el avance cualitativo de la meta y relación de la evidencia aportada para la verificación de cada reporte</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</si>
  <si>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</si>
  <si>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 xml:space="preserve">RIESGOS ASOCIADOS AL PROCESO </t>
  </si>
  <si>
    <t xml:space="preserve">Colocar en esta casilla cada uno de los riesgos identificados en el proceso definido, COLOCADO EN LA  COLUMNA W y desarrollado en la caracterizacion de la gestion por proceso.  asociado a las actividades del proyecto. </t>
  </si>
  <si>
    <t>CONTROLES ESTABLECIDOS PARA LOS RIESGOS</t>
  </si>
  <si>
    <t>Colocar en esta casilla cada uno de los controles formulados para cada riesgo identificado en el proceso definido asociado a las actividades del proyecto.</t>
  </si>
  <si>
    <t xml:space="preserve">
</t>
  </si>
  <si>
    <t>ALCALDIA DISTRITAL DE CARTAGENA DE INDIAS</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</si>
  <si>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</si>
  <si>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</si>
  <si>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</si>
  <si>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</si>
  <si>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</si>
  <si>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 xml:space="preserve">FORMATO PLAN DE ACCIÓN </t>
  </si>
  <si>
    <t>Página: 1 de 1</t>
  </si>
  <si>
    <t xml:space="preserve">PROGRAMA </t>
  </si>
  <si>
    <t xml:space="preserve">DENOMINACION DEL PRODUCTO
</t>
  </si>
  <si>
    <t>1. BIEN</t>
  </si>
  <si>
    <t>2- SERVICIO</t>
  </si>
  <si>
    <t>ODS 3 – SALUD Y BIENESTAR: A través de la promoción de hábitos y estilos de vida saludables. Así como, la práctica regular de actividad física para prevenir enfermedades no transmisibles como enfermedades cardiovasculares, presión arterial alta, depresión y diabetes, entre otras</t>
  </si>
  <si>
    <t>PILAR INCLUYENTE</t>
  </si>
  <si>
    <t xml:space="preserve">DEPORTE Y RECREACIÓN CON INCLUISIÓN SOCIAL PARA LA TRASNFORMACIÓN SOCIAL </t>
  </si>
  <si>
    <t>Porcentaje de la población cartagenera vinculadas a las actividades y eventos deportivos, pre deportivos y paralímpicos.</t>
  </si>
  <si>
    <t>Número</t>
  </si>
  <si>
    <t>LA ESCUELA Y EL DEPORTE SON DE TODOS</t>
  </si>
  <si>
    <t>Número de Niños, niñas y adolescentes inscritos en la Escuela de Iniciación y Formación Deportiva</t>
  </si>
  <si>
    <t>Se incrementará a 5.400 niñas, niños, adolescentes inscritos en los diversos niveles de iniciación y formación</t>
  </si>
  <si>
    <t>X</t>
  </si>
  <si>
    <t>1.1 Servicio de Escuelas Deportivas</t>
  </si>
  <si>
    <t xml:space="preserve">Gestión de Valores para Resultados </t>
  </si>
  <si>
    <t xml:space="preserve">Política de Servicio al Ciudadano </t>
  </si>
  <si>
    <t xml:space="preserve">Promoción y Fomento Deporivo </t>
  </si>
  <si>
    <t xml:space="preserve">Brindar a los niños, niñas y adolescentes un programa estructurado de formación en cualquier 
disciplina deportiva para su adecuada evolución en el plano técnico, físico y psicológico, con el fin de 
llevarlos a las etapas superiores de rendimiento, con los resultados esperados. Además, busca 
motivar a todas las personas a practicar el deporte para el desarrollo integral y el mejoramiento de la 
calidad de vida. </t>
  </si>
  <si>
    <t xml:space="preserve">Desarrollo de la Escuela de Iniciaciòn  y Formaciòn Deportiva por nùcleos y enfasis  en la ciudad de Cartagena de Indias </t>
  </si>
  <si>
    <t>Desarrollar de forma continua el proceso de aprendizaje deportivo en los niños, niñas y adolescentes en Cartagena de Indias</t>
  </si>
  <si>
    <t>1.1.1 Implementar el nivel 1: Iniciación Deportiva</t>
  </si>
  <si>
    <t>Instituto Distrital de Deporte y Recreación - IDER</t>
  </si>
  <si>
    <t>Inversión</t>
  </si>
  <si>
    <t>SGP</t>
  </si>
  <si>
    <t>DESARROLLO DE LA ESCUELA DE INICIACIÓN Y FORMACIÓN DEPORTIVA - EIFD EN EL DISTRITO DE  CARTAGENA DE INDIAS</t>
  </si>
  <si>
    <t>2.3.4301.1604.2020130010053</t>
  </si>
  <si>
    <t>Si</t>
  </si>
  <si>
    <t>Contratatación de prestación de servicios profesionale y/o de apoyo a la gestión del equipo de trabajo que ejecutará las actividades del proyecto</t>
  </si>
  <si>
    <t>Contratación directa</t>
  </si>
  <si>
    <t>1.1.2 Implementar el nivel 2: Formación Deportiva</t>
  </si>
  <si>
    <t>Recursos propios</t>
  </si>
  <si>
    <t>1.1.3 Implementar el nivel 3: Enfasis Deportivo</t>
  </si>
  <si>
    <t>1.1.4 Implementar el nivel 4: Perfeccionamiento Deportivo</t>
  </si>
  <si>
    <t>2.1 Servicio de promoción de la actividad física, la recreación y el deporte</t>
  </si>
  <si>
    <t>2.1.2 Sistematizar la vinculación de los niños, niñas y adolescentes pertenecientes a la Escuela de Formación Deportiva</t>
  </si>
  <si>
    <t>2.1.3 Realizar acompañamiento psicosocial a los niños, niñas, adolescentes y padres pertenecientes a la Escuela de Formación Deportiva</t>
  </si>
  <si>
    <t>2.1.4 Divulgar las acciones y actividades desarrolladas en el proyecto</t>
  </si>
  <si>
    <t>3.1 Servicio de organización de eventos deportivos comunitarios</t>
  </si>
  <si>
    <t>3.1.4 Realizar encuentros deportivos para la participación de los niños, niñas y adolescentes pertenecientes a la Escuela de Formación Deportiva</t>
  </si>
  <si>
    <t>2.1.1 Aumentar el número de núcleos de atención en los niveles 1 y 2 de iniciación y formación deportiva</t>
  </si>
  <si>
    <t>N/A</t>
  </si>
  <si>
    <t>x</t>
  </si>
  <si>
    <t>1.1 Servicio de promoción de la actividad física, la recreación y el deporte</t>
  </si>
  <si>
    <t xml:space="preserve">Desarrollar la realización torneos o eventos al interior de las instituciones educativas y universidades 
en el distrito de Cartagena de Indias, en procura de que las niñas, niños y adolescentes se diviertan, 
se integren, aprendan a cuidar y mejorar su capacidad física, eleven su autoestima, creen hábitos 
saludables y desarrollen diversas habilidades. Este programa se desarrolla en articulación con la 
Secretaría de Educación y las Instituciones Educativas del Distrito. </t>
  </si>
  <si>
    <t>Fortalecimiento del Deporte Estudiantil mediante la implementación de los Juegos Intercolegiados y Universitarios en el Distrito de Cartagena de Indias.</t>
  </si>
  <si>
    <t>Incrementar la participación de las instituciones educativas en el desarrollo de competencias deportivas estudiantiles en el Distrito de Cartagena de Indias</t>
  </si>
  <si>
    <t>Desarrollar jornadas de inscripción de las Instituciones Educativas en los juegos intercolegiados</t>
  </si>
  <si>
    <t>FORTALECIMIENTO DEL DEPORTE ESTUDIANTIL MEDIANTE LA IMPLEMENTACIÓN DE LOS JUEGOS INTERCOLEGIADOS Y UNIVERSITARIOS EN EL DISTRITO DE   CARTAGENA DE INDIAS</t>
  </si>
  <si>
    <t>2.3.4301.1604.2020130010194</t>
  </si>
  <si>
    <t>Divulgar las acciones y actividades desarrolladas en el proyecto</t>
  </si>
  <si>
    <t>2.1 Servicio de organización de eventos deportivos comunitarios</t>
  </si>
  <si>
    <t>Realizar las competencias deportivas de los juegos intercolegiados del distrito</t>
  </si>
  <si>
    <t>DEPORTE ASOCIADO “INCENTIVOS CON-SENTIDO”</t>
  </si>
  <si>
    <t>Número de estímulos y/o apoyos otorgados a ligas, clubes, federaciones y otras organizaciones deportivas</t>
  </si>
  <si>
    <t>Se otorgarán 400 estímulos y/o apoyos a las ligas, clubes, federaciones y otras organizaciones deportivas</t>
  </si>
  <si>
    <t>2.3 Documentos de planeación</t>
  </si>
  <si>
    <t xml:space="preserve">Brindar apoyos a deportistas, clubes, ligas, federaciones y otras organizaciones deportivas, para 
posicionarlos como actores locales del sistema deportivo y hacer de Cartagena de Indias un Distrito 
campeón. </t>
  </si>
  <si>
    <t>Consolidación del sistema Deportivo Distrital mediante una estrategia de estímulos y/o apoyos a las organizaciones deportivas y deportistas de altos logros</t>
  </si>
  <si>
    <t xml:space="preserve">Consolidar el Sistema de Deporte Competitivo y Asociado del Distrito de Cartagena de Indias. </t>
  </si>
  <si>
    <t>Realizar la entrega y seguimiento de los estímulos a organismos deportivos</t>
  </si>
  <si>
    <t>Recursos Propios</t>
  </si>
  <si>
    <t>CONSOLIDACIÓN DEL SISTEMA DEPORTIVO DISTRITAL MEDIANTE UNA ESTRATEGIA DE ESTÍMULOS Y/O APOYOS A LAS ORGANIZACIONES DEPORTIVAS Y DEPORTISTAS DE ALTOS LOGROS-0  CARTAGENA DE INDIAS</t>
  </si>
  <si>
    <t>2.3.4302.1604.2020130010038</t>
  </si>
  <si>
    <t>Brindar asesorías a los organismos deportivos para el reconocimiento y estructuración</t>
  </si>
  <si>
    <t>3.2 Servicio de atención al ciudadano</t>
  </si>
  <si>
    <t>Crear plataforma de organizaciones deportivas</t>
  </si>
  <si>
    <t>Número de personas impactadas de los estímulos y/o apoyos otorgados a ligas, clubes, federaciones y otras organizaciones deportivas</t>
  </si>
  <si>
    <t>Se impactarán 4.000 personas con los estímulos y/o apoyos otorgados a las ligas, clubes, federaciones y otras organizaciones deportivas</t>
  </si>
  <si>
    <t>1.3 Servicio de posicionamiento institucional</t>
  </si>
  <si>
    <t>Se otorgarán estímulos y/o apoyos a 576 atletas de altos logros, futuras estrellas y viejas glorias del deporte convencional y paralímpico</t>
  </si>
  <si>
    <t>1.2 Servicio de apoyo financiero a atletas</t>
  </si>
  <si>
    <t>Realizar la entrega y seguimiento de los estímulos a deportistas convencionales y no convencionales</t>
  </si>
  <si>
    <t>Se apoyarán 20 eventos deportivos de carácter regional,  nacional e internacional a realizarse en el Distrito de Cartagena de Indias</t>
  </si>
  <si>
    <t>2.1 Servicio de organización de eventos deportivos de alto rendimiento</t>
  </si>
  <si>
    <t>Apoyar eventos deportivos de carácter regional, nacional e internacional</t>
  </si>
  <si>
    <t>DEPORTE SOCIAL COMUNITARIO CON INCLUSIÓN “CARTAGENA INCLUYENTE”</t>
  </si>
  <si>
    <t xml:space="preserve">Número de participantes en los eventos o torneos de deporte social comunitario con inclusión </t>
  </si>
  <si>
    <t>Se incrementarán a 120.000 los participantes en el desarrollo de eventos o torneos de deporte social comunitario con inclusión</t>
  </si>
  <si>
    <t>1.1 Servicio de apoyo a la actividad física, la recreación y el deporte</t>
  </si>
  <si>
    <t>Realizar eventos o torneos deportivos y recreativos como: Juegos para personas con discapacidad, 
Juegos Carcelarios y Penitenciarios, Juegos Comunales, Actividades Pre-deportivas y Juegos 
Tradicionales de la Calle, Juegos Afros, negro, Palenqueros, raizales e Indígenas, Juegos 
Corregimentales, Torneos de Integración Comunitaria, Torneos deportivos para Jóvenes en Riesgo, 
Habitantes de Calle, LGTBIQ+ y otras en situación de vulnerabilidad</t>
  </si>
  <si>
    <t xml:space="preserve">Integración Comunitaria a través del  Deporte como Herramienta para la inclusión Social desde los diferentes enfoques Poblacionales. </t>
  </si>
  <si>
    <t xml:space="preserve">2021130010011
</t>
  </si>
  <si>
    <t>Integrar a las comunidades a través del deporte social comunitario en el Distrito de Cartagena de Indias</t>
  </si>
  <si>
    <t>1.1.1 Realizar campañas informativas sobre el deporte social ante la comunidad</t>
  </si>
  <si>
    <t>INTEGRACIÓN COMUNITARIA A TRAVÉS DEL DEPORTE COMO HERRAMIENTA PARA LA INCLUSIÓN SOCIAL DESDE LOS DIFERENTES ENFOQUES POBLACIONALES  CARTAGENA DE INDIAS</t>
  </si>
  <si>
    <t>2.3.4301.1604.2021130010011</t>
  </si>
  <si>
    <t>1.1.3 Divulgar las acciones y actividades desarrolladas en el proyecto</t>
  </si>
  <si>
    <t>2.1.1 Realizar el torneo de los juegos corregimentales</t>
  </si>
  <si>
    <t>2.1.2 Realizar el torneo de los juegos comunales</t>
  </si>
  <si>
    <t>2.1.3 Realizar el torneo de los juegos afro, raizales, negros y palenqueros</t>
  </si>
  <si>
    <t>2.1.4 Realizar el torneo de los juegos indígenas</t>
  </si>
  <si>
    <t>2.1.5 Realizar el torneo de los juegos carcelarios</t>
  </si>
  <si>
    <t>2.1.6 Realizar el torneo de los juegos de personas en situación de discapacidad</t>
  </si>
  <si>
    <t>Número de eventos o torneos de deporte social comunitario con inclusión realizados y/o apoyados</t>
  </si>
  <si>
    <t>Se realizarán 15 eventos o torneos de deporte social comunitario con inclusión dirigidos a la comunidad</t>
  </si>
  <si>
    <t>3.1.2 Disponer de la logística para cada uno de los torneos.</t>
  </si>
  <si>
    <t>Porcentaje de la población cartagenera vinculada a la actividad física y eventos recreativos.</t>
  </si>
  <si>
    <t xml:space="preserve">PROGRAMA HÁBITOS Y ESTILOS DE VIDA SALUDABLE </t>
  </si>
  <si>
    <t>Número de participantes vinculados a la actividad física.</t>
  </si>
  <si>
    <t>Se incrementarán a 14.131 los participantes vinculados a la actividad física.</t>
  </si>
  <si>
    <t>1.1 Documentos normativos</t>
  </si>
  <si>
    <t>Promoción y Fomento de la Actividad Físca , Recreación y  el Uso del Tiempo Libre</t>
  </si>
  <si>
    <t>Brindar a la comunidad la forma de aprender y desarrollar acciones y estrategias que se incorporen 
al quehacer diario para que su cuerpo y mente estén en forma durante todo el proceso de vida. Para 
apoyar este programa realizaremos actividades como: Madrúgale a la Salud, Noches saludables, 
Joven Saludable, Empresa Saludable, Centros Penitenciarios y Carcelarios, Caminante Saludable, 
Centro de Acondicionamiento Físico – CAF, Actívate Gestante, Persona Mayor.</t>
  </si>
  <si>
    <t xml:space="preserve">Mejoramiento de los estilos de vida mediante la promoción masiva de una vida activa de la ciudadanía en el Distirto de Cartagena </t>
  </si>
  <si>
    <t>Disminuir el riesgo de enfermedades crónicas no transmisibles en la comunidad cartagenera</t>
  </si>
  <si>
    <t>Implementar la estrategia de "Entornos saludables"</t>
  </si>
  <si>
    <t>MEJORAMIENTO DE LOS ESTILOS DE VIDA MEDIANTE LA PROMOCIÓN MASIVA DE UNA VIDA ACTIVA DE LA CIUDADANÍA EN EL DISTRITO DE  CARTAGENA DE INDIAS</t>
  </si>
  <si>
    <t>2.3.4301.1604.2020130010055</t>
  </si>
  <si>
    <t>Puesta en marcha del "Centro de Acondicionamiento físico- CAF"</t>
  </si>
  <si>
    <t>2.1 Servicio de apoyo a la actividad física, la recreación y el deporte</t>
  </si>
  <si>
    <t>2.1.1 Desarrollar las acciones de la estrategia "Madrúgale a la Salud" (49) puntos
de actividad física de Madrúgale a la Salud</t>
  </si>
  <si>
    <t>2.1.2 Desarrollar las acciones de la estrategia "Caminante Saludable" (4) puntos
de actividad física de Caminante Saludable</t>
  </si>
  <si>
    <t>2.1.3 Desarrollar las acciones de la estrategia "Noches Saludables" (49) puntos
de actividad física de Noches Saludables</t>
  </si>
  <si>
    <t>2.1.4 Desarrollar las acciones de la estrategia "Joven Saludable" (11) puntos de actividad física de Joven Saludable</t>
  </si>
  <si>
    <t>2.1.5 Diseñar e implementar el semillero de actividad física Un (1) semillero de
actividad física</t>
  </si>
  <si>
    <t xml:space="preserve">Número de asistentes a los eventos de hábitos y estilos de vida saludable de carácter local, nacional e internacional realizados y/o apoyados </t>
  </si>
  <si>
    <t>Se incrementarán a 19.448 los asistentes a los eventos de hábitos y estilos de vida saludable dirigidos a todas las edades</t>
  </si>
  <si>
    <t>2.1.6 Divulgar las acciones de las estrategias y eventos realizadas Ocho (8)
estrategias de divulgación y promoción</t>
  </si>
  <si>
    <t>3.1 Servicio de organización de eventos recreativos comunitarios</t>
  </si>
  <si>
    <t>3.1.1 Desarrollar eventos de concentración (720) eventos de concentración</t>
  </si>
  <si>
    <t>3.1.2 Desarrollar eventos de promoción (720) eventos de promoción</t>
  </si>
  <si>
    <t xml:space="preserve">Número de eventos de hábitos y estilos de vida saludable de carácter local, nacional e internacional realizados y/o apoyados </t>
  </si>
  <si>
    <t xml:space="preserve">Se realizarán 18 eventos de hábitos y estilos de vida saludable dirigidos a todas las edades </t>
  </si>
  <si>
    <t>3.1.4 Desarrollar eventos de ciudad (18) eventos de ciudad</t>
  </si>
  <si>
    <t xml:space="preserve">PROGRAMA RECREACIÓN COMUNITARIA “RECRÉATE CARTAGENA” </t>
  </si>
  <si>
    <t xml:space="preserve">Número de participantes en las actividades de recreación comunitaria </t>
  </si>
  <si>
    <t>Se atenderán a 24.984 participantes de las actividades recreativas en el Distrito de Cartagena de Indias.</t>
  </si>
  <si>
    <t>2.1 Servicio de organización de eventos recreativos comunitarios</t>
  </si>
  <si>
    <t xml:space="preserve">Dinamizar el desarrollo social y proporcionar espacios de encuentro a los cartageneros a través de 
actividades recreativas que promuevan el esparcimiento, aprovechamiento del tiempo libre, la 
integración familiar, social y comunitaria. Desarrolla actividades como: VAS – Vías Recreativas, 
Festival Internacional de la Cometa, Campamentos Juveniles, Escuela Recreativa, Recreación para 
todos (Cartagena es de los niños, Cartagena es de todos y Vacaciones Recreativas), Playas 
Recreativas, entre otras. Lo anterior, con el fin de generar un impacto positivo sobre la realidad 
sociocultural de la comunidad cartagenera. </t>
  </si>
  <si>
    <t>RECREACIÓN COMUNITARIA Y APROVECHAMIENTO DEL TIEMPO LIBRE, COMO MECANISMO DE COHESIÓN E INTEGRACIÓN SOCIAL EN EL DISTRITO DE   CARTAGENA DE INDIAS</t>
  </si>
  <si>
    <t>Aumentar la interacción social a través de la práctica de la recreación en el tiempo libre</t>
  </si>
  <si>
    <t>2.1.1 Desarrollar la estrategia "Vacaciones Recreativas"</t>
  </si>
  <si>
    <t>2.3.4301.1604.2021130010230</t>
  </si>
  <si>
    <t>2.1.2 Desarrollar la estrategia "Cartagena es de los niños y niñas"</t>
  </si>
  <si>
    <t>2.1.3 Desarrollar la estrategia "Persona Mayor - Un nuevo comienzo"</t>
  </si>
  <si>
    <t>2.1.4 Desarrollar la estrategia "Escuela Recreativa"</t>
  </si>
  <si>
    <t>2.1.7 Divulgar las acciones y actividades desarrolladas en el proyecto</t>
  </si>
  <si>
    <t>2.1.5 Desarrollar la estrategia "Campamentos juveniles"</t>
  </si>
  <si>
    <t>Recursos Propios
SGP</t>
  </si>
  <si>
    <t>Número de asistentes a los eventos de recreación de carácter local, nacional e internacional realizados y/o apoyados</t>
  </si>
  <si>
    <t>Se incrementarán a 22.999 los asistentes a los eventos de recreación comunitaria dirigidos a todas las edades</t>
  </si>
  <si>
    <t>2.1.6 Desarrollar actividades de integración para el aprovechamiento del espacio
público</t>
  </si>
  <si>
    <t xml:space="preserve">Número de eventos de recreación de carácter local, nacional e internacional realizados y/o apoyados </t>
  </si>
  <si>
    <t xml:space="preserve">Se realizarán 17 eventos de recreación comunitaria dirigidos a todas las edades </t>
  </si>
  <si>
    <t>1.1.1 Realizar campañas de divulgación asociadas a la recreación</t>
  </si>
  <si>
    <t>1.1.2 Apoyar el desarrollo de actividades de recreación a nivel distrital</t>
  </si>
  <si>
    <t xml:space="preserve">OBSERVATORIO DE CIENCIAS APLICADAS AL DEPORTE, LA RECREACIÓN, LA ACTIVIDAD FÍSICA Y EL APROVECHAMIENTO DEL TIEMPO LIBRE EN EL DISTRITO DE CARTAGENA DE INDIAS </t>
  </si>
  <si>
    <t>Número de documentos elaborados y publicados</t>
  </si>
  <si>
    <t>Se publicarán 4 documentos históricos y científicos sobre el deporte, la recreación, la actividad física y el aprovechamiento del tiempo libre en el Distrito de Cartagena de Indias</t>
  </si>
  <si>
    <t xml:space="preserve">Documentos de investigación (Producto principal del proyecto) </t>
  </si>
  <si>
    <t xml:space="preserve">Gestión del Conocimiento </t>
  </si>
  <si>
    <t>Política Gestión del Conocimiento y la iInovación</t>
  </si>
  <si>
    <t xml:space="preserve">Consolidar una plataforma de generación y apropiación social de conocimiento, con el fin de orientar 
la gestión público-privada desde la perspectiva del Deporte, la Recreación, la Actividad Física y el 
Aprovechamiento del Tiempo Libre en el Distrito de Cartagena de Indias. </t>
  </si>
  <si>
    <t>IMPLEMENTACIÓN DEL OBSERVATORIO DE CIENCIAS APLICADAS AL DEPORTE, LA RECREACIÓN, LA ACTIVIDAD FÍSICA Y EL APROVECHAMIENTO DEL TIEMPO LIBRE EN EL DISTRITO DE  CARTAGENA DE INDIAS</t>
  </si>
  <si>
    <t>Incrementar la aplicación de ciencia, tecnología e innovación en el sector deportivo y recreativo en el Distrito de Cartagena.</t>
  </si>
  <si>
    <t>Producir y publicar artículos cientifico - historico asociados al sector deporte</t>
  </si>
  <si>
    <t>2.3.4302.1604.2021130010270</t>
  </si>
  <si>
    <t>Número de personas con apropiación social de conocimiento.</t>
  </si>
  <si>
    <t>Se incrementará a 16.720 personas con apropiación social de conocimiento</t>
  </si>
  <si>
    <t>Servicio de educación informal</t>
  </si>
  <si>
    <t>Desarrollar encuentros cientificos sobre deporte, recreación, actividad física y aprovechamiento del tiempo libre.</t>
  </si>
  <si>
    <t>Fomentar la participación ciudadana en espacios de intercambio de conocimiento del sector deporte y recreación</t>
  </si>
  <si>
    <t>Diseñar e implementar un banco de datos sobre el sector deporte y recreación</t>
  </si>
  <si>
    <t xml:space="preserve">Número de piezas de Memoria Histórica del Deporte Cartagenero caracterizadas </t>
  </si>
  <si>
    <t>Se caracterizarán 10 piezas con todos los documentos e investigaciones científicas existentes de memoria histórica del deporte</t>
  </si>
  <si>
    <t>Investigar y caracterizar piezas del patrimonio deportivo en Cartagena y Bolívar</t>
  </si>
  <si>
    <t xml:space="preserve">Contratatación de prestación de servicios profesionale y/o de apoyo a la gestión del equipo de trabajo que ejecutará las actividades del proyecto
Propuesta museografica a través de Secop </t>
  </si>
  <si>
    <t xml:space="preserve">Número de semilleros de investigación </t>
  </si>
  <si>
    <t>Se conformará y organizará 1 semillero de investigación científica deportiva</t>
  </si>
  <si>
    <t>Ejecutar la puesta en marcha del semillero de investigación sobre el sector deporte</t>
  </si>
  <si>
    <t>Número de alianzas y convenios para la generación y apropiación social del conocimiento</t>
  </si>
  <si>
    <t>Se realizarán 10 convenios institucionales para la generación y apropiación social del conocimiento</t>
  </si>
  <si>
    <t>Generar alianzas para la producción de conocimiento cientifico y para fortalecer la formación técnica, tecnológa y profesional sobre deporte y recreación</t>
  </si>
  <si>
    <t xml:space="preserve">Se Integrarán los planes institucionales y estrategicos al Plan de Acción (Decreto No. 612 del 2018 ) </t>
  </si>
  <si>
    <t xml:space="preserve">Número </t>
  </si>
  <si>
    <t xml:space="preserve">Se realizaran 12   los planes institucionales y estrategicos al Plan de Acción -Decreto No. 612 del 2018 </t>
  </si>
  <si>
    <t xml:space="preserve">Elaborar, presentar, socializar y realizar seguimiento a los planes institucionales y estrategicos -Decreto No. 612 del 2018 </t>
  </si>
  <si>
    <t>Porcentaje de la población cartagenera que hace uso y disfrute de los escenarios deportivos y recreativos</t>
  </si>
  <si>
    <t xml:space="preserve">ADMINISTRACIÓN, MANTENIMIENTO, ADECUACIÓN, MEJORAMIENTO Y CONSTRUCCIÓN DE ESCENARIOS DEPORTIVOS  </t>
  </si>
  <si>
    <t>Número de permisos autorizados para el uso temporal y/o permanente de los escenarios deportivos.</t>
  </si>
  <si>
    <t>Se autorizarán 2.400 permisos para el uso temporal y/o permanente de los escenarios deportivos.</t>
  </si>
  <si>
    <t>3.1 Servicio de administración de la infraestructura deportiva</t>
  </si>
  <si>
    <t>Gestión de Valores para Resultados</t>
  </si>
  <si>
    <t xml:space="preserve">Gestión de Bienes y Servicios </t>
  </si>
  <si>
    <t>Desarrollar una estrategia transparente y masificada del uso de los escenarios deportivos, 
fomentando cultura ciudadana del cuidado responsable, así como el desarrollo de manuales de 
lineamientos técnicos para las futuras instalaciones y de una estrategia de mantenimiento que 
podamos realizar de manera preventiva y correctiva. También tiene como objetivo ampliar el número 
de escenarios deportivos y recreativos para poner a disposición de la ciudadanía espacios públicos 
más seguros, accesibles sin barreras y equipados para el desarrollo del deporte, la recreación, 
actividad física y uso del tiempo libre para todos los ciudadanos.</t>
  </si>
  <si>
    <t>Conservación, mantenimiento y mejoramiento de los escenarios deportivos de la ciudad como estrategia de preservación del patrimonio material del Distrito de Cartagena de Indias</t>
  </si>
  <si>
    <t>Preservar los escenarios deportivos en el distrito de Cartagena de Indias</t>
  </si>
  <si>
    <t xml:space="preserve">3.1.1 Administrar el uso y préstamo de los escenarios a la comunidad </t>
  </si>
  <si>
    <t>CONSERVACIÓN , MANTENIMIENTO Y MEJORAMIENTO DE LOS ESCENARIOS DEPORTIVOS DE LA CIUDAD COMO ESTRATEGIA DE PRESERVACIÓN DEL PATRIMONIO MATERIAL DEL DISTRITO DE   CARTAGENA DE INDIAS</t>
  </si>
  <si>
    <t>2.3.4301.1604.2020130010036</t>
  </si>
  <si>
    <t>3.1.2 Realizar revisión y verificación del funcionamiento de los escenarios deportivos</t>
  </si>
  <si>
    <t>Número de personas que hace uso y disfrute de los escenarios deportivos y recreativos</t>
  </si>
  <si>
    <t>Se impactarán a 209.842 personas en el uso y disfrute de los escenarios deportivos y recreativos</t>
  </si>
  <si>
    <t>1.1.3 Socializar y divulgar el uso adecuado de los escenarios deportivos a todos los usuarios y beneficiarios</t>
  </si>
  <si>
    <t>1.1.4 Disponer los escenarios deportivos para el uso de la comunidad</t>
  </si>
  <si>
    <t>1.1.5 Divulgar las acciones y actividades desarrolladas en el proyecto</t>
  </si>
  <si>
    <t xml:space="preserve">Número de escenarios deportivos mantenidos, adecuados, y/o mejorados en el distrito de Cartagena de Indias  </t>
  </si>
  <si>
    <t xml:space="preserve">Se incrementará a 110 los escenarios deportivos mantenidos, adecuados, y/o mejorados en el distrito de Cartagena de Indias  </t>
  </si>
  <si>
    <t xml:space="preserve">: </t>
  </si>
  <si>
    <t>2.1.1 Realizar un plan general de mantenimiento de los escenarios deportivos</t>
  </si>
  <si>
    <t>2.1.2 Intervenir de manera preventiva, correctiva, programada y predictiva los escenarios deportivos</t>
  </si>
  <si>
    <t>2.1.3 Garantizar el continuo uso y disfrute de los escenarios</t>
  </si>
  <si>
    <t xml:space="preserve">Número de escenarios deportivos construidos  </t>
  </si>
  <si>
    <t xml:space="preserve">Se desarrollará la construcción de 10 escenarios deportivos en el Distrito de Cartagena de Indias </t>
  </si>
  <si>
    <t xml:space="preserve">2.1.4. Ejecutar las obras de construcción y/o reconstrucción de los escenarios deportivos. </t>
  </si>
  <si>
    <t>CONTROL DE CAMBIOS</t>
  </si>
  <si>
    <t>FECHA</t>
  </si>
  <si>
    <t>DESCRIPCIÓN DEL CAMBIO</t>
  </si>
  <si>
    <t>VERSIÓN</t>
  </si>
  <si>
    <t>Diciembre 29-2022</t>
  </si>
  <si>
    <t>Diseño y Elaboración del formato de captura de información para reporte de avance de plan de desarrollo vigencia 2023</t>
  </si>
  <si>
    <t>1.0</t>
  </si>
  <si>
    <t>CARGO</t>
  </si>
  <si>
    <t>NOMBRE</t>
  </si>
  <si>
    <t>FIRMA</t>
  </si>
  <si>
    <t>ELABORÓ</t>
  </si>
  <si>
    <t>Profesional Especializado codigo 222 grado 41</t>
  </si>
  <si>
    <t>María Bernarda Pérez Carmona</t>
  </si>
  <si>
    <t>REVISÓ</t>
  </si>
  <si>
    <t>Secretario de Planeación Distrital</t>
  </si>
  <si>
    <t>Franklin Amador Hawkins</t>
  </si>
  <si>
    <t>APROBÓ</t>
  </si>
  <si>
    <t xml:space="preserve">DEPENDENCIA : </t>
  </si>
  <si>
    <t>ACUMULADO DE META PRODUCTO 2020- 2023</t>
  </si>
  <si>
    <t>Campo Elías Teherán Humánez</t>
  </si>
  <si>
    <t>PROGRAMACIÓN META PRODUCTO A 2024</t>
  </si>
  <si>
    <t xml:space="preserve">Contratar el servicio de transporte y refrigerio para los niños, niñas y adolscentes de la EIFD en cumplimiento de lo reglamentado en la Tasa ProDeeporte.  </t>
  </si>
  <si>
    <t xml:space="preserve">Adquisición de uniformes e implementación deportiva </t>
  </si>
  <si>
    <t>Servicio de Transporte</t>
  </si>
  <si>
    <t xml:space="preserve">Recursos para la premiación </t>
  </si>
  <si>
    <t>ADQUISICION DE POLIZAS DE SEGUROS DE ACCIDENTES PERSONALES EN EL MARCO DE LA EJECUCION DE LOS JUEGOS INTERCOLEGIADOS 2024</t>
  </si>
  <si>
    <t>CONTRATAR EL SERVICIO DE JUZGAMIENTO PARA LA EJECUCION DE LOS JUEGOS INTERCOLEGIADOS 2024</t>
  </si>
  <si>
    <t>Contratar logística requerida para el desarrollo de los juegos intercolegiados 2024</t>
  </si>
  <si>
    <t>SERVICIO DE TRANSPORTE TERRESTRE AUTOMOTOR ESPECIAL DE PASAJEROS PARA EL CUMPLIMIENTO DE LAS ACTIVIDADES ADMINISTRATIVAS Y DE LOS DIFERENTES PROYECTOS DE INVERSION QUE EJECUTA EL IDER</t>
  </si>
  <si>
    <t>Suministrar los materiales e insumos, implementación deportiva y uniforme requeridos para el desarrollo de los juegos intercolegiados</t>
  </si>
  <si>
    <t>Entregar la premiación a los ganadores de las competencias deportivas
distritales</t>
  </si>
  <si>
    <t>Acompañar el desarrollo de las competencias de los juegos interuniversitarios</t>
  </si>
  <si>
    <t>Acompañar el proceso de socialización y desarrollo de los juegos interuniversitarios</t>
  </si>
  <si>
    <t>Servicio de transporte terrestre</t>
  </si>
  <si>
    <t>Servicios de operación logística para eventos</t>
  </si>
  <si>
    <t xml:space="preserve">Producción y difusión de mensajes de radio </t>
  </si>
  <si>
    <t>Producción y emisión programas de TV</t>
  </si>
  <si>
    <t>Convocatorias Pafid - Padal</t>
  </si>
  <si>
    <t>Convocatorias a Ligas y Clubes</t>
  </si>
  <si>
    <t>Adquirir uniformes e implementación para el desarrollo de los juegos del deporte social comunitario</t>
  </si>
  <si>
    <t>Prestación de Servicio de Transporte de personal</t>
  </si>
  <si>
    <t>Prestación de servicios de operación logística para las actividades del proyecto</t>
  </si>
  <si>
    <t>3.1.1 Adquirir la dotación e implementación requerida para el desarrollo de los
torneos</t>
  </si>
  <si>
    <t>Servicios de conservación, mejoramientos locativos</t>
  </si>
  <si>
    <t>Servicios Publicos</t>
  </si>
  <si>
    <t>Vigilancia</t>
  </si>
  <si>
    <t>Servicios de Obras de Mejoramiento, Construcción y Reconstrucción de Escenarios</t>
  </si>
  <si>
    <t>Servicios requeridos para el Mejoramiento del Estadio de Fútbol Jaime Morón León</t>
  </si>
  <si>
    <t>RF SGP</t>
  </si>
  <si>
    <t xml:space="preserve">PROGRAMACION NUMERICA DE LA ACTIVIDAD PROYECTO 2024
</t>
  </si>
  <si>
    <t>16/12/2024</t>
  </si>
  <si>
    <t>1/2/2024</t>
  </si>
  <si>
    <t>23/12/2024</t>
  </si>
  <si>
    <t>3.1 Servicio de inspección, vigilancia y control al Sistema Nacional del Deporte</t>
  </si>
  <si>
    <t xml:space="preserve">Divulgar las acciones de los deportistas y organizaciones deportivas realizadas </t>
  </si>
  <si>
    <t>Logistica para trabajo de campo</t>
  </si>
  <si>
    <t>Prestacion de servicio de impresión y proceso editorial de cartilla</t>
  </si>
  <si>
    <t>Numero</t>
  </si>
  <si>
    <t>PROGRAMACION META BIENESTAR 2024</t>
  </si>
  <si>
    <t>Servicios de logística para desarrollo de la estrategia de Entornos Saludables</t>
  </si>
  <si>
    <t>Suministro de materiales</t>
  </si>
  <si>
    <t>Suministro de servicio de Transporte terrestre</t>
  </si>
  <si>
    <t>Servicios de operación logistica</t>
  </si>
  <si>
    <t xml:space="preserve">Servicios de operación logística </t>
  </si>
  <si>
    <t>Servicios de operación logística</t>
  </si>
  <si>
    <t xml:space="preserve">Servicios de Logística </t>
  </si>
  <si>
    <t>Servicio de operación logística</t>
  </si>
  <si>
    <t>Producción y difusión de mensajes de radio</t>
  </si>
  <si>
    <t xml:space="preserve">Producción y emisión programas de TV </t>
  </si>
  <si>
    <t>Servicios de transporte terrestre</t>
  </si>
  <si>
    <t>Servicios de operación logística para el desarrollo de eventos de ciudad</t>
  </si>
  <si>
    <t>Servicio de Transporte Terrestre</t>
  </si>
  <si>
    <t>Suministro de Materiales</t>
  </si>
  <si>
    <t>Servicios de Marketing digital y servicios de divulgación y comunicaciones</t>
  </si>
  <si>
    <t>Servicios de Logística</t>
  </si>
  <si>
    <t>Servicio de logistica</t>
  </si>
  <si>
    <t>Código</t>
  </si>
  <si>
    <t xml:space="preserve">Modalidad de selección </t>
  </si>
  <si>
    <t>CCE-02</t>
  </si>
  <si>
    <t>Licitación pública</t>
  </si>
  <si>
    <t>CCE-17</t>
  </si>
  <si>
    <t>Licitación pública (Obra pública)</t>
  </si>
  <si>
    <t>CCE-06</t>
  </si>
  <si>
    <t>Selección abreviada menor cuantía</t>
  </si>
  <si>
    <t>CCE-07</t>
  </si>
  <si>
    <t>Selección abreviada subasta inversa</t>
  </si>
  <si>
    <t>CCE-10</t>
  </si>
  <si>
    <t>Mínima cuantía</t>
  </si>
  <si>
    <t>CCE-16</t>
  </si>
  <si>
    <t>Contratación directa.</t>
  </si>
  <si>
    <t>CCE-99</t>
  </si>
  <si>
    <t>Seléccion abreviada - acuerdo marco</t>
  </si>
  <si>
    <t>Servicios de Logística de eventos científicos y académicos</t>
  </si>
  <si>
    <t>Servicio de Transporte terrestre</t>
  </si>
  <si>
    <t xml:space="preserve"> Marketing digital </t>
  </si>
  <si>
    <t>Servicios para divulgación con programas de TV</t>
  </si>
  <si>
    <t>Adquisicion de equipos</t>
  </si>
  <si>
    <t>Mínima cuantia</t>
  </si>
  <si>
    <t>Logística para la implementación del semillero</t>
  </si>
  <si>
    <t>Prestar servicios como asistente de investigación</t>
  </si>
  <si>
    <t>No</t>
  </si>
  <si>
    <t>NA</t>
  </si>
  <si>
    <t xml:space="preserve">AVANCE PROGRAMA </t>
  </si>
  <si>
    <t xml:space="preserve">AVANCE LINEA ESTRATEGICA </t>
  </si>
  <si>
    <t>El proceso de contratación de los docentes, lo que ha dificultado la activación de algunos núcleos.</t>
  </si>
  <si>
    <t>El equipo del Proyecto de Deporte Social Comunitario se encuentran estructurando, organizadando  y viistando a cada unas de las comunidades del distrito de Cartagena de Indias , donde se llevarán a cabo, las diferentes justas como lo son : Los Juegos  Corregimentales, Carcelarios , Dscapacidad , Afros, Indígenas, Comunales y otras actividades que se realizán al interior de las comunidades.</t>
  </si>
  <si>
    <r>
      <rPr>
        <b/>
        <i/>
        <u/>
        <sz val="11"/>
        <color theme="1"/>
        <rFont val="Arial"/>
        <family val="2"/>
      </rPr>
      <t>1.A corte 29 de febrero se</t>
    </r>
    <r>
      <rPr>
        <u/>
        <sz val="11"/>
        <color theme="1"/>
        <rFont val="Arial"/>
        <family val="2"/>
      </rPr>
      <t xml:space="preserve"> </t>
    </r>
    <r>
      <rPr>
        <b/>
        <u/>
        <sz val="11"/>
        <color theme="1"/>
        <rFont val="Arial"/>
        <family val="2"/>
      </rPr>
      <t>reporta:</t>
    </r>
    <r>
      <rPr>
        <sz val="11"/>
        <color theme="1"/>
        <rFont val="Arial"/>
        <family val="2"/>
      </rPr>
      <t xml:space="preserve">
Se continúa con la dinámica de las reuniones semanales, con temas referentes a la organización y realización de la versión 2024 de los Juegos Deportivos Social Comunitario. Estas reuniones se han contado con la participación del director de fomento, jefe del Área de Deportes, Coordinadores y Monitores Deportivos
y dotación y, la logística de los eventos, la cual está se envió al área de jurídica para su trámite y proceso contractual. Se realizó el evento de Copa de Beisbol La Candelaria , el cual contro con la participación de 504 deportistas en las categorías de Pre-infantil sub 10 e infantil sub-12. 2.</t>
    </r>
    <r>
      <rPr>
        <b/>
        <u/>
        <sz val="11"/>
        <color theme="1"/>
        <rFont val="Arial"/>
        <family val="2"/>
      </rPr>
      <t xml:space="preserve"> A corte 29 de febrero se reporta:</t>
    </r>
    <r>
      <rPr>
        <sz val="11"/>
        <color theme="1"/>
        <rFont val="Arial"/>
        <family val="2"/>
      </rPr>
      <t xml:space="preserve">
Para este periodo se realizó dentro de la estrategia de juegos comunales, el Torneo de Futbol Vía Perimetral en cuatro categorías: 
Categoría  6 / 8 años con una participaciones 50 niños 
Categoría 9 / 11 años  con una participación de 50 niños 
Categoría 12 / 14 años con una participación de 50 niños 
Categoría 15 / 17 años con una participación de 50 niños 
Se tiene programada la final para el próximo 9 y 10 de marzo del 2024.3.</t>
    </r>
    <r>
      <rPr>
        <b/>
        <u/>
        <sz val="11"/>
        <color theme="1"/>
        <rFont val="Arial"/>
        <family val="2"/>
      </rPr>
      <t xml:space="preserve">A corte 29 de febrero se realizaron: </t>
    </r>
    <r>
      <rPr>
        <sz val="11"/>
        <color theme="1"/>
        <rFont val="Arial"/>
        <family val="2"/>
      </rPr>
      <t xml:space="preserve">
⮚	Se realizó reunión Casa Aiku, traslado Cabildo Kaizem.4.</t>
    </r>
    <r>
      <rPr>
        <b/>
        <u/>
        <sz val="11"/>
        <color theme="1"/>
        <rFont val="Arial"/>
        <family val="2"/>
      </rPr>
      <t xml:space="preserve">A corte 29 de febrero se reporta: </t>
    </r>
    <r>
      <rPr>
        <sz val="11"/>
        <color theme="1"/>
        <rFont val="Arial"/>
        <family val="2"/>
      </rPr>
      <t xml:space="preserve">
Durante este periodo, se realizaron reuniones con los monitores donde trataron los siguientes temas e inquietudes:
-	INSFRAESTRUCTURA: creación, adecuación y mantenimiento de los escenarios deportivos.
-	FORMACION: capacitación a monitores con énfasis o disciplina que se desempeñan 
-	ARTICULACION MISIONAL: recreación, deporte, actividad física durante todo el año
-	TRANSFORMACION DE LOS JUEGOS CORREGIMENTALES: dividir dos zonas los juegos zonal como inicial y zonal corregimental ya como etapa final.
-	MESA DE TRABAJO JUEGOS CORREGIMENTALES  
-	FECHA TENTATIVA INICIO JUEGOS CORREGIMENTALES: junio 2024
-	DEPORTES A REALIZAR: Beisbol, futbol, softbol, voleibol, atletismo, canotaje, futbol de Salón.
-	RECOMENDACION: mejorar infraestructura donde se inauguran de los juegos
-	Requieren implementación de Calidad
-	Proponen que la Sede inauguración sea Ararca
-	Idea que se le haga los contratos a los monitores cuando se comienza a solicitar la información a los deportistas
-	Solicitan Auxilio de transporte la parte insular.5. </t>
    </r>
    <r>
      <rPr>
        <b/>
        <u/>
        <sz val="11"/>
        <color theme="1"/>
        <rFont val="Arial"/>
        <family val="2"/>
      </rPr>
      <t>A corte 29 de febrero se reporta:</t>
    </r>
    <r>
      <rPr>
        <sz val="11"/>
        <color theme="1"/>
        <rFont val="Arial"/>
        <family val="2"/>
      </rPr>
      <t xml:space="preserve"> Mesa de trabajo con el equipo de discapacidad para planificar actividades a desarrollar en beneficio de las personas con discapacidad en el año 2024 (15 de febrero del 2024) Lugar: Instalaciones del IDER.
Brindar apoyo en la participación de 15 personas con discapacidad auditiva en un encuentro deportivo de baloncesto masculino organizado por el IDER con el objetivo de brindar espacios de participación e inclusión (17 de febrero del 2024) Lugar: Parque Lineal de Crespo   
Mesa de trabajo para organizar la Red con las diferentes entidades para articular y fortalecer la participación de las personas con discapacidad en los próximos Juegos Deportivos de la Discapacidad 2024 (21 de febrero del 2024) Lugar: Instalaciones del IDER
.Mesa de trabajo con el equipo de discapacidad para planificar los deportes que estarán en disputa en los Juegos deportivos de la Discapacidad vigencia 2024 (29 de febrero del 2024) Lugar: Instalaciones del IDER
 </t>
    </r>
  </si>
  <si>
    <r>
      <rPr>
        <b/>
        <u/>
        <sz val="11"/>
        <color theme="1"/>
        <rFont val="Arial"/>
        <family val="2"/>
      </rPr>
      <t>A corte 29 de febrero  se reporta:</t>
    </r>
    <r>
      <rPr>
        <sz val="11"/>
        <color theme="1"/>
        <rFont val="Arial"/>
        <family val="2"/>
      </rPr>
      <t xml:space="preserve">
Se ha realizado acompañamiento y apoyo para inscripción de los equipos deportivos de las instituciones educativas campeonas de la fase municipal a la fase Departamental de los juegos intercoleegiados 2023, la cual está programada para el mes de marzo de acuerdo a calendario de Mindeporte</t>
    </r>
    <r>
      <rPr>
        <b/>
        <sz val="11"/>
        <color theme="1"/>
        <rFont val="Arial"/>
        <family val="2"/>
      </rPr>
      <t>.</t>
    </r>
    <r>
      <rPr>
        <b/>
        <u/>
        <sz val="11"/>
        <color theme="1"/>
        <rFont val="Arial"/>
        <family val="2"/>
      </rPr>
      <t xml:space="preserve"> A corte 29 de febrero</t>
    </r>
    <r>
      <rPr>
        <sz val="11"/>
        <color theme="1"/>
        <rFont val="Arial"/>
        <family val="2"/>
      </rPr>
      <t xml:space="preserve">
A la fecha podemos afirmar que, las actividades propias para la organización de las competencias del  Programa de Deporte Estudiantil en su fase distrital, están sujetas al calendario que emita el Ministerio del Deporte para la vigencia 2024. </t>
    </r>
  </si>
  <si>
    <t>Durante el período del 1 de febrero al 29, llevamos a cabo un total de 20 actividades en diversas comunidades del Distrito de Cartagena. Estas actividades incluyeron las siguientes acciones:
(331) Beneficiarios en 7 playas recreativa                             Mujeres 153   -  Hombres 178
(300) Beneficiados en 1 Eventos recreativo de ciudad         Mujeres 126 -  Hombres 174
(92) Beneficiarios en 1 Ciclo Paseos                                    Mujeres 27 - Hombres 65
(157) Beneficiados en 2 Eventos de Alcaldía                        Mujeres 100 - Hombres 57
(1101) Beneficiados en 9 Recréate en el Parque                 Mujeres 622  - Hombres 479
Durante este período del mes de febrero, logramos beneficiar a un total de (1.981) personas, desglosadas de la siguiente manera:
Masculino: 1,028 beneficiados                     Femenino: 953 beneficiados.
Pasando de (2.592) a (4.573) en el período que comprende desde enero hasta febrero. Durante este periodo se realizó (1) evento de recreación dirigido a todas las edades con un total de (300) personas beneficiadas: 
(1)	17 de febrero - Media Maratón del Mar Kids 
Beneficiados: 300                    Mujeres: 127              Hombres: 174</t>
  </si>
  <si>
    <t>Se da cumplimento a las estrategias en este periodo, adelantando (9) acciones: “Jornadas de Recreación y Actívate para vivir” en distintos barrios y sitios de interés de nuestra ciudad e integrando a toda la población, logrando beneficiar (833) personas participantes, las cuales (499) fueron Mujeres y (334) Hombres. Para cumplir con el desarrollo de esta meta dentro del marco de tiempo del mes de febrero, realizamos (3) jornadas recreativas en diferentes instituciones educativas del Distrito de Cartagena. Llevando nuestra oferta de servicio logramos beneficiar (893) personas participantes, las cuales (420) fueron Mujeres y (473) Hombres.
(3) Jornadas recreativas en instituciones educativas en las tres localidades- Beneficiados: 893 .        
Pasando de (256) a (1.149) en el período que comprende desde enero hasta febrero
(2) Jornadas Recreativas - Beneficiados: 84              Mujeres: 37       Hombres: 47
(7) Jornadas Recreativas (campaña actívate para vivir)                                                                                                  Beneficiados: 749               Mujeres:462    Hombres: 287
-	Pasando de (78) Beneficiados a (911) en el período que comprende desde enero hasta febrero. 
Durante el mes de febrero se realizó el lanzamiento de la campaña "Actívate para Vivir" en conmemoración del Día de la Lucha contra el Cáncer Infantil. Esta iniciativa incluyó actividades lúdicas y recreativas centradas en promover hábitos y estilos de vida saludable entre niños y niñas diagnosticados con cáncer en nuestra ciudad, integrando a todas las edades del ciclo vital. El objetivo principal fue sensibilizar sobre esta enfermedad, sobre el diagnostico, gestión y control del tratamiento. En este periodo se dio cumplimiento a este indicador realizando (1) jornadas dirigidas al adulto mayor a través de una asesoría de hábitos y estilos de vida saludable, movilidad articular, jornadas recreativas, tamizaje.
Para un alcance (26) personas mayores participantes, las cuales (21) fueron Mujeres y (5) Hombres.Desde la estrategia Escuela Recreativa del periodo comprendido del (1 de febrero al 28 de febrero) se beneficiaron 739 personas.
(739) Beneficiados SESIONES LUDICAS PERMANENTES:                       
Mujeres:376       Hombres:363. 1.	En los encuentros intergeneracionales del Proyecto asistentes
              del presente periodo (enero / Febrero) corresponden 99
2.	En la realización de Camping por un Dia
 .	del presente periodo (enero / Febrero) corresponden 159
3.	En la realización socialización a las Instituciones Educativas
 .	del presente periodo (enero / Febrero) corresponden 192. 1.	A fecha del 29 de febrero no se ha contratado el total del personal para desarrollar la estrategia.
2.	Solo se han activado 2 bosque en el Distrito (Bosque Escuela Normal y Bosque Fe y Alegría las Américas).
3.	Hemos socializado la estrategia a solo 2 instituciones educativas, por no tener habilitado los 6 otros bosques. 1.	A fecha del 29 de febrero no se ha contratado el total del personal para desarrollar la estrategia.
2.	Solo se han activado 2 bosque en el Distrito (Bosque Escuela Normal y Bosque Fe y Alegría las Américas).
3.	Hemos socializado la estrategia a solo 2 instituciones educativas, por no tener habilitado los 6 otros bosques..</t>
  </si>
  <si>
    <t>Se tiene proyectado la realización de los eventos de Concentración, Promoción y de Ciudad para el mes de marzo.</t>
  </si>
  <si>
    <t xml:space="preserve">Desde el Proyecto de Hábitos y Estilos de Vida Saludable, y su Acción Mejoramiento de los Estilos de Vida Mediante la Promoción Masiva de una Vida Activa, reporta un total de (5.433) usuarios impactados, distribuidos de la siguiente forma en nuestras actividades:
(2.080) Madrúgale a la Salud  
(2.222) Noches Saludables     
(531) Caminante Saludable y Actívate Running  
(180) Joven Saludable   
(420) Actívate en el Parque  La Actividad Madrúgale a la Salud registra un total de (2.080) usuarios en los periodos reportados. El número de puntos activos con que iniciamos actividades en las diferentes comunidades es de sesenta y uno (61).
Total, de participantes en la estrategia (2.080). Mujeres (2.020) y Hombres (60).
 Mujeres (97%) y Hombres (3%). Las Actividades Caminante Saludable y Actívate Running reporta en el período de enero-febrero un total de (531) usuarios. Se inicio labores con 4 rutas de Caminante Saludable y las 5 de rutas de Actívate Running en las 3 localidades del Distrito de Cartagena de Indias. Total, de participantes en la actividad 531.  Mujeres (429) y Hombres (102)
Mujeres (81%) y Hombres (19%)Noches Saludables reporta en los períodos de enero - febrero (2.222) usuarios, se inició la actividad con setenta y seis (76) puntos activos.
Total, de personas inscritas en la actividad 2.222. Mujeres (2.152) Hombres (70).
Mujeres (97%) Hombres (3%)..La Actividad Joven Saludable registra en los períodos de enero – febrero un total de (180) usuarios, se dio inicio con la Estrategia en siete (7) núcleos: Manuela Vergara de Curi, Villa Hermosa, Manzanillo del Mar, El Rossedal, Barrio España, Los Calamares y Policarpa.
Total, de participantes en la estrategia 180. Mujeres (130) y Hombres (50).
Mujeres (72%) y Hombres (28%).Se alcanzo una prórroga de dos meses del Convenio Interadministrativo COID-1040-2023, entre el Ministerio del Deporte y la Universidad de Córdoba, para el período del 8 de febrero a 31 de marzo. Se sigue contando con el equipo conformado por siete (7) personas. Los roles a ejecutar son: Gestor Municipal (1), Articulador V.A.S. (1), Monitor no Profesional (3), Monitor Senior (1) y Promotor Joven HEVS (1). 
</t>
  </si>
  <si>
    <r>
      <rPr>
        <b/>
        <u/>
        <sz val="11"/>
        <color theme="1"/>
        <rFont val="Arial"/>
        <family val="2"/>
      </rPr>
      <t>A corte 29 de febrero se reporta:</t>
    </r>
    <r>
      <rPr>
        <b/>
        <sz val="11"/>
        <color theme="1"/>
        <rFont val="Arial"/>
        <family val="2"/>
      </rPr>
      <t xml:space="preserve"> </t>
    </r>
    <r>
      <rPr>
        <sz val="11"/>
        <color theme="1"/>
        <rFont val="Arial"/>
        <family val="2"/>
      </rPr>
      <t xml:space="preserve">
Se da inicio al proceso de inscripción para el primer semestre de la vigencia 2024 para los núcleos de iniciaron de la escuela,  con fecha de inicio 1 de febrero y fecha de cierre el 15 de marzo del presente año. 
A la fecha se lleva un Números de niños inscriptos: 1.820 NNA. Se dio inicio a las activaciones de los puntos para el nivel de énfasis de la escuela. Se dio inicio a las activaciones de los puntos para el nivel de perfeccionamiento deportivo.</t>
    </r>
  </si>
  <si>
    <t>Durante este período  de enero  a  febrero  del 2024, se otorgaron 292  permisos  los cuales beneficiaron a  personas , distribuidos de la siguiente manera : Deportistas: 10.094, Entrenadores: 935, Administrativos:201y Aficionados: 3.742 personas beneficiadas con los permisos.para un total de 14.972 personas beneficiadas.</t>
  </si>
  <si>
    <t xml:space="preserve">A corte de 29 de febrero de 2024, se beneficiaron a sesenta y nueve mil doscientos ochenta y tres  (69.283) personas distribuidas entre permisos por el uso de escenarios deportivos otorgados a deportistas, entrenadores , administrativos, aficionados  y  las planillas de ingresos de las personas que registraron a los  unidades deportivas.  </t>
  </si>
  <si>
    <t>Para el buen funcionamiento de los escenarios deportivos es necesario contar con los servicios públicos. A la fecha se encuentran al día al mes de Enero 2024.Se pagan servicios públicos de 28 y 16 escenarios deportivos para agua y luz respectivamente. A la fecha estamos al día hasta el mes de Enero 2024 en estos pagos.Para el periodo comprendido en el presente informe se presenta avance del 20% para el indicador descrito: “Ejecutar las Obras de Reconstrucción de los Escenarios Deportivos en el Distrito de Cartagena de Indias en el cuatrienio”. Sin embargo, se adelantaron etapas precontractuales y contractuales para la ejecución de adecuaciones y mejoramientos para Escenarios Deportivos.Se realizan intervenciones 30 unidades deportivas (Localidad 1: 12 + Localidad 2:11 + Localidad 3:7 en términos Mantenimientos Preventivos Recurrentes. Escenarios Mayores
Los Escenarios Deportivos Mayores que se intervinieron en materia de mantenimiento, conservación y presentación en el período señalado fueron los siguientes:
	Estadio de Futbol “Jaime Morón”, 	Estadio de Béisbol “Abel Leal”,	Estadio de Softbol “Argemiro Bermúdez”,	Coliseo de Combate y Gimnasia “Ignacio Amador de la Peña”,	Pista de Atletismo “Campo Elías Gutiérrez”
	Complejo Acuático “Jaime González Johnson”,	Complejo de Raquetas,	Coliseo Norton Madrid,	Palíndromo “Marcos Molina Montes “,	Coliseo Chico de Hierro, Escenarios Medianos
Los Escenarios Deportivos Medianos que se intervinieron en materia de mantenimiento, conservación y presentación en el período señalado fueron los siguientes:
	Estadio Mono Judas Araujo, 	Estadio de beisbol menor Daniel Ortiz, 	Estadio de Beisbol menor Martínez Martelo, 	Estadio de Softbol San Francisco
	Estadio de Softbol los Cerros, 	Estadio de Softbol  Campito Bocagrande, 	Parque lineal de Crespo, 	Playa IDER - Marbella
	Polideportivo la Candelaria, 	Villa Olímpica, 	Pista Auxiliar de Atletismo, 	Estadio de Softbol los Caracoles
	Estadio de Beisbol Menor Juan c Arango, 	Estadio de Softbol Villa  Rubia, 	Estadio de Softbol Justo de Avila, 	Estadio de Softbol el  Campestre
Escenarios Menores
Los Escenarios Deportivos Menores que se intervinieron en materia de mantenimiento, conservación y presentación en el período señalado fueron los siguientes:
	Cancha sintética Alto  Bosque, 	Cancha Sintética de Santa Lucia, 	Cancha Múltiple de Chiquinquirá pedro Heredia
	Cancha Múltiple de Chiquinquirá Pedro Romero,                                                                                                                                                                                                                                                                                                                                      Durante el período de Febrero 2024, los escenarios deportivos mayores, medianos y menores iniciaron la ejecución del plan de trabajo para cada escenario. Lo anterior, para garantizar la recuperación de sus áreas deportivas, la presentación y mantenimiento preventivo de sus áreas externas e internas, recuperación, mantenimiento preventivo y conservación del césped de los escenarios deportivos (Estadio de Futbol “Jaime Morón León”, Estadio de Béisbol “Abel Leal Diaz”, Estadio de Softbol “Argemiro Bermúdez Villadiego”), mantenimiento de Piscinas del Complejo Acuático de acuerdo a planes de trabajo, recuperación y mantenimiento a las zonas verdes y jardines de los Escenarios Deportivos. De esta manera, se busca cumplir con las expectativas de los usuarios para el uso, goce y disfrute.</t>
  </si>
  <si>
    <t>Se iniciciaran procesos de reconstrucción y construcción de escenarios deportivos en el segundo trimestre del año 2024.</t>
  </si>
  <si>
    <t>Durante este periodo, se han venido realizando reuniones con las diferentes instituciones de educación superior de la ciudad. Con el objeto de revisar las alianzas y convenios establecidos y por establecer, encaminados a favorecer la gestión y apropiación social del conocimiento; para el mejoramiento de la capacidad instalada del capital humano, encargado de desarrollar los procesos del sector deportivo y recreativo en el Distrito de Cartagena de Indias y propiciar el desarrollo científico, tecnológico y de innovación en los procesos inherentes a dicho sector en nuestro Distrito. Lo mismo que el favorecimiento de la estrategia de rescatar del patrimonio material e inmaterial deportivo del Distrito de Cartagena de Indias y el Departamento de Bolívar.</t>
  </si>
  <si>
    <t xml:space="preserve">Este semillero esta creado, requiriendo solo su reactivación. Gestión que está contemplada en la agenda de fortalecimiento y creación de las alianzas y convenios proyectados con el sector, que aglutina a las diferentes instituciones de educación superior e investigación científica de la ciudad.Este banco de datos sobre el sector deporte ya se encuentra diseñado y se proyecta su implementación a partir del segundo trimestre del 2024. Fecha en la que se pueda articular y consolidar el suministro de la información requerida.
</t>
  </si>
  <si>
    <t>Los planes del Decreto No. 612 del 2018 , fueron aprobados el 26 de enero de 2024 en el Comité Institucional de Gestión y Desempeño -CIGD(Reunión  Ordinaria No.001)., se publicará su seguimiento en la primera semana del mes de abril de 2024.</t>
  </si>
  <si>
    <t xml:space="preserve">Se estructuró y organizó el proceso y cronograma de las actividades de apropiación social del conocimiento para la vigencia 2024.
</t>
  </si>
  <si>
    <t xml:space="preserve">A corte 29 de febrero se reporta el apoyo a la realización de seis (6) eventos deportivos: 
1.	Torneo Futbol Playa Región Caribe 
2.	Actividades Mar y Playa ( Se desarrollaron las disciplinas de voleibol, futbol playa, Surf y deporte emergente) 
3.	Torneo Baloncesto x 3 (cancha de Chiquinquirá) 
4.	Clásica de ciclismo Zona Norte 
5.	Media Maratón del Mar 
6.	Rugby Playa </t>
  </si>
  <si>
    <r>
      <t xml:space="preserve">. </t>
    </r>
    <r>
      <rPr>
        <b/>
        <sz val="11"/>
        <color theme="1"/>
        <rFont val="Arial"/>
        <family val="2"/>
      </rPr>
      <t xml:space="preserve">A corte 29 de febrero se reporta: </t>
    </r>
    <r>
      <rPr>
        <sz val="11"/>
        <color theme="1"/>
        <rFont val="Arial"/>
        <family val="2"/>
      </rPr>
      <t>Se realizaron 23 asesorías para la conformación , reconocimiento y estructuración de organismos deportivos y temas derivados  además se realizaron 11 actos administrativos con recpecto a reconocimiento de organimos deportivos 
Se realizó reunión con los organismos deportivos (Liga de Baloncesto, atletismo, vela, beisbol, futbol, pesas, gimnasia, tenis, voleibol); así mismo se han atendido a clubes para socialización los procesos de los convenios interadministrativos. Se realizo un (1) apoyo  a la  Liga de Karate Do de Bolívar relacionado  en el primer campeonato nacional interligas e interclubes sub 21 y senior vigencia 2024 , el cual beneficiará aproximadamente a 200 personas.</t>
    </r>
  </si>
  <si>
    <t>. A corte 29 de febrero se reporta: Se realizaron 23 asesorías para la conformación , reconocimiento y estructuración de organismos deportivos y temas derivados  además se realizaron 11 actos administrativos con recpecto a reconocimiento de organimos deportivos 
Se realizó reunión con los organismos deportivos (Liga de Baloncesto, atletismo, vela, beisbol, futbol, pesas, gimnasia, tenis, voleibol); así mismo se han atendido a clubes para socialización los procesos de los convenios interadministrativos. Se realizo un (1) apoyo  a la  Liga de Karate Do de Bolívar relacionado  en el primer campeonato nacional interligas e interclubes sub 21 y senior vigencia 2024 , el cual beneficiará aproximadamente a 200 personas.</t>
  </si>
  <si>
    <t>En el mes de febrero se realizó la esucuturación y organización para la entrega de los incentivos y apoyos que se otorgrán a los deportitas en la vigencia 2024.</t>
  </si>
  <si>
    <t>OBSERVACION O RELACIÓN DE EVIDENCIA FEBRERO 2024                                                                                                                                                                                                                                                                                                               https://idergov-my.sharepoint.com/:f:/g/personal/planeacion_ider_gov_co/Eml11OePiWJJn13ezAsCnDgBsULn-u6gcpznQfrNUDmYSQ?e=5XDQIy</t>
  </si>
  <si>
    <t>OBSERVACION O RELACIÓN DE EVIDENCIA MARZO  2024                                                                                                                                                                                                                                                                                                               https://idergov-my.sharepoint.com/:f:/g/personal/planeacion_ider_gov_co/Eml11OePiWJJn13ezAsCnDgBsULn-u6gcpznQfrNUDmYSQ?e=5XDQIy</t>
  </si>
  <si>
    <t>Los planes del Decreto No. 612 del 2018 , fueron aprobados el 26 de enero de 2024 en el Comité Institucional de Gestión y Desempeño -CIGD(Reunión  Ordinaria No.001), se realizaron los seguientos de los planes correspondiente al primer trimestre del año 2024 , estos seguimientos se socilaizarén en el comité  y se  publicará su seguimiento en la primera semana del mes de abril de 2024.</t>
  </si>
  <si>
    <t>Proponer y realizar estudios e investigaciones con carácter artículos científico-históricos asociados al sector deporte. 
Se propuso realizar una revisión bibliográfica e investigación sobre los Juegos Corregímentales, con ocasión de los 30 Aniversarios de su creación. Fue así como se generó una crónica histórico-deportiva titulada 1994 – 2024 - 30 Aniversarios de los Juegos Deportivos Distritales Corregímentales. Que relata la historia, las anécdotas, los aciertos y desaciertos y por supuesto los retos y desafíos de este fenómeno socio-cultural, que con el transcurrir del tiempo, se fue constituyendo en un “patrimonio deportivo y gestor del desarrollo social y humano”  de los corregimientos y veredas  del Distrito de Cartagena de Indias.</t>
  </si>
  <si>
    <t>Se realizó el diagnóstico de la Linea Estratégica del sector deportivo y recreativa para el Plan de Desarrollo 2024-2027 "Unidos para Avanzar "</t>
  </si>
  <si>
    <t>Crear el semillero de investigación sobre el sector deporte. 
Se revisan el documento  técnico del semillero de investigación científica DRAFAT, y su constitución, con la finalidad de establecer los ajustes que se requieren, para favorecer el cumplimiento de su función de apoyar a la consolidación del trabajo en equipo de los  investigadores, en las áreas de: deporte, recreación, actividad física y aprovechamiento del tiempo libre; así como de las  ciencias administrativas, económicas, contables y política del deporte. Favoreciendo la posibilidad de intercambiar experticia y conocimiento en el ámbito de la investigación y apropiación del conocimiento del sector. Este banco de datos sobre el sector deporte ya se encuentra diseñado y se proyecta su implementación a partir del segundo trimestre del 2024. Fecha en la que se pueda articular y consolidar el suministro de la información requerida.</t>
  </si>
  <si>
    <t>Generar alianzas para la producción de conocimiento científico sobre el sector deporte. 
Durante este periodo, se han venido realizando reuniones con las instituciones de educación superior UNIMAYOR, Rafael Núñez y el Servicio Nacional de Aprendizaje - SENA. Con el objeto de dar cumplimiento a lo establecido en  las alianzas y convenios suscritos entre el IDER y las instituciones mencionadas. Revisada la documentación, se constató que dichos convenios estaban vigentes. El tema central de las reuniones giro entorno al número de becas que cada institución de educación superior estaba en capacidad de otorgar y los requisitos para acceder a dichas becas. En el caso específico  del SENA, la reunión se basó en  Verificar solicitud para oferta especial empresarial para personal vinculado al IDER,  2. Pactar cronograma de trabajo para gestión de la formación solicitada y temas varios relacionados con el compromiso de cada institución.(se adjunta acta de reunión).Conscientes que para lograr la eficacia y eficiencia de una red de conocimiento en el sector deporte, se hace necesario contar con una capacidad instalada de capital humano. Paralelo a las reuniones de motivación para que las instituciones de educación superior de la ciudad, hagan parte de la red de conocimiento científico del sector; se han venido adelantando gestiones, para el mejoramiento del conocimiento del talento humano, encargado de orientar los procesos del sector en mención en el Distrito de Cartagena. Es así como se elevó solicitud para la celebración del Seminario de Legislación y Administración Deportiva, con la orientación de expositores y formadores del Ministerio del Deporte.</t>
  </si>
  <si>
    <r>
      <rPr>
        <b/>
        <u/>
        <sz val="11"/>
        <color theme="1"/>
        <rFont val="Arial"/>
        <family val="2"/>
      </rPr>
      <t xml:space="preserve">A corte 31 de marzo se reporta: </t>
    </r>
    <r>
      <rPr>
        <b/>
        <sz val="11"/>
        <color theme="1"/>
        <rFont val="Arial"/>
        <family val="2"/>
      </rPr>
      <t xml:space="preserve">
P</t>
    </r>
    <r>
      <rPr>
        <sz val="11"/>
        <color theme="1"/>
        <rFont val="Arial"/>
        <family val="2"/>
      </rPr>
      <t>ara este periodo se continúa con el proceso de inscripción para los niveles de núcleos, las cuales estarán habilitadas hasta el 31 de marzo. 
Se propone ampliar el plazo de cierre de inscripciones por los inconvenientes de que se tiene con la contratación de los docentes.
Para corte de este periodo se lleva un número de niños inscriptos: 3.426 NNA</t>
    </r>
  </si>
  <si>
    <r>
      <rPr>
        <b/>
        <u/>
        <sz val="11"/>
        <color theme="1"/>
        <rFont val="Arial"/>
        <family val="2"/>
      </rPr>
      <t xml:space="preserve">A corte 31 de marzo se reporta: </t>
    </r>
    <r>
      <rPr>
        <sz val="11"/>
        <color theme="1"/>
        <rFont val="Arial"/>
        <family val="2"/>
      </rPr>
      <t xml:space="preserve">
Para este periodo se habilitaron y dieron inicio 9 núcleos de iniciación y formación deportiva que se encontraban sin asignación de docentes. Pata un total de 52 núcleos de enero a marzo de 2024.</t>
    </r>
  </si>
  <si>
    <r>
      <rPr>
        <b/>
        <u/>
        <sz val="11"/>
        <color theme="1"/>
        <rFont val="Arial"/>
        <family val="2"/>
      </rPr>
      <t xml:space="preserve">A corte de 31 de marzo se reporta: </t>
    </r>
    <r>
      <rPr>
        <sz val="11"/>
        <color theme="1"/>
        <rFont val="Arial"/>
        <family val="2"/>
      </rPr>
      <t xml:space="preserve">
Durante este período se desarrolló la Fase Departamental de los Juegos Intercolegiados vigencia 2023. Se desarrollaron las competencias de Deportes en conjunto tales como:  
•	Futbol de Salón (Categoría juvenil Masculina / Femenina) 
•	Futbol (Categoría Pre juvenil Masculina)
•	Futbol (Categoría Juvenil Masculina / Femenina)
•	Futbol Sala (Categoría Pre juvenil Masculina  / Femenina)
•	Baloncesto (Categoría Juvenil / Pre juvenil Masculina) 
Realizadas en los escenarios Deportivos de los Municipios de: San Juan Nepomuceno, Carmen de Bolívar y San Jacinto, se contó con la participación de 108 estudiantes deportistas. 
Así mismo, se desarrollaron las competencias de los deportes individuales en: 
•	Ajedrez (Categoría Juvenil / Pre juvenil – Masculina / Femenina)
•	Atletismo (Categoría Juvenil / Pre juvenil – Masculina / Femenina)
•	Patinaje (Categoría Juvenil Masculina / Femenina) 
•	Levantamiento de Pesas (Categoría Juvenil Masculina / Femenina)
•	Boxeo (Categoría Juvenil Masculina / Femenina)
Estas competencias se realizaron en los escenarios deportivos del Distrito de Cartagena, se contó con la participación de 60 estudiantes deportistas. Para la realización de los juegos Intercolegiados del distrito en su vigencia 2024, aún no se tiene calendario con fechas programas. 
</t>
    </r>
  </si>
  <si>
    <r>
      <rPr>
        <b/>
        <u/>
        <sz val="11"/>
        <color theme="1"/>
        <rFont val="Arial"/>
        <family val="2"/>
      </rPr>
      <t>A corte de 31 de marzo se reporta:</t>
    </r>
    <r>
      <rPr>
        <sz val="11"/>
        <color theme="1"/>
        <rFont val="Arial"/>
        <family val="2"/>
      </rPr>
      <t xml:space="preserve">
	El día 22 de marzo se realizó socialización en el corregimiento de la boquilla en el marco del convenio Torneo Plan Titán, se trató los referentes para el torneo de Futbol menor  que se estará realizando en el mes de abril.  Asistieron a esta, delegados del plan Titan, líderes de la comunidad y personal del IDER. 
	Se continúa con la dinámica de las reuniones semanales, con temas referentes a la organización y realización de las actividades  de los Juegos Deportivos Social Comunitario. Estas reuniones se han contado con la participación del jefe del Área de Deportes, Coordinadores y Monitores Deportivos. 
	Desde la estrategia de Juegos Comunales se apoyó la realizaron varios Torneos deportivos en el marco de la celebración de la semana santa: 
Actividad 	Fecha 	Beneficiarios 
Torneo Relámpago de Bola de Caucho	28/03/2024	72
Copa Semana Santa Softbol	28/03/2024	80
Campeonato de Semana Santa Futbol Menor	28/03/2024	30
	Las estrategias de juegos carcelarios y juegos de la discapacidad realizaron actividades de intervención periódicas con sus diferentes grupos de atención. La estrategia de juegos de la discapacidad está realizando entrenamientos deportivos en la disciplina de Natación (tres veces por semana), la estrategia de los juegos carcelarios está realizando actividades ludicodeportivas programados a cada centro penitenciario y fundaciones de SRPA  (tres veces por semana)
	El programa DSC realizo la actividad “Encuentro Intergeneracional” en el marco de la celebración del día Internacional de la mujer, donde participaron mujeres de las diferentes localidades y diferentes poblaciones sociales y etnias. Esto se realizó el día 23 de marzo en el estadio de futbol de Alameda con actividades predeportivas como: tenis, Voleibol sentado, carreras en saco, actividades lúdicas entre otras actividades tradicionales y deportivas de nuestra cultura. Total personas impactadas 156 mujeres en diferentes edades. 
	Desde la estrategia de los Juegos Carcelarios, se realizó la Actividad “Mujeres en el Deporte” en conmemoración al día Internacional de la Mujer, en la cárcel Distrital de Mujeres, se realizaron actividades Deportivas en tenis de mesa, Futbol tenis y un taller lúdico de deporte. Esto se realizó el día 13 de marzo, impactando directamente a 48 mujeres.
	Se realizó la final del torneo Comunitario Perimetral, jugando la final de todas las categorías. Fecha 10 de marzo 
	Desde la estrategia de los Juegos Comunales, se realizó la actividad “Mujeres en el Deporte” en conmemoración al día Internacional de la Mujer, en el salón comunal del barrio Ambres, donde participaron mujeres de la comunidad entre diferentes edades. Esto se realizó el día 8 de marzo,  impactando a 56 mujeres. </t>
    </r>
  </si>
  <si>
    <r>
      <rPr>
        <b/>
        <u/>
        <sz val="11"/>
        <color theme="1"/>
        <rFont val="Arial"/>
        <family val="2"/>
      </rPr>
      <t>A corte de 30 de marzo se reporta:</t>
    </r>
    <r>
      <rPr>
        <sz val="11"/>
        <color theme="1"/>
        <rFont val="Arial"/>
        <family val="2"/>
      </rPr>
      <t xml:space="preserve">
	El día 27 de marzo se realizó una reunión con los presidentes y coordinadores deportivos de ASOJAC y JAC en la casa de Justicia el Country de la Localidad uno (1)  tratando temas tales como el proceso de inscripción, sistema de competencias, disciplinas deportivas, en entre otros en el marco de la realización de los Juegos comunales 2024. 	El día 22 de marzo se realizó socialización en el corregimiento de la boquilla en el marco del convenio Torneo Plan Titán, se trató los referentes para el torneo de Futbol menor  que se estará realizando en el mes de abril.  Asistieron a esta, delegados del plan Titan, líderes de la comunidad y personal del IDER. 
	El día 18 de marzo se realizó socialización con los representantes de las entidades que trabajan con la población en condición de discapacidad, trataron los temas referentes a la realización de los juegos de la discapacidad en la vigencia 2024 y el cronograma de activadas de apoyos, realizada en el complejo de raquetas, asistieron 18 personas. </t>
    </r>
    <r>
      <rPr>
        <b/>
        <u/>
        <sz val="11"/>
        <color theme="1"/>
        <rFont val="Arial"/>
        <family val="2"/>
      </rPr>
      <t xml:space="preserve"> A corte 31 de marzo se realizaron:</t>
    </r>
    <r>
      <rPr>
        <sz val="11"/>
        <color theme="1"/>
        <rFont val="Arial"/>
        <family val="2"/>
      </rPr>
      <t xml:space="preserve">
Se articularon las diferentes acciones y estrategias a desarrollar en esta vigencia 2024 con los representantes de cada centro.
Se iniciaron con las actividades 
Actividad Base: Actividades Recreo deportivas en las unidades de servicio que operan el SRPA.
•	FUNDACION TALID
•	FUNDACION CONSTRUYENDO CIUDAD
Actividad Base: Actividades Recreo deportivas para mujeres privadas de la libertad en la cárcel distrital de mujeres.
Actividad Base: Actividades Recreo deportivas para personas de la libertad en el establecimiento penitenciario y carcelario. (Cárcel de ternera).
Actividad Base: apoyo a diferentes actividades del ÁREA DE DEPORTES.
	Desde la estrategia de los Juegos Carcelarios, se realizó la Actividad “Mujeres en el Deporte” en conmemoración al día Internacional de la Mujer, en la cárcel Distrital de Mujeres, se realizaron actividades Deportivas en tenis de mesa, Futbol tenis y un taller lúdico de deporte. Esto se realizó el día 13 de marzo, impactando directamente a 48 mujeres</t>
    </r>
    <r>
      <rPr>
        <b/>
        <u/>
        <sz val="11"/>
        <color theme="1"/>
        <rFont val="Arial"/>
        <family val="2"/>
      </rPr>
      <t xml:space="preserve">.A corte de 31 de marzo del 2024 se reporta: </t>
    </r>
    <r>
      <rPr>
        <sz val="11"/>
        <color theme="1"/>
        <rFont val="Arial"/>
        <family val="2"/>
      </rPr>
      <t xml:space="preserve">
	El día 18 de marzo se realizó socialización con los representantes de las entidades que trabajan con la población en condición de discapacidad, trataron los temas referentes a la realización de los juegos de la discapacidad en la vigencia 2024 y el cronograma de activadas de apoyos, realizada en el complejo de raquetas, asistieron 18 personas. 
	Dentro de la estrategia se realiza una atención de motivación y preparación a las personas en condición de discapacidad en la disciplina deportiva de natación. Se realizan tres veces por semana. </t>
    </r>
  </si>
  <si>
    <t>Durante el periodo de enero a marzo de 2024, se llevaron a cabo 5 (cinco ) eventos de ciudad asi como se realizaron  13 eventos de concentración y 14 eventos de promoción.  En lo transcurrido de este primer trimestre se han realizo cinco (5) eventos de los cuales dos han sido en articulación con diferentes dependencias de la Alcaldía, el día 3 de marzo se realizó el lanzamiento conmemoración del mes de la Mujer “Cartagena es Violeta” la cual apuntaba a resaltar el rol de las mujeres desde diferentes esferas, se llevó a cabo en la cancha múltiple del Barrio Nuestra señora de Chiquinquirá, con la asistencia de 485 usuarios de nuestros diferentes puntos activos. Esto como preámbulo al Dia Internacional de la Mujer, y con el apoyo de la oficina de Gestión Social y la secretaria de Participación y Desarrollo Social. El día 21 de marzo se llevó en las instalaciones de Casino Rio (parqueaderos) la tradicional “Super Clase Rio” donde asistieron más de 500 usuarias de las diferentes estrategias. El viernes 22 se llevó a cabo el evento de ciudad de la Localidad 2 De la Virgen y Turística con una asistencia de más de 1000 usuarios. El sábado 23 fueron los encuentros de las Localidades 3 Industrial y de la Bahía y de la Localidad 1 Histórica y del Caribe Norte con una asistencia de 2.439 personas participantes. Cerramos el mes de marzo con la Carrera “CORRE Y ANUNCIA TÚ FE 5K” liderada por la Alcaldía Mayor de Cartagena, donde asistieron 1.230 personas, una gran jornada donde en familia se pudo disfrutar de una mañana diferente en esta semana mayor. Cada día seguimos fortaleciendo nuestra imagen Institucional ante las diferentes comunidades, quienes asisten de manera masiva a nuestras actividades, para recibir de mano de nuestros profesionales una oferta de calidad, logrando cumplir con sus expectativas.
En este momento seguimos trabajando en la consolidación de la agenda programática para el mes de abril, en el marco de la conmemorando del Día Mundial de la Actividad Física, donde contaremos con la presencia de nuestros usuarios de las distintas estrategias, ¡que le dicen si! A los Hábitos y Estilos de vida saludable.</t>
  </si>
  <si>
    <r>
      <rPr>
        <b/>
        <u/>
        <sz val="11"/>
        <color theme="1"/>
        <rFont val="Arial"/>
        <family val="2"/>
      </rPr>
      <t xml:space="preserve">VACACIONES RECREATIVAS: </t>
    </r>
    <r>
      <rPr>
        <sz val="11"/>
        <color theme="1"/>
        <rFont val="Arial"/>
        <family val="2"/>
      </rPr>
      <t xml:space="preserve">Venimos dando cumplimiento al plan de acción establecido en la acción Joven Saludable, en el mes de marzo se inició articulación con la Universidad San Buenaventura para el desarrollo de las prácticas académicas del programa de Licenciatura en Educación Física, con un total de seis (6) practicantes distribuidos en los núcleos de Colombiaton, Urbanización Los Calamares, Manuela Vergara de Curí, El Rossedal, Barrio España y San José de los Campanos. En este periodo se dio inicio a las sesiones de intervención y diagnóstico por parte del equipo psicosocial a los núcleos activos. Seguimos a la espera de la contratación de los roles pendientes para el desarrollo de las intervenciones. </t>
    </r>
    <r>
      <rPr>
        <b/>
        <u/>
        <sz val="11"/>
        <color theme="1"/>
        <rFont val="Arial"/>
        <family val="2"/>
      </rPr>
      <t>CARTAGENA DE LOS NIÑOS Y NIÑAS :</t>
    </r>
    <r>
      <rPr>
        <sz val="11"/>
        <color theme="1"/>
        <rFont val="Arial"/>
        <family val="2"/>
      </rPr>
      <t xml:space="preserve"> Gracias a los acercamientos realizados el mes pasado, se pudieron realizar acciones dentro del marco de la campaña “Cartagena es Violeta” en varias instituciones educativas del Distrito, donde se promovió el empoderamiento de las niñas, jóvenes y adolescentes por medio de actividades recreativas y de aprovechamiento del tiempo libre. 
Seguimos consolidando la agenda programática del mes de abril en el marco del Día mundial de la actividad física y el Día de la niñez y la recreación.</t>
    </r>
    <r>
      <rPr>
        <b/>
        <u/>
        <sz val="11"/>
        <color theme="1"/>
        <rFont val="Arial"/>
        <family val="2"/>
      </rPr>
      <t xml:space="preserve">PERSONA MAYOR NUEVO COMIENZO: </t>
    </r>
    <r>
      <rPr>
        <sz val="11"/>
        <color theme="1"/>
        <rFont val="Arial"/>
        <family val="2"/>
      </rPr>
      <t>En el trimestre adelantamos las actividades previamente agendadas con centros de vida y grupos organizados, desde la mesa de trabajo de Persona Mayor se vienen trabajando la consolidación de actividades para esta población, así mismo se adelantarán actividades dirigida a los lideres de procesos encargados de este grupo poblacional.</t>
    </r>
    <r>
      <rPr>
        <b/>
        <u/>
        <sz val="11"/>
        <color theme="1"/>
        <rFont val="Arial"/>
        <family val="2"/>
      </rPr>
      <t xml:space="preserve"> ESCUELA RECREATIVA : </t>
    </r>
    <r>
      <rPr>
        <sz val="11"/>
        <color theme="1"/>
        <rFont val="Arial"/>
        <family val="2"/>
      </rPr>
      <t xml:space="preserve">Estamos a la espera de la contratación de las promotoras lúdicas que hacen falta en el equipo y así   poder dar cumplimiento a los indicadores y cronogramas de trabajo establecidos.  
Se desarrolló con gran éxito la campaña “Cartagena es Violeta” en (3) de los corregimientos que ya se encuentran beneficiados de nuestras “sesiones Lúdicas Permanentes”, donde le apostamos a que desde la primera infancia las niñas sepan lo importantes y valiosas que son en nuestras comunidades.
Se adelantaron mesas de trabajo de Primera Infancia y de Juego y Niñez, donde estamos trabajando en un cronograma para llevar nuestra oferta misional a un grupo de Centros de desarrollo Infantil y Hogares Comunitarios de las 3 Localidades (previamente focalizados) en el marco de la celebración del “Día de la niñez y la Recreación” en el mes de abril. </t>
    </r>
    <r>
      <rPr>
        <b/>
        <u/>
        <sz val="11"/>
        <color theme="1"/>
        <rFont val="Arial"/>
        <family val="2"/>
      </rPr>
      <t xml:space="preserve">CAMPAMENTOS JUVENILES: </t>
    </r>
    <r>
      <rPr>
        <sz val="11"/>
        <color theme="1"/>
        <rFont val="Arial"/>
        <family val="2"/>
      </rPr>
      <t>A la fecha no se ha contratado el total del personal requerido (Líder de Bosque) para desarrollar la estrategia, solo se han activado 3 Bosques de los 8 proyectados en el Distrito (Bosque Escuela Normal Superior, Bosque Unidad Deportiva Fidel Mendoza C. y Bosque Fé y Alegría las Américas). hemos socializado la estrategia a solo 3 instituciones educativas, por no tener habilitados los otros 5 Bosques.</t>
    </r>
    <r>
      <rPr>
        <b/>
        <u/>
        <sz val="11"/>
        <color theme="1"/>
        <rFont val="Arial"/>
        <family val="2"/>
      </rPr>
      <t xml:space="preserve">PLAYAS RECREATIVAS: </t>
    </r>
    <r>
      <rPr>
        <sz val="11"/>
        <color theme="1"/>
        <rFont val="Arial"/>
        <family val="2"/>
      </rPr>
      <t xml:space="preserve">Se realizaron actividades en la playa de Marbella y playa  en el corregimiento de la Boquilla. </t>
    </r>
    <r>
      <rPr>
        <b/>
        <u/>
        <sz val="11"/>
        <color theme="1"/>
        <rFont val="Arial"/>
        <family val="2"/>
      </rPr>
      <t xml:space="preserve">ESTACIONES RECREATIVAS: </t>
    </r>
    <r>
      <rPr>
        <sz val="11"/>
        <color theme="1"/>
        <rFont val="Arial"/>
        <family val="2"/>
      </rPr>
      <t>Se realizaron actividades en la comunidad de Crespo en el Parque Lineal y en el Convento de la Popa.</t>
    </r>
    <r>
      <rPr>
        <b/>
        <u/>
        <sz val="11"/>
        <color theme="1"/>
        <rFont val="Arial"/>
        <family val="2"/>
      </rPr>
      <t xml:space="preserve"> RECRÉATE EN EL PARQUE: </t>
    </r>
    <r>
      <rPr>
        <sz val="11"/>
        <color theme="1"/>
        <rFont val="Arial"/>
        <family val="2"/>
      </rPr>
      <t xml:space="preserve">Se lleva a cabo en el la comunidad de Crespo en el Parque lineal de Crespo. CICLO PASEOS: Se realizaron Ciclo-paseoComunidad de Crespo Km 0 y Ciclo-paseo
Viaducto del Gran Manglar </t>
    </r>
    <r>
      <rPr>
        <b/>
        <u/>
        <sz val="11"/>
        <color theme="1"/>
        <rFont val="Arial"/>
        <family val="2"/>
      </rPr>
      <t>.PISTA DE HABILIDADES:</t>
    </r>
    <r>
      <rPr>
        <sz val="11"/>
        <color theme="1"/>
        <rFont val="Arial"/>
        <family val="2"/>
      </rPr>
      <t xml:space="preserve">Fomentar la buena conducción de la bicicleta por medio de la práctica de maniobras para la adecuada conducción de esta, como medio de transporte en un escenario controlado, promoviendo la adquisición de conocimientos frente a los derechos y deberes de los ciclistas en pro de su integración al sistema de movilidad del territorio, generando un espacio de discusión y reflexión frente a la movilidad segura y darles a conocer la Ley Probici No. 1811-2016, se realizo en el Colegio Canadiense en la 
Comunidad de Manga. </t>
    </r>
  </si>
  <si>
    <r>
      <rPr>
        <b/>
        <u/>
        <sz val="11"/>
        <color theme="1"/>
        <rFont val="Arial"/>
        <family val="2"/>
      </rPr>
      <t xml:space="preserve">ENTORNOS SALUDABLES: </t>
    </r>
    <r>
      <rPr>
        <sz val="11"/>
        <color theme="1"/>
        <rFont val="Arial"/>
        <family val="2"/>
      </rPr>
      <t xml:space="preserve">Se iniciaron los acercamientos con los directivos de las diferentes instituciones de Centros Penitenciarios y Carcelarios de la ciudad, ya se enviaron los oficios solicitando permiso y aprobación de los horarios a impactar dentro de sus instalaciones y así dar inicio a la oferta permanente con el personal asignado desde del Área de Recreación en la acción de Centros Penitenciarios y Carcelario. </t>
    </r>
    <r>
      <rPr>
        <b/>
        <u/>
        <sz val="11"/>
        <color theme="1"/>
        <rFont val="Arial"/>
        <family val="2"/>
      </rPr>
      <t>ACTÍVATE EN EL PARQUE:</t>
    </r>
    <r>
      <rPr>
        <sz val="11"/>
        <color theme="1"/>
        <rFont val="Arial"/>
        <family val="2"/>
      </rPr>
      <t xml:space="preserve"> En este periodo se iniciaron las acciones en los 12 Parques Biosaludables en diferentes localidades del Distrito, mostrando gran aceptación de los habitantes de dichos sectores. El CAF – Centro de Acondicionamiento Físico se encuentra en proceso de modernización, se adelantan las respectivas acciones de cotizaciones de nuevos equipos y mantenimiento de maquinaria por recuperar, para ponerlo en funcionamiento a corto plazo.</t>
    </r>
    <r>
      <rPr>
        <b/>
        <sz val="11"/>
        <color theme="1"/>
        <rFont val="Arial"/>
        <family val="2"/>
      </rPr>
      <t xml:space="preserve">MADRÚGALE A LA SALUD: </t>
    </r>
    <r>
      <rPr>
        <sz val="11"/>
        <color theme="1"/>
        <rFont val="Arial"/>
        <family val="2"/>
      </rPr>
      <t>Hemos dado apertura a la gran parte de puntos de Madrúgale a la salud, como plan de contingencia los monitores están brindando el acompañamiento a las comunidades que aún por temas de contratación no cuentan con un profesor asignado. La respuesta de los participantes de la estrategia responde de forma positiva a las diferentes convocatorias que se le realizan para que asistan a los eventos de concentración y de ciudad programados en este primer trimestre.</t>
    </r>
    <r>
      <rPr>
        <b/>
        <u/>
        <sz val="11"/>
        <color theme="1"/>
        <rFont val="Arial"/>
        <family val="2"/>
      </rPr>
      <t>NOCHES SALUDABLE:</t>
    </r>
    <r>
      <rPr>
        <sz val="11"/>
        <color theme="1"/>
        <rFont val="Arial"/>
        <family val="2"/>
      </rPr>
      <t xml:space="preserve">No se ha podido dar inicio a la actividad Noches Saludables en el Corregimiento de Pasacaballos, porque seguimos buscando el profesional que pueda cubrir el punto activo en esta comunidad, la acción Actívate Rodando la ubicamos por el horario de ejecución dentro de Noches Saludables, actualmente se desarrolla en el Parque Lineal de Crespo los días viernes en el horario de 7:00PM a 8:30PM y en Centro (Parque Centenario) los días sábados en el horario de 5:30PM a 7:00PM. </t>
    </r>
    <r>
      <rPr>
        <b/>
        <u/>
        <sz val="11"/>
        <color theme="1"/>
        <rFont val="Arial"/>
        <family val="2"/>
      </rPr>
      <t>CAMINANTE SALUDABLE:</t>
    </r>
    <r>
      <rPr>
        <sz val="11"/>
        <color theme="1"/>
        <rFont val="Arial"/>
        <family val="2"/>
      </rPr>
      <t xml:space="preserve"> Quedaron definidos los dos nuevos puntos de la actividad Caminante Saludable en la comunidad de Blas de Lezo (Unidad Deportiva), en horario de lunes a viernes de 6:30PM a 7:30PM y en Los Calamares Unidad Deportiva (Cancha Sintética de Fútbol) en horario de 5:00AM a 6:00AM los días lunes, miércoles y viernes.
Actualmente se mantiene activos seis (6) puntos de Caminante Saludable y seis (6) de Actívate Running. </t>
    </r>
    <r>
      <rPr>
        <b/>
        <u/>
        <sz val="11"/>
        <color theme="1"/>
        <rFont val="Arial"/>
        <family val="2"/>
      </rPr>
      <t>JOVEN SALUDABLE:</t>
    </r>
    <r>
      <rPr>
        <sz val="11"/>
        <color theme="1"/>
        <rFont val="Arial"/>
        <family val="2"/>
      </rPr>
      <t xml:space="preserve"> Venimos dando cumplimiento al plan de acción establecido en la acción Joven Saludable, en el mes de marzo se inició articulación con la Universidad San Buenaventura para el desarrollo de las prácticas académicas del programa de Licenciatura en Educación Física, con un total de seis (6) practicantes distribuidos en los núcleos de Colombiaton, Urbanización Los Calamares, Manuela Vergara de Curí, El Rossedal, Barrio España y San José de los Campanos. En este periodo se dio inicio a las sesiones de intervención y diagnóstico por parte del equipo psicosocial a los núcleos activos. Seguimos a la espera de la contratación de los roles pendientes para el desarrollo de las intervenciones. 
</t>
    </r>
  </si>
  <si>
    <t>Durante este período  de enero  a  marzo  del 2024, se otorgaron 407  permisos  los cuales beneficiaron a  personas , distribuidos de la siguiente manera : Deportistas: 14.984, Entrenadores: 1.157, Administrativos:269 y Aficionados: 3.902 personas beneficiadas con los permisos.para un total de 20.312 personas beneficiadas.</t>
  </si>
  <si>
    <t xml:space="preserve">Durante este primer trimestre del 2024 , se organizó, estructuró y se aprobó el  acto administrativo para otorgar los incentivos y/o estímulos a los atletas de altos logros del deporte convencional y paralímpico en la vigencia 2024. </t>
  </si>
  <si>
    <r>
      <rPr>
        <sz val="11"/>
        <rFont val="Arial"/>
        <family val="2"/>
      </rPr>
      <t xml:space="preserve">Durante este período  de enero  a  marzo  del 2024, se llevaron a cabo 5 (cinco) eventos de ciudad , los cuales  beneficiaron a </t>
    </r>
    <r>
      <rPr>
        <b/>
        <sz val="11"/>
        <rFont val="Arial"/>
        <family val="2"/>
      </rPr>
      <t>7.530 p</t>
    </r>
    <r>
      <rPr>
        <sz val="11"/>
        <rFont val="Arial"/>
        <family val="2"/>
      </rPr>
      <t xml:space="preserve">ersonas </t>
    </r>
  </si>
  <si>
    <t xml:space="preserve">Se realizaron en el mes de marzo de 2024,  dos( 2 ) eventos de ciudad, los cuales fueron : Evento Día Internacional de la Mujer
“Cartagena es Violeta” Comunidad de Crespo  y Parque Lineal  y Semana Santa
Evento “Vive tu Plaza Santico”, Centro Plaza Los Coches, las cuales beneficiaron a 1.747 personas. En el periodo de enero a febrero de 2024, se llevaron a cabo  Estaciones Lúdicas que beneficiaron aproximadamente a 2.598 personas, para un total de tres (3) eventos de ciudad , con una población total beneficiada de 4.345 personas, en este primer trimestre. </t>
  </si>
  <si>
    <t xml:space="preserve">Desde la estrategia “Aprovechamiento del Espacio Público” para dar cumplimiento con el desarrollo de nuestra meta, en el periodo comprendido del 1 al 20 de marzo, se realizó (1) evento de Recreación Comunitaria dirigido a todo el ciclo vital en conmemoración del día internacional de la Mujer en el marco de la campaña “Cartagena es Violeta” en Parque Lineal de Crespo donde se logró beneficiar a 347 mujeres. Cerramos la Semana Mayor con la toma de la Plaza de los Coches, donde desplegamos varias actividades recreativas con el fin de integrar a las familias de los residentes en Cartagena y visitantes, de la mano de la recreación brindamos espacios de goce y disfrute a más de 1400 niños y adultos.Se están realizando acercamientos y atendiendo solicitudes para trabajar con las comunidades que solicitan eventos en espacio público, como son las Ciclovías Barriales, estamos haciendo el acompañamiento y sensibilización a las JAC, que entienda la importancia de tener todos los documentos para que se puedan realizar las actividades en este tipo de espacios, dándole cumplimiento a la norma establecida por la Secretaria del Interior y Convivencia Ciudadana.En lo corrido del trimestre hemos realizado el acompañamiento de 4 ofertas institucionales, donde hacemos llegamos a las comunidades con toda nuestra oferta institucional. Actualmente estamos en espera de contratar personal para comenzar las actividades planificadas en las comunidades y para atender las solicitudes recibidas en el instituto. (Se realizaron en el mes de marzo de 2024,  dos( 2 ) eventos de ciudad, los cuales fueron : Evento Día Internacional de la Mujer
“Cartagena es Violeta” Comunidad de Crespo  y Parque Lineal  y Semana Santa
Evento “Vive tu Plaza Santico”, Centro Plaza Los Coches, las cuales beneficiaron a 1.747 personas. En el periodo de enero a febrero de 2024, se llevaron a cabo  Estaciones Lúdicas que beneficiaron aproximadamente a 2.598 personas, para un total de tres (3) eventos de ciudad , con una población total beneficiada de 4.345 personas, en este primer trimestre9.
</t>
  </si>
  <si>
    <r>
      <t>Para el buen funcionamiento de los escenarios deportivos es necesario contar con los servicios públicos. A la fecha se encuentran al día al mes de Febrero 2024.
Se pagan servicios públicos de 28 y 16 Escenarios Deportivos para agua y luz respectivamente. A la fecha estamos al día hasta el mes de Febrero 2024 en estos pagos.</t>
    </r>
    <r>
      <rPr>
        <b/>
        <sz val="11"/>
        <rFont val="Arial"/>
        <family val="2"/>
      </rPr>
      <t xml:space="preserve"> ESTADIO DE FUTBOL JAIME MORON LEON</t>
    </r>
    <r>
      <rPr>
        <sz val="11"/>
        <color theme="1"/>
        <rFont val="Arial"/>
        <family val="2"/>
      </rPr>
      <t xml:space="preserve"> 
AVANCE GENERAL DEL CONTRATO: 25% DE AVANCE 
Camerino 1 y 3:	Se iniciaron labores de desmonte de muebles, armarios y closet existentes, raspado, lijado, resanado, impermeabilizado de muros con material específico, estucado, lijado y pintado de muros según especificaciones. 
Desmonte y retiro de cielo raso en icopor, desmonte de instalaciones eléctricas, voz y datos, incluyendo aparatos de AA, luminaria y plaquetaria antigua. Nivelación e instalación de estructura liviana en aluminio para cielo raso en PVC, instalación de ductos y rejillas de ventilaciones provenientes de sistema instalado de aire acondicionado central y caset en camerino 3. Instalación de luminarias led tipo panel.
Mantenimiento de las instalaciones, aparatos y accesorios hidrosanitarios en duchas, sanitarios y orinales. 
Desmonte de grama sintética y posterior mantenimiento de pisos para la instalación de nueva grama sintética monofilamente 20mm con sus respectivos insumos para garantizar la adecuada estabilidad.
Fabricación e instalación de lockers de jugadores para camerinos en madera Rh, medidas variables según especificaciones, con puerta abatible superior y cojines individuales.Sala vip y Sala de Prensa:
	En el sitio se realizaron labores de raspado, lijado, resanado, impermeabilizado de muros con material específico, estucado, lijado y pintado de muros según especificaciones. Desmonte y retiro de cielo raso en PVC, desmonte de instalaciones eléctricas, voz y datos, incluyendo aparatos de AA, luminaria y plaquetaria antigua. Nivelación e instalación de estructura liviana en aluminio para cielo raso, instalado de aire acondicionado tipo caset 2 unidades en sala de prensa y 1 unidad en sala vip. Se instalaron luminarias led tipo panel en cielo, mantenimiento de puerta y corredizas y batientes.
Revisión y remplazo de circuitos eléctricos, instalaciones de luces, panel de control, lubricaciones de partes mecánicas del ascensor, según informe de especialista para la puesta en funcionamiento del mismo
Pintura de piso tráfico azul en las zonas mixtas, instalación de grama sintética monofilamento en túnel y transición entre camerino de jugadores.
Se realizaron adecuación de Acceso e ingreso al Estadio de Futbol Jaime Morón León  
Campo de juego:
	Se realizaron labores de fabricación y suministro de banco de suplente y de arbitral, en estructura metálica y silla deportiva con diseño alusivo del escenario, también se realizó la instalación de las mallas reglamentarios de cada portería. 
	Suministro e instalación de sistema de riego con aspersores, controladores en zona de terreno de juego. Reparaciones y adecuación en acabados de muros en tribunas en general del escenario, incluye raspado, resanado impermeabilizado y pintura.
	Desmonte, fabricación e instalación de tapa registro en concreto en área exteriores de zona de juego.
	Suministro, fabricación e instalación de estructura metálica, para tablero de marcados, y suministro e instalación de tablero de futbol de marcador en led.
	Raspado, lijado, impermeabilizado y pintura de muros de tribunas del estadio.
Parqueadero y cerramiento:
	Se llevaron a cabo labores de delimitación de áreas de parqueo, raspado, lijado y pintado de muro de cerramiento exterior, viga guarda raíces, adecuaciones en adoquines y pisos exterior.
	Suministro e instalación de luminaria con reflectores en parqueadero. Fabricación e instalación de reja de cerramiento en estructura metálica acceso parqueadero 1.
	Inversión aproximada: 2.069.068.473,00
Porcentaje de avance Parcial:  21%
URBANISMO:
	Se han llevado a cabo actividades de levantamiento topográfico, desmonte de astas de bandera en espacio público, cerramiento en malla, demolición de pisos y zona duras en plantilla de piso o losetas, movimientos de tierra y alumbrado.
	Inversión aproximada: 309.217.220,00 
Porcentaje de avance Parcial:  3% </t>
    </r>
    <r>
      <rPr>
        <b/>
        <sz val="11"/>
        <color theme="1"/>
        <rFont val="Arial"/>
        <family val="2"/>
      </rPr>
      <t>PLAZA DE TOROS:D</t>
    </r>
    <r>
      <rPr>
        <sz val="11"/>
        <color theme="1"/>
        <rFont val="Arial"/>
        <family val="2"/>
      </rPr>
      <t xml:space="preserve">esmonte de pisos y barandas en maderas, limpieza de fachadas en ladrillo y fachada blancas, fabricación de pisos en madera y fabricación de barandas en madera. Inversión aproximada: 88.632.641,00  y Porcentaje de avance Parcial:  1%.
</t>
    </r>
  </si>
  <si>
    <t>Se realizó el diagnóstico de la Linea Estratégica del sector deportivo y recreativa para el Plan de Desarrollo 2024-2027 "Cartagena ciudad con derechos"</t>
  </si>
  <si>
    <t>En este primer trimestre se llevo a cabo la socialización del diagnóstico de la Linea Estratégica del sector deportivo y recreativa para el Plan de Desarrollo 2024-2027 "Cartagena ciudad con derechos" y la segunda actividad de apropiación social del conocimiento referente a una capacitación de primeros auxilios dirigida al talento humano del IDER encargado del deporte asociado y al deporte social y comunitario. De acuerdo al cronograma de actividades del  Observatorio  de ciencias aplicadas al deporte, la recreación, la actividad física y el aprovechamiento del tiempo libre de Cartagena de Indias,  el desarrollo del encuentro científico se tiene proyectado para el segundo semestre del 2024.</t>
  </si>
  <si>
    <r>
      <rPr>
        <b/>
        <u/>
        <sz val="11"/>
        <color theme="1"/>
        <rFont val="Arial"/>
        <family val="2"/>
      </rPr>
      <t xml:space="preserve">. De enero a  marzo de 2024  </t>
    </r>
    <r>
      <rPr>
        <sz val="11"/>
        <color theme="1"/>
        <rFont val="Arial"/>
        <family val="2"/>
      </rPr>
      <t>se reporta: Se realizaron 49 asesorías para la conformación , reconocimiento y estructuración de organismos deportivos y temas derivados  además se realizaron 13 actos administrativos con recpecto a reconocimiento de organimos deportivos 
Se seleccionaron a nueve(9) organismos deportivo para otorgarle incentivos , las cuales fueron: 1.Liga de Voleibol en el torneo de Voleibol Playa y el Torneo Voleibol Piso Femenino 
2.Liga de SURF en el torneo nacional 
3.Liga de Vela en el torneo Internacional 
4.Liga de Futbol en el Festival de futbol infantil en el marco de la apertura del estadio de San Fernando 
5.Liga de tenis de Bolívar en el Torneo Nacional de tenis G3 Bolívar
6.Liga de Pesas organización Torneo Interclubes “Cartagena Vive El Deporte”
7.Liga de Gimnasia Campamento Regional de Gimnasia 
8.Liga de Atletismo Torneo Nacional de Municipios y Clubes. 9. Liga de Karate Do campeonato de interligas Karate Do Sub 21 y  Senior. Los deportistas beneficados fueron</t>
    </r>
    <r>
      <rPr>
        <b/>
        <sz val="11"/>
        <rFont val="Arial"/>
        <family val="2"/>
      </rPr>
      <t xml:space="preserve"> 1.153 </t>
    </r>
    <r>
      <rPr>
        <sz val="11"/>
        <color theme="1"/>
        <rFont val="Arial"/>
        <family val="2"/>
      </rPr>
      <t xml:space="preserve">a través de estos incentivos. </t>
    </r>
  </si>
  <si>
    <r>
      <rPr>
        <b/>
        <u/>
        <sz val="11"/>
        <color theme="1"/>
        <rFont val="Arial"/>
        <family val="2"/>
      </rPr>
      <t xml:space="preserve"> De enero a  marzo de 2024  </t>
    </r>
    <r>
      <rPr>
        <sz val="11"/>
        <color theme="1"/>
        <rFont val="Arial"/>
        <family val="2"/>
      </rPr>
      <t xml:space="preserve">se reporta: Se realizaron 49 asesorías para la conformación , reconocimiento y estructuración de organismos deportivos y temas derivados  además se realizaron 13 actos administrativos con recpecto a reconocimiento de organimos deportivos 
Se seleccionaron a nueve(9) organismos deportivo para otorgarle incentivos , las cuales fueron: 1.Liga de Voleibol en el torneo de Voleibol Playa y el Torneo Voleibol Piso Femenino 
2.Liga de SURF en el torneo nacional 
3.Liga de Vela en el torneo Internacional 
4.Liga de Futbol en el Festival de futbol infantil en el marco de la apertura del estadio de San Fernando 
5.Liga de tenis de Bolívar en el Torneo Nacional de tenis G3 Bolívar
6.Liga de Pesas organización Torneo Interclubes “Cartagena Vive El Deporte”
7.Liga de Gimnasia Campamento Regional de Gimnasia 
8.Liga de Atletismo Torneo Nacional de Municipios y Clubes. 9. Liga de Karate Do campeonato de interligas Karate Do Sub 21 y  Senior. Los deportistas beneficados fueron 1.153 a través de estos incentivos. 
</t>
    </r>
  </si>
  <si>
    <r>
      <rPr>
        <b/>
        <sz val="11"/>
        <color theme="1"/>
        <rFont val="Arial"/>
        <family val="2"/>
      </rPr>
      <t xml:space="preserve">A corte 31 de marzo, </t>
    </r>
    <r>
      <rPr>
        <sz val="11"/>
        <color theme="1"/>
        <rFont val="Arial"/>
        <family val="2"/>
      </rPr>
      <t xml:space="preserve">se reporta el apoyo a la realización de cuatro (4) eventos deportivos: 1.	Carrera del Castillo a la Popa
2.	Tercer Festival de voleibol femenino
3.	Festival de fútbol infantil en el marco de la apertura del estadio de San Fernando.
4.	Torneo Nacional de tenis G3 Bolívar , </t>
    </r>
    <r>
      <rPr>
        <b/>
        <u/>
        <sz val="11"/>
        <color theme="1"/>
        <rFont val="Arial"/>
        <family val="2"/>
      </rPr>
      <t xml:space="preserve">A corte 29 de febrero </t>
    </r>
    <r>
      <rPr>
        <sz val="11"/>
        <color theme="1"/>
        <rFont val="Arial"/>
        <family val="2"/>
      </rPr>
      <t xml:space="preserve">se reporta el apoyo a la realización de seis (6) eventos deportivos: 
1.	Torneo Futbol Playa Región Caribe 
2.	Actividades Mar y Playa ( Se desarrollaron las disciplinas de voleibol, futbol playa, Surf y deporte emergente) 
3.	Torneo Baloncesto x 3 (cancha de Chiquinquirá) 
4.	Clásica de ciclismo Zona Norte 
5.	Media Maratón del Mar 
6.	Rugby Playa  . par un total de diez(10) eventos realizados en este primer trimestre de 2024. </t>
    </r>
    <r>
      <rPr>
        <b/>
        <sz val="11"/>
        <color theme="1"/>
        <rFont val="Arial"/>
        <family val="2"/>
      </rPr>
      <t xml:space="preserve">
</t>
    </r>
    <r>
      <rPr>
        <sz val="11"/>
        <color theme="1"/>
        <rFont val="Arial"/>
        <family val="2"/>
      </rPr>
      <t xml:space="preserve">
</t>
    </r>
  </si>
  <si>
    <r>
      <rPr>
        <b/>
        <u/>
        <sz val="11"/>
        <color theme="1"/>
        <rFont val="Arial"/>
        <family val="2"/>
      </rPr>
      <t>A corte de 31 de  marzo de 2024,</t>
    </r>
    <r>
      <rPr>
        <sz val="11"/>
        <color theme="1"/>
        <rFont val="Arial"/>
        <family val="2"/>
      </rPr>
      <t xml:space="preserve"> se beneficiaron a ciento veintiséis mil ciento quince (126.115) personas distribuidas entre permisos por el uso de escenarios deportivos otorgados a deportistas, entrenadores , administrativos, aficionados  y  las planillas de ingresos de las personas que registraron a los  unidades deportivas.  </t>
    </r>
  </si>
  <si>
    <t>OBSERVACION O RELACIÓN DE EVIDENCIA ABRIL  2024                                                                                                                                                                                                                                                                                                               https://idergov-my.sharepoint.com/:f:/g/personal/planeacion_ider_gov_co/Eml11OePiWJJn13ezAsCnDgBsULn-u6gcpznQfrNUDmYSQ?e=5XDQIy</t>
  </si>
  <si>
    <r>
      <rPr>
        <b/>
        <u/>
        <sz val="11"/>
        <color theme="1"/>
        <rFont val="Arial"/>
        <family val="2"/>
      </rPr>
      <t xml:space="preserve">A corte de 30 de abril , se reporta:•	</t>
    </r>
    <r>
      <rPr>
        <sz val="11"/>
        <color theme="1"/>
        <rFont val="Arial"/>
        <family val="2"/>
      </rPr>
      <t>Se continúa con las reuniones semanales de socialización y organización de las estrategias de DSC.
•	En conmemoración al día mundial del deporte y la actividad física se realizó el 6 de abril actividades de Juegos tradicionales y lúdicos “DEPORTE A LA PLAZA” en el centro histórico Plaza de los Coches y Plaza de la Paz impactando alrededor de 370 personas.  
•	El 12 de abril se realiza reunión informativa del III Torneo Deportivo Ecopetrol-Ider 2024 en el Instituto Educativo San Francisco de Asís donde participaron Alfredo Fortich Representante de Ecopetrol, Walter Severiche coordinador D.S.C y su equipo de trabajo al igual que lideres representantes de la comunidad y sus presidentes de JAC, donde se socializo los referentes al torneo, proceso de inscripción, Disciplinas deportivas, bases técnicas del torneo, vistas de inspección a los escenarios deportivos, realización de capacitaciones a los líderes deportivos de las comunidades. 
•	Desde la estrategia de juegos comunales se realizó el 16 de abril la primera mesa de trabajo “Juegos Comunales 2024” donde asistieron los presidentes y coordinadores deportivos de las tres localidades ASOJAC, presidente de FEDEJAC y equipo de trabajo de Deporte Social Comunitario, donde se socializo todo lo referente a los juegos comunales en la vigencia 2024
•	Desde la estrategia de juegos comunales se realizó el 25 de abril la segunda mesa de trabajo “Juegos Comunales 2024” donde asistieron</t>
    </r>
    <r>
      <rPr>
        <u/>
        <sz val="11"/>
        <color theme="1"/>
        <rFont val="Arial"/>
        <family val="2"/>
      </rPr>
      <t xml:space="preserve"> los </t>
    </r>
    <r>
      <rPr>
        <sz val="11"/>
        <color theme="1"/>
        <rFont val="Arial"/>
        <family val="2"/>
      </rPr>
      <t xml:space="preserve">coordinadores deportivos de las tres localidades ASOJAC,  y equipo de trabajo de Deporte Social Comunitario.
•	Desde la estrategia de Juegos Indígenas se realizó el 19 de abril la socialización y entrega de formato de inscripción a autoridades Indígenas, Cabildos Kaizem, Zhandero, Inga, Kankuamo, Caizeba y Kaizerupab, en el marco de los Juegos Indígenas 2024.
•	27 de abril en la cárcel en conmemoración del día del niño se realiza actividad recreodeportiva  y juegos tradicionales en la cárcel de mujeres se impactaron 171 personas entre niños, adultos y privadas de la libertad.
•	26 de abril se realiza actividad en la comunidad Afro del corregimiento de Bayunca donde se realizaron Juegos ancestrales y actividades lúdicas y predeportivas en conmemoración del día del niño, se impactaron más de 60 niños.
•	26 de abril se realiza actividad con la comunidad indígena, Cabildo Zhanú Zhandero donde se realizaron Juegos ancestrales y actividades lúdicas y predeportivas en conmemoración del día del niño, se impactaron 57 niños.
•	Desde la estrategia de los Juegos Afro se realizó el 30 de abril reunión con líderes de la Fundación Amigos de Palenque, el coordinador de la estrategia  y Coordinador de Deporte Social Comunitario; relacionada a la propuesta del torneo en conmemoración al día de la afrocolombianidad, sus requerimientos y fechas a programar; así mismo se les socializo lo referente a los juegos Afro vigencia 2024.
•	Se realizan atención periódica tres (3) veces por semana en la cárcel de mujeres donde se realizan actividades predeportivas en las disciplinas de kitbol, futbol, voleibol y otras, desde la estrategia de juegos carcelarios.
•	Se realiza atención periódica en el complejo acuático tres (3) veces por semana se están realizando entrenamientos deportivos de natación, como proceso de preparación a los juegos distritales de la discapacidad. </t>
    </r>
    <r>
      <rPr>
        <b/>
        <u/>
        <sz val="11"/>
        <color theme="1"/>
        <rFont val="Arial"/>
        <family val="2"/>
      </rPr>
      <t>A corte de 30 de abril se reporta:</t>
    </r>
    <r>
      <rPr>
        <sz val="11"/>
        <color theme="1"/>
        <rFont val="Arial"/>
        <family val="2"/>
      </rPr>
      <t xml:space="preserve">
•	Se realizan atención periódica tres (3) veces por semana en la cárcel de mujeres donde se realizan actividades predeportivas en las disciplinas de kitbol, futbol, voleibol y otras, desde la estrategia de juegos carcelarios.
•	Se realiza atención periódica en el complejo acuático tres (3) veces por semana se están realizando entrenamientos deportivos de natación, como proceso de preparación a los juegos distritales de la discapacidad</t>
    </r>
    <r>
      <rPr>
        <b/>
        <u/>
        <sz val="11"/>
        <color theme="1"/>
        <rFont val="Arial"/>
        <family val="2"/>
      </rPr>
      <t>.A corte 31 de abril se reporta:</t>
    </r>
    <r>
      <rPr>
        <sz val="11"/>
        <color theme="1"/>
        <rFont val="Arial"/>
        <family val="2"/>
      </rPr>
      <t xml:space="preserve">
	Desde la estrategia de juegos comunales se realizó el 16 de abril la primera mesa de trabajo “Juegos Comunales 2024” donde asistieron los presidentes y coordinadores deportivos de las tres localidades ASOJAC, presidente de FEDEJAC y equipo de trabajo de Deporte Social Comunitario. Se socializaron los referentes a las competencias de esta vigencia; así mismo se dio fecha de inicio de inscripciones a partir del 23 de abril al 23 de mayo (por conformar) 
	Desde la estrategia de juegos comunales se realizó el 25 de abril la segunda mesa de trabajo “Juegos Comunales 2024” donde asistieron los coordinadores deportivos de las tres localidades ASOJAC,  y equipo de trabajo de Deporte Social Comunitario. Se socializaron los términos de competencias, disciplinas deportivas, procesos de inscripción, documentación requerida y requisitos de participación.
	Se realizó el 12 de abril la  reunión informativa del III Torneo Deportivo Ecopetrol-IDER 2024 en el Instituto Educativo San Francisco de Asís, donde participaron los señores, Alfredo Fortich Representante de Ecopetrol, Walter Severiche coordinador D.S.C y su equipo de trabajo al igual que lideres representantes de la comunidad y sus presidentes de JAC. 
</t>
    </r>
  </si>
  <si>
    <r>
      <t xml:space="preserve">A corte 30 de abril, se reporta:
</t>
    </r>
    <r>
      <rPr>
        <sz val="11"/>
        <color theme="1"/>
        <rFont val="Arial"/>
        <family val="2"/>
      </rPr>
      <t>	Desde la estrategia de los Juegos Afro se realizó reunión con líderes de la Fundación Amigos de Palenque, el coordinador de la estrategia  y Coordinador de Deporte Social Comunitario.
	Dese la estrategia de juegos Afro se realizó la actividad Preedeportiva en la comunidad Afro del corregimiento de Bayunca el día 26 de abril, donde se realizaron Juegos ancestrales y actividades lúdicas y deportivas en conmemoración del día de la Niñez, se beneficiaron de 60 NNA.</t>
    </r>
    <r>
      <rPr>
        <b/>
        <u/>
        <sz val="11"/>
        <color theme="1"/>
        <rFont val="Arial"/>
        <family val="2"/>
      </rPr>
      <t xml:space="preserve"> A corte 30 de abril se realizaron:</t>
    </r>
    <r>
      <rPr>
        <sz val="11"/>
        <color theme="1"/>
        <rFont val="Arial"/>
        <family val="2"/>
      </rPr>
      <t xml:space="preserve">
	Desde la estrategia de Juegos Indígenas se realizó socialización y entrega de formato de inscripción a autoridades Indígenas, Cabildos Kaizem, Zhandero, Inga, Kankuamo, Caizeba y Kaizerupab, en el marco de los Juegos Indígenas 2024.
	Desde la estrategia de Juegos Indígenas se realizó actividad Predeportiva con la comunidad indígena del cabildo Zhanu Zhandero de Bayunca, el día  26 de abril, se realizaron Juegos ancestrales y actividades lúdicas y deportivas en conmemoración del día de la Niñez, se beneficiaron a 57 niños.</t>
    </r>
    <r>
      <rPr>
        <b/>
        <u/>
        <sz val="11"/>
        <color theme="1"/>
        <rFont val="Arial"/>
        <family val="2"/>
      </rPr>
      <t>A corte 30 de abril, se realizaron:</t>
    </r>
    <r>
      <rPr>
        <sz val="11"/>
        <color theme="1"/>
        <rFont val="Arial"/>
        <family val="2"/>
      </rPr>
      <t xml:space="preserve">
•	Se realizan atención periódica tres (3) veces por semana en la cárcel de mujeres donde se realizan actividades predeportivas en las disciplinas de kitbol, futbol, voleibol y otras, desde la estrategia de juegos carcelarios. 
•	La estrategia de los juegos carcelario organizo y realizo la Actividad Recreo Deportiva “Los Niños Primero” – Cárcel Distrital de Mujeres, en conmemoración al día de la Niñez  donde se beneficiaron 171 personas entre NNA y Adultos. Una actividad que se realizó con el objetivo de generar espacios deportivos y recreativos con las reclusas y sus familias.</t>
    </r>
    <r>
      <rPr>
        <b/>
        <u/>
        <sz val="11"/>
        <color theme="1"/>
        <rFont val="Arial"/>
        <family val="2"/>
      </rPr>
      <t xml:space="preserve"> A corte de 30 de abril del 2024 se reporta: </t>
    </r>
    <r>
      <rPr>
        <sz val="11"/>
        <color theme="1"/>
        <rFont val="Arial"/>
        <family val="2"/>
      </rPr>
      <t xml:space="preserve">
•	Se realiza atención periódica en el complejo acuático tres (3) veces por semana se están realizando entrenamientos deportivos de natación, como proceso de preparación a los juegos distritales de la discapacidad.</t>
    </r>
  </si>
  <si>
    <r>
      <rPr>
        <b/>
        <sz val="11"/>
        <color theme="1"/>
        <rFont val="Arial"/>
        <family val="2"/>
      </rPr>
      <t xml:space="preserve"> VACACIONES RECREATIVAS:</t>
    </r>
    <r>
      <rPr>
        <sz val="11"/>
        <color theme="1"/>
        <rFont val="Arial"/>
        <family val="2"/>
      </rPr>
      <t xml:space="preserve"> Se da cumplimento a las estrategias en este periodo, adelantando (24) acciones: “Jornadas de Recreación y Actívate para vivir” en distintos barrios y sitios de interés de nuestra ciudad e integrando a toda la población, logrando beneficiar (1.406) personas.(1.365)     Beneficiarios de 22 Jornadas Recreativas y    (41)       Beneficiarios de 2 Jornadas Recreativas con “Actívate para vivir” , En el período que va de marzo 21 hasta 20 de abril del 2024, beneficiamos a (1.406).para un total acumulado de (2722), </t>
    </r>
    <r>
      <rPr>
        <b/>
        <sz val="11"/>
        <color theme="1"/>
        <rFont val="Arial"/>
        <family val="2"/>
      </rPr>
      <t xml:space="preserve">CARTAGENA ES DE LOS NIÑOS: </t>
    </r>
    <r>
      <rPr>
        <sz val="11"/>
        <color theme="1"/>
        <rFont val="Arial"/>
        <family val="2"/>
      </rPr>
      <t xml:space="preserve">Para cumplir con el desarrollo de esta meta dentro del marco de tiempo del 21 de marzo al 20 de abril, realizamos (21) jornadas recreativas en diferentes instituciones educativas y entidades Públicas y Privadas del Distrito de Cartagena. Llevando nuestra oferta de servicio logramos beneficiar (7.698) personas participantes, las cuales (4.113) fueron Mujeres y (3.585) Hombres.(7.169)     Beneficiarios de 20 Jornadas Recreativas en Instituciones Educativas.(529). Beneficiados de 1 Taller Recreativo. En el período comprendido de 21 de marzo hasta 20 de abril del 2024, pasamos de (2.720) personas beneficiadas a (10.418). </t>
    </r>
    <r>
      <rPr>
        <b/>
        <sz val="11"/>
        <color theme="1"/>
        <rFont val="Arial"/>
        <family val="2"/>
      </rPr>
      <t xml:space="preserve">PERSONA MAYOR </t>
    </r>
    <r>
      <rPr>
        <sz val="11"/>
        <color theme="1"/>
        <rFont val="Arial"/>
        <family val="2"/>
      </rPr>
      <t xml:space="preserve">: En este periodo se dio cumplimiento a este indicador realizando (7) jornadas dirigidas a la persona mayor a través de jornadas recreativas y movilidad articular. 382 beneficiados.(382)   Beneficiarios de 7 Jornadas Recreativas CDV y Grupos Organizados.  Pasamos de (248) personas beneficiadas a (630) en el periodo comprendido de 21 de marzo al 20 abril del 2024.Desde la estrategia  </t>
    </r>
    <r>
      <rPr>
        <b/>
        <sz val="11"/>
        <color theme="1"/>
        <rFont val="Arial"/>
        <family val="2"/>
      </rPr>
      <t>ESCUELA RECREATIVA</t>
    </r>
    <r>
      <rPr>
        <sz val="11"/>
        <color theme="1"/>
        <rFont val="Arial"/>
        <family val="2"/>
      </rPr>
      <t xml:space="preserve"> : Escuela Recreativa para dar cumplimiento con el desarrollo de esta meta, en el periodo comprendido del 21 de marzo al 20 de abril, se realizaron (14) actividades en los diferentes Centros de Desarrollo Infantil – CDI y Hogares Comunitarios de la zona rural y urbana del Distrito de Cartagena de Indias, beneficiando 880 personas, a continuación, hacemos la descripción.En las Sesiones Lúdicas permanentes tenemos un acumulado a 20 de abril de (1613) beneficiados, de los cuales (824) son mujeres y (789) son hombres.Nuestra oferta de servicio logró beneficiar a (3009) personas participantes, De los cuales (1773) son mujeres y (1236) son hombres. A continuación, se hace la relación de los participantes en nuestras actividades. (1664)         Beneficiarios de 8 Estaciones Recreativas en  CDI y Hogares Comunitarios del distrito, (261)           Beneficiados de 1 Carnaval Lúdico, (761)           Beneficiados nuevos de las Sesiones Lúdicas    Permanentes – Corregimientos de Boquilla (CDI Pescador) – Pontezuela (CDI Pontezuela) – Tierra Baja (hogares comunitarios) y Pasacaballo (Centro de Excelencia para la Primera Infancia).(28)             Beneficiados de 1 Escuela para padres  , (177)           Beneficiados de 1 Taller de Nutrición, (118)           Beneficiados de 2 asesorías de Hábitos y Estilos de Vida Saludables, En el período que va de marzo 21 hasta 20 de abril del 2024, beneficiamos a (3009) Personas. para un total acumulado de (4628), </t>
    </r>
    <r>
      <rPr>
        <b/>
        <sz val="12"/>
        <color theme="1"/>
        <rFont val="Arial"/>
        <family val="2"/>
      </rPr>
      <t xml:space="preserve"> CAMPAMENTOS JUVENILES: </t>
    </r>
    <r>
      <rPr>
        <sz val="12"/>
        <color theme="1"/>
        <rFont val="Arial"/>
        <family val="2"/>
      </rPr>
      <t xml:space="preserve">Desde la estrategia Campamentos Juveniles para dar cumplimiento con el desarrollo de nuestra meta, en el periodo comprendido del 21 de marzo al 20 de abril, se realizó Encuentro Intergeneracional beneficiando a 53 jóvenes y una (1) actividad en Institución Educativa del Distrito de Cartagena de Indias, se beneficiaron 156 personas. A continuación, hacemos la descripción.(53)         Beneficiarios de Encuentros Intergeneracionales  (156)    Y    Beneficiados en 1 Socialización en Institución Educativa.        </t>
    </r>
    <r>
      <rPr>
        <sz val="11"/>
        <color theme="1"/>
        <rFont val="Arial"/>
        <family val="2"/>
      </rPr>
      <t xml:space="preserve">
</t>
    </r>
  </si>
  <si>
    <t xml:space="preserve">Desde la estrategia “Aprovechamiento del Espacio Público” para dar cumplimiento con el desarrollo de nuestra meta, en el periodo comprendido del 21 de marzo al 20 de abril, se realizó (1) evento de Recreación Comunitaria dirigido a todo el ciclo vital en el marco de la Semana Santa denominado Carrera 5K corre y anuncia tu fe, donde se logró beneficiar a 916 personas. (717)       Beneficiarios en 5 Recréate en el Parque  (3.010)    Beneficiados en 7 Estaciones Recreativas      (662)       Beneficiarios en 2 Playas Recreativas     (703)       Beneficiados en 2 Ofertas Institucionales     (862)       Beneficiados en 3 Ciclovías Barriales       916)       Beneficiados en 1 Evento Recreativo de Ciudad            (40)       Beneficiados en 1 Campaña           En el período que va de marzo 21 hasta 20 de abril del 2024, beneficiamos a (6910) Personas. para un total acumulado de (13.652)                                     </t>
  </si>
  <si>
    <t xml:space="preserve">Desde la estrategia “Aprovechamiento del Espacio Público” para dar cumplimiento con el desarrollo de nuestra meta, en el periodo comprendido del 21 de marzo al 20 de abril, se realizó (1) evento de Recreación Comunitaria dirigido a todo el ciclo vital en el marco de la Semana Santa denominado Carrera 5K corre y anuncia tu fe, donde se logró beneficiar a 916 personas. (717)       Beneficiarios en 5 Recréate en el Parque  (3.010)    Beneficiados en 7 Estaciones Recreativas      (662)       Beneficiarios en 2 Playas Recreativas     (703)       Beneficiados en 2 Ofertas Institucionales     (862)       Beneficiados en 3 Ciclovías Barriales       916)       Beneficiados en 1 Evento Recreativo de Ciudad            (40)       Beneficiados en 1 Campaña           En el período que va de marzo 21 hasta 20 de abril del 2024, beneficiamos a (6910) Personas. para un total acumulado de (13.652)                   </t>
  </si>
  <si>
    <t>Se adelanta la investigación sobre el origen de los Juegos Comunales en el país y su relación con nuestra ciudad. Para tal fin se realiza una  revisión del acervo documental deportivo de Cartagena de Indias, ya que  el contexto histórico de esta ciudad, está relacionado con el origen del deporte en Colombia. Esta iniciativa se encuentra adelantada en un 25% y una  vez concluida, se publicara en la página web del IDER; en cumplimiento de la meta de realizar estudios e investigaciones con carácter de artículos científico-históricos asociados al sector deporte.</t>
  </si>
  <si>
    <t>Durante los días 19, 20 y 21 de abril del 2024, se realizó el XV Curso Internacional para Entrenadores de Futbol de Salón, con el apoyo del Instituto Distrital de Deporte y Recreación – IDER. Evento que contó con la participación de 241 asistentes; quienes se hicieron presentes durante los tres (3) días que duro el evento.</t>
  </si>
  <si>
    <t>En el proceso de reactivación de las actividades del semillero de investigación científica DRAFAT, se adelantan conversaciones con el Licenciado Jamir Iriarte, docente investigador de la Universidad San Buenaventura (USB), para articular acciones investigativas, entre los semillero de la USB y el del IDER, en temas relacionados con el deporte del voleibol. En concordancia con lo anterior se proyecta reunión con la Dirección de Fomento Deportivo del IDER, para los primeros días de mayo del 2024. De igual manera en la agenda de la reunión con la Universidad de Ciencias Aplicadas y Ambientales U.D.C.A, se tiene previsto incluir el tema del semillero de investigación científica DRAFAT. El IDER cuenta con un  sitio web que almacena toda la información recopilada por cada una de las áreas misionales del instituto,  que sirve para alimentar el Sistema de Información del Deporte y Recreación – SIDR, por los ejes temáticos (Infraestructura, Deporte, Recreación y Gestión Pública). En ese sentido, el proceso implementado fue un diagnóstico de los registros administrativos internos de la entidad con base en la metodología propuesta por el Departamento Administrativo Nacional de Estadística – DANE para identificar aquellos con potencial para realizar operaciones estadísticas.
https://ider.gov.co/lanzamiento-del-sidr/.</t>
  </si>
  <si>
    <t>Se publicó en el sitio del Observatorio de la página web del IDER, la Crónica Crónica 30 Años de los Juegos Deportivos Distritales Corregimentales 1994 - 2024
https://ider.gov.co/wp-content/uploads/2024/04/Cronica-30-anos-Juegos-Deportivos-Distritales-Corregimentales-1.pdf.De igual manera con el apoyo del IDER se realizó el 4to Simposio Regional en Educación de la Red Colombiana de Actividad Física REDCOLAF! 
https://www.facebook.com/share/p/WEPmbkQFSoT7WJ8e/?mibextid=xfxF2i. Se beneficiaron a 393 personas. De acuerdo al cronograma de actividades del  Observatorio  de ciencias aplicadas al deporte, la recreación, la actividad física y el aprovechamiento del tiempo libre de Cartagena de Indias,  el desarrollo del encuentro científico se tiene proyectado para el segundo semestre del 2024.</t>
  </si>
  <si>
    <t>Continuando con la dinámica de establecer alianzas estratégicas con instituciones de formación académica  y científica, con el objeto de favorecer el fortalecimiento del capital humano y generar conocimientos, que puedan servir para la toma de decisiones y resolución de problemas en el sector; se ha establecido contacto con la Universidad de Ciencias Aplicadas y Ambientales U.D.C.A. Institución que presento un borrador de Convenio Marco, para que tomando como referente ese documento, se fijen las bases de la alianza estratégica con el Instituto Distrital de Deporte y Recreación – IDER. Para tal efecto, se realizara una reunión de los representantes de las dos instituciones, a principios del mes de mayo del 2024. Se continúa con la iniciativa de lograr la consolidación de una red de conocimiento en el sector deporte; a través de alianzas con otras instituciones afines con dicho sector, para el fortalecimiento de nuestra   capacidad instalada de capital humano. Por lo que se siguen adelantando gestiones, para el mejoramiento del conocimiento del talento humano al servicio del Sistema Distrital del Deporte.
Siendo coherente con lo anterior y teniendo en cuenta, la respuesta positiva dada por el Ministerio del  Deporte, respecto a la capacitación sobre Legislación Deportiva; se iniciaron las acciones para su realización. Teniendo en cuenta que dicho evento  tiene como fecha de inicio los días 5, 6 y 7 y continuando los días 12, 13 y 14 de junio del 2024.</t>
  </si>
  <si>
    <t>Durante este período  de enero  a abril  del 2024, se otorgaron 656  permisos  los cuales beneficiaron a  personas , distribuidos de la siguiente manera : Deportistas: 20.653 Entrenadores: 1.295,  Administrativos:319 y Aficionados: 4.972 personas beneficiadas con los permisos.para un total de 27.239 personas beneficiadas.</t>
  </si>
  <si>
    <r>
      <t xml:space="preserve">Para el periodo comprendido en el presente informe se presenta avance del 20% para el indicador descrito: “Ejecutar las Obras de Reconstrucción de los Escenarios Deportivos en el Distrito de Cartagena de Indias en el cuatrienio”. Sin embargo, se adelantaron etapas precontractuales y contractuales para la ejecución de adecuaciones y mejoramientos para Escenarios Deportivos.
•	CONTRATO 263-2024 OBRA DE :(MEJORAMIENTO DE LA INFRAESTRUCTURA DEPORTIVA Y RECREATIVO DE LA VILLA OLÍMPICA DEL DISTRITO TURÍSTICO Y CULTURAL DE CARTAGENA DE INDIAS.)
DESCRIPCIÓN DE ACTIVIDADES EJECUTADAS A LA FECHA
CONTRATO INTERADMINISTRATIVO 263-2024.
"REALIZAR LA GERENCIA INTEGRAL POR EL SISTEMA DE PRECIOS UNITARIOS FIJOS SIN FORMULA DE REAJUSTE PARA OBRAS DE MEJORAMIENTO DE LA INFRAESTRUCTURA DEPORTIVA Y RECREATIVA DE LA VILLA OLÍMPICA DEL DISTRITO TURÍSTICO Y CULTURAL DE CARTAGENA DE INDIAS Y LA INTERVENTORÍA, TÉCNICA, ADMINISTRATIVA, FINANCIERA, LEGAL, Y AMBIENTAL DE LAS OBRAS.
Con el fin de mejorar la visualización y utilidad de los escenarios, el contrato relacionado contempla obras de mejoramiento de la infraestructura del Estadio de Futbol “Jaime Morón León” (Cod.3), El Parque de Atletismo “Campo Elías Gutiérrez” (Cod. 1), El Complejo Acuático “Jaime González Johnson” (Cod. 6) y la recuperación de su entorno inmediato como lo es el Urbanismo de la Villa Olímpica y la Plaza de Toros; para así lograr garantizar a la comunidad de los sectores a beneficiar, ambientes saludables y adecuados en el que puedan desarrollar sus actividades deportivas y procesos pedagógicos y culturales.
INVERSIÓN TOTAL: $ 9. 854.581.370,00 (LOCALIDAD DE LA VIRGEN Y TURÍSTICA (Localidad # 2) UCG 5 ,N° DE BENEFICIARIOS: 22.571, AVANCE PARCIAL DEL CONTRATO A MARZO: 25%,AVANCE PARCIAL DEL CONTRATO A ABRIL: 19,23%.
AVANCE GENERAL DEL CONTRATO: 44,23%
DESCRIPCIÓN DE ACTIVIDADES REALIZADAS A LA FECHA Y AVANCES PARCIALES Y ACUMULADOS EN CADA UNO DE LOS  ESCENARIOS QUE COMPREN EL CONTRATO INTERADMINISTRATIVO 263-2024
</t>
    </r>
    <r>
      <rPr>
        <b/>
        <sz val="8"/>
        <color theme="1"/>
        <rFont val="Arial"/>
        <family val="2"/>
      </rPr>
      <t xml:space="preserve">ESTADIO DE FUTBOL JAIME MORÓN LEÓN: </t>
    </r>
    <r>
      <rPr>
        <sz val="8"/>
        <color theme="1"/>
        <rFont val="Arial"/>
        <family val="2"/>
      </rPr>
      <t xml:space="preserve">
•	SE TERMINÓ DE ASFALTAR EL PARQUEADERO 1 Y SE DEMARCÓ CON PINTURA AMARILLA DE TRAFICO
•	SE PINTA LA FACHADA EXTERNA DEL ESTADIO
•	LIMPIEZA EN TODOS SU PERÍMETRO EXTERNO
•	INSTALACIÓN DE LUZ LED EN LOS CAMERINOS
•	REPARACIÓN DE VIGAS Y PLACAS. 
Inversión Ejecutada del Avance Acumulado: $ 1.496.470.461	Porcentaje de Avance Parcial Abril: 64,96%
Porcentaje de Avance Acumulado: 85,96%
</t>
    </r>
    <r>
      <rPr>
        <b/>
        <sz val="8"/>
        <color theme="1"/>
        <rFont val="Arial"/>
        <family val="2"/>
      </rPr>
      <t xml:space="preserve">URBANISMO: </t>
    </r>
    <r>
      <rPr>
        <sz val="8"/>
        <color theme="1"/>
        <rFont val="Arial"/>
        <family val="2"/>
      </rPr>
      <t xml:space="preserve">•	SE ESTÁ FINALIZANDO LA DEMOLICIÓN DE ZONAS DURAS, •	SE REALIZA EXCAVACIÓN MANUAL, RELLENO CON ZAHORRA Y COMPACTACIÓN DE LA MISMA, •	INSTALACIÓN DE LOSETAS, •	FUNDIDA DE BORDILLOS DE CONFINAMIENTO, •	SUMINISTRO DE TIERRA NEGRA, •	DEMOLICIÓN DE BORDILLOS EXISTENTES, CERRAMIENTO EN MALA.
-	Se han llevado a cabo actividades de levantamiento topográfico, desmonte de astas de bandera en espacio público, cerramiento en malla, demolición de pisos y zonas duras en plantilla de piso o losetas, movimientos de tierra y alumbrado.
Inversión Ejecutada del Avance Acumulado: $ 843.575.771 , -	Porcentaje de Avance Parcial Marzo: 3%,  •	Porcentaje de Avance Parcial Abril: 27,21%, Porcentaje de Avance Acumulado 30,21%,  </t>
    </r>
    <r>
      <rPr>
        <b/>
        <sz val="8"/>
        <color theme="1"/>
        <rFont val="Arial"/>
        <family val="2"/>
      </rPr>
      <t>PLAZA DE TOROS</t>
    </r>
    <r>
      <rPr>
        <sz val="8"/>
        <color theme="1"/>
        <rFont val="Arial"/>
        <family val="2"/>
      </rPr>
      <t xml:space="preserve">: •	SE ESTA EJECUTANDO EL CAMBIO DE VIGAS DE MADERA EN CUBIERTA
•	INSTALACIÓN DE BARANDAS DE MADERAS
•	INICIO DEL ENTABLILLADO EN BALCONES
•	ANCLAJES DE VIGAS DE VOLADIZO
•	SE DEMOLIERON TODAS LAS PLACAS DE GRADERÍA Y SE ESTÁN FINALIZANDO LA FUNDIDA DE LAS MISMAS
•	DESCAPOTE, TALA Y LIMPIEZA DE ZONAS VERDES
•	EXCAVACIÓN MANUAL Y RELLENO PARA TUBERÍA DE PVC PARA CABLEADO DE RED SUBTERRÁNEA.
-	Desmonte de pisos y barandas en maderas, limpieza de fachadas en ladrillo y fachadas blancas, fabricación de pisos en madera y fabricación de barandas en madera. 
Inversión Ejecutada del Avance Acumulado: $ 574.780.279
-	Porcentaje de Avance Parcial Marzo: 1%
•	Porcentaje de Avance Parcial Abril: 29,48%
Porcentaje de Avance Acumulado: 30,48% 
</t>
    </r>
    <r>
      <rPr>
        <b/>
        <sz val="8"/>
        <color theme="1"/>
        <rFont val="Arial"/>
        <family val="2"/>
      </rPr>
      <t xml:space="preserve">PISTA DE ATLETISMO CAMPO ELÍAS GUTIÉRREZ: </t>
    </r>
    <r>
      <rPr>
        <sz val="8"/>
        <color theme="1"/>
        <rFont val="Arial"/>
        <family val="2"/>
      </rPr>
      <t>•	MANTENIMIENTO DE BOMBAS DE 1.5 HP DEL SISTEMA HIDRÁULICO,  Inversión Ejecutada del Avance Acumulado: $ 7.236.000
•	Porcentaje de Avance Parcial Abril: 6,47%, Porcentaje de Avance Acumulado: 6,47%</t>
    </r>
  </si>
  <si>
    <r>
      <rPr>
        <b/>
        <sz val="11"/>
        <color theme="1"/>
        <rFont val="Arial"/>
        <family val="2"/>
      </rPr>
      <t>A corte de 30 de  abril  de 2024,</t>
    </r>
    <r>
      <rPr>
        <sz val="11"/>
        <color theme="1"/>
        <rFont val="Arial"/>
        <family val="2"/>
      </rPr>
      <t xml:space="preserve"> se beneficiaron </t>
    </r>
    <r>
      <rPr>
        <sz val="11"/>
        <rFont val="Arial"/>
        <family val="2"/>
      </rPr>
      <t xml:space="preserve">a Ciento Noventa y Seis Mil Ciento Sesenta y Nueve  (196.179) </t>
    </r>
    <r>
      <rPr>
        <sz val="11"/>
        <color theme="1"/>
        <rFont val="Arial"/>
        <family val="2"/>
      </rPr>
      <t xml:space="preserve">personas distribuidas entre permisos por el uso de escenarios deportivos otorgados a deportistas, entrenadores , administrativos, aficionados y  las planillas de ingresos de las personas que registraron a los  unidades deportivas.  </t>
    </r>
  </si>
  <si>
    <r>
      <rPr>
        <b/>
        <u/>
        <sz val="12"/>
        <color theme="1"/>
        <rFont val="Arial"/>
        <family val="2"/>
      </rPr>
      <t xml:space="preserve">A corte 30 de abril  se reporta: </t>
    </r>
    <r>
      <rPr>
        <sz val="12"/>
        <color theme="1"/>
        <rFont val="Arial"/>
        <family val="2"/>
      </rPr>
      <t xml:space="preserve">
Para este periodo se amplió el proceso de inscripción para los niveles de núcleos, las cuales siguen habilitadas.
Para corte de este periodo se lleva un número de niños inscriptos: 4.079 NNA.</t>
    </r>
    <r>
      <rPr>
        <b/>
        <u/>
        <sz val="12"/>
        <color theme="1"/>
        <rFont val="Arial"/>
        <family val="2"/>
      </rPr>
      <t xml:space="preserve">A corte 30 de abril se reporta: </t>
    </r>
    <r>
      <rPr>
        <sz val="12"/>
        <color theme="1"/>
        <rFont val="Arial"/>
        <family val="2"/>
      </rPr>
      <t xml:space="preserve">
Se siguen con las actividades en los diferentes núcleos de iniciación y formación. 
</t>
    </r>
    <r>
      <rPr>
        <b/>
        <sz val="12"/>
        <color theme="1"/>
        <rFont val="Arial"/>
        <family val="2"/>
      </rPr>
      <t xml:space="preserve">
</t>
    </r>
  </si>
  <si>
    <r>
      <rPr>
        <b/>
        <u/>
        <sz val="12"/>
        <color theme="1"/>
        <rFont val="Arial"/>
        <family val="2"/>
      </rPr>
      <t xml:space="preserve">A corte 30 de abril se reporta: 
</t>
    </r>
    <r>
      <rPr>
        <sz val="12"/>
        <color theme="1"/>
        <rFont val="Arial"/>
        <family val="2"/>
      </rPr>
      <t xml:space="preserve">Se tienen activos los 55 núcleos de iniciación en las tres localidades del Distrito de Cartagena de Indias. 
</t>
    </r>
  </si>
  <si>
    <r>
      <rPr>
        <b/>
        <u/>
        <sz val="12"/>
        <color theme="1"/>
        <rFont val="Arial"/>
        <family val="2"/>
      </rPr>
      <t>A corte de 30 de abril, se reporta:</t>
    </r>
    <r>
      <rPr>
        <sz val="12"/>
        <color theme="1"/>
        <rFont val="Arial"/>
        <family val="2"/>
      </rPr>
      <t xml:space="preserve"> </t>
    </r>
    <r>
      <rPr>
        <u/>
        <sz val="12"/>
        <color theme="1"/>
        <rFont val="Arial"/>
        <family val="2"/>
      </rPr>
      <t xml:space="preserve">
</t>
    </r>
    <r>
      <rPr>
        <sz val="12"/>
        <color theme="1"/>
        <rFont val="Arial"/>
        <family val="2"/>
      </rPr>
      <t xml:space="preserve">Durante este período se desarrolló la Fase Regional – Regional Caribe II de los Juegos Intercolegiados vigencia 2023. Los cuales se desarrollaron en la Ciudad de Cartagena, participaron las delegaciones de  Bolívar, San Andrés Isla y Sucre. Se desarrollaron las competencias de Deportes en conjunto tales como:  
•	Baloncesto 
•	Futbol 
•	Futbol Sala 
•	Futbol  de Salón 
•	Voleibol 
Donde se tuvo la participación de las Instituciones Educativas Distritales en las Disciplinas:
•	IE  Soledad Acosta de Samper – Futbol Masculino Categoría Pre juvenil (16 participantes) – Clasificado 
•	IE Nuestra Señora del Carmen – Futbol Femenino Categoría Juvenil (16 Participantes) – Clasificado 
•	IE Técnica Pasacaballos – Futbol Masculino Categoría Juvenil (16 Participantes) – Clasificado 
•	Cuidad Escolar de Comfenalco – Baloncesto Femenino Categoría Juvenil (10 participantes) No Clasificado 
Se logró la clasificación de tres (3) Instituciones Educativas del Distrito en deporte en Conjunto, que participaran en la Fase Final Nacional de los Juegos Intercolegiados vigencia 2024, que se realizaran la fecha del 15 al 30 de Mayo en los escenarios deportivos de la ciudad de Valledupar y Bogotá. 
Así mismo se contara con la participación de algunas Instituciones Educativas en Competencias de Deportes Individuales. 
Dentro del Calendario de Mindeporte se tiene programada la fase de las inscripciones para los Juegos Intercolegiados Vigencia 2024 para las fechas de 1 de mayo al 30 de junio del 2024. 
El equipo de Deporte Estudiantil esta realizando las visitas y apoyo a eta etapa de Inscripción en las Instituciones Educativas de Cartagena y sus corregimientos como estrategia de promoción para la participación en las justas. </t>
    </r>
    <r>
      <rPr>
        <u/>
        <sz val="12"/>
        <color theme="1"/>
        <rFont val="Arial"/>
        <family val="2"/>
      </rPr>
      <t xml:space="preserve">A corte de 30 de abril se reporta: </t>
    </r>
    <r>
      <rPr>
        <sz val="12"/>
        <color theme="1"/>
        <rFont val="Arial"/>
        <family val="2"/>
      </rPr>
      <t xml:space="preserve">
De acuerdo con el cronograma de  Mindeportel, el proceso de inscripción a los Juegos Intercolegiados 2024 comprenderá entre el 1° de mayo y el 30 de junio del 2024. A corte de 30 de abril se reporta: 
Para este periodo se realizó la fase regional de los juegos Intercolegiados vigencia 2023  Regional Caribe II. El equipo de Deporte Estudiantil Apoyo esta etapa en todo su proceso. 
De acuerdo con el cronograma de  Mindeportel, el proceso de inscripción a los Juegos Intercolegiados 2024 comprenderá entre el 1° de mayo y el 30 de junio del 2024.
Durante este período se han hecho acompañamiento de socialización a 50 Instituciones Educativas Públicas y Privadas del Distrito de Cartagena.
1.	Colegio Montessori 
2.	Colegio Canadiense de Cartagena 
3.	Gimnasio Bilingüe Altamar de Cartagena 
4.	Colegio Pablo Hoff
5.	Colegio Eucarístico de Manga 
6.	IE Madre Laura 
7.	Colegio Docente del Caribe 
8.	Cuidad Escolar Comfenalco 
9.	Colegio Bilingüe de Cartagena 
10.	Colegio Soledad Román de Núñez 
11.	Corporación Educativa Guadalupe 
12.	IE Soledad Acosta de Samper 
13.	Colegio Colombo Bolivariano 
14.	IE José Manuel Rodríguez Teorices 
15.	IE Normal Superior 
16.	IE Fe y Alegría el Progreso 
17.	IE Foco Rojo 
18.	Colegio Simunfreud 
19.	IE las Gaviotas
20.	IE Nuestra Señora del Carmen 
21.	Colegio Mixto la Popa 
22.	Colegio Moderno de Cartagena 
23.	Colegio Antonia Santos
24.	Colegio el Salvador – San José de los Campanos 
25.	Instituto Cartagena del Mar Sede Olaya Herrera
26.	Colegio Ciudadela 2000
27.	Colegio Jesús Maestro Nelson Mandela 
28.	Colegio el Salvador Sede Principal Nelson Mándela 
29.	IE Nuestra Señora del Perpetuo Socorro – del Líbano 
30.	Colegio Trinitario 
31.	Colegio Republico de Argentina Villa Rosita
32.	Colegio Villa Estrella 
33.	Gimnasio Cervantes de Cartagena
34.	IE San Juan de Damasco
35.	Colegio Gabriel García Marque – Bicentenario 
36.	Colegio el Rodeo – Colombiaton
37.	IE Gustavo Pulencio – Colombiaton
38.	IE Ciudad de Tunja </t>
    </r>
    <r>
      <rPr>
        <b/>
        <sz val="12"/>
        <color theme="1"/>
        <rFont val="Arial"/>
        <family val="2"/>
      </rPr>
      <t xml:space="preserve">
</t>
    </r>
    <r>
      <rPr>
        <sz val="12"/>
        <color theme="1"/>
        <rFont val="Arial"/>
        <family val="2"/>
      </rPr>
      <t xml:space="preserve">39.	Colegio María Auxiliadora 
40.	Colegio el Seminario 
41.	Colegio la Anunciación 
42.	Colegio Latinoamericano 
43.	Colegio Clemente Manuel Zabala 
44.	Colegio Camilo Torres – Pozón
45.	IE Nuestro Esfuerzo – Pozón
46.	Colegio Seminario – Sede Pozón 
47.	IE Valores Unidos – Pozón 
48.	Colegio Dios es Amor – Sede Villa Estrella  
49.	Colegio Jorge Luis Borge 
50.	Corporación Instituto Ciry 
Se realizaron actividades Lúdico Deportivas en conmemoración al día de la Niñez 
IE Jorge Luis Borges – Beneficiarios 75 Estudiantes 
IE Pies Descalzos – Beneficiarios 160 Estudiantes 
IE Madre Laura – Beneficiarios 450 Estudiantes 
IE Ciudad de Tunja – Beneficiarios 140 Estudiantes 
Para la realización de los juegos Universitarios no se tiene un calendario de programación. </t>
    </r>
    <r>
      <rPr>
        <b/>
        <u/>
        <sz val="12"/>
        <color theme="1"/>
        <rFont val="Arial"/>
        <family val="2"/>
      </rPr>
      <t xml:space="preserve">
</t>
    </r>
    <r>
      <rPr>
        <sz val="12"/>
        <color theme="1"/>
        <rFont val="Arial"/>
        <family val="2"/>
      </rPr>
      <t xml:space="preserve">
</t>
    </r>
  </si>
  <si>
    <r>
      <rPr>
        <b/>
        <u/>
        <sz val="12"/>
        <color theme="1"/>
        <rFont val="Arial"/>
        <family val="2"/>
      </rPr>
      <t xml:space="preserve">En este período (abril) de 2024, se reporta:  
</t>
    </r>
    <r>
      <rPr>
        <sz val="12"/>
        <color theme="1"/>
        <rFont val="Arial"/>
        <family val="2"/>
      </rPr>
      <t xml:space="preserve">Se realizaron 38 asesorías a organismo deportivos para el reconocimiento deportivo,
Se atendieron 38 personas para el proceso de reconocimiento deportivo y temas derivados y se realzaron 3 actos administrativos, para el mes de abril,  Se presentaron 8 organismos deportivos para acceder a los incentivos y/o estímulos , los cuales fueron : 1.	Liga de Futbol de Sala de Bolívar – Inter Cartagena / Liga Betplay
2.	Asociación De Ciclismo / I Circuito De Ciclismo – Bayunca Asimascol.
3.	Corporación Deportiva Corsarios / Apoyo Equipo De Baloncesto Profesional Corsarios  
4.	Liga De Boxeo / Boxeo A Tu Barrio.
5.	Liga De Futbol De Salón / XV Curso Internacional De Futbol De Salón.
6.	Corporación Deportiva y Social Juega Por Tu Barrio / Juega Por Tu Barrio De Softbol - Copa De Campeones II Version.
7.	Corporación Deportiva Real Cartagena / Apoyo Equipo Real Cartagena Copa Betplay.
8.	Liga De Tenis De Bolívar / Torneo Distrital De Tenis
</t>
    </r>
  </si>
  <si>
    <r>
      <t xml:space="preserve">En este período (abril) de 2024, se reporta:  
</t>
    </r>
    <r>
      <rPr>
        <sz val="12"/>
        <color theme="1"/>
        <rFont val="Arial"/>
        <family val="2"/>
      </rPr>
      <t>Se realizaron 38 asesorías a organismo deportivos para el reconocimiento deportivo,
Se atendieron 38 personas para el proceso de reconocimiento deportivo y temas derivados y se realzaron 3 actos administrativos, para el mes de abril,  Se presentaron 8 organismos deportivos para acceder a los incentivos y/o estímulos , los cuales fueron : 1.	Liga de Futbol de Sala de Bolívar – Inter Cartagena / Liga Betplay
2.	Asociación De Ciclismo / I Circuito De Ciclismo – Bayunca Asimascol.
3.	Corporación Deportiva Corsarios / Apoyo Equipo De Baloncesto Profesional Corsarios  
4.	Liga De Boxeo / Boxeo A Tu Barrio.
5.	Liga De Futbol De Salón / XV Curso Internacional De Futbol De Salón.
6.	Corporación Deportiva y Social Juega Por Tu Barrio / Juega Por Tu Barrio De Softbol - Copa De Campeones II Version.
7.	Corporación Deportiva Real Cartagena / Apoyo Equipo Real Cartagena Copa Betplay.
8.	Liga De Tenis De Bolívar / Torneo Distrital De Tenis</t>
    </r>
  </si>
  <si>
    <t xml:space="preserve">Para el mes de mayo del 2024, se espera entregar tres incentivosy/o estítimulos a atletas de altos logros del deporte convencional y paralimpico en la vigencia 2024. </t>
  </si>
  <si>
    <r>
      <t xml:space="preserve">A corte 30 de abril se reporta: Se apoyaron y/o realizaron 9 eventos de ciudad: 
</t>
    </r>
    <r>
      <rPr>
        <sz val="12"/>
        <color theme="1"/>
        <rFont val="Arial"/>
        <family val="2"/>
      </rPr>
      <t>1.	Liga De Futbol De Bolívar Futbol Sala – Inter Cartagena / Liga Betplay
2.	Asociación De Ciclismo / I Circuito De Ciclismo – Bayunca Asimascol.
3.	Corporación Deportiva Corsarios / Apoyo Equipo De Baloncesto Profesional Corsarios  
4.	Liga De Boxeo / Boxeo A Tu Barrio.
5.	Liga De Futbol De Salón / XV Curso Internacional De Futbol De Salón.
6.	Corporación Deportiva Y Social Juega Por Tu Barrio / Juega Por Tu Barrio De Softbol - Copa De Campeones Ii Version.
7.	Corporación Deportiva Real Cartagena / Apoyo Equipo Real Cartagena, Copa Betplay.
8.	Liga De Tenis De Bolívar / Torneo Distrital De Tenis
9.	Juegos Intercolegiales 2023, Regional Caribe 2.</t>
    </r>
  </si>
  <si>
    <r>
      <rPr>
        <b/>
        <sz val="11"/>
        <color theme="1"/>
        <rFont val="Arial"/>
        <family val="2"/>
      </rPr>
      <t xml:space="preserve">ENTORNOS SALUDABLES: </t>
    </r>
    <r>
      <rPr>
        <sz val="11"/>
        <color theme="1"/>
        <rFont val="Arial"/>
        <family val="2"/>
      </rPr>
      <t>En este periodo de corte de abril se generaron (27) actividades, y se dio inicio a las atenciones fijas (17) en los Centros Penitenciarios y Carcelarios, para un total de 44 actividades en total generadas en el mes, las (1.762) personas impactadas están distribuidas de la siguiente forma:
(692) Personas asesoradas en organizaciones públicas y privadas sobre la importancia de los hábitos y estilos de vida saludable más la practica regular de la actividad física como entre protector.
(37) Personas impactadas en la acción actívate gestante con asesoría psicológica y estimulación temprana, en zona rural de Pasacaballos.
(381) Personas a las que se le realizo valoración con toma de indicadores de salud y retroalimentación de los datos encontrados.
(376) Participantes de las Jornadas recreo deportivas y de actividad física en organizaciones públicas y privadas enfocadas en fomentar la practica regular de actividad física en el sector laboral
(183) Participantes de las Jornadas recreo deportivas y de actividad física en los centros penitenciarios y carcelarios de la ciudad.
(93) Participantes de las Jornadas de sensibilización y recreo deportivas reforzando el cuidado del medio ambiente y la importancia del cuidado de nuestros entornos.A continuación, se reportan la caracterización de los beneficiados de la estrategia así:Total de participantes en las actividades (946) Mujeres y (816) Hombres.
(93)   Personas impactadas que están privadas de la libertad en la cárcel de mujeres. Acumulado total actual: (3.028).</t>
    </r>
    <r>
      <rPr>
        <b/>
        <sz val="11"/>
        <color theme="1"/>
        <rFont val="Arial"/>
        <family val="2"/>
      </rPr>
      <t>CAF- ACTIVATE EN EL PARQUE :</t>
    </r>
    <r>
      <rPr>
        <sz val="11"/>
        <color theme="1"/>
        <rFont val="Arial"/>
        <family val="2"/>
      </rPr>
      <t xml:space="preserve"> en el período de marzo 21 a abril 20 presenta un aumento de (36) nuevos usuarios para un consolidado total de (531) personas impactadas dentro de esta actividad.Esta población atendida entra a sumar al Proyecto de Hábitos y Estilos de Vida Saludable y su Acción Mejoramiento de los Estilos de Vida Mediante la Promoción Masiva de una Vida Activa. La Actividad Madrúgale a la Salud registro en el período de marzo 21 a abril 20 un total de (2.457), presenta un aumento de 206 usuarios en el período de marzo 21 a abril 20, para un consolidado total de (2.663). El número de puntos activos en el período reportado en las diferentes comunidades es de sesenta y tres (63). Total de participantes en la estrategia (2.663). Mujeres (2.533) y Hombres (130).  Mujeres (95%) y Hombres (5%). </t>
    </r>
    <r>
      <rPr>
        <b/>
        <sz val="11"/>
        <color theme="1"/>
        <rFont val="Arial"/>
        <family val="2"/>
      </rPr>
      <t xml:space="preserve">MADRUGALÉ A LA SALUD: </t>
    </r>
    <r>
      <rPr>
        <sz val="11"/>
        <color theme="1"/>
        <rFont val="Arial"/>
        <family val="2"/>
      </rPr>
      <t xml:space="preserve">La Actividad Madrúgale a la Salud registro en el período de marzo 21 a abril 20 un total de (2.457), presenta un aumento de 206 usuarios en el período de marzo 21 a abril 20, para un consolidado total de (2.663). El número de puntos activos en el período reportado en las diferentes comunidades es de sesenta y tres (63).Total de participantes en la estrategia (2.663). Mujeres (2.533) y Hombres (130).  Mujeres (95%) y Hombres (5%).  </t>
    </r>
    <r>
      <rPr>
        <b/>
        <sz val="11"/>
        <color theme="1"/>
        <rFont val="Arial"/>
        <family val="2"/>
      </rPr>
      <t>CAMINANTE SALUDABLE Y ACTIVATE RUNNING:</t>
    </r>
    <r>
      <rPr>
        <sz val="11"/>
        <color theme="1"/>
        <rFont val="Arial"/>
        <family val="2"/>
      </rPr>
      <t xml:space="preserve"> Las Actividades de Caminante Saludable y Actívate Running registraron en el período de marzo 1 a marzo 20 un total de (655) usuarios. Se reportan en el período marzo 21 a abril 20 un total de (12) nuevas personas, para un consolidado de (667) usuarios dentro de la actividad. Total de participantes en la actividad 667.  Mujeres (541) y Hombres (126). Mujeres (81%) y Hombres (19%).</t>
    </r>
    <r>
      <rPr>
        <b/>
        <sz val="11"/>
        <color theme="1"/>
        <rFont val="Arial"/>
        <family val="2"/>
      </rPr>
      <t xml:space="preserve"> NOCHES SALUDABLES:</t>
    </r>
    <r>
      <rPr>
        <sz val="11"/>
        <color theme="1"/>
        <rFont val="Arial"/>
        <family val="2"/>
      </rPr>
      <t xml:space="preserve"> Noches Saludables reporto en el período de marzo 21 a abril 20 (2.658) usuarios, se registran en el período de 21 de marzo a 20 de abril (143) nuevas personas, para un total de (2.801). A la fecha se cuenta con un total de (77) puntos activos.Total de personas inscritas en la actividad 2.801. Mujeres (2.687) Hombres (114).Mujeres (96%) Hombres (4%).</t>
    </r>
    <r>
      <rPr>
        <b/>
        <sz val="11"/>
        <color theme="1"/>
        <rFont val="Arial"/>
        <family val="2"/>
      </rPr>
      <t>JOVEN SALUDABLE:</t>
    </r>
    <r>
      <rPr>
        <sz val="11"/>
        <color theme="1"/>
        <rFont val="Arial"/>
        <family val="2"/>
      </rPr>
      <t xml:space="preserve"> La Actividad Joven Saludable registro en el mes de marzo un total de (389) usuarios impactados, se registra un aumento de (14) usuarios nuevos para un consolidado total de 403 usuarios actualmente. Total de participantes en la estrategia 403. Mujeres (316) y Hombres (87). </t>
    </r>
    <r>
      <rPr>
        <b/>
        <sz val="11"/>
        <color theme="1"/>
        <rFont val="Arial"/>
        <family val="2"/>
      </rPr>
      <t xml:space="preserve">
</t>
    </r>
    <r>
      <rPr>
        <sz val="11"/>
        <color theme="1"/>
        <rFont val="Arial"/>
        <family val="2"/>
      </rPr>
      <t xml:space="preserve">Mujeres (78%) y Hombres (22%).  
</t>
    </r>
  </si>
  <si>
    <r>
      <t xml:space="preserve">Se realizaron   mantenimiento preventivo 123  escenarios deportivos para un total de enero a abril  de 239 , los escenarios fueron: 
Los Escenarios Deportivos Mayores que se intervinieron en materia de mantenimiento, conservación y presentación en el período señalado fueron los siguientes: 	Estadio de Futbol “Jaime Morón León”, 	Estadio de Béisbol “Abel Leal Díaz”,  Estadio de Softbol “Argemiro Bermúdez Villadiego”, 	Coliseo de Deportes de Combate y Gimnasia “Ignacio Amador de la Peña”, 	Pista de Atletismo “Campo Elías Gutiérrez”, 	Complejo Acuático “Jaime González Johnson”, 	Complejo de Raquetas, 	Coliseo Norton Madrid, 	Patinodromo “Marcos Molina Montes“, 	Coliseo Chico de Hierro, </t>
    </r>
    <r>
      <rPr>
        <b/>
        <sz val="8"/>
        <color theme="1"/>
        <rFont val="Arial"/>
        <family val="2"/>
      </rPr>
      <t xml:space="preserve">Escenarios Medianos </t>
    </r>
    <r>
      <rPr>
        <sz val="8"/>
        <color theme="1"/>
        <rFont val="Arial"/>
        <family val="2"/>
      </rPr>
      <t xml:space="preserve">Los Escenarios Deportivos Medianos que se intervinieron en materia de mantenimiento, conservación y presentación en el período señalado fueron los siguientes: 	Estadio de Beisbol Mono Judas Araujo,	Estadio de Beisbol Menor Daniel Ortiz Sánchez,	Estadio de Beisbol Infantil Martínez Martelo,	Estadio de Softbol San Francisco,Estadio de Softbol Los Veteranos Chambacu,	Skate Park. 	Estadio de Softbol los Cerros, 	Estadio de Softbol Nuevo Bosque,	Estadio de Softbol El York Blas de Lezo,	Patinodromo Parque Centenario,	Polideportivo Los Calamares,	Estadio de Beisbol Campito Bocagrande,	Parque Lineal de Crespo,	Playa IDER - Marbella. 	Polideportivo la Candelaria, 	Villa Olímpica, 	Pista Auxiliar de Atletismo, 	Estadio de Softbol Nelson Blanco de los Caracoles, 	Estadio de Beisbol Menor Juan C. Arango, 	Estadio de Softbol Villa Rubia La Charca, 	Estadio de Softbol Justo de Ávila Cuadro del Socorro, 	Estadio de Softbol José Francisco Castellón del Campestre, </t>
    </r>
    <r>
      <rPr>
        <b/>
        <u/>
        <sz val="8"/>
        <color theme="1"/>
        <rFont val="Arial"/>
        <family val="2"/>
      </rPr>
      <t xml:space="preserve">Escenarios Menores: </t>
    </r>
    <r>
      <rPr>
        <sz val="8"/>
        <color theme="1"/>
        <rFont val="Arial"/>
        <family val="2"/>
      </rPr>
      <t xml:space="preserve">
Los Escenarios Deportivos Menores que se intervinieron en materia de mantenimiento, conservación y presentación en el período señalado fueron los siguientes: 	Estadio de Softbol Boquilla, 	Estadio de Softbol Manzanillo del Mar ,	Estadio de Softbol Tierra, Baja, 	Estadio de Softbol Arroyo Grande, 	Cancha Múltiple Puerto Rey , 	Cancha Múltiple Arroyo Grande,  	Cancha Múltiple Arroyo de Piedras,  	Cancha Múltiple Chiquinquirá Av. Pedro de Heredia , 	Cancha Múltiple  Chiquinquirá Av. Pedro de Romero, 	Cancha Múltiple Fulgencio Lequerica, 	Cancha Múltiple Los Cerezos, 	Cancha Múltiple 13 de Junio, 	Estadio de Softbol Chapacuá, 	Cancha Múltiple Los Alpes, 	Cancha Micro Arena La Castellana, 	Cancha Múltiple Olaya 11 de Noviembre, 	Cancha Múltiple Olaya Ricaurte Frente al San Felipe Nery, 	Cancha Sintética Campito Bocagrande, 	Cancha Sintética Alto Bosque, 	Cancha Sintética de Santa Lucia, 	Cancha de Futbol Sintética Blas de Lezo, 	Cancha Polideportivo Blas de Lezo, 	Cancha Múltiple de Ceballos, 	Cancha Múltiple Santa Clara, 	Cancha Múltiple Santa Clara final, 	Cancha Múltiple 20 de Julio,  	Cancha Múltiple Los Caracoles, 	Canchas Múltiple de Los Caracoles detrás del Comfamiliar, 	Cancha Múltiple Los Caracoles frente al Comando de Policía, 	Parque de Los Burros Blas de Lezo, 	Cancha Múltiple El Campestre 1ra Etapa 	Cancha Múltiple El Campestre 4ta Etapa, 	Cancha Múltiple El Campestre 5ta Etapa, 	Cancha Múltiple El Campestre Frente a Telecartagena, 	Cancha de Futbol Bertha Gedeón Nuevo Campestre, 	Cancha Múltiple Huellas de Alberto Uribe, 	Cancha Múltiple de Chiquinquirá Pedro Heredia, 	Cancha Múltiple de Chiquinquirá Pedro Romero, 	Cancha Múltiple Parque Centenario, 	Cancha Múltiple Chambacu, 	Campo de Futbol Arena Chambacu, 	Cancha del Barrio Chile
	Cancha del Paraguay, 	Cancha Urbanización Barlovento, 	Cancha del Conquistador# 1, 	Cancha del Conquistador# 2, 	Cancha Múltiple Castillo Grande
	Cancha Múltiple Bocagrande, 	Plaza o Cancha de Canapote, 	Cancha Torices, 	Cancha Daniel Lemaitre, 	Cancha Pedro Salazar , 	Cancha Los Comuneros, 	Cancha en Tierra de Sandiego, 	Cancha de Cemento Sandiego, 	Cancha Portal del Virrey, 	Cancha Santa María, 	Biosaludables San Francisco, 	Biosaludables de Crespo, 	Biosaludables de Daniel Lemaitre, 	Cancha República de Chile Avenida, 	Cancha Sector Nuevo Chile, 	Cancha Micro Futbol Los Cerros 	Cancha República de Chile Punto de Encuentro, 	Cancha Los Ángeles, 	Cancha Villa Sandra, 	Cancha Tacarigua, 	Cancha Martínez Martelo Parque de Los Borrachos, 	Cancha Martínez Martelo Av Del Lago ,	Polideportivo de Bruselas, 	Biosaludables de Bruselas, 	Cancha de Micro Amberes, 	Biosaludables de Bruselas, 	Cancha de Micro Parque Centenario,	Centro Cancha de Arena La Bambinera,	Biosaludables del Pastelillo,	Biosaludables Bocagrande,	Cancha Las Colonias Manga,	Manga Canchas del Parque H L Román, 	Cancha Múltiple de Crespo Parque lineal,	Cancha Múltiple Nueva Generación Calamares,	Cancha Múltiple La Bombonera Calamares,	Cancha Múltiple Soda Clausen Calamares,	Cancha Múltiple Calamares 1ra Etapa
	Cancha Golito Calamares,	Cancha Múltiple Urb Los Almendro,	Cancha Los Calamares 3ra Etapa,	Cancha Múltiple la Tiki Nuevo Bosque,	Cancha Múltiple 7ma Etapa Nuevo Bosque,	Cancha Micro Arena 7ma Etapa Nuevo Bosque,Cancha Micro Arena El Mirador del Nuevo Bosque,Maquinas Biosaludables del Pie de La Popa.
Durante el período de Abril 2024, los Escenarios Deportivos Mayores, Medianos y Menores se implementó la ejecución del plan de trabajo para cada escenario. Lo anterior, para garantizar la recuperación de sus áreas deportivas, la presentación y mantenimiento preventivo de sus áreas externas e internas, recuperación, mantenimiento preventivo y conservación del césped de los escenarios deportivos (Estadio de Futbol “Jaime Morón León”, Estadio de Béisbol “Abel Leal Díaz”, Estadio de Softbol “Argemiro Bermúdez Villadiego”), mantenimiento de Piscinas del Complejo Acuático Jaime González Johnson de acuerdo a Planes de Trabajo, recuperación y mantenimiento a las zonas verdes y jardines de los Escenarios Deportivos. De esta manera, se busca cumplir con las expectativas de los usuarios para el uso, goce y disfrute.Para el buen funcionamiento de los escenarios deportivos es necesario contar con los servicios públicos. A la fecha se encuentran al día al mes de Marzo 2024.
Se pagan servicios públicos de 28 y 16 Escenarios Deportivos para agua y luz respectivamente. A la fecha estamos al día hasta el mes de Marzo 2024 en estos pagos.
</t>
    </r>
  </si>
  <si>
    <t>Se iniciarán procesos de reconstrucción y construcción de escenarios deportivos en el segundo trimestre del año 2024.</t>
  </si>
  <si>
    <t xml:space="preserve">  Se desarrollaron eventos de concentración y de promoción , a continuación se reportan la caracterización de personas beneficiadas en el período de marzo 21 a abril 20, con un total de (6.105) así:
(780) Personas asistentes a 14 Eventos de Concentración.  Mujeres (761) Hombres (19)
(1.381) Personas asistentes a 26 Eventos de Promoción.     Mujeres (1.336) Hombres (45)
(3.944) Personas asistentes a 4 Eventos de Ciudad.	 Mujeres (3.774) Hombres (170).-	El número total de Eventos de Concentración del cuatrienio es de 720, lo que indica que anualmente se deben realizar un total de 180 eventos en promedio para alcanzar la meta sin ningún tipo de inconveniente.
-	En el período de marzo 21 a abril 20 se realizaron un total de 14 Eventos de Concentración.-	El número total de Eventos de Promoción del cuatrienio es de 720, lo que indica que anualmente se deben realizar un total de 180 eventos en promedio para alcanzar la meta sin ningún tipo de inconveniente.
-	En el período de marzo 21 a abril 20 se realizaron un total de 26 Eventos de Concentración.-	Se realizo el día 21 de marzo la súper clase de actividad física dirigida musicalizada en Casino Río en Bocagrande dentro de la Campaña “Cartagena es Violeta”, enmarcada dentro del mes de la mujer con la presencia de (495) usuarios de nuestras diferentes actividades.
-	El día 22 de marzo se ejecutó en el Coliseo de Combate y Gimnasia Ignacio Amador de la Peña en Evento de Concentración de la Localidad 2, Evento de Ciudad dentro de la Campaña “Cartagena es Violeta”, y como preámbulo a la Celebración del Día Mundial de la Actividad Física, contando con la asistencia de (1.010) usuarios de nuestras diferentes actividades.
-	Dentro de la Campaña “Cartagena es Violeta” el día 23 de marzo en el marco del mes de la mujer se realizó el Evento de Ciudad Evento de Concentración de la Localidad 3 en el Templo del Fútbol Infantil del barrio Alameda la Victoria, con un total de (1.527) asistentes, de nuestras actividades del Proyecto de Hábitos y Estilos de Vida Saludable.
-	En el monumento a la India Catalina ubicado en el Centro Histórico se dio la súper clase de actividad física dirigida musicalizada del Evento de Ciudad Evento de Concentración de la Localidad 1, el día 23 de marzo, como actividad perteneciente a la Campaña “Cartagena es Violeta”, dentro de la celebración del mes de la mujer, contando con una asistencia de (912) personas, que hacen parte de las diferentes actividades del Proyecto de Hábitos y Estilos de Vida Saludable.</t>
  </si>
  <si>
    <t>OBSERVACION O RELACIÓN DE EVIDENCIA MAYO 2024                                                                                                                                                                                                                                                                                                               https://idergov-my.sharepoint.com/:f:/g/personal/planeacion_ider_gov_co/Eml11OePiWJJn13ezAsCnDgBsULn-u6gcpznQfrNUDmYSQ?e=5XDQIy</t>
  </si>
  <si>
    <t>REPORTE META PRODUCTO  ACUMULADO A MAYO DE 2024</t>
  </si>
  <si>
    <t xml:space="preserve">AVANCE DE LA META PRODUCTO MAYO DE 2024  </t>
  </si>
  <si>
    <t xml:space="preserve">REPORTE DE ACTIVIDADES DE PROYECTO  DE MAYO DE 2024 </t>
  </si>
  <si>
    <t xml:space="preserve">AVANCE ACTIVIDAD DEL PROYECTO DE MAYO DE 2024 </t>
  </si>
  <si>
    <t xml:space="preserve">AVANCE PROYECTO DE MAYO DE 2024 </t>
  </si>
  <si>
    <t xml:space="preserve">A continuación, se reportan la caracterización de personas beneficiadas en el período de mayo 1 a mayo 20, con un total de (3.030) así:
(1.345) Personas asistentes a 19 Eventos de Concentración.  Mujeres (1.302) Hombres (43)
(1.685) Personas asistentes a 33 Eventos de Promoción.     Mujeres (1.548) Hombres (137)
. -	El número total de Eventos de Concentración del cuatrienio es de 720, lo que indica que anualmente se deben realizar un total de 180 eventos en promedio para alcanzar la meta sin ningún tipo de inconveniente.
-	En el período de mayo 1 a mayo 20 se realizaron un total de 19 Eventos de Concentración . -	El número total de Eventos de Promoción del cuatrienio es de 720, lo que indica que anualmente se deben realizar un total de 180 eventos en promedio para alcanzar la meta sin ningún tipo de inconveniente.
-	En el período de mayo 1 a mayo 20 se realizaron un total de 33 Eventos de Promoción.
</t>
  </si>
  <si>
    <t xml:space="preserve">Desde la estrategia Aprovechamiento del Espacio Público para dar cumplimiento con el desarrollo de nuestra meta, en el periodo comprendido del 21 de abril al 20 de mayo, se realizaron (12) actividades en diversas comunidades del Distrito de Cartagena de Indias, se beneficiaron 1.589 personas. A continuación, hacemos la descripción.  (25)       Beneficiarios en 1 Playa Recreativa      , (77)        Beneficiados en 1 Oferta Institucional , (1.387)   Beneficiados en 8 Ciclovías Barriales , (100)      Beneficiados en 2 Cicloaseos    En el período que va de abril 21 hasta 20 de mayo del 2024, beneficiamos a (1.589) Personas. para un total acumulado de (15.241).                            </t>
  </si>
  <si>
    <t xml:space="preserve">Desde la estrategia Aprovechamiento del Espacio Público para dar cumplimiento con el desarrollo de nuestra meta, en el periodo comprendido del 21 de abril al 20 de mayo, se realizaron (12) actividades en diversas comunidades del Distrito de Cartagena de Indias, se beneficiaron 1.589 personas. A continuación, hacemos la descripción.  (25)       Beneficiarios en 1 Playa Recreativa      , (77)        Beneficiados en 1 Oferta Institucional , (1.387)   Beneficiados en 8 Ciclovías Barriales , (100)      Beneficiados en 2 Cicloaseos    En el período que va de abril 21 hasta 20 de mayo del 2024, beneficiamos a (1.589) Personas. para un total acumulado de (15.241).           </t>
  </si>
  <si>
    <r>
      <rPr>
        <b/>
        <sz val="10"/>
        <color theme="1"/>
        <rFont val="Arial"/>
        <family val="2"/>
      </rPr>
      <t xml:space="preserve"> </t>
    </r>
    <r>
      <rPr>
        <sz val="10"/>
        <color theme="1"/>
        <rFont val="Arial"/>
        <family val="2"/>
      </rPr>
      <t xml:space="preserve">Desde la Estrategia Entornos Saludables a corte del 20 de mayo se han beneficiado (2.074) personas, en este periodo de corte de mayo se generaron (41) actividades, y seguimos con las atenciones fijas (24) en los Centros Penitenciarios y Carcelarios, para un total de 65 actividades en total generadas en el mes, las (2.074) personas impactadas están distribuidas de la siguiente forma: (807) Personas asesoradas en organizaciones públicas y privadas sobre la importancia de los hábitos y estilos de vida saludable más la práctica regular de la actividad física como entre protector.(105) Personas impactadas en la acción actívate gestante con asesoría psicológica y estimulación temprana, en este mes les llevamos la campaña de Hipertensión, enfocado en los signos, síntomas de la preeclampsia en las gestantes y la importancia de la actividad física y buenos hábitos saludables para prevenirla y evitar complicaciones en la gestación.(476) Personas a las que se le realizo valoración con toma de indicadores de salud y retroalimentación de los datos encontrados y se les llevo campaña de hipertensión arterial con miniferia de salud y juegos pedagógicos, resaltando los beneficios que tiene la actividad física como ente protector de la salud y mitigante de las complicaciones de la misma.(456) Participantes de las Jornadas recreo deportivas y de actividad física en organizaciones públicas y privadas enfocadas en fomentar la práctica regular de actividad física en el sector laboral (136) Participantes de las Jornadas recreo deportivas y de actividad física en los centros penitenciarios y carcelarios de la ciudad, en el mes de abril realizamos actividad en la cárcel de mujeres en compañía de sus hijos celebrando el día de la niñez y la infancia.
(94) Participantes de las Jornadas de sensibilización y recreo deportivas reforzando el cuidado del medio ambiente y la importancia del cuidado de nuestros entornos.A continuación, se reportan la caracterización de los beneficiados de la estrategia así: Total de participantes en las actividades , (1.464) Mujeres y (610) Hombres., (136)    Personas impactadas que están privadas de la libertad., Acumulado total actual: (5.102).. La Actividad Madrúgale a la Salud registro en el período de mayo 1 a mayo 20 un total de (2.663). El número de puntos activos en el período reportado en las diferentes comunidades es de sesenta y tres (63). Total de participantes en la estrategia (2.663). Mujeres (2.533) y Hombres (130). Mujeres (95%) y Hombres (5%). Las Actividades de Caminante Saludable y Actívate Running registraron en el período de marzo 21 a abril 20 un total de (667) usuarios. Se reportan en el período mayo 1 a mayo 20 un total de (33) nuevas personas, para un consolidado de (700) usuarios dentro de la actividad. Total de participantes en la actividad 700.  Mujeres (562) y Hombres (138)Mujeres (80%) y Hombres (20%). Noches Saludables reporto en el período de mayo 21 a mayo20 (2.801) usuarios. A la fecha se cuenta con un total de (77) puntos activos.
Total de personas inscritas en la actividad 2.801. Mujeres (2.687) Hombres (114).
Mujeres (96%) Hombres (4%).  -	Se realizaron dos audiciones para seleccionar el personal que hará parte del semillero de actividad física comunitaria, la primera se realizo el día sábado 18 de mayo en el Estadio de Fútbol Jaime Morón León, con una asistencia de 58 aspirantes y la segunda el domingo 26 de mayo en la Cancha Múltiple del Barrio Bruselas con una asistencia de 43 aspirantes. . 
</t>
    </r>
  </si>
  <si>
    <r>
      <rPr>
        <b/>
        <sz val="12"/>
        <color theme="1"/>
        <rFont val="Arial"/>
        <family val="2"/>
      </rPr>
      <t xml:space="preserve">VACACIONES RECREATIVAS: </t>
    </r>
    <r>
      <rPr>
        <sz val="12"/>
        <color theme="1"/>
        <rFont val="Arial"/>
        <family val="2"/>
      </rPr>
      <t xml:space="preserve">Se da cumplimento a las estrategias en este periodo, adelantando (23) acciones: “Jornadas de Recreación y Actívate para vivir” en distintos barrios y sitios de interés de nuestra ciudad e integrando a toda la población, logrando beneficiar (1.410) personas, pasando de (2.722) a un acumulado total de (4.131).. (1.27)   Beneficiarios de 19 Jornadas Recreativas  y (133)   Beneficiarios de 4 Jornadas Recreativas con “Actívate para vivir” ; Para cumplir con el desarrollo de esta meta dentro del marco de tiempo del 21 de abril al 20 de mayo, realizamos (27) jornadas recreativas en diferentes instituciones educativas y entidades Públicas y Privadas del Distrito de Cartagena. Llevando nuestra oferta de servicio logramos beneficiar (7.280) personas participantes, pasando de (10.418) a un acumulado total de (17.698). (7.180)     Beneficiarios de 26 Jornadas Recreativas en   Instituciones Educativas y  (100) Beneficiados de 1 Audición del Semillero de Recreación Comunitaria.  </t>
    </r>
    <r>
      <rPr>
        <b/>
        <u/>
        <sz val="12"/>
        <color theme="1"/>
        <rFont val="Arial"/>
        <family val="2"/>
      </rPr>
      <t>En este periodo atendimos a centros de vida y grupos organizados</t>
    </r>
    <r>
      <rPr>
        <sz val="12"/>
        <color theme="1"/>
        <rFont val="Arial"/>
        <family val="2"/>
      </rPr>
      <t xml:space="preserve"> a través de jornadas recreativas, movilidad articular, asesorías de hábitos y estilos de vida saludable, dando cumplimiento a este indicador realizando (5) jornadas dirigidas a la persona mayor a través de jornadas recreativas y movilidad articular. 238 beneficiados, pasamos de (630) personas beneficiadas a (867)  (238)   Beneficiarios de 5 Jornadas Recreativas CDV y Grupos Organizados. </t>
    </r>
    <r>
      <rPr>
        <u/>
        <sz val="12"/>
        <color theme="1"/>
        <rFont val="Arial"/>
        <family val="2"/>
      </rPr>
      <t xml:space="preserve"> </t>
    </r>
    <r>
      <rPr>
        <b/>
        <u/>
        <sz val="12"/>
        <color theme="1"/>
        <rFont val="Arial"/>
        <family val="2"/>
      </rPr>
      <t>Desde la estrategia Escuela Recreativa</t>
    </r>
    <r>
      <rPr>
        <b/>
        <sz val="12"/>
        <color theme="1"/>
        <rFont val="Arial"/>
        <family val="2"/>
      </rPr>
      <t xml:space="preserve"> </t>
    </r>
    <r>
      <rPr>
        <sz val="12"/>
        <color theme="1"/>
        <rFont val="Arial"/>
        <family val="2"/>
      </rPr>
      <t xml:space="preserve">para dar cumplimiento con el desarrollo de esta meta, en el periodo comprendido del 21 de abril al 20 de mayo, se realizaron (12) actividades en los diferentes Centros de Desarrollo Infantil – CDI y Hogares Comunitarios de la zona rural y urbana del Distrito de Cartagena de Indias, beneficiando 1.825 personas, a continuación, hacemos la descripción.En las Sesiones Lúdicas permanentes tenemos un acumulado a 20 de mayo de (1.714) beneficiados, de los cuales (880) son mujeres y (834) son hombresNuestra oferta de servicio logró beneficiar a (1.825) personas participantes, De los cuales (1.046) son mujeres y (779) son hombres. A continuación, se hace la relación de los participantes en nuestras actividades. (1356)     Beneficiarios de 8 Estaciones Recreativas en CDI y Hogares Comunitarios del distrito. (209)   Beneficiados de 1 Carnaval Lúdico, (100) Beneficiados nuevos de las Sesiones Lúdicas  Permanentes – Corregimientos de Boquilla (CDI Olas  Marinas)., (94)  Beneficiados de 2 asesorías de Hábitos y Estilos de   Vida Saludables, (66)  Beneficiados de 1 Taller de Elaboración de Juguetes. </t>
    </r>
    <r>
      <rPr>
        <b/>
        <u/>
        <sz val="12"/>
        <color theme="1"/>
        <rFont val="Arial"/>
        <family val="2"/>
      </rPr>
      <t>Desde la estrategia Campamentos Juveniles</t>
    </r>
    <r>
      <rPr>
        <sz val="12"/>
        <color theme="1"/>
        <rFont val="Arial"/>
        <family val="2"/>
      </rPr>
      <t xml:space="preserve"> para dar cumplimiento con el desarrollo de nuestra meta, en el periodo comprendido del 21 de abril al 20 de mayo, se realizó Encuentro Intergeneracional beneficiando a 15 jóvenes, una (3) actividades en Institución Educativa del Distrito de Cartagena de Indias, se beneficiaron 193 personas y (2) Escuelas para Padres beneficiando 15 personas. A continuación, hacemos la descripción., (15)  Beneficiarios de Encuentros Intergeneracionales ,(193)       Beneficiados en 1 Socialización en Institución Educativa (15) Beneficiados en x Escuela para Padres. Pasamos de (895) a (1.118) en el período que va de enero hasta  mayo 20 de 2024. 
</t>
    </r>
    <r>
      <rPr>
        <sz val="11"/>
        <color theme="1"/>
        <rFont val="Arial"/>
        <family val="2"/>
      </rPr>
      <t xml:space="preserve">
  </t>
    </r>
  </si>
  <si>
    <t>Durante este periodo se escribió un artículo de carácter académico,  como ponencia titulada DEPORTE SOCIAL COMUNITARIO Una reflexión sobre su utilidad en la transformación social de nuestra ciudad. Esto para la participación en el evento: “Encuentro para la reflexión sobre la recreación y la actividad física”.  En este documento  se hace un relato sobre la historia del deporte en la ciudad de Cartagena.</t>
  </si>
  <si>
    <t xml:space="preserve">En el proceso de reactivación de las actividades del semillero de investigación científica DRAFAT, se han aprovechado las conversaciones que se adelantan con la Universidad INCCA de Colombia. Con quien se trabaja un borrador de convenio que  tiene como finalidad: “Aunar esfuerzos para adelantar acciones conjuntas en temas de interés recíproco para cada una de las partes”, para incluir dentro de este borrador, lo concerniente a las funciones investigativas. Hecho que fue tenido en cuenta en las consideraciones:
C O N S I D E R A C I O N E S:
Primera. “Que, dentro de los objetivos de la Educación Superior y de las empresas, está la de profundizar en la formación integral de los colombianos dentro de las moTeniendo  presente que el  IDER cuenta con un  sitio web ( SIDR) que almacena toda la información recopilada por cada una de las áreas misionales del instituto y  que uno de los problemas que aqueja al sector deportivo en el Distrito de Cartagena radica en la poca difusión y poca valoración de la cultura del conocimiento científico en el sector; se ha contemplado que en el proyecto de Fortalecimiento del capital humano, generación de conocimiento científico y su aplicación al sector deporte de Cartagena y el rescate del patrimonio material e inmaterial histórico-deportivo de Cartagena y  Bolívar, potencializar  el Sistema de Información del Deporte y Recreación – SIDR. 
https://ider.gov.co/lanzamiento-del-sidr/dalidades y calidades de la Educación Superior, capacitándonos para cumplir las funciones profesionales, investigativas y de servicio social que requiere el país”. </t>
  </si>
  <si>
    <t xml:space="preserve">La iniciativa de lograr la consolidación de una red de conocimiento en el sector deportivo y recreativo del Distrito de Cartagena continua. Es así como además de avanzar con la dinámica de los convenios y alianzas estratégicas con instituciones de formación académica y científica, se hace énfasis  en el fortalecimiento del capital humano. Por lo que se siguen adelantando gestiones, para el mejoramiento del conocimiento del talento humano al servicio del Sistema Distrital del Deporte. Continuando con la dinámica de establecer alianzas estratégicas con instituciones de formación académica  y científica; se tramitan nuevos convenios con instituciones académicas y científicas afines con dicho sector. Es el caso de la Universidad INCCA de Colombia. Con quien se trabaja un borrador de convenio que  tiene como finalidad: Aunar esfuerzos para adelantar acciones conjuntas en temas de interés recíproco para cada una de las partes; fomentando la articulación educativa entre el IDER y la Universidad INCCA de Colombia, para promover el acceso y continuidad a la Educación Superior.Todo orientado al fortalecimiento de nuestra   capacidad instalada de capital humano. De acuerdo al cronograma de actividades del  Observatorio  de ciencias aplicadas al deporte, la recreación, la actividad física y el aprovechamiento del tiempo libre de Cartagena de Indias,  el desarrollo del encuentro científico se tiene proyectado para el segundo semestre del 2024. Sin embargo, ya se vienen haciendo los contactos con diferentes actores, para concretar su vinculación y participación.
Atendiendo a lo anterior se trabaja en articulación con  el Ministerio del  Deporte, respecto a la realización de la capacitación sobre Legislación y Administración Deportiva. Por lo que teniendo presente que dicho evento  tiene como fecha de desarrollo los días  6 y 7 de junio del 2024 y continúa, los días 12, 13 y 14 del mismo mes: se adelantan las acciones de organización logística y administrativa, al igual que los procesos de divulgación y pre inscripción de los interesados en asistir. A continuación se coloca la evidencia del link de pre inscripcion:
https://forms.office.com/pages/responsepage.aspx?id=PiVgcdTnIEuHtGf14D0gDL3htmUNChdCvdlukxY2B6dUNjBHS0hWUlFSQThUM0FGVlg2Q0s0MUhVQS4u, : El día 22 de mayo del 2024, se realizó mediante  articulación de la  Universidad San buenaventura –USB y el Instituto Distrital de Deporte y Recreación - IDER, “El Encuentro para la reflexión sobre la recreación y la actividad física”. Evento que conto con la presencia de  panelistas suministradas por el IDER.
</t>
  </si>
  <si>
    <t xml:space="preserve">Los planes del Decreto No. 612 del 2018 , fueron aprobados el 26 de enero de 2024 en el Comité Institucional de Gestión y Desempeño -CIGD(Reunión  Ordinaria No.001), se continuan con los acciones y actividades correspondientes a cada uno de los planes, se realiza seguimiento de manera trimestral y se publicará en el mes de julio de la cursante anualidad. </t>
  </si>
  <si>
    <t xml:space="preserve">Continuando con la dinámica de establecer alianzas estratégicas con instituciones de formación académica  y científica; se tramitan nuevos convenios con instituciones académicas y científicas afines con dicho sector. Es el caso de la Universidad INCCA de Colombia. Con quien se trabaja un borrador de convenio que  tiene como finalidad: Aunar esfuerzos para adelantar acciones conjuntas en temas de interés recíproco para cada una de las partes; fomentando la articulación educativa entre el IDER y la Universidad INCCA de Colombia, para promover el acceso y continuidad a la Educación Superior.Todo orientado al fortalecimiento de nuestra   capacidad instalada de capital humano. </t>
  </si>
  <si>
    <t>La investigación sobre el origen de los Juegos Comunales en el país y su relación con nuestra ciudad, se encuentra en curso cumpliendo la etapa de recolección de información y verificación con actores comunitarios precursores de los juegos</t>
  </si>
  <si>
    <r>
      <t xml:space="preserve">Se realizaron  mantenimiento preventivo 129  escenarios deportivos para un total de enero a mayo  de 368 , los escenarios fueron: Escenarios Mayores
Los Escenarios Deportivos Mayores que se intervinieron en materia de mantenimiento, conservación y presentación en el período señalado fueron los siguientes: 
	Estadio de Futbol “Jaime Morón León”, 	Estadio de Béisbol “Abel Leal Díaz”, 	Estadio de Softbol “Argemiro Bermúdez Villadiego”
	Coliseo de Deportes de Combate y Gimnasia “Ignacio Amador de la Peña”, 	Pista de Atletismo “Campo Elías Gutiérrez”
	Complejo Acuático “Jaime González Johnson”, 	Complejo de Raquetas, 	Coliseo Norton Madrid, 	Patinodromo “Marcos Molina Montes“
	Coliseo Chico de Hierro.
</t>
    </r>
    <r>
      <rPr>
        <b/>
        <u/>
        <sz val="8"/>
        <color theme="1"/>
        <rFont val="Arial"/>
        <family val="2"/>
      </rPr>
      <t>Escenarios Medianos</t>
    </r>
    <r>
      <rPr>
        <sz val="8"/>
        <color theme="1"/>
        <rFont val="Arial"/>
        <family val="2"/>
      </rPr>
      <t xml:space="preserve">
Los Escenarios Deportivos Medianos que se intervinieron en materia de mantenimiento, conservación y presentación en el período señalado fueron los siguientes:
	Estadio de Beisbol Mono Judas Araujo, 	Estadio de Beisbol Menor Daniel Ortiz Sánchez, 	Estadio de Beisbol Infantil Martínez Martelo
	Estadio de Softbol San Francisco, 	Estadio de Softbol Los Veteranos Chambacu, 	Skate Park
	Estadio de Softbol los Cerros, 	Estadio de Softbol Nuevo Bosque, 	Estadio de Softbol El York Blas de Lezo, 	Patinodromo Parque Centenario, 	Polideportivo Los Calamares, 	Estadio de Beisbol Campito Bocagrande, , 	Parque Lineal de Crespo
	Playa IDER - Marbella, 	Polideportivo la Candelaria, 	Villa Olímpica, 	Pista Auxiliar de Atletismo
	Estadio de Softbol Nelson Blanco de los Caracoles, 	Estadio de Beisbol Menor Juan C. Arango, 	Estadio de Softbol Villa Rubia La Charca, 	Estadio de Softbol Justo de Ávila Cuadro del Socorro
	Estadio de Softbol José Francisco Castellón del Campestre.                                                                                                                                                                                                                                                                                                                                                                                                                                                                                                                                                 </t>
    </r>
    <r>
      <rPr>
        <b/>
        <u/>
        <sz val="8"/>
        <color theme="1"/>
        <rFont val="Arial"/>
        <family val="2"/>
      </rPr>
      <t xml:space="preserve">Escenarios Menores: </t>
    </r>
    <r>
      <rPr>
        <sz val="8"/>
        <color theme="1"/>
        <rFont val="Arial"/>
        <family val="2"/>
      </rPr>
      <t xml:space="preserve">
Los Escenarios Deportivos Menores que se intervinieron en materia de mantenimiento, conservación y presentación en el período señalado fueron los siguientes:  
	Estadio de Softbol Boquilla, 	Estadio de Softbol Manzanillo del Mar 	Estadio de Softbol Tierra Baja, 	Estadio de Softbol Arroyo Grande, 	Cancha Múltiple Puerto Rey, 	Cancha Múltiple Arroyo Grande, 	Cancha Múltiple Arroyo de Piedras, 	Cancha Múltiple Chiquinquirá Av. Pedro de Heredia, 	Cancha Múltiple Chiquinquirá Av. Pedro de Romero, 	Cancha Múltiple Fulgencio Lequerica, 	Cancha Múltiple Los Cerezos,	Cancha Múltiple 13 de Junio, 	Estadio de Softbol Chapacuá, 	Cancha Múltiple Los Alpes, 	Cancha Micro Arena La Castellana, 	Cancha Múltiple Olaya 11 de Noviembre,	Cancha Múltiple Olaya Ricaurte Frente al San Felipe Nery,	Cancha Sintética Campito Bocagrande, 	Cancha Sintética Alto Bosque,	Cancha Sintética de Santa Lucia,	Cancha de Futbol Sintética Blas de Lezo, 	Cancha Polideportivo Blas de Lezo,	Cancha Múltiple de Ceballos,	Cancha Múltiple Santa Clara, 	Cancha Múltiple Santa Clara final,	Cancha Múltiple 20 de Julio,	Cancha Múltiple Socorro, 	Cancha de Futbol Sintetica Blas de Lezo
	Cancha Múltiple Los Caracoles, 	Canchas Múltiple de Los Caracoles detrás del Comfamiliar, 	Cancha Múltiple Los Caracoles frente al Comando de Policía, 	Parque de Los Burros Blas de Lezo, 	Cancha Múltiple El Campestre 1ra Etapa, 	Cancha Múltiple El Campestre 4ta Etapa, 	Cancha Múltiple El Campestre 5ta Etapa,	Cancha Múltiple El Campestre Frente a Telecartagena, 	Cancha de Futbol Bertha Gedeón Nuevo Campestre, 	Cancha Múltiple Huellas de Alberto Uribe, 	Cancha Múltiple de Chiquinquirá Pedro Heredia,	Cancha Múltiple de Chiquinquirá Pedro Romero, 	Cancha Múltiple Parque Centenario,	Cancha Múltiple Chambacu,	Campo de Futbol Arena Chambacu,	Cancha del Barrio Chil, 	Cancha del Paraguay, 	Cancha Urbanización Barlovento 	Cancha del Conquistador# 1, 	Cancha del Conquistador# 2, 	Cancha Múltiple Castillo Grande, 	Cancha Múltiple Bocagrande , 	Plaza o Cancha de Canapote, 	Cancha Torices,	Cancha Daniel Lemaitre, 	Cancha Pedro Salazar, 	Cancha Los Comuneros,	Cancha en Tierra de Sandiego, 	Cancha de Cemento Sandiego, 	Cancha Portal del Virrey, 	Cancha Santa María, 	Biosaludables San Francisco, 	Biosaludables de Crespo, 	Biosaludables de Daniel Lemaitre, 	Cancha República de Chile Avenida
	Cancha Sector Nuevo Chile, 	Cancha Micro Futbol Los Cerros, 	Cancha República de Chile Punto de Encuentro, 	Cancha Los Ángeles, 	Cancha Villa Sandra, 	Cancha Tacarigua, 	Cancha Martínez Martelo Parque de Los Borrachos, 	Cancha Martínez Martelo Av Del Lago, 	Polideportivo de Bruselas
	Biosaludables de Bruselas, 	Cancha de Micro Amberes, 	Biosaludables de Bruselas
	Cancha de Micro Parque Centenario, 	Centro Cancha de Arena La Bambinera, 	Biosaludables del Pastelillo, 	Biosaludables Bocagrande, 	Cancha Las Colonias Manga, 	Manga Canchas del Parque H L Román, 	Cancha Múltiple de Crespo Parque lineal, 	Cancha Múltiple Nueva Generación Calamares
	Cancha Múltiple La Bombonera Calamares, 	Cancha Múltiple Soda Clausen Calamares, 	Cancha Múltiple Calamares 1ra Etapa, 	Cancha Golito Calamares, 	Cancha Múltiple Urb Los Almendro, 	Cancha Los Calamares 3ra Etapa, 	Cancha Múltiple la Tiki Nuevo Bosque, 	Cancha Múltiple 7ma Etapa Nuevo Bosque 	Cancha Múltiple Pozon , 	Cancha Múltiple Villa Estrella, 	Cancha Múltiple Portal de la Cordialidad, 	Cancha Múltiple Olaya Sect Central, 	Cancha Múltiple Bella Vista, 	Cancha Múltiple Ceballos, 	Cancha Sintetica Los Corales, 	Cancha Múltiple Blas de Lezo Parque Los Burros, 	Cancha Micro Arena 7ma Etapa Nuevo Bosque, 	Cancha Micro Arena El Mirador del Nuevo Bosque. 	Maquinas Biosaludables del Pie de La Popa .
Durante el período de Mayo 2024, los Escenarios Deportivos Mayores, Medianos y Menores se implementó la ejecución del plan de trabajo para cada escenario. Lo anterior, para garantizar la recuperación de sus áreas deportivas, la presentación y mantenimiento preventivo de sus áreas externas e internas, recuperación, mantenimiento preventivo y conservación del césped de los escenarios deportivos (Estadio de Futbol “Jaime Morón León”, Estadio de Béisbol “Abel Leal Díaz”, Estadio de Softbol “Argemiro Bermúdez Villadiego”), mantenimiento de Piscinas del Complejo Acuático Jaime González Johnson de acuerdo a Planes de Trabajo, recuperación y mantenimiento a las zonas verdes y jardines de los Escenarios Deportivos. De esta manera, se busca cumplir con las expectativas de los usuarios para el uso, goce y disfrute. Para el buen funcionamiento de los escenarios deportivos es necesario contar con los servicios públicos. A la fecha se encuentran al día al mes de Abril 2024.
Se pagan servicios públicos de 28 y 16 Escenarios Deportivos para agua y luz respectivamente. A la fecha estamos al día hasta el mes de Abril 2024 en estos pagos.
</t>
    </r>
  </si>
  <si>
    <r>
      <t xml:space="preserve">Para el periodo comprendido en el presente informe se presenta avance del 40% para el indicador descrito: “Ejecutar las Obras de Reconstrucción de los Escenarios Deportivos en el Distrito de Cartagena de Indias en el cuatrienio”. Sin embargo, se adelantaron etapas precontractuales y contractuales para la ejecución de adecuaciones y mejoramientos para Escenarios Deportivos.	CONTRATO 263-2024  OBRA DE :(MEJORAMIENTO DE LA INFRAESTRUCTURA DEPORTIVA Y RECREATIVO DE LA VILLA OLÍMPICA DEL DISTRITO TURÍSTICO Y CULTURAL DE CARTAGENA DE INDIAS.)
DESCRIPCIÓN DE ACTIVIDADES EJECUTADAS A LA FECHA
CONTRATO INTERADMINISTRATIVO 263-2024.
"REALIZAR LA GERENCIA INTEGRAL POR EL SISTEMA DE PRECIOS UNITARIOS FIJOS SIN FORMULA DE REAJUSTE PARA OBRAS DE MEJORAMIENTO DE LA INFRAESTRUCTURA DEPORTIVA Y RECREATIVA DE LA VILLA OLÍMPICA DEL DISTRITO TURÍSTICO Y CULTURAL DE CARTAGENA DE INDIAS Y LA INTERVENTORÍA, TÉCNICA, ADMINISTRATIVA, FINANCIERA, LEGAL, Y AMBIENTAL DE LAS OBRAS.
Con el fin de mejorar la visualización y utilidad de los escenarios, el contrato relacionado contempla obras de mejoramiento de la infraestructura del Estadio de Futbol “Jaime Morón León” (Cod.3), El Parque de Atletismo “Campo Elías Gutiérrez” (Cod. 1), El Complejo Acuático “Jaime González Johnson” (Cod. 6) y la recuperación de su entorno inmediato como lo es el Urbanismo de la Villa Olímpica y la Plaza de Toros; para así lograr garantizar a la comunidad de los sectores a beneficiar, ambientes saludables y adecuados en el que puedan desarrollar sus actividades deportivas y procesos pedagógicos y culturales.
INVERSIÓN TOTAL: $ 9. 854.581.370,00
LOCALIDAD DE LA VIRGEN Y TURÍSTICA (Localidad # 2)
UCG 5
N° DE BENEFICIARIOS: 22.571
AVANCE PARCIAL DEL CONTRATO MARZO: 25%
AVANCE PARCIAL DEL CONTRATO ABRIL: 19,23%
AVANCE PARCIAL DEL CONTRATO MAYO: 12,89%
AVANCE GENERAL DEL CONTRATO: 57,12%
DESCRIPCIÓN DE ACTIVIDADES REALIZADAS A LA FECHA Y AVANCES PARCIALES Y ACUMULADOS EN CADA UNO DE LOS  ESCENARIOS QUE COMPREN EL CONTRATO INTERADMINISTRATIVO 263-2024
ESTADIO DE FUTBOL JAIME MORÓN LEÓN: Inversión Ejecutada del Avance Acumulado: $ 1.496.470.461
-	Porcentaje de Avance Parcial Marzo: 21%
•	Porcentaje de Avance Parcial Abril: 64,96%
	Porcentaje de Avance Parcial Mayo: 0%
Porcentaje de Avance Acumulado: 85,96%.                                                                                                                                                                                                                                                                                                                                                                                                                                                                                                                                                                                                                         </t>
    </r>
    <r>
      <rPr>
        <u/>
        <sz val="8"/>
        <color theme="1"/>
        <rFont val="Arial"/>
        <family val="2"/>
      </rPr>
      <t xml:space="preserve">     URBANISMO:  -</t>
    </r>
    <r>
      <rPr>
        <sz val="8"/>
        <color theme="1"/>
        <rFont val="Arial"/>
        <family val="2"/>
      </rPr>
      <t xml:space="preserve">	                                                                                                                                                                                                                                                                                                                                                                                                                                                                                                                                                                                                                                                      Se han llevado a cabo actividades de levantamiento topográfico, desmonte de astas de bandera en espacio público, cerramiento en malla, demolición de pisos y zonas duras en plantilla de piso o losetas, movimientos de tierra y alumbrado.
Inversión Ejecutada del Avance Acumulado: $ 843.575.771
-	Porcentaje de Avance Parcial Marzo: 3%
•	Porcentaje de Avance Parcial Abril: 27,21%
	Porcentaje de Avance Parcial Mayo: 12,27%
Porcentaje de Avance Acumulado 42,48%                                                                                                                                                                                                                                                                                                                                                                                                                                                                                                                                                                                                                                   </t>
    </r>
    <r>
      <rPr>
        <b/>
        <u/>
        <sz val="8"/>
        <color theme="1"/>
        <rFont val="Arial"/>
        <family val="2"/>
      </rPr>
      <t xml:space="preserve">PLAZA  DE TOROS:  </t>
    </r>
    <r>
      <rPr>
        <sz val="8"/>
        <color theme="1"/>
        <rFont val="Arial"/>
        <family val="2"/>
      </rPr>
      <t xml:space="preserve">-	Desmonte de pisos y barandas en maderas, limpieza de fachadas en ladrillo y fachadas blancas, fabricación de pisos en madera y fabricación de barandas en madera. 
Inversión Ejecutada del Avance Acumulado: $ 574.780.279
-	Porcentaje de Avance Parcial Marzo: 1%
•	Porcentaje de Avance Parcial Abril: 29,48%
	Porcentaje de Avance Parcial Mayo: 27,16%
Porcentaje de Avance Acumulado: 57,64%.                                                                                                                                                                                                                                                                                                                                                                                        PISTA DE ATLETISMO CAMPO ELIAS GUTIÉRREZ:
•	MANTENIMIENTO DE BOMBAS DE 1.5 HP DEL SISTEMA HIDRÁULICO
Inversión Ejecutada del Avance Acumulado: $ 7.236.000
•	Porcentaje de Avance Parcial Abril: 6,47%
•	Porcentaje de Avance Parcial Mayo: 0%
Porcentaje de Avance Acumulado: 6,47%
                                                                                                                                                                                                                                                                                                                                                                                        </t>
    </r>
    <r>
      <rPr>
        <u/>
        <sz val="8"/>
        <color theme="1"/>
        <rFont val="Arial"/>
        <family val="2"/>
      </rPr>
      <t xml:space="preserve">
	CONTRATO INTERADMINISTRATIVO 494-2024 
DESCRIPCIÓN DE ACTIVIDADES EJECUTADAS A LA FECHA
CONTRATO INTERADMINISTRATIVO 494-2024.
</t>
    </r>
    <r>
      <rPr>
        <sz val="8"/>
        <color theme="1"/>
        <rFont val="Arial"/>
        <family val="2"/>
      </rPr>
      <t>“REALIZAR LA GERENCIA INTEGRAL POR EL SISTEMA DE PRECIOS UNITARIOS FIJOS SIN FÓRMULA DE REAJUSTE PARA LAS OBRAS DE MEJORAMIENTO DE LA INFRAESTRUCTURA DEPORTIVA Y RECREACTIVA DEL COLISEO CUBIERTO “BERNARDO CARABALLO (COD.10)” EN EL DISTRITO TURISTICO Y CULTURAL DE CARTAGENA DE INDIAS Y LA INTERVENTORÍA TÉCNICA, ADMINISTRATIVA, FINANCIERA, LEGAL Y AMBIENTAL DE LAS OBRAS.”</t>
    </r>
    <r>
      <rPr>
        <u/>
        <sz val="8"/>
        <color theme="1"/>
        <rFont val="Arial"/>
        <family val="2"/>
      </rPr>
      <t xml:space="preserve">
</t>
    </r>
    <r>
      <rPr>
        <sz val="8"/>
        <color theme="1"/>
        <rFont val="Arial"/>
        <family val="2"/>
      </rPr>
      <t>Se identificó que el COLISEO CUBIERTO “BERNARDO CARABALLO (COD.10)”, por su especialidad deportiva, sus características e infraestructura, requiere no solo del cumplimiento</t>
    </r>
    <r>
      <rPr>
        <u/>
        <sz val="8"/>
        <color theme="1"/>
        <rFont val="Arial"/>
        <family val="2"/>
      </rPr>
      <t xml:space="preserve"> </t>
    </r>
    <r>
      <rPr>
        <sz val="8"/>
        <color theme="1"/>
        <rFont val="Arial"/>
        <family val="2"/>
      </rPr>
      <t xml:space="preserve">de un plan de mantenimiento especializado, sino también, contar con equipos, equipamientos e instalaciones en óptimas condiciones para cumplir con los entrenamientos, enseñanzas, capacitaciones, prácticas y competencias, enfocadas preponderadamente al deporte de representación nacional e internacional; por lo que surge la necesidad de proyectar actividades de mantenimiento y adecuación con el fin de mitigar el riesgo, peligrosidad y lograr prestar un buen servicio que sea de gran utilidad a la comunidad.
INVERSIÓN TOTAL: $ 2.648.644.803,00
LOCALIDAD HISTÓRICA Y DEL CARIBE NORTE (Localidad # 1)
N° DE BENEFICIARIOS: 20.618
AVANCE PARCIAL A 20 DE MAYO: El contrato fue iniciado con la Empresa de Desarrollo Urbano de Bolívar EDURBE S.A.S el día 15 de mayo de 2024 y para fecha de 20 de mayo, la empresa anteriormente mencionada se encontraba realizando procesos de selección de contratistas e interventoría para posteriormente dar inicio a las obras contratadas por el IDER.
</t>
    </r>
  </si>
  <si>
    <r>
      <rPr>
        <b/>
        <u/>
        <sz val="12"/>
        <color theme="1"/>
        <rFont val="Arial"/>
        <family val="2"/>
      </rPr>
      <t xml:space="preserve">A corte de 30 de mayo se reporta: </t>
    </r>
    <r>
      <rPr>
        <sz val="12"/>
        <color theme="1"/>
        <rFont val="Arial"/>
        <family val="2"/>
      </rPr>
      <t xml:space="preserve">
Se inicia con la etapa inscripción para los juegos Intercolegiados para la vigencia 2024, a partir del 26 de mayo y estará habilitado hasta el 30 de junio del 2024. Para este corte se reportan las inscripciones: 
INCRIPCIONES INTERCOLEGIADOS 2024
Estudiantes Inscriptos 	557
IE Oficiales 	14
IE No Oficiales 	13
Se continúa con las visitas a las instituciones educativas, socializando los procesos de inscripción y los referentes de acuerdo con MINDEPORTE para esta vigencia 2024.
Durante este período se da inicio a  la Fase Final Nacional de los Juegos Intercolegiados vigencia 2023, en las fechas del 25 de mayo al 9 de junio del 2024. Las cuales se realizaran en la Ciudad de Valledupar y Bogotá, donde participan 21 IE del Distrito de Cartagena en representación del departamento de Bolívar. Para este periodo se inició la fase de inscripciones a los Juegos Intercolegiados 2024
Se realizaron visitas de acompañamiento y socialización a las instituciones educativas para el proceso de inscripción y participación en los juegos Intercolegiados vigencia 2024.
1.	IE Educativa Fernández Baena
2.	IE Educativa Rafael Núñez
3.	IE Miguel De Cervantes 
4.	IE José de la Vega
5.	Corporación Beverly Hills
6.	IE Jorge García Usta
7.	Colegio Comfamiliar
8.	Colegio El carmelo
9.	IE Antonio Ramos De La Salle
10.	Colegio La Salle
11.	IE Liceo De La Salle
12.	Colegio Pilar Del Saber
13.	IE María Cano
14.	IE Nuestra Señora Del Buen Aire
15.	IE Nuevo Bosque
</t>
    </r>
  </si>
  <si>
    <t>Durante este período  de enero  a mayo del 2024, se otorgaron 768  permisos  los cuales beneficiaron a  personas , distribuidos de la siguiente manera : Deportistas: 24.635 Entrenadores: 2.408  Administrativos:656 y Aficionados: 6.121 personas beneficiadas con los permisos.para un total de 33.820 personas beneficiadas.</t>
  </si>
  <si>
    <t xml:space="preserve">A corte de mayo de 2024, se beneficiaron a Doscientos Quince Mil Quinientos Sesenta y Nueve (215.579)  personas distribuidas entre permisos por el uso de escenarios deportivos otorgados a deportistas, entrenadores , administrativos, aficionados y  las planillas de ingresos de las personas que registraron a los  unidades deportivas.  </t>
  </si>
  <si>
    <r>
      <t xml:space="preserve">A corte 31 de mayo, se reporta: </t>
    </r>
    <r>
      <rPr>
        <sz val="12"/>
        <color theme="1"/>
        <rFont val="Arial"/>
        <family val="2"/>
      </rPr>
      <t xml:space="preserve">Se apoyaron y/o realizaron 14 eventos de ciudad: 1.	Liga de Gimnasia / Campeonato USAG - Gimnasia Artística Femenina
2.	Carrera Mata Moros Escuela Naval de Cadete Manzanillo
3.	Liga de Futbol / Campeonato Nacional Masculino Sub 15 – Copa WIN SPORTS
4.	Corporación Deportiva Corsarios / I Campeonato Betplay de Baloncesto Profesional – Corsarios
5.	Liga de Tenis / Campeonato Nacional de Tenis G15
6.	Asociación de Ciclismo / II Torneo de ACISMABOL - Turbaco / Arjona
7.	Club Titanes de Natación / I Torneo Internacional de Natación Súper Titanes
8.	Liga de Tenis / Campeonato Distrital Copa Fantástica de Tenis Doble
9.	Federación - Liga de Surf / Campeonato Nacional de Salvamento - Escuela Náutica 
10.	Asociación de Ciclismo / III Torneo de ACISMABOL – Manzanillo del Mar / Ramblas 
11.	Carrera Solidaria Niños Contra el Cáncer. Organizada fundación Funvivir /IDER
12.	Festival de Artes Marciales Mixtas, organizada por la  Fundación Alpha team / IDER
13.	Corporación Deportiva Real Cartagena / Apoyo Equipo Real Cartagena Copa Betplay.
14.	"Actívate por la U"  Encuentro para la Reflexión sobre la Recreación y la Actividad Física - USB / IDER
</t>
    </r>
  </si>
  <si>
    <r>
      <rPr>
        <b/>
        <sz val="12"/>
        <color theme="1"/>
        <rFont val="Arial"/>
        <family val="2"/>
      </rPr>
      <t xml:space="preserve">En este período Mayo de 2024, se reporta:  </t>
    </r>
    <r>
      <rPr>
        <sz val="12"/>
        <color theme="1"/>
        <rFont val="Arial"/>
        <family val="2"/>
      </rPr>
      <t xml:space="preserve">
Se realizaron 24 asesorías a organismo deportivos para el reconocimiento deportivo,
Se atendieron 24 personas para el proceso de reconocimiento deportivo y temas derivados y se realzaron 12 actos administrativos, para el mes de abril,  Se presentaron 11 organismos deportivos para acceder a los incentivos y/o estímulos , los cuales fueron :1.	Liga de Gimnasia / Campeonato USAG - Gimnasia Artística Femenina
2.	Liga de Futbol / Campeonato Nacional Masculino Sub 15 – Copa WIN SPORTS
3.	Corporación Deportiva Corsarios / I Campeonato Betplay de Baloncesto Profesional – Corsarios
4.	Liga de Tenis / Campeonato Nacional de Tenis G15
5.	Asociación de Ciclismo / II Torneo de ACISMABOL - Turbaco / Arjona
6.	Club Titanes de Natación / I Torneo Internacional de Natación Súper Titanes
7.	Liga de Tenis / Campeonato Distrital Copa Fantástica de Tenis Doble
8.	Federación - Liga de Surf / Campeonato Nacional de Salvamento - Escuela Náutica 
9.	Asociación de Ciclismo / III Torneo de ACIMABOL – Manzanillo del Mar / Ramblas 
10.	Fundación Alpha Team – festivales de Artes Marciales Mixtas 
11.	Corporación Deportiva Real Cartagena / Copa Betplay de Futbol </t>
    </r>
  </si>
  <si>
    <r>
      <t xml:space="preserve">En este período Mayo de 2024, se reporta:  
</t>
    </r>
    <r>
      <rPr>
        <sz val="12"/>
        <color theme="1"/>
        <rFont val="Arial"/>
        <family val="2"/>
      </rPr>
      <t xml:space="preserve">Se realizaron 24 asesorías a organismo deportivos para el reconocimiento deportivo,
Se atendieron 24 personas para el proceso de reconocimiento deportivo y temas derivados y se realzaron 12 actos administrativos, para el mes de abril,  Se presentaron 11 organismos deportivos para acceder a los incentivos y/o estímulos , los cuales fueron :1.	Liga de Gimnasia / Campeonato USAG - Gimnasia Artística Femenina
2.	Liga de Futbol / Campeonato Nacional Masculino Sub 15 – Copa WIN SPORTS
3.	Corporación Deportiva Corsarios / I Campeonato Betplay de Baloncesto Profesional – Corsarios
4.	Liga de Tenis / Campeonato Nacional de Tenis G15
5.	Asociación de Ciclismo / II Torneo de ACISMABOL - Turbaco / Arjona
6.	Club Titanes de Natación / I Torneo Internacional de Natación Súper Titanes
7.	Liga de Tenis / Campeonato Distrital Copa Fantástica de Tenis Doble
8.	Federación - Liga de Surf / Campeonato Nacional de Salvamento - Escuela Náutica 
9.	Asociación de Ciclismo / III Torneo de ACIMABOL – Manzanillo del Mar / Ramblas 
10.	Fundación Alpha Team – festivales de Artes Marciales Mixtas 
11.	Corporación Deportiva Real Cartagena / Copa Betplay de Futbol </t>
    </r>
  </si>
  <si>
    <t>Para este mes de mayo de 2024, se entregó un estimulo y/o incentivos a un deportista paralimpico</t>
  </si>
  <si>
    <t xml:space="preserve">A corte de 31 de mayo se reporta : 
ATENCIONES PERIODICAS 
•	Se realizan atención periódica tres (3) veces por semana en la cárcel de mujeres donde se realizan actividades predeportivas en las disciplinas de kitbol, futbol, voleibol y otras, desde la estrategia de juegos carcelarios.
•	Se realiza atención periódica en el complejo acuático tres (3) veces por semana se están realizando entrenamientos deportivos de natación, como proceso de preparación a los juegos distritales de la discapacidad
REUNIONES Y SOCIALIZACIONES
•	Desde la estrategia de juegos corregéntales se realizó reunión el día 29 de mayo con los monitores, coordinadores deportivos, veedores de los corregimientos y equipo de trabajo de Deporte Social Comunitario, en las instalaciones del complejo de raquetas, donde se trataron temas tales como  el proceso de contratación, programación de las fechas de  inscripción, además se solicitud  una revisión de los escenarios deportivos que se utilizaran en la realización de los juegos por parte del área de infraestructura. 
•	Desde la estrategia de los juegos comunales se realizó reunión el día 23 de mayo con los coordinadores deportivos representantes de las tres (3) localidades del Distrito, para la entrega de la documentación de los deportistas que participaran en los Juegos Comunales 2024.
•	Se realizó reunión con los líderes deportivos de la zona industrial el día  23 de mayo  para socializar los aspectos relacionados al torneo Ecopetrol –IDER 2024.
•	Desde la estrategia de los juegos corregimentales se realizó reunión semanal  el día 17 de mayo con los monitores, coordinadores deportivos y veedores de Los Juegos Corregimentales, en esta reunión se trataron temas como la fecha de entrega de documentos para las inscripciones, fechas tentativas de inauguración de los juegos y relación de las disciplinas deportivas en las que va a participar cada corregimiento y vereda. 
•	 Se realizó reunión de Equipo de trabajo el día 7 de mayo con el jefe de Fomento Giovanny Carrasquilla, donde se trataron temas de la planeación y planificación del desarrollo de los juegos de las diferentes estrategias y a su vez se propuso tener un stop de implementos para desarrollar las respectivas actividades, entre otros temas.
REALIZACION DE ACTIVIADES 
•	18 y 25 de mayo se realizó la actividad de Festival Deportivo en las playas del Hotel Caribe dirigido a sus  trabajares, se realizaron actividades como   juegos predeportivos de futbol tenis, futbol playa, juegos tradicionales, voleibol playa entre otros, se impactaron 68 personas 
•	4 de mayo se realiza actividad pre-deportiva en el barrio Blas de Lezo en conmemoración al día de la niñez, se realizaron diferentes juegos lúdicos, deportivos y tradicionales dirigidos a niños de protección en restablecimiento de derecho y personas en condiciones de discapacidad. Se beneficiaron 80 personas entre niños y adultos. 
•	4 de mayo se realizó un evento predeportivo en el barrio Nuevo Oriente en conmemoración al día de la niñez, donde se realizaron actividades lúdicas predeportivas y recreativas donde se impactó a 284 personas entre niños y adultos de la comunidad. A corte de 31 de mayo se reporta:
1.	Desde la estrategia de juegos corregéntales se realizó reunión el día 29 de mayo con los monitores, coordinadores deportivos, veedores de los corregimientos y equipo de trabajo de Deporte Social Comunitario, en las instalaciones del complejo de raquetas, donde se trataron temas tales como  el proceso de contratación, programación de las fechas de  inscripción, además se solicitud  una revisión de los escenarios deportivos que se utilizaran en la realización de los juegos por parte del área de infraestructura. 
2.	Desde la estrategia de los juegos comunales se realizó reunión el día 23 de mayo con los coordinadores deportivos representantes de las tres (3) localidades del Distrito, para la entrega de la documentación de los deportistas que participaran en los Juegos Comunales 2024.
3.	Se realizó reunión con los líderes deportivos de la zona industrial el día  23 de mayo  para socializar los aspectos relacionados al torneo Ecopetrol –IDER 2024.
4.	Desde la estrategia de los juegos corregimentales se realizó reunión semanal  el día 17 de mayo con los monitores, coordinadores deportivos y veedores de Los Juegos Corregimentales, en esta reunión se trataron temas como la fecha de entrega de documentos para las inscripciones, fechas tentativas de inauguración de los juegos y relación de las disciplinas deportivas en las que va a participar cada corregimiento y vereda. 
5.	 Se realizó reunión de Equipo de trabajo el día 7 de mayo con el jefe de Fomento Giovanny Carrasquilla, donde se trataron temas de la planeación y planificación del desarrollo de los juegos de las diferentes estrategias y a su vez se propuso tener un stop de implementos para desarrollar las respectivas actividades, entre otros temas. A corte 31 de mayo se reporta: 
•	Desde la estrategia de juegos corregéntales se realizó reunión el día 29 de mayo con los monitores, coordinadores deportivos, veedores de los corregimientos y equipo de trabajo de Deporte Social Comunitario, en las instalaciones del complejo de raquetas, donde se trataron temas tales como  el proceso de contratación, programación de las fechas de  inscripción, además se solicitud  una revisión de los escenarios deportivos que se utilizaran en la realización de los juegos por parte del área de infraestructura. 
•	Desde la estrategia de los juegos corregimentales se realizó reunión semanal  el día 17 de mayo con los monitores, coordinadores deportivos y veedores de Los Juegos Corregimentales, en esta reunión se trataron temas como la fecha de entrega de documentos para las inscripciones, fechas tentativas de inauguración de los juegos y relación de las disciplinas deportivas en las que va a participar cada corregimiento y vereda.
Se continúa con las programaciones del Torneo de Futbol Menor Corregiemiento la Boquilla 
Fecha 	Nº Partdos 	Categoría 
4 de mayo de 2024	3 Partidos 	Sub 15 
	3 Partidos 	Sub 12
11 de mayo de 2024	3 Partidos 	Sub 25
	3 Partidos 	Sub 12
18 de mayo de 2024	3 Partidos 	Sub 25
	3 Partidos	Sub 12
25 de mayo de 2024 	3 Partidos 	Sub15
	3 Partidos 	Sub 12 
A corte 31 de mayo se reporta:•	Desde la estrategia de los juegos comunales se realizó reunión el día 23 de mayo con los coordinadores deportivos representantes de las tres (3) localidades del Distrito, para la entrega de la documentación de los deportistas que participaran en los Juegos Comunales 2024. •	Se realizó reunión con los líderes deportivos de la zona industrial el día  23 de mayo  para socializar los aspectos relacionados al torneo Ecopetrol –IDER 2024.
•	4 de mayo se realizó un evento predeportivo en el barrio Nuevo Oriente en conmemoración al día de la niñez, donde se realizaron actividades lúdicas predeportivas y recreativas donde se impactó a 284 personas entre niños y adultos de la comunidad.    
</t>
  </si>
  <si>
    <r>
      <t>A corte 31 de mayo se realizaron:
•</t>
    </r>
    <r>
      <rPr>
        <sz val="11"/>
        <color theme="1"/>
        <rFont val="Arial"/>
        <family val="2"/>
      </rPr>
      <t xml:space="preserve">	Se realizan atención periódica tres (3) veces por semana en la cárcel de mujeres donde se realizan actividades predeportivas en las disciplinas de kitbol, futbol, voleibol y otras, desde la estrategia de juegos</t>
    </r>
    <r>
      <rPr>
        <b/>
        <u/>
        <sz val="11"/>
        <color theme="1"/>
        <rFont val="Arial"/>
        <family val="2"/>
      </rPr>
      <t xml:space="preserve"> </t>
    </r>
    <r>
      <rPr>
        <sz val="11"/>
        <color theme="1"/>
        <rFont val="Arial"/>
        <family val="2"/>
      </rPr>
      <t xml:space="preserve">carcelarios.
Fechas 	Nº de Ben. 
08 de mayo	27
10 de mayo	27
15 de mayo	27
17 de mayo	30
22 de mayo	35
24 de mayo	30
29 de mayo	35                                                                                                                                                                                                                                     </t>
    </r>
    <r>
      <rPr>
        <b/>
        <u/>
        <sz val="11"/>
        <color theme="1"/>
        <rFont val="Arial"/>
        <family val="2"/>
      </rPr>
      <t xml:space="preserve">
</t>
    </r>
    <r>
      <rPr>
        <sz val="11"/>
        <color theme="1"/>
        <rFont val="Arial"/>
        <family val="2"/>
      </rPr>
      <t xml:space="preserve">31 de mayo35   </t>
    </r>
    <r>
      <rPr>
        <b/>
        <u/>
        <sz val="11"/>
        <color theme="1"/>
        <rFont val="Arial"/>
        <family val="2"/>
      </rPr>
      <t xml:space="preserve">                                                                                                                                                                                                                                                                                                                                        A corte de 31 de mayo del 2024 , se reporta: 
</t>
    </r>
    <r>
      <rPr>
        <sz val="11"/>
        <color theme="1"/>
        <rFont val="Arial"/>
        <family val="2"/>
      </rPr>
      <t>Se realiza atención periódica en el complejo acuático tres (3) veces por semana se están realizando entrenamientos deportivos de natación, como proceso de preparación a los juegos distritales de la discapacidad.
	El día 7 de mayo se realiza mesa de trabajo organización de actividades conmemoración del día de la madre y evaluación de las actividades desarrolladas mes de abril 2024. DIA: 7 de mayo del 2024 LUGAR: IDER POBLACION IMPACTADA: 8 personas
	El día 10 de mayo se realiza Práctica deportiva de baloncesto adaptado con personas con discapacidad como proceso de formación y motivación a los Juegos Distritales de la Discapacidad. DIA: 10 de mayo del 2024. LUGAR: Fundación El Rosario. POBLACION IMPACTADA: 125
	El día 11 de mayo se realizó actividad en Conmemoración día de las madres con prácticas pre deportivas y recreativas donde participaron  mamitas  y cuidadoras de personas con discapacidad. DIA: 11 de mayo del 2024. LUGAR: Complejo Acuático. POBLACION IMPACTADA:  68
	El 17 de mayo se realizó actividad en Conmemoración día la familia, donde participaron padre de familias y personas con discapacidad en actividades pre deportivas. DIA: 17 de mayo del 2024. LUGAR: Fundación ALUNA. POBLACION IMPACTADA: 20
	El día 29 de mayo se realizó actividad de práctica deportiva de futbol como proceso de formación. LUGAR: Fundación Acción y Vida. POBLACION IMPACTADA: 13
	El día 29 de mayo se realizó Actividades predeportivas adaptadas con personas con discapacidad como proceso de motivación a la participación a los Juegos Distritales de la Discapacidad 2024. LUGAR: Fundación El Rosario. POBLACION IMPACTADA: 81</t>
    </r>
    <r>
      <rPr>
        <b/>
        <u/>
        <sz val="11"/>
        <color theme="1"/>
        <rFont val="Arial"/>
        <family val="2"/>
      </rPr>
      <t xml:space="preserve">
A corte de 31 de mayo se reporta:
</t>
    </r>
    <r>
      <rPr>
        <sz val="11"/>
        <color theme="1"/>
        <rFont val="Arial"/>
        <family val="2"/>
      </rPr>
      <t>Actividad 	Fecha 	Beneficiarios 
Actividad Recreodeportiva - Niños Felices	4/05/2024	284
Actividad Día del Niño - Población Protección de Derecho / Discapacidad	4/05/2024	80
Actividad  Festival Deportivo	17 -25/05/2024	68
TOTAL 		432</t>
    </r>
  </si>
  <si>
    <r>
      <rPr>
        <b/>
        <u/>
        <sz val="12"/>
        <color theme="1"/>
        <rFont val="Arial"/>
        <family val="2"/>
      </rPr>
      <t xml:space="preserve">A corte 31 de Mayo se reporta: </t>
    </r>
    <r>
      <rPr>
        <b/>
        <sz val="12"/>
        <color theme="1"/>
        <rFont val="Arial"/>
        <family val="2"/>
      </rPr>
      <t xml:space="preserve">
Para este periodo se continuó con  el proceso de inscripción para los niveles de núcleos, las cuales siguen habilitadas.
Para corte de este periodo se lleva un número de niños inscriptos: 4.369 NNA.</t>
    </r>
    <r>
      <rPr>
        <b/>
        <u/>
        <sz val="12"/>
        <color theme="1"/>
        <rFont val="Arial"/>
        <family val="2"/>
      </rPr>
      <t xml:space="preserve"> A corte 31 de mayo se reporta: </t>
    </r>
    <r>
      <rPr>
        <b/>
        <sz val="12"/>
        <color theme="1"/>
        <rFont val="Arial"/>
        <family val="2"/>
      </rPr>
      <t xml:space="preserve">
</t>
    </r>
    <r>
      <rPr>
        <sz val="12"/>
        <color theme="1"/>
        <rFont val="Arial"/>
        <family val="2"/>
      </rPr>
      <t xml:space="preserve">Se continúa con los procesos de atención en los puntos para el nivel de énfasis de la escuela y se activan los procesos deportivos dentro de las mismas llegando a la comunidad de manera contundente y dejando un mensaje de institucionalidad en cada sector donde somos visibilizados
Se realizó desde la formación de énfasis deportivo el Festival de Atletismo el día 19 de mayo, con la participación de los NNA de los niveles de iniciación de la escuela, diversos clubes de la ciudad y corregimeintos con el objetivo de desarrollar habilidades deportivas en la disciplina e identificar cualidades y destrezas en los NNA para captar nuevos talentos para el énfasis de Atletismo. Participaron 150 NNA entre 9 a 11 años. </t>
    </r>
    <r>
      <rPr>
        <u/>
        <sz val="12"/>
        <color theme="1"/>
        <rFont val="Arial"/>
        <family val="2"/>
      </rPr>
      <t xml:space="preserve">A </t>
    </r>
    <r>
      <rPr>
        <b/>
        <u/>
        <sz val="12"/>
        <color theme="1"/>
        <rFont val="Arial"/>
        <family val="2"/>
      </rPr>
      <t xml:space="preserve">corte 31 de mayo se reporta: </t>
    </r>
    <r>
      <rPr>
        <sz val="12"/>
        <color theme="1"/>
        <rFont val="Arial"/>
        <family val="2"/>
      </rPr>
      <t xml:space="preserve">
Se continúa con los procesos de atención en los puntos para el nivel de perfeccionamiento de la escuela y se generan mecanismos internos de ajustes técnicos en el mismo que garanticen el desarrollo óptimo y eficiente de los procesos. </t>
    </r>
    <r>
      <rPr>
        <u/>
        <sz val="12"/>
        <color theme="1"/>
        <rFont val="Arial"/>
        <family val="2"/>
      </rPr>
      <t xml:space="preserve">                         </t>
    </r>
    <r>
      <rPr>
        <b/>
        <u/>
        <sz val="12"/>
        <color theme="1"/>
        <rFont val="Arial"/>
        <family val="2"/>
      </rPr>
      <t>A corte 31 de Mayo se reporta:</t>
    </r>
    <r>
      <rPr>
        <b/>
        <sz val="12"/>
        <color theme="1"/>
        <rFont val="Arial"/>
        <family val="2"/>
      </rPr>
      <t xml:space="preserve">
</t>
    </r>
    <r>
      <rPr>
        <sz val="12"/>
        <color theme="1"/>
        <rFont val="Arial"/>
        <family val="2"/>
      </rPr>
      <t xml:space="preserve">Se continúan con las intervenciones y seguimientos a los NNA a cargo del equipo psicosocial de la escuela; así mismo se ha trabajado en el periodo de inscripción con atención presencial en los puntos establecidos para facilitar a los usuarios el proceso. 
El equipo psicosocial de la escuela ha apoyado actividades:
1.	Intervención Psicosocial al Torneo de Futbol Menor en el Corregimiento de la Boquilla 
2.	Actividad Lúdica deportiva en Conmemoración al día de la Niñez en el centro de la Excelencia de Pasacaballos
3.	Apoyo Logístico en la atención Física con las Fisioterapeutas en la Carrera Mata Moros de la Escuela Naval de Cadetes Manzanillo 
4.	Actividades Lúdicas Deportivas en Murallas para todos (Fortificaciones) 
5.	Jornada Recreo deportiva día de la Niñez barrio Flor del Campo 
6.	Actividad día de la Familia Parada Saludable – Unidad de Victimas (Sec. Participación) 
7.	Oferta Institucional Ceballos A corte 31 de mayo se reporta: 
Se realizó desde la formación de énfasis deportivo el Festival de Atletismo el día 19 de mayo, con la participación de los NNA de los niveles de iniciación de la escuela, diversos clubes de la ciudad y corregimeintos con el objetivo de desarrollar habilidades deportivas en la disciplina e identificar cualidades y destrezas en los NNA para captar nuevos talentos para el énfasis de Atletismo. Participaron 150 NNA entre 9 a 11 años  
Se inició el proceso de avance en el mismo junto con la Escuela Taller de Cartagena se inicio el proceso de ejecución de actividades internas en la Toma de Murallas (Futbol, Beisbol, Kick Ball, Futbol de Salón, Lucha, Taekwondo) 
</t>
    </r>
  </si>
  <si>
    <t xml:space="preserve">Se tienen activos los 55 núcleos de iniciación </t>
  </si>
  <si>
    <t xml:space="preserve">AVANCE META PRODUCTO  CUATRENIO MAYO DE 2024  </t>
  </si>
  <si>
    <t>APROPIACION DEFINITIVA IDER A CORTE DE MAYO 31 DE 2024</t>
  </si>
  <si>
    <t>REPORTE EJECUCIÓN PRESUPUESTAL IDER  A CORTE DE MAYO 31 DE 2024</t>
  </si>
  <si>
    <t xml:space="preserve">% EJECUCIÓN PRESUPUESTAL IDER  A CORTE DE MAYO  31 DE 2024 </t>
  </si>
  <si>
    <t>NOTA: LODATOS DE LA EJECUCION PRESUPUESTAN SE TOMAN COMO LOS SUMINISTRA EL INSTITUTO DE DEPORTES Y RECREACION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</si>
</sst>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 #,##0.00_-;\-&quot;$&quot;\ * #,##0.00_-;_-&quot;$&quot;\ * &quot;-&quot;??_-;_-@_-"/>
    <numFmt numFmtId="43" formatCode="_-* #,##0.00_-;\-* #,##0.00_-;_-* &quot;-&quot;??_-;_-@_-"/>
    <numFmt numFmtId="164" formatCode="\$\ #,##0.00"/>
    <numFmt numFmtId="165" formatCode="_(* #,##0.00_);_(* \(#,##0.00\);_(* \-??_);_(@_)"/>
    <numFmt numFmtId="166" formatCode="_-* #,##0_-;\-* #,##0_-;_-* &quot;-&quot;??_-;_-@_-"/>
    <numFmt numFmtId="167" formatCode="_(* #,##0_);_(* \(#,##0\);_(* &quot;-&quot;??_);_(@_)"/>
  </numFmts>
  <fonts count="58" x14ac:knownFonts="1">
    <font>
      <sz val="11"/>
      <color theme="1"/>
      <name val="Calibri"/>
      <family val="2"/>
      <scheme val="minor"/>
    </font>
    <font>
      <b/>
      <sz val="16"/>
      <color theme="1"/>
      <name val="Calibri"/>
      <family val="2"/>
      <scheme val="minor"/>
    </font>
    <font>
      <b/>
      <sz val="11"/>
      <color theme="1"/>
      <name val="Arial"/>
      <family val="2"/>
    </font>
    <font>
      <b/>
      <sz val="12"/>
      <color theme="1" tint="4.9989318521683403E-2"/>
      <name val="Arial"/>
      <family val="2"/>
    </font>
    <font>
      <b/>
      <sz val="11"/>
      <name val="Arial"/>
      <family val="2"/>
    </font>
    <font>
      <sz val="11"/>
      <color theme="1"/>
      <name val="Arial"/>
      <family val="2"/>
    </font>
    <font>
      <b/>
      <sz val="9"/>
      <color indexed="81"/>
      <name val="Tahoma"/>
      <family val="2"/>
    </font>
    <font>
      <sz val="9"/>
      <color indexed="81"/>
      <name val="Tahoma"/>
      <family val="2"/>
    </font>
    <font>
      <b/>
      <sz val="10"/>
      <color theme="1"/>
      <name val="Verdana"/>
      <family val="2"/>
    </font>
    <font>
      <sz val="10"/>
      <color theme="1"/>
      <name val="Verdana"/>
      <family val="2"/>
    </font>
    <font>
      <sz val="10"/>
      <name val="Arial"/>
      <family val="2"/>
    </font>
    <font>
      <b/>
      <sz val="12"/>
      <name val="Arial"/>
      <family val="2"/>
    </font>
    <font>
      <sz val="12"/>
      <name val="Arial"/>
      <family val="2"/>
    </font>
    <font>
      <b/>
      <sz val="14"/>
      <name val="Arial"/>
      <family val="2"/>
    </font>
    <font>
      <b/>
      <sz val="15"/>
      <color theme="1"/>
      <name val="Arial"/>
      <family val="2"/>
    </font>
    <font>
      <b/>
      <sz val="11"/>
      <color theme="1"/>
      <name val="Calibri"/>
      <family val="2"/>
      <scheme val="minor"/>
    </font>
    <font>
      <b/>
      <sz val="12"/>
      <color theme="1"/>
      <name val="Calibri"/>
      <family val="2"/>
      <scheme val="minor"/>
    </font>
    <font>
      <b/>
      <sz val="14"/>
      <color theme="1"/>
      <name val="Calibri"/>
      <family val="2"/>
      <scheme val="minor"/>
    </font>
    <font>
      <sz val="15"/>
      <color theme="1"/>
      <name val="Arial"/>
      <family val="2"/>
    </font>
    <font>
      <sz val="11"/>
      <color theme="1"/>
      <name val="Calibri"/>
      <family val="2"/>
      <scheme val="minor"/>
    </font>
    <font>
      <sz val="11"/>
      <color theme="1"/>
      <name val="Calibri"/>
      <family val="2"/>
    </font>
    <font>
      <b/>
      <sz val="11"/>
      <color theme="1" tint="4.9989318521683403E-2"/>
      <name val="Arial"/>
      <family val="2"/>
    </font>
    <font>
      <b/>
      <sz val="11"/>
      <color rgb="FFFF0000"/>
      <name val="Arial"/>
      <family val="2"/>
    </font>
    <font>
      <sz val="11"/>
      <color rgb="FF000000"/>
      <name val="Arial"/>
      <family val="2"/>
    </font>
    <font>
      <sz val="11"/>
      <color rgb="FF000009"/>
      <name val="Arial"/>
      <family val="2"/>
    </font>
    <font>
      <sz val="11"/>
      <name val="Arial"/>
      <family val="2"/>
    </font>
    <font>
      <sz val="11"/>
      <color theme="1" tint="4.9989318521683403E-2"/>
      <name val="Arial"/>
      <family val="2"/>
    </font>
    <font>
      <b/>
      <sz val="22"/>
      <color theme="1"/>
      <name val="Arial"/>
      <family val="2"/>
    </font>
    <font>
      <b/>
      <sz val="26"/>
      <color theme="1"/>
      <name val="Arial"/>
      <family val="2"/>
    </font>
    <font>
      <b/>
      <u/>
      <sz val="11"/>
      <color theme="1"/>
      <name val="Arial"/>
      <family val="2"/>
    </font>
    <font>
      <u/>
      <sz val="11"/>
      <color theme="1"/>
      <name val="Arial"/>
      <family val="2"/>
    </font>
    <font>
      <b/>
      <i/>
      <u/>
      <sz val="11"/>
      <color theme="1"/>
      <name val="Arial"/>
      <family val="2"/>
    </font>
    <font>
      <sz val="24"/>
      <color theme="1"/>
      <name val="Calibri"/>
      <family val="2"/>
      <scheme val="minor"/>
    </font>
    <font>
      <b/>
      <sz val="24"/>
      <color rgb="FF000000"/>
      <name val="Arial Narrow"/>
      <family val="2"/>
    </font>
    <font>
      <b/>
      <sz val="24"/>
      <color theme="1"/>
      <name val="Calibri"/>
      <family val="2"/>
      <scheme val="minor"/>
    </font>
    <font>
      <b/>
      <sz val="22"/>
      <color rgb="FF000000"/>
      <name val="Arial"/>
      <family val="2"/>
    </font>
    <font>
      <sz val="11"/>
      <color rgb="FFFF0000"/>
      <name val="Arial"/>
      <family val="2"/>
    </font>
    <font>
      <sz val="16"/>
      <color theme="1"/>
      <name val="Arial"/>
      <family val="2"/>
    </font>
    <font>
      <b/>
      <sz val="16"/>
      <color theme="1"/>
      <name val="Arial"/>
      <family val="2"/>
    </font>
    <font>
      <sz val="16"/>
      <color rgb="FF000000"/>
      <name val="Arial"/>
      <family val="2"/>
    </font>
    <font>
      <sz val="16"/>
      <name val="Arial"/>
      <family val="2"/>
    </font>
    <font>
      <sz val="14"/>
      <color theme="1"/>
      <name val="Arial"/>
      <family val="2"/>
    </font>
    <font>
      <b/>
      <sz val="14"/>
      <color theme="1"/>
      <name val="Arial"/>
      <family val="2"/>
    </font>
    <font>
      <b/>
      <sz val="14"/>
      <color rgb="FF000000"/>
      <name val="Arial"/>
      <family val="2"/>
    </font>
    <font>
      <sz val="14"/>
      <color rgb="FF000000"/>
      <name val="Arial"/>
      <family val="2"/>
    </font>
    <font>
      <sz val="14"/>
      <name val="Arial"/>
      <family val="2"/>
    </font>
    <font>
      <b/>
      <sz val="16"/>
      <color rgb="FF000000"/>
      <name val="Arial"/>
      <family val="2"/>
    </font>
    <font>
      <sz val="12"/>
      <color theme="1"/>
      <name val="Arial"/>
      <family val="2"/>
    </font>
    <font>
      <b/>
      <sz val="12"/>
      <color theme="1"/>
      <name val="Arial"/>
      <family val="2"/>
    </font>
    <font>
      <sz val="8"/>
      <color theme="1"/>
      <name val="Arial"/>
      <family val="2"/>
    </font>
    <font>
      <b/>
      <sz val="8"/>
      <color theme="1"/>
      <name val="Arial"/>
      <family val="2"/>
    </font>
    <font>
      <b/>
      <u/>
      <sz val="8"/>
      <color theme="1"/>
      <name val="Arial"/>
      <family val="2"/>
    </font>
    <font>
      <b/>
      <u/>
      <sz val="12"/>
      <color theme="1"/>
      <name val="Arial"/>
      <family val="2"/>
    </font>
    <font>
      <u/>
      <sz val="12"/>
      <color theme="1"/>
      <name val="Arial"/>
      <family val="2"/>
    </font>
    <font>
      <sz val="12"/>
      <color rgb="FFFF0000"/>
      <name val="Arial"/>
      <family val="2"/>
    </font>
    <font>
      <sz val="10"/>
      <color theme="1"/>
      <name val="Arial"/>
      <family val="2"/>
    </font>
    <font>
      <b/>
      <sz val="10"/>
      <color theme="1"/>
      <name val="Arial"/>
      <family val="2"/>
    </font>
    <font>
      <u/>
      <sz val="8"/>
      <color theme="1"/>
      <name val="Arial"/>
      <family val="2"/>
    </font>
  </fonts>
  <fills count="16">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rgb="FFE2EFDA"/>
        <bgColor indexed="64"/>
      </patternFill>
    </fill>
    <fill>
      <patternFill patternType="solid">
        <fgColor rgb="FF6699FF"/>
        <bgColor indexed="64"/>
      </patternFill>
    </fill>
    <fill>
      <patternFill patternType="solid">
        <fgColor theme="5"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7" tint="0.59999389629810485"/>
        <bgColor indexed="64"/>
      </patternFill>
    </fill>
    <fill>
      <patternFill patternType="solid">
        <fgColor rgb="FF92D050"/>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7"/>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thin">
        <color indexed="64"/>
      </left>
      <right/>
      <top/>
      <bottom/>
      <diagonal/>
    </border>
    <border>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s>
  <cellStyleXfs count="9">
    <xf numFmtId="0" fontId="0" fillId="0" borderId="0"/>
    <xf numFmtId="0" fontId="8" fillId="2" borderId="0" applyNumberFormat="0" applyBorder="0" applyProtection="0">
      <alignment horizontal="center" vertical="center"/>
    </xf>
    <xf numFmtId="49" fontId="9" fillId="0" borderId="0" applyFill="0" applyBorder="0" applyProtection="0">
      <alignment horizontal="left" vertical="center"/>
    </xf>
    <xf numFmtId="3" fontId="9" fillId="0" borderId="0" applyFill="0" applyBorder="0" applyProtection="0">
      <alignment horizontal="right" vertical="center"/>
    </xf>
    <xf numFmtId="0" fontId="10" fillId="0" borderId="0"/>
    <xf numFmtId="43" fontId="19" fillId="0" borderId="0" applyFont="0" applyFill="0" applyBorder="0" applyAlignment="0" applyProtection="0"/>
    <xf numFmtId="9" fontId="19" fillId="0" borderId="0" applyFont="0" applyFill="0" applyBorder="0" applyAlignment="0" applyProtection="0"/>
    <xf numFmtId="0" fontId="20" fillId="0" borderId="0"/>
    <xf numFmtId="44" fontId="19" fillId="0" borderId="0" applyFont="0" applyFill="0" applyBorder="0" applyAlignment="0" applyProtection="0"/>
  </cellStyleXfs>
  <cellXfs count="614">
    <xf numFmtId="0" fontId="0" fillId="0" borderId="0" xfId="0"/>
    <xf numFmtId="0" fontId="12" fillId="0" borderId="11" xfId="4" applyFont="1" applyBorder="1" applyAlignment="1">
      <alignment horizontal="center" vertical="center"/>
    </xf>
    <xf numFmtId="14" fontId="12" fillId="0" borderId="2" xfId="4" applyNumberFormat="1" applyFont="1" applyBorder="1"/>
    <xf numFmtId="0" fontId="12" fillId="0" borderId="16" xfId="4" applyFont="1" applyBorder="1" applyAlignment="1">
      <alignment horizontal="center" vertical="center"/>
    </xf>
    <xf numFmtId="14" fontId="12" fillId="0" borderId="17" xfId="4" applyNumberFormat="1" applyFont="1" applyBorder="1"/>
    <xf numFmtId="0" fontId="12" fillId="0" borderId="12" xfId="4" applyFont="1" applyBorder="1" applyAlignment="1">
      <alignment horizontal="center" vertical="center"/>
    </xf>
    <xf numFmtId="14" fontId="0" fillId="0" borderId="1" xfId="0" applyNumberFormat="1" applyBorder="1" applyAlignment="1">
      <alignment horizontal="center" vertical="center"/>
    </xf>
    <xf numFmtId="0" fontId="12" fillId="0" borderId="11" xfId="4" applyFont="1" applyBorder="1"/>
    <xf numFmtId="0" fontId="12" fillId="0" borderId="12" xfId="4" applyFont="1" applyBorder="1"/>
    <xf numFmtId="0" fontId="11" fillId="4" borderId="13" xfId="4" applyFont="1" applyFill="1" applyBorder="1" applyAlignment="1">
      <alignment horizontal="center" vertical="center"/>
    </xf>
    <xf numFmtId="0" fontId="11" fillId="4" borderId="10" xfId="4" applyFont="1" applyFill="1" applyBorder="1" applyAlignment="1">
      <alignment horizontal="center" vertical="center"/>
    </xf>
    <xf numFmtId="0" fontId="0" fillId="0" borderId="0" xfId="0" applyAlignment="1">
      <alignment vertical="center"/>
    </xf>
    <xf numFmtId="0" fontId="11" fillId="4" borderId="15" xfId="4" applyFont="1" applyFill="1" applyBorder="1" applyAlignment="1">
      <alignment vertical="center"/>
    </xf>
    <xf numFmtId="0" fontId="11" fillId="4" borderId="11" xfId="4" applyFont="1" applyFill="1" applyBorder="1" applyAlignment="1">
      <alignment horizontal="center" vertical="center"/>
    </xf>
    <xf numFmtId="0" fontId="5" fillId="0" borderId="0" xfId="0" applyFont="1" applyAlignment="1">
      <alignment horizontal="center" vertical="center" wrapText="1"/>
    </xf>
    <xf numFmtId="0" fontId="2" fillId="3" borderId="0" xfId="0" applyFont="1" applyFill="1" applyAlignment="1">
      <alignment horizontal="center" vertical="center" wrapText="1"/>
    </xf>
    <xf numFmtId="0" fontId="14" fillId="5" borderId="0" xfId="0" applyFont="1" applyFill="1" applyAlignment="1">
      <alignment horizontal="center" vertical="center" wrapText="1"/>
    </xf>
    <xf numFmtId="0" fontId="2" fillId="0" borderId="0" xfId="0" applyFont="1" applyAlignment="1">
      <alignment horizontal="center" vertical="center" wrapText="1"/>
    </xf>
    <xf numFmtId="0" fontId="3" fillId="3" borderId="0" xfId="0" applyFont="1" applyFill="1" applyAlignment="1">
      <alignment horizontal="center" vertical="center" wrapText="1"/>
    </xf>
    <xf numFmtId="0" fontId="4" fillId="0" borderId="0" xfId="0" applyFont="1" applyAlignment="1">
      <alignment horizontal="center" vertical="center" wrapText="1"/>
    </xf>
    <xf numFmtId="0" fontId="0" fillId="0" borderId="1" xfId="0" applyBorder="1"/>
    <xf numFmtId="0" fontId="15" fillId="0" borderId="1" xfId="0" applyFont="1" applyBorder="1" applyAlignment="1">
      <alignment horizontal="left" vertical="center"/>
    </xf>
    <xf numFmtId="0" fontId="11" fillId="4" borderId="14" xfId="4" applyFont="1" applyFill="1" applyBorder="1" applyAlignment="1">
      <alignment horizontal="center" vertical="center"/>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11" fillId="4" borderId="17" xfId="4" applyFont="1" applyFill="1" applyBorder="1" applyAlignment="1">
      <alignment vertical="center"/>
    </xf>
    <xf numFmtId="0" fontId="11" fillId="4" borderId="15" xfId="4" applyFont="1" applyFill="1" applyBorder="1" applyAlignment="1">
      <alignment horizontal="center" vertical="center"/>
    </xf>
    <xf numFmtId="0" fontId="0" fillId="0" borderId="1" xfId="0" applyBorder="1" applyAlignment="1">
      <alignment vertical="center" wrapText="1"/>
    </xf>
    <xf numFmtId="0" fontId="2" fillId="3" borderId="19" xfId="0" applyFont="1" applyFill="1" applyBorder="1" applyAlignment="1">
      <alignment horizontal="center" vertical="center" wrapText="1"/>
    </xf>
    <xf numFmtId="0" fontId="5" fillId="0" borderId="19" xfId="0" applyFont="1" applyBorder="1"/>
    <xf numFmtId="0" fontId="5" fillId="0" borderId="0" xfId="0" applyFont="1"/>
    <xf numFmtId="0" fontId="5" fillId="0" borderId="4" xfId="0" applyFont="1" applyBorder="1"/>
    <xf numFmtId="0" fontId="5" fillId="0" borderId="3" xfId="0" applyFont="1" applyBorder="1"/>
    <xf numFmtId="166" fontId="5" fillId="0" borderId="1" xfId="5" applyNumberFormat="1" applyFont="1" applyFill="1" applyBorder="1" applyAlignment="1">
      <alignment horizontal="right" vertical="center" wrapText="1"/>
    </xf>
    <xf numFmtId="9" fontId="5" fillId="0" borderId="1" xfId="6" applyFont="1" applyBorder="1" applyAlignment="1">
      <alignment horizontal="center" vertical="center"/>
    </xf>
    <xf numFmtId="14" fontId="5" fillId="0" borderId="1" xfId="6" applyNumberFormat="1" applyFont="1" applyFill="1" applyBorder="1" applyAlignment="1">
      <alignment horizontal="center" vertical="center" wrapText="1"/>
    </xf>
    <xf numFmtId="166" fontId="5" fillId="0" borderId="1" xfId="5" applyNumberFormat="1" applyFont="1" applyFill="1" applyBorder="1" applyAlignment="1">
      <alignment horizontal="center" vertical="center" wrapText="1"/>
    </xf>
    <xf numFmtId="1" fontId="5" fillId="0" borderId="1" xfId="0" applyNumberFormat="1" applyFont="1" applyBorder="1" applyAlignment="1">
      <alignment horizontal="center" vertical="center" wrapText="1"/>
    </xf>
    <xf numFmtId="0" fontId="5" fillId="0" borderId="1" xfId="0" applyFont="1" applyBorder="1" applyAlignment="1">
      <alignment wrapText="1"/>
    </xf>
    <xf numFmtId="0" fontId="5" fillId="0" borderId="0" xfId="0" applyFont="1" applyAlignment="1">
      <alignment horizontal="center"/>
    </xf>
    <xf numFmtId="1" fontId="5" fillId="6" borderId="1" xfId="0" applyNumberFormat="1" applyFont="1" applyFill="1" applyBorder="1" applyAlignment="1">
      <alignment horizontal="center" vertical="center" wrapText="1"/>
    </xf>
    <xf numFmtId="0" fontId="5" fillId="6" borderId="1" xfId="0" applyFont="1" applyFill="1" applyBorder="1"/>
    <xf numFmtId="0" fontId="5" fillId="6" borderId="1" xfId="0" applyFont="1" applyFill="1" applyBorder="1" applyAlignment="1">
      <alignment wrapText="1"/>
    </xf>
    <xf numFmtId="0" fontId="5" fillId="0" borderId="1" xfId="0" applyFont="1" applyBorder="1"/>
    <xf numFmtId="0" fontId="5" fillId="0" borderId="1" xfId="0" applyFont="1" applyBorder="1" applyAlignment="1">
      <alignment horizontal="center" vertical="center" wrapText="1"/>
    </xf>
    <xf numFmtId="0" fontId="5" fillId="0" borderId="1" xfId="0" applyFont="1" applyBorder="1" applyAlignment="1">
      <alignment vertical="center" wrapText="1"/>
    </xf>
    <xf numFmtId="166" fontId="25" fillId="0" borderId="1" xfId="5" applyNumberFormat="1" applyFont="1" applyFill="1" applyBorder="1" applyAlignment="1">
      <alignment horizontal="right" vertical="center" wrapText="1"/>
    </xf>
    <xf numFmtId="1" fontId="5" fillId="0" borderId="1" xfId="5" applyNumberFormat="1" applyFont="1" applyFill="1" applyBorder="1" applyAlignment="1">
      <alignment horizontal="right" vertical="center" wrapText="1"/>
    </xf>
    <xf numFmtId="166" fontId="5" fillId="7" borderId="1" xfId="5" applyNumberFormat="1" applyFont="1" applyFill="1" applyBorder="1" applyAlignment="1">
      <alignment horizontal="center" vertical="center" wrapText="1"/>
    </xf>
    <xf numFmtId="9" fontId="5" fillId="7" borderId="1" xfId="6" applyFont="1" applyFill="1" applyBorder="1" applyAlignment="1">
      <alignment horizontal="center" vertical="center"/>
    </xf>
    <xf numFmtId="1" fontId="26" fillId="0" borderId="1" xfId="0" applyNumberFormat="1" applyFont="1" applyBorder="1" applyAlignment="1">
      <alignment horizontal="center" vertical="center" wrapText="1"/>
    </xf>
    <xf numFmtId="166" fontId="5" fillId="7" borderId="1" xfId="5" applyNumberFormat="1" applyFont="1" applyFill="1" applyBorder="1" applyAlignment="1">
      <alignment horizontal="right" vertical="center" wrapText="1"/>
    </xf>
    <xf numFmtId="1" fontId="5" fillId="7" borderId="1" xfId="5" applyNumberFormat="1" applyFont="1" applyFill="1" applyBorder="1" applyAlignment="1">
      <alignment horizontal="right" vertical="center" wrapText="1"/>
    </xf>
    <xf numFmtId="1" fontId="26" fillId="6" borderId="1" xfId="0" applyNumberFormat="1" applyFont="1" applyFill="1" applyBorder="1" applyAlignment="1">
      <alignment horizontal="center" vertical="center" wrapText="1"/>
    </xf>
    <xf numFmtId="2" fontId="5" fillId="0" borderId="1" xfId="5" applyNumberFormat="1" applyFont="1" applyFill="1" applyBorder="1" applyAlignment="1">
      <alignment horizontal="right" vertical="center" wrapText="1"/>
    </xf>
    <xf numFmtId="1" fontId="5" fillId="0" borderId="1" xfId="5" applyNumberFormat="1" applyFont="1" applyFill="1" applyBorder="1" applyAlignment="1">
      <alignment horizontal="center" vertical="center" wrapText="1"/>
    </xf>
    <xf numFmtId="1" fontId="26" fillId="6" borderId="1" xfId="5" applyNumberFormat="1" applyFont="1" applyFill="1" applyBorder="1" applyAlignment="1">
      <alignment horizontal="center" vertical="center" wrapText="1"/>
    </xf>
    <xf numFmtId="1" fontId="5" fillId="7" borderId="1" xfId="0" applyNumberFormat="1" applyFont="1" applyFill="1" applyBorder="1" applyAlignment="1">
      <alignment horizontal="center" vertical="center" wrapText="1"/>
    </xf>
    <xf numFmtId="0" fontId="5" fillId="7" borderId="0" xfId="0" applyFont="1" applyFill="1"/>
    <xf numFmtId="0" fontId="5" fillId="8" borderId="0" xfId="0" applyFont="1" applyFill="1"/>
    <xf numFmtId="43" fontId="5" fillId="0" borderId="1" xfId="6" applyNumberFormat="1" applyFont="1" applyBorder="1" applyAlignment="1">
      <alignment horizontal="center" vertical="center"/>
    </xf>
    <xf numFmtId="166" fontId="23" fillId="0" borderId="1" xfId="5" applyNumberFormat="1" applyFont="1" applyFill="1" applyBorder="1" applyAlignment="1">
      <alignment vertical="center" wrapText="1"/>
    </xf>
    <xf numFmtId="166" fontId="5" fillId="0" borderId="1" xfId="5" applyNumberFormat="1" applyFont="1" applyFill="1" applyBorder="1" applyAlignment="1">
      <alignment vertical="center" wrapText="1"/>
    </xf>
    <xf numFmtId="14" fontId="5" fillId="0" borderId="1" xfId="5" applyNumberFormat="1" applyFont="1" applyFill="1" applyBorder="1" applyAlignment="1">
      <alignment horizontal="center" vertical="center" wrapText="1"/>
    </xf>
    <xf numFmtId="166" fontId="5" fillId="0" borderId="1" xfId="6" applyNumberFormat="1" applyFont="1" applyBorder="1" applyAlignment="1">
      <alignment vertical="center"/>
    </xf>
    <xf numFmtId="1" fontId="5" fillId="0" borderId="1" xfId="0" applyNumberFormat="1" applyFont="1" applyBorder="1" applyAlignment="1">
      <alignment vertical="center" wrapText="1"/>
    </xf>
    <xf numFmtId="43" fontId="5" fillId="0" borderId="1" xfId="5" applyFont="1" applyFill="1" applyBorder="1" applyAlignment="1">
      <alignment horizontal="right" vertical="center" wrapText="1"/>
    </xf>
    <xf numFmtId="166" fontId="26" fillId="7" borderId="1" xfId="5" applyNumberFormat="1" applyFont="1" applyFill="1" applyBorder="1" applyAlignment="1">
      <alignment vertical="center" wrapText="1"/>
    </xf>
    <xf numFmtId="0" fontId="15" fillId="0" borderId="1" xfId="0" applyFont="1" applyBorder="1"/>
    <xf numFmtId="1" fontId="26" fillId="0" borderId="1" xfId="0" applyNumberFormat="1" applyFont="1" applyBorder="1" applyAlignment="1">
      <alignment horizontal="left" vertical="center" wrapText="1"/>
    </xf>
    <xf numFmtId="0" fontId="5" fillId="0" borderId="1" xfId="0" applyFont="1" applyBorder="1" applyAlignment="1">
      <alignment horizontal="left"/>
    </xf>
    <xf numFmtId="0" fontId="5" fillId="0" borderId="19" xfId="0" applyFont="1" applyBorder="1" applyAlignment="1">
      <alignment wrapText="1"/>
    </xf>
    <xf numFmtId="0" fontId="5" fillId="0" borderId="19" xfId="0" applyFont="1" applyBorder="1" applyAlignment="1">
      <alignment vertical="center" wrapText="1"/>
    </xf>
    <xf numFmtId="0" fontId="0" fillId="0" borderId="1" xfId="0" applyBorder="1" applyAlignment="1">
      <alignment wrapText="1"/>
    </xf>
    <xf numFmtId="0" fontId="0" fillId="0" borderId="19" xfId="0" applyBorder="1" applyAlignment="1">
      <alignment wrapText="1"/>
    </xf>
    <xf numFmtId="43" fontId="0" fillId="0" borderId="1" xfId="5" applyFont="1" applyFill="1" applyBorder="1" applyAlignment="1">
      <alignment horizontal="center" wrapText="1"/>
    </xf>
    <xf numFmtId="165" fontId="5" fillId="0" borderId="1" xfId="0" applyNumberFormat="1" applyFont="1" applyBorder="1" applyAlignment="1">
      <alignment horizontal="right" vertical="center" wrapText="1"/>
    </xf>
    <xf numFmtId="17" fontId="5" fillId="6" borderId="1" xfId="0" applyNumberFormat="1" applyFont="1" applyFill="1" applyBorder="1"/>
    <xf numFmtId="0" fontId="5" fillId="0" borderId="3" xfId="0" applyFont="1" applyBorder="1" applyAlignment="1">
      <alignment horizontal="center" vertical="center" wrapText="1"/>
    </xf>
    <xf numFmtId="0" fontId="0" fillId="0" borderId="1" xfId="0" applyBorder="1" applyAlignment="1">
      <alignment horizontal="center" vertical="center" wrapText="1"/>
    </xf>
    <xf numFmtId="0" fontId="5" fillId="7" borderId="1" xfId="0" applyFont="1" applyFill="1" applyBorder="1" applyAlignment="1">
      <alignment horizontal="center" vertical="center" wrapText="1"/>
    </xf>
    <xf numFmtId="0" fontId="23" fillId="0" borderId="1" xfId="0" applyFont="1" applyBorder="1" applyAlignment="1">
      <alignment horizontal="center" vertical="center" wrapText="1"/>
    </xf>
    <xf numFmtId="1" fontId="26" fillId="0" borderId="19" xfId="5" applyNumberFormat="1" applyFont="1" applyFill="1" applyBorder="1" applyAlignment="1">
      <alignment horizontal="center" vertical="center" wrapText="1"/>
    </xf>
    <xf numFmtId="1" fontId="26" fillId="0" borderId="1" xfId="5" applyNumberFormat="1" applyFont="1" applyFill="1" applyBorder="1" applyAlignment="1">
      <alignment horizontal="center" vertical="center" wrapText="1"/>
    </xf>
    <xf numFmtId="0" fontId="5" fillId="7" borderId="0" xfId="0" applyFont="1" applyFill="1" applyAlignment="1">
      <alignment horizontal="center"/>
    </xf>
    <xf numFmtId="44" fontId="5" fillId="7" borderId="0" xfId="8" applyFont="1" applyFill="1" applyBorder="1"/>
    <xf numFmtId="165" fontId="5" fillId="7" borderId="0" xfId="7" applyNumberFormat="1" applyFont="1" applyFill="1" applyAlignment="1">
      <alignment horizontal="right" vertical="center" wrapText="1"/>
    </xf>
    <xf numFmtId="164" fontId="5" fillId="7" borderId="0" xfId="7" applyNumberFormat="1" applyFont="1" applyFill="1" applyAlignment="1">
      <alignment vertical="center"/>
    </xf>
    <xf numFmtId="0" fontId="0" fillId="0" borderId="1" xfId="0" applyBorder="1" applyAlignment="1">
      <alignment horizontal="center" vertical="center"/>
    </xf>
    <xf numFmtId="17" fontId="5" fillId="0" borderId="1" xfId="0" applyNumberFormat="1" applyFont="1" applyBorder="1" applyAlignment="1">
      <alignment horizontal="center" vertical="center"/>
    </xf>
    <xf numFmtId="0" fontId="5" fillId="6" borderId="1" xfId="0" applyFont="1" applyFill="1" applyBorder="1" applyAlignment="1">
      <alignment horizontal="center" vertical="center" wrapText="1"/>
    </xf>
    <xf numFmtId="17" fontId="5" fillId="6" borderId="1" xfId="0" applyNumberFormat="1" applyFont="1" applyFill="1" applyBorder="1" applyAlignment="1">
      <alignment horizontal="center" vertical="center"/>
    </xf>
    <xf numFmtId="0" fontId="5" fillId="0" borderId="1" xfId="0" applyFont="1" applyBorder="1" applyAlignment="1">
      <alignment horizontal="center" vertical="center"/>
    </xf>
    <xf numFmtId="166" fontId="26" fillId="0" borderId="1" xfId="5" applyNumberFormat="1" applyFont="1" applyFill="1" applyBorder="1" applyAlignment="1">
      <alignment horizontal="right" vertical="center" wrapText="1"/>
    </xf>
    <xf numFmtId="1" fontId="5" fillId="7" borderId="1" xfId="5" applyNumberFormat="1" applyFont="1" applyFill="1" applyBorder="1" applyAlignment="1">
      <alignment horizontal="center" vertical="center" wrapText="1"/>
    </xf>
    <xf numFmtId="166" fontId="26" fillId="7" borderId="1" xfId="5" applyNumberFormat="1" applyFont="1" applyFill="1" applyBorder="1" applyAlignment="1">
      <alignment horizontal="center" vertical="center" wrapText="1"/>
    </xf>
    <xf numFmtId="2" fontId="5" fillId="7" borderId="1" xfId="5" applyNumberFormat="1" applyFont="1" applyFill="1" applyBorder="1" applyAlignment="1">
      <alignment horizontal="right" vertical="center" wrapText="1"/>
    </xf>
    <xf numFmtId="0" fontId="0" fillId="7" borderId="1" xfId="0" applyFill="1" applyBorder="1" applyAlignment="1">
      <alignment horizontal="center" vertical="center" wrapText="1"/>
    </xf>
    <xf numFmtId="43" fontId="5" fillId="7" borderId="1" xfId="6" applyNumberFormat="1" applyFont="1" applyFill="1" applyBorder="1" applyAlignment="1">
      <alignment horizontal="center" vertical="center"/>
    </xf>
    <xf numFmtId="166" fontId="5" fillId="7" borderId="1" xfId="6" applyNumberFormat="1" applyFont="1" applyFill="1" applyBorder="1" applyAlignment="1">
      <alignment vertical="center"/>
    </xf>
    <xf numFmtId="1" fontId="5" fillId="6" borderId="1" xfId="0" applyNumberFormat="1" applyFont="1" applyFill="1" applyBorder="1" applyAlignment="1">
      <alignment horizontal="right" vertical="center" wrapText="1"/>
    </xf>
    <xf numFmtId="1" fontId="22" fillId="6" borderId="1" xfId="0" applyNumberFormat="1" applyFont="1" applyFill="1" applyBorder="1" applyAlignment="1">
      <alignment horizontal="right" vertical="center" wrapText="1"/>
    </xf>
    <xf numFmtId="164" fontId="5" fillId="0" borderId="1" xfId="0" applyNumberFormat="1" applyFont="1" applyBorder="1" applyAlignment="1">
      <alignment horizontal="right" vertical="center"/>
    </xf>
    <xf numFmtId="1" fontId="26" fillId="6" borderId="1" xfId="0" applyNumberFormat="1" applyFont="1" applyFill="1" applyBorder="1" applyAlignment="1">
      <alignment horizontal="right" vertical="center" wrapText="1"/>
    </xf>
    <xf numFmtId="165" fontId="5" fillId="0" borderId="19" xfId="0" applyNumberFormat="1" applyFont="1" applyBorder="1" applyAlignment="1">
      <alignment horizontal="right" vertical="center" wrapText="1"/>
    </xf>
    <xf numFmtId="1" fontId="21" fillId="6" borderId="1" xfId="5" applyNumberFormat="1" applyFont="1" applyFill="1" applyBorder="1" applyAlignment="1">
      <alignment horizontal="right" vertical="center" wrapText="1"/>
    </xf>
    <xf numFmtId="43" fontId="5" fillId="0" borderId="1" xfId="5" applyFont="1" applyBorder="1" applyAlignment="1">
      <alignment horizontal="right" vertical="center"/>
    </xf>
    <xf numFmtId="167" fontId="5" fillId="0" borderId="1" xfId="5" applyNumberFormat="1" applyFont="1" applyBorder="1" applyAlignment="1">
      <alignment horizontal="right" vertical="center" wrapText="1"/>
    </xf>
    <xf numFmtId="167" fontId="5" fillId="0" borderId="1" xfId="5" applyNumberFormat="1" applyFont="1" applyFill="1" applyBorder="1" applyAlignment="1">
      <alignment horizontal="right" vertical="center" wrapText="1"/>
    </xf>
    <xf numFmtId="167" fontId="5" fillId="0" borderId="3" xfId="5" applyNumberFormat="1" applyFont="1" applyFill="1" applyBorder="1" applyAlignment="1">
      <alignment horizontal="right" vertical="center" wrapText="1"/>
    </xf>
    <xf numFmtId="166" fontId="5" fillId="0" borderId="1" xfId="5" applyNumberFormat="1" applyFont="1" applyBorder="1" applyAlignment="1">
      <alignment horizontal="right" vertical="center"/>
    </xf>
    <xf numFmtId="0" fontId="2" fillId="0" borderId="1" xfId="0" applyFont="1" applyBorder="1" applyAlignment="1">
      <alignment vertical="center" wrapText="1"/>
    </xf>
    <xf numFmtId="0" fontId="5" fillId="0" borderId="8" xfId="0" applyFont="1" applyBorder="1"/>
    <xf numFmtId="0" fontId="5" fillId="0" borderId="9" xfId="0" applyFont="1" applyBorder="1"/>
    <xf numFmtId="9" fontId="5" fillId="6" borderId="1" xfId="6" applyFont="1" applyFill="1" applyBorder="1"/>
    <xf numFmtId="0" fontId="2" fillId="0" borderId="3" xfId="0" applyFont="1" applyBorder="1" applyAlignment="1">
      <alignment vertical="center" wrapText="1"/>
    </xf>
    <xf numFmtId="0" fontId="32" fillId="0" borderId="0" xfId="0" applyFont="1"/>
    <xf numFmtId="0" fontId="32" fillId="7" borderId="0" xfId="0" applyFont="1" applyFill="1"/>
    <xf numFmtId="44" fontId="34" fillId="7" borderId="0" xfId="6" applyNumberFormat="1" applyFont="1" applyFill="1" applyBorder="1" applyAlignment="1">
      <alignment horizontal="center" vertical="center" wrapText="1"/>
    </xf>
    <xf numFmtId="0" fontId="27" fillId="6" borderId="8" xfId="0" applyFont="1" applyFill="1" applyBorder="1" applyAlignment="1">
      <alignment vertical="center"/>
    </xf>
    <xf numFmtId="0" fontId="27" fillId="6" borderId="9" xfId="0" applyFont="1" applyFill="1" applyBorder="1" applyAlignment="1">
      <alignment vertical="center"/>
    </xf>
    <xf numFmtId="0" fontId="28" fillId="6" borderId="8" xfId="0" applyFont="1" applyFill="1" applyBorder="1"/>
    <xf numFmtId="0" fontId="28" fillId="6" borderId="9" xfId="0" applyFont="1" applyFill="1" applyBorder="1"/>
    <xf numFmtId="0" fontId="28" fillId="6" borderId="8" xfId="0" applyFont="1" applyFill="1" applyBorder="1" applyAlignment="1">
      <alignment vertical="center"/>
    </xf>
    <xf numFmtId="0" fontId="28" fillId="6" borderId="9" xfId="0" applyFont="1" applyFill="1" applyBorder="1" applyAlignment="1">
      <alignment vertical="center"/>
    </xf>
    <xf numFmtId="0" fontId="27" fillId="6" borderId="1" xfId="0" applyFont="1" applyFill="1" applyBorder="1" applyAlignment="1">
      <alignment vertical="center"/>
    </xf>
    <xf numFmtId="9" fontId="33" fillId="7" borderId="0" xfId="0" applyNumberFormat="1" applyFont="1" applyFill="1" applyAlignment="1">
      <alignment horizontal="center" vertical="center" wrapText="1"/>
    </xf>
    <xf numFmtId="1" fontId="32" fillId="7" borderId="0" xfId="0" applyNumberFormat="1" applyFont="1" applyFill="1" applyAlignment="1">
      <alignment horizontal="center" vertical="center" wrapText="1"/>
    </xf>
    <xf numFmtId="166" fontId="32" fillId="7" borderId="0" xfId="5" applyNumberFormat="1" applyFont="1" applyFill="1" applyBorder="1" applyAlignment="1">
      <alignment horizontal="center" vertical="center" wrapText="1"/>
    </xf>
    <xf numFmtId="166" fontId="32" fillId="9" borderId="1" xfId="5" applyNumberFormat="1" applyFont="1" applyFill="1" applyBorder="1" applyAlignment="1">
      <alignment horizontal="center" vertical="center" wrapText="1"/>
    </xf>
    <xf numFmtId="9" fontId="33" fillId="9" borderId="1" xfId="0" applyNumberFormat="1" applyFont="1" applyFill="1" applyBorder="1" applyAlignment="1">
      <alignment horizontal="center" vertical="center" wrapText="1"/>
    </xf>
    <xf numFmtId="0" fontId="5" fillId="7" borderId="33" xfId="0" applyFont="1" applyFill="1" applyBorder="1"/>
    <xf numFmtId="0" fontId="32" fillId="7" borderId="0" xfId="0" applyFont="1" applyFill="1" applyAlignment="1">
      <alignment wrapText="1"/>
    </xf>
    <xf numFmtId="43" fontId="34" fillId="7" borderId="0" xfId="0" applyNumberFormat="1" applyFont="1" applyFill="1" applyAlignment="1">
      <alignment horizontal="center" vertical="center" wrapText="1"/>
    </xf>
    <xf numFmtId="3" fontId="34" fillId="7" borderId="0" xfId="0" applyNumberFormat="1" applyFont="1" applyFill="1" applyAlignment="1">
      <alignment horizontal="center" vertical="center" wrapText="1"/>
    </xf>
    <xf numFmtId="10" fontId="34" fillId="7" borderId="0" xfId="6" applyNumberFormat="1" applyFont="1" applyFill="1" applyBorder="1" applyAlignment="1">
      <alignment horizontal="right" vertical="center" wrapText="1"/>
    </xf>
    <xf numFmtId="43" fontId="34" fillId="7" borderId="0" xfId="6" applyNumberFormat="1" applyFont="1" applyFill="1" applyBorder="1" applyAlignment="1">
      <alignment horizontal="center" vertical="center" wrapText="1"/>
    </xf>
    <xf numFmtId="10" fontId="34" fillId="7" borderId="0" xfId="6" applyNumberFormat="1" applyFont="1" applyFill="1" applyBorder="1" applyAlignment="1">
      <alignment horizontal="center" vertical="center" wrapText="1"/>
    </xf>
    <xf numFmtId="43" fontId="34" fillId="7" borderId="0" xfId="0" applyNumberFormat="1" applyFont="1" applyFill="1" applyAlignment="1">
      <alignment horizontal="right" vertical="center" wrapText="1"/>
    </xf>
    <xf numFmtId="4" fontId="34" fillId="7" borderId="0" xfId="0" applyNumberFormat="1" applyFont="1" applyFill="1" applyAlignment="1">
      <alignment horizontal="right" vertical="center" wrapText="1"/>
    </xf>
    <xf numFmtId="0" fontId="27" fillId="6" borderId="1" xfId="0" applyFont="1" applyFill="1" applyBorder="1"/>
    <xf numFmtId="0" fontId="27" fillId="9" borderId="9" xfId="0" applyFont="1" applyFill="1" applyBorder="1" applyAlignment="1">
      <alignment horizontal="center" vertical="center" wrapText="1"/>
    </xf>
    <xf numFmtId="0" fontId="27" fillId="6" borderId="1" xfId="0" applyFont="1" applyFill="1" applyBorder="1" applyAlignment="1">
      <alignment horizontal="right" vertical="center"/>
    </xf>
    <xf numFmtId="0" fontId="27" fillId="9" borderId="9" xfId="0" applyFont="1" applyFill="1" applyBorder="1" applyAlignment="1">
      <alignment horizontal="right" vertical="center" wrapText="1"/>
    </xf>
    <xf numFmtId="9" fontId="27" fillId="6" borderId="1" xfId="0" applyNumberFormat="1" applyFont="1" applyFill="1" applyBorder="1" applyAlignment="1">
      <alignment vertical="center"/>
    </xf>
    <xf numFmtId="2" fontId="5" fillId="7" borderId="0" xfId="6" applyNumberFormat="1" applyFont="1" applyFill="1"/>
    <xf numFmtId="9" fontId="38" fillId="6" borderId="1" xfId="0" applyNumberFormat="1" applyFont="1" applyFill="1" applyBorder="1" applyAlignment="1">
      <alignment horizontal="right" vertical="center"/>
    </xf>
    <xf numFmtId="9" fontId="38" fillId="6" borderId="1" xfId="0" applyNumberFormat="1" applyFont="1" applyFill="1" applyBorder="1" applyAlignment="1">
      <alignment vertical="center"/>
    </xf>
    <xf numFmtId="0" fontId="38" fillId="6" borderId="1" xfId="0" applyFont="1" applyFill="1" applyBorder="1" applyAlignment="1">
      <alignment vertical="center"/>
    </xf>
    <xf numFmtId="0" fontId="38" fillId="6" borderId="1" xfId="0" applyFont="1" applyFill="1" applyBorder="1" applyAlignment="1">
      <alignment horizontal="right"/>
    </xf>
    <xf numFmtId="0" fontId="38" fillId="6" borderId="1" xfId="0" applyFont="1" applyFill="1" applyBorder="1" applyAlignment="1">
      <alignment horizontal="right" vertical="center"/>
    </xf>
    <xf numFmtId="9" fontId="38" fillId="6" borderId="1" xfId="6" applyFont="1" applyFill="1" applyBorder="1" applyAlignment="1">
      <alignment horizontal="right" vertical="center"/>
    </xf>
    <xf numFmtId="9" fontId="38" fillId="6" borderId="1" xfId="6" applyFont="1" applyFill="1" applyBorder="1" applyAlignment="1">
      <alignment vertical="center"/>
    </xf>
    <xf numFmtId="10" fontId="38" fillId="6" borderId="1" xfId="6" applyNumberFormat="1" applyFont="1" applyFill="1" applyBorder="1" applyAlignment="1">
      <alignment horizontal="right" vertical="center"/>
    </xf>
    <xf numFmtId="9" fontId="35" fillId="9" borderId="1" xfId="0" applyNumberFormat="1" applyFont="1" applyFill="1" applyBorder="1" applyAlignment="1">
      <alignment vertical="center" wrapText="1"/>
    </xf>
    <xf numFmtId="166" fontId="37" fillId="11" borderId="1" xfId="5" applyNumberFormat="1" applyFont="1" applyFill="1" applyBorder="1" applyAlignment="1">
      <alignment vertical="center" wrapText="1"/>
    </xf>
    <xf numFmtId="0" fontId="38" fillId="11" borderId="8" xfId="0" applyFont="1" applyFill="1" applyBorder="1" applyAlignment="1">
      <alignment vertical="center"/>
    </xf>
    <xf numFmtId="0" fontId="38" fillId="11" borderId="8" xfId="0" applyFont="1" applyFill="1" applyBorder="1"/>
    <xf numFmtId="166" fontId="37" fillId="11" borderId="1" xfId="5" applyNumberFormat="1" applyFont="1" applyFill="1" applyBorder="1" applyAlignment="1">
      <alignment horizontal="right" vertical="center" wrapText="1"/>
    </xf>
    <xf numFmtId="166" fontId="42" fillId="6" borderId="1" xfId="5" applyNumberFormat="1" applyFont="1" applyFill="1" applyBorder="1" applyAlignment="1">
      <alignment horizontal="center" vertical="center"/>
    </xf>
    <xf numFmtId="10" fontId="42" fillId="6" borderId="1" xfId="6" applyNumberFormat="1" applyFont="1" applyFill="1" applyBorder="1" applyAlignment="1">
      <alignment horizontal="center" vertical="center"/>
    </xf>
    <xf numFmtId="166" fontId="42" fillId="6" borderId="1" xfId="0" applyNumberFormat="1" applyFont="1" applyFill="1" applyBorder="1" applyAlignment="1">
      <alignment horizontal="center" vertical="center"/>
    </xf>
    <xf numFmtId="10" fontId="43" fillId="9" borderId="1" xfId="0" applyNumberFormat="1" applyFont="1" applyFill="1" applyBorder="1" applyAlignment="1">
      <alignment horizontal="center" vertical="center" wrapText="1"/>
    </xf>
    <xf numFmtId="9" fontId="46" fillId="9" borderId="1" xfId="6" applyFont="1" applyFill="1" applyBorder="1" applyAlignment="1">
      <alignment horizontal="right" vertical="center" wrapText="1"/>
    </xf>
    <xf numFmtId="9" fontId="46" fillId="9" borderId="1" xfId="0" applyNumberFormat="1" applyFont="1" applyFill="1" applyBorder="1" applyAlignment="1">
      <alignment horizontal="right" vertical="center" wrapText="1"/>
    </xf>
    <xf numFmtId="0" fontId="5" fillId="7" borderId="1" xfId="0" applyFont="1" applyFill="1" applyBorder="1"/>
    <xf numFmtId="0" fontId="47" fillId="3" borderId="1" xfId="0" applyFont="1" applyFill="1" applyBorder="1" applyAlignment="1">
      <alignment horizontal="center" vertical="center" wrapText="1"/>
    </xf>
    <xf numFmtId="43" fontId="42" fillId="6" borderId="1" xfId="0" applyNumberFormat="1" applyFont="1" applyFill="1" applyBorder="1" applyAlignment="1">
      <alignment horizontal="center" vertical="center"/>
    </xf>
    <xf numFmtId="43" fontId="43" fillId="9" borderId="1" xfId="0" applyNumberFormat="1" applyFont="1" applyFill="1" applyBorder="1" applyAlignment="1">
      <alignment horizontal="center" vertical="center" wrapText="1"/>
    </xf>
    <xf numFmtId="43" fontId="43" fillId="9" borderId="1" xfId="5" applyFont="1" applyFill="1" applyBorder="1" applyAlignment="1">
      <alignment horizontal="center" vertical="center" wrapText="1"/>
    </xf>
    <xf numFmtId="0" fontId="5" fillId="10" borderId="1" xfId="0" applyFont="1" applyFill="1" applyBorder="1" applyAlignment="1">
      <alignment horizontal="center" vertical="center" wrapText="1"/>
    </xf>
    <xf numFmtId="166" fontId="41" fillId="3" borderId="3" xfId="5" applyNumberFormat="1" applyFont="1" applyFill="1" applyBorder="1" applyAlignment="1">
      <alignment vertical="center"/>
    </xf>
    <xf numFmtId="43" fontId="41" fillId="3" borderId="3" xfId="5" applyFont="1" applyFill="1" applyBorder="1" applyAlignment="1">
      <alignment vertical="center"/>
    </xf>
    <xf numFmtId="3" fontId="32" fillId="7" borderId="0" xfId="0" applyNumberFormat="1" applyFont="1" applyFill="1" applyAlignment="1">
      <alignment vertical="center" wrapText="1"/>
    </xf>
    <xf numFmtId="0" fontId="47" fillId="10" borderId="1" xfId="0" applyFont="1" applyFill="1" applyBorder="1" applyAlignment="1">
      <alignment horizontal="center" vertical="center" wrapText="1"/>
    </xf>
    <xf numFmtId="166" fontId="37" fillId="14" borderId="1" xfId="5" applyNumberFormat="1" applyFont="1" applyFill="1" applyBorder="1" applyAlignment="1">
      <alignment vertical="center" wrapText="1"/>
    </xf>
    <xf numFmtId="9" fontId="37" fillId="14" borderId="1" xfId="6" applyFont="1" applyFill="1" applyBorder="1" applyAlignment="1">
      <alignment horizontal="right" vertical="center" wrapText="1"/>
    </xf>
    <xf numFmtId="1" fontId="37" fillId="14" borderId="1" xfId="5" applyNumberFormat="1" applyFont="1" applyFill="1" applyBorder="1" applyAlignment="1">
      <alignment horizontal="right" vertical="center" wrapText="1"/>
    </xf>
    <xf numFmtId="9" fontId="37" fillId="14" borderId="1" xfId="5" applyNumberFormat="1" applyFont="1" applyFill="1" applyBorder="1" applyAlignment="1">
      <alignment horizontal="right" vertical="center" wrapText="1"/>
    </xf>
    <xf numFmtId="166" fontId="37" fillId="14" borderId="1" xfId="5" applyNumberFormat="1" applyFont="1" applyFill="1" applyBorder="1" applyAlignment="1">
      <alignment horizontal="right" vertical="center" wrapText="1"/>
    </xf>
    <xf numFmtId="9" fontId="37" fillId="14" borderId="1" xfId="6" applyFont="1" applyFill="1" applyBorder="1" applyAlignment="1">
      <alignment vertical="center" wrapText="1"/>
    </xf>
    <xf numFmtId="0" fontId="2" fillId="3" borderId="1"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4" fillId="0" borderId="1" xfId="0" applyFont="1" applyBorder="1" applyAlignment="1">
      <alignment horizontal="left" vertical="center" wrapText="1"/>
    </xf>
    <xf numFmtId="0" fontId="3" fillId="3" borderId="1" xfId="0" applyFont="1" applyFill="1" applyBorder="1" applyAlignment="1">
      <alignment vertical="center" wrapText="1"/>
    </xf>
    <xf numFmtId="0" fontId="4" fillId="0" borderId="1" xfId="0" applyFont="1" applyBorder="1" applyAlignment="1">
      <alignment vertical="center" wrapText="1"/>
    </xf>
    <xf numFmtId="0" fontId="15" fillId="0" borderId="0" xfId="0" applyFont="1" applyAlignment="1">
      <alignment horizontal="center"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16" fillId="0" borderId="1" xfId="0" applyFont="1" applyBorder="1" applyAlignment="1">
      <alignment horizontal="center" vertical="center"/>
    </xf>
    <xf numFmtId="0" fontId="0" fillId="0" borderId="5" xfId="0" applyBorder="1" applyAlignment="1">
      <alignment horizontal="center"/>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8" fillId="0" borderId="1" xfId="0" applyFont="1" applyBorder="1" applyAlignment="1">
      <alignment horizontal="left" vertical="center" wrapText="1"/>
    </xf>
    <xf numFmtId="0" fontId="1" fillId="0" borderId="1" xfId="0" applyFont="1" applyBorder="1" applyAlignment="1">
      <alignment horizontal="center" vertical="center" wrapText="1"/>
    </xf>
    <xf numFmtId="0" fontId="2" fillId="0" borderId="1" xfId="0" applyFont="1" applyBorder="1" applyAlignment="1">
      <alignmen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14" fillId="0" borderId="7" xfId="0" applyFont="1" applyBorder="1" applyAlignment="1">
      <alignment horizontal="justify" vertical="center" wrapText="1"/>
    </xf>
    <xf numFmtId="0" fontId="14" fillId="0" borderId="8" xfId="0" applyFont="1" applyBorder="1" applyAlignment="1">
      <alignment horizontal="justify" vertical="center" wrapText="1"/>
    </xf>
    <xf numFmtId="0" fontId="14" fillId="0" borderId="9" xfId="0" applyFont="1" applyBorder="1" applyAlignment="1">
      <alignment horizontal="justify" vertical="center" wrapText="1"/>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8" xfId="0" applyBorder="1" applyAlignment="1">
      <alignment horizontal="center" vertical="center"/>
    </xf>
    <xf numFmtId="44" fontId="2" fillId="7" borderId="1" xfId="8" applyFont="1" applyFill="1" applyBorder="1" applyAlignment="1">
      <alignment horizontal="center" wrapText="1"/>
    </xf>
    <xf numFmtId="0" fontId="5" fillId="7" borderId="1" xfId="0" applyFont="1" applyFill="1" applyBorder="1" applyAlignment="1">
      <alignment horizontal="center" vertical="center" wrapText="1"/>
    </xf>
    <xf numFmtId="0" fontId="49" fillId="7"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8" fillId="3" borderId="19" xfId="0" applyFont="1" applyFill="1" applyBorder="1" applyAlignment="1">
      <alignment horizontal="center" vertical="center" wrapText="1"/>
    </xf>
    <xf numFmtId="0" fontId="48" fillId="3" borderId="4" xfId="0" applyFont="1" applyFill="1" applyBorder="1" applyAlignment="1">
      <alignment horizontal="center" vertical="center" wrapText="1"/>
    </xf>
    <xf numFmtId="0" fontId="48" fillId="3" borderId="3" xfId="0" applyFont="1" applyFill="1" applyBorder="1" applyAlignment="1">
      <alignment horizontal="center" vertical="center" wrapText="1"/>
    </xf>
    <xf numFmtId="0" fontId="2" fillId="0" borderId="1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43" fontId="5" fillId="0" borderId="19" xfId="5" applyFont="1" applyBorder="1" applyAlignment="1">
      <alignment horizontal="right" vertical="center"/>
    </xf>
    <xf numFmtId="43" fontId="5" fillId="0" borderId="3" xfId="5" applyFont="1" applyBorder="1" applyAlignment="1">
      <alignment horizontal="right" vertical="center"/>
    </xf>
    <xf numFmtId="0" fontId="25" fillId="7" borderId="1" xfId="0" applyFont="1" applyFill="1" applyBorder="1" applyAlignment="1">
      <alignment horizontal="center" vertical="center" wrapText="1"/>
    </xf>
    <xf numFmtId="0" fontId="36" fillId="7" borderId="1" xfId="0" applyFont="1" applyFill="1" applyBorder="1" applyAlignment="1">
      <alignment horizontal="center" vertical="center" wrapText="1"/>
    </xf>
    <xf numFmtId="166" fontId="41" fillId="3" borderId="4" xfId="5" applyNumberFormat="1" applyFont="1" applyFill="1" applyBorder="1" applyAlignment="1">
      <alignment horizontal="center" vertical="center"/>
    </xf>
    <xf numFmtId="166" fontId="41" fillId="3" borderId="1" xfId="5" applyNumberFormat="1" applyFont="1" applyFill="1" applyBorder="1" applyAlignment="1">
      <alignment horizontal="center" vertical="center"/>
    </xf>
    <xf numFmtId="10" fontId="41" fillId="3" borderId="1" xfId="0" applyNumberFormat="1" applyFont="1" applyFill="1" applyBorder="1" applyAlignment="1">
      <alignment horizontal="center" vertical="center"/>
    </xf>
    <xf numFmtId="10" fontId="41" fillId="3" borderId="19" xfId="0" applyNumberFormat="1" applyFont="1" applyFill="1" applyBorder="1" applyAlignment="1">
      <alignment horizontal="center" vertical="center"/>
    </xf>
    <xf numFmtId="10" fontId="41" fillId="3" borderId="4" xfId="0" applyNumberFormat="1" applyFont="1" applyFill="1" applyBorder="1" applyAlignment="1">
      <alignment horizontal="center" vertical="center"/>
    </xf>
    <xf numFmtId="10" fontId="41" fillId="3" borderId="3" xfId="0" applyNumberFormat="1" applyFont="1" applyFill="1" applyBorder="1" applyAlignment="1">
      <alignment horizontal="center" vertical="center"/>
    </xf>
    <xf numFmtId="43" fontId="41" fillId="3" borderId="19" xfId="5" applyFont="1" applyFill="1" applyBorder="1" applyAlignment="1">
      <alignment horizontal="center" vertical="center"/>
    </xf>
    <xf numFmtId="43" fontId="41" fillId="3" borderId="4" xfId="5" applyFont="1" applyFill="1" applyBorder="1" applyAlignment="1">
      <alignment horizontal="center" vertical="center"/>
    </xf>
    <xf numFmtId="43" fontId="41" fillId="3" borderId="3" xfId="5" applyFont="1" applyFill="1" applyBorder="1" applyAlignment="1">
      <alignment horizontal="center" vertical="center"/>
    </xf>
    <xf numFmtId="10" fontId="41" fillId="3" borderId="19" xfId="6" applyNumberFormat="1" applyFont="1" applyFill="1" applyBorder="1" applyAlignment="1">
      <alignment horizontal="center" vertical="center"/>
    </xf>
    <xf numFmtId="10" fontId="41" fillId="3" borderId="4" xfId="6" applyNumberFormat="1" applyFont="1" applyFill="1" applyBorder="1" applyAlignment="1">
      <alignment horizontal="center" vertical="center"/>
    </xf>
    <xf numFmtId="10" fontId="41" fillId="3" borderId="3" xfId="6" applyNumberFormat="1" applyFont="1" applyFill="1" applyBorder="1"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2" fillId="0" borderId="7" xfId="4" applyFont="1" applyBorder="1" applyAlignment="1">
      <alignment horizontal="left" vertical="center" wrapText="1"/>
    </xf>
    <xf numFmtId="0" fontId="5" fillId="0" borderId="8" xfId="0" applyFont="1" applyBorder="1" applyAlignment="1">
      <alignment wrapText="1"/>
    </xf>
    <xf numFmtId="0" fontId="0" fillId="0" borderId="9" xfId="0" applyBorder="1" applyAlignment="1">
      <alignment wrapText="1"/>
    </xf>
    <xf numFmtId="0" fontId="2" fillId="0" borderId="7" xfId="4" applyFont="1" applyBorder="1" applyAlignment="1">
      <alignment horizontal="left" vertical="center"/>
    </xf>
    <xf numFmtId="0" fontId="5" fillId="0" borderId="8" xfId="0" applyFont="1" applyBorder="1"/>
    <xf numFmtId="0" fontId="0" fillId="0" borderId="9" xfId="0" applyBorder="1"/>
    <xf numFmtId="0" fontId="5" fillId="0" borderId="1" xfId="0" applyFont="1" applyBorder="1" applyAlignment="1">
      <alignment horizontal="center" wrapText="1"/>
    </xf>
    <xf numFmtId="0" fontId="2" fillId="12" borderId="1" xfId="0" applyFont="1" applyFill="1" applyBorder="1" applyAlignment="1">
      <alignment horizontal="center" vertical="center" wrapText="1"/>
    </xf>
    <xf numFmtId="0" fontId="36" fillId="0" borderId="1" xfId="0" applyFont="1" applyBorder="1" applyAlignment="1">
      <alignment horizontal="center" vertical="center" wrapText="1"/>
    </xf>
    <xf numFmtId="0" fontId="2" fillId="15" borderId="1" xfId="0" applyFont="1" applyFill="1" applyBorder="1" applyAlignment="1">
      <alignment horizontal="center" vertical="center" wrapText="1"/>
    </xf>
    <xf numFmtId="166" fontId="41" fillId="3" borderId="19" xfId="5" applyNumberFormat="1" applyFont="1" applyFill="1" applyBorder="1" applyAlignment="1">
      <alignment horizontal="center" vertical="center"/>
    </xf>
    <xf numFmtId="166" fontId="41" fillId="3" borderId="3" xfId="5" applyNumberFormat="1" applyFont="1" applyFill="1" applyBorder="1" applyAlignment="1">
      <alignment horizontal="center" vertical="center"/>
    </xf>
    <xf numFmtId="1" fontId="5" fillId="0" borderId="19" xfId="0" applyNumberFormat="1" applyFont="1" applyBorder="1" applyAlignment="1">
      <alignment horizontal="center" vertical="center" wrapText="1"/>
    </xf>
    <xf numFmtId="1" fontId="5" fillId="0" borderId="4" xfId="0" applyNumberFormat="1" applyFont="1" applyBorder="1" applyAlignment="1">
      <alignment horizontal="center" vertical="center" wrapText="1"/>
    </xf>
    <xf numFmtId="1" fontId="5" fillId="0" borderId="3" xfId="0" applyNumberFormat="1" applyFont="1" applyBorder="1" applyAlignment="1">
      <alignment horizontal="center" vertical="center" wrapText="1"/>
    </xf>
    <xf numFmtId="1" fontId="5" fillId="0" borderId="1" xfId="0" applyNumberFormat="1" applyFont="1" applyBorder="1" applyAlignment="1">
      <alignment horizontal="center" vertical="center" wrapText="1"/>
    </xf>
    <xf numFmtId="0" fontId="0" fillId="0" borderId="19" xfId="0" applyBorder="1" applyAlignment="1">
      <alignment horizontal="center" vertical="center"/>
    </xf>
    <xf numFmtId="0" fontId="0" fillId="0" borderId="3" xfId="0" applyBorder="1" applyAlignment="1">
      <alignment horizontal="center" vertical="center"/>
    </xf>
    <xf numFmtId="0" fontId="4" fillId="0" borderId="4" xfId="0" applyFont="1" applyBorder="1" applyAlignment="1">
      <alignment horizontal="center" vertical="center" wrapText="1"/>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5" xfId="0" applyFont="1" applyFill="1" applyBorder="1" applyAlignment="1">
      <alignment horizontal="center" vertical="center" wrapText="1"/>
    </xf>
    <xf numFmtId="1" fontId="5" fillId="7" borderId="1" xfId="0" applyNumberFormat="1" applyFont="1" applyFill="1" applyBorder="1" applyAlignment="1">
      <alignment horizontal="center" vertical="center" wrapText="1"/>
    </xf>
    <xf numFmtId="166" fontId="5" fillId="0" borderId="19" xfId="5" applyNumberFormat="1" applyFont="1" applyBorder="1" applyAlignment="1">
      <alignment horizontal="right" vertical="center"/>
    </xf>
    <xf numFmtId="166" fontId="5" fillId="0" borderId="3" xfId="5" applyNumberFormat="1" applyFont="1" applyBorder="1" applyAlignment="1">
      <alignment horizontal="right" vertical="center"/>
    </xf>
    <xf numFmtId="0" fontId="4" fillId="0" borderId="21" xfId="0" applyFont="1" applyBorder="1" applyAlignment="1">
      <alignment horizontal="center" vertical="center" wrapText="1"/>
    </xf>
    <xf numFmtId="0" fontId="2" fillId="3" borderId="24"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5" fillId="0" borderId="32" xfId="0" applyFont="1" applyBorder="1" applyAlignment="1">
      <alignment horizontal="center" vertical="center" textRotation="90" wrapText="1"/>
    </xf>
    <xf numFmtId="0" fontId="5" fillId="0" borderId="21" xfId="0" applyFont="1" applyBorder="1" applyAlignment="1">
      <alignment horizontal="center" vertical="center" textRotation="90" wrapText="1"/>
    </xf>
    <xf numFmtId="0" fontId="5" fillId="0" borderId="34" xfId="0" applyFont="1" applyBorder="1" applyAlignment="1">
      <alignment horizontal="center" vertical="center" textRotation="90" wrapText="1"/>
    </xf>
    <xf numFmtId="0" fontId="5" fillId="0" borderId="5" xfId="0" applyFont="1" applyBorder="1" applyAlignment="1">
      <alignment horizontal="center" vertical="center" textRotation="90" wrapText="1"/>
    </xf>
    <xf numFmtId="0" fontId="5" fillId="0" borderId="0" xfId="0" applyFont="1" applyAlignment="1">
      <alignment horizontal="center" vertical="center" textRotation="90" wrapText="1"/>
    </xf>
    <xf numFmtId="0" fontId="5" fillId="0" borderId="22" xfId="0" applyFont="1" applyBorder="1" applyAlignment="1">
      <alignment horizontal="center" vertical="center" textRotation="90" wrapText="1"/>
    </xf>
    <xf numFmtId="166" fontId="5" fillId="0" borderId="1" xfId="5" applyNumberFormat="1" applyFont="1" applyFill="1" applyBorder="1" applyAlignment="1">
      <alignment horizontal="center" vertical="center"/>
    </xf>
    <xf numFmtId="0" fontId="42" fillId="6" borderId="7" xfId="0" applyFont="1" applyFill="1" applyBorder="1" applyAlignment="1">
      <alignment horizontal="center" vertical="center"/>
    </xf>
    <xf numFmtId="0" fontId="42" fillId="6" borderId="8" xfId="0" applyFont="1" applyFill="1" applyBorder="1" applyAlignment="1">
      <alignment horizontal="center" vertical="center"/>
    </xf>
    <xf numFmtId="0" fontId="42" fillId="6" borderId="9" xfId="0" applyFont="1" applyFill="1" applyBorder="1" applyAlignment="1">
      <alignment horizontal="center" vertical="center"/>
    </xf>
    <xf numFmtId="0" fontId="42" fillId="9" borderId="7" xfId="0" applyFont="1" applyFill="1" applyBorder="1" applyAlignment="1">
      <alignment horizontal="center" vertical="center" wrapText="1"/>
    </xf>
    <xf numFmtId="0" fontId="42" fillId="9" borderId="8" xfId="0" applyFont="1" applyFill="1" applyBorder="1" applyAlignment="1">
      <alignment horizontal="center" vertical="center" wrapText="1"/>
    </xf>
    <xf numFmtId="0" fontId="27" fillId="6" borderId="7" xfId="0" applyFont="1" applyFill="1" applyBorder="1" applyAlignment="1">
      <alignment horizontal="center" vertical="center"/>
    </xf>
    <xf numFmtId="0" fontId="27" fillId="6" borderId="8" xfId="0" applyFont="1" applyFill="1" applyBorder="1" applyAlignment="1">
      <alignment horizontal="center" vertical="center"/>
    </xf>
    <xf numFmtId="0" fontId="28" fillId="6" borderId="7" xfId="0" applyFont="1" applyFill="1" applyBorder="1" applyAlignment="1">
      <alignment horizontal="center"/>
    </xf>
    <xf numFmtId="0" fontId="28" fillId="6" borderId="8" xfId="0" applyFont="1" applyFill="1" applyBorder="1" applyAlignment="1">
      <alignment horizontal="center"/>
    </xf>
    <xf numFmtId="166" fontId="23" fillId="0" borderId="19" xfId="5" applyNumberFormat="1" applyFont="1" applyBorder="1" applyAlignment="1">
      <alignment horizontal="center" vertical="center" wrapText="1"/>
    </xf>
    <xf numFmtId="166" fontId="23" fillId="0" borderId="4" xfId="5" applyNumberFormat="1" applyFont="1" applyBorder="1" applyAlignment="1">
      <alignment horizontal="center" vertical="center" wrapText="1"/>
    </xf>
    <xf numFmtId="166" fontId="23" fillId="0" borderId="3" xfId="5" applyNumberFormat="1" applyFont="1" applyBorder="1" applyAlignment="1">
      <alignment horizontal="center" vertical="center" wrapText="1"/>
    </xf>
    <xf numFmtId="0" fontId="23" fillId="0" borderId="19"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3"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1" fontId="5" fillId="0" borderId="19" xfId="5" applyNumberFormat="1" applyFont="1" applyFill="1" applyBorder="1" applyAlignment="1">
      <alignment horizontal="right" vertical="center" wrapText="1"/>
    </xf>
    <xf numFmtId="1" fontId="5" fillId="0" borderId="4" xfId="5" applyNumberFormat="1" applyFont="1" applyFill="1" applyBorder="1" applyAlignment="1">
      <alignment horizontal="right" vertical="center" wrapText="1"/>
    </xf>
    <xf numFmtId="1" fontId="5" fillId="0" borderId="3" xfId="5" applyNumberFormat="1" applyFont="1" applyFill="1" applyBorder="1" applyAlignment="1">
      <alignment horizontal="right" vertical="center" wrapText="1"/>
    </xf>
    <xf numFmtId="1" fontId="5" fillId="0" borderId="1" xfId="5" applyNumberFormat="1" applyFont="1" applyFill="1" applyBorder="1" applyAlignment="1">
      <alignment horizontal="center" vertical="center" wrapText="1"/>
    </xf>
    <xf numFmtId="166" fontId="5" fillId="0" borderId="19" xfId="5" applyNumberFormat="1" applyFont="1" applyFill="1" applyBorder="1" applyAlignment="1">
      <alignment horizontal="center" vertical="center" wrapText="1"/>
    </xf>
    <xf numFmtId="166" fontId="5" fillId="0" borderId="4" xfId="5" applyNumberFormat="1" applyFont="1" applyFill="1" applyBorder="1" applyAlignment="1">
      <alignment horizontal="center" vertical="center" wrapText="1"/>
    </xf>
    <xf numFmtId="166" fontId="5" fillId="0" borderId="3" xfId="5" applyNumberFormat="1" applyFont="1" applyFill="1" applyBorder="1" applyAlignment="1">
      <alignment horizontal="center" vertical="center" wrapText="1"/>
    </xf>
    <xf numFmtId="166" fontId="37" fillId="11" borderId="19" xfId="5" applyNumberFormat="1" applyFont="1" applyFill="1" applyBorder="1" applyAlignment="1">
      <alignment horizontal="center" vertical="center" wrapText="1"/>
    </xf>
    <xf numFmtId="166" fontId="37" fillId="11" borderId="4" xfId="5" applyNumberFormat="1" applyFont="1" applyFill="1" applyBorder="1" applyAlignment="1">
      <alignment horizontal="center" vertical="center" wrapText="1"/>
    </xf>
    <xf numFmtId="166" fontId="37" fillId="11" borderId="3" xfId="5" applyNumberFormat="1" applyFont="1" applyFill="1" applyBorder="1" applyAlignment="1">
      <alignment horizontal="center" vertical="center" wrapText="1"/>
    </xf>
    <xf numFmtId="1" fontId="5" fillId="0" borderId="19" xfId="5" applyNumberFormat="1" applyFont="1" applyFill="1" applyBorder="1" applyAlignment="1">
      <alignment horizontal="center" vertical="center" wrapText="1"/>
    </xf>
    <xf numFmtId="1" fontId="5" fillId="0" borderId="4" xfId="5" applyNumberFormat="1" applyFont="1" applyFill="1" applyBorder="1" applyAlignment="1">
      <alignment horizontal="center" vertical="center" wrapText="1"/>
    </xf>
    <xf numFmtId="1" fontId="5" fillId="0" borderId="3" xfId="5" applyNumberFormat="1" applyFont="1" applyFill="1" applyBorder="1" applyAlignment="1">
      <alignment horizontal="center" vertical="center" wrapText="1"/>
    </xf>
    <xf numFmtId="166" fontId="39" fillId="11" borderId="19" xfId="5" applyNumberFormat="1" applyFont="1" applyFill="1" applyBorder="1" applyAlignment="1">
      <alignment horizontal="center" vertical="center" wrapText="1"/>
    </xf>
    <xf numFmtId="166" fontId="39" fillId="11" borderId="4" xfId="5" applyNumberFormat="1" applyFont="1" applyFill="1" applyBorder="1" applyAlignment="1">
      <alignment horizontal="center" vertical="center" wrapText="1"/>
    </xf>
    <xf numFmtId="166" fontId="39" fillId="11" borderId="3" xfId="5" applyNumberFormat="1" applyFont="1" applyFill="1" applyBorder="1" applyAlignment="1">
      <alignment horizontal="center" vertical="center" wrapText="1"/>
    </xf>
    <xf numFmtId="166" fontId="5" fillId="0" borderId="1" xfId="5" applyNumberFormat="1" applyFont="1" applyFill="1" applyBorder="1" applyAlignment="1">
      <alignment horizontal="right" vertical="center" wrapText="1"/>
    </xf>
    <xf numFmtId="9" fontId="5" fillId="7" borderId="19" xfId="6" applyFont="1" applyFill="1" applyBorder="1" applyAlignment="1">
      <alignment horizontal="center" vertical="center"/>
    </xf>
    <xf numFmtId="9" fontId="5" fillId="7" borderId="4" xfId="6" applyFont="1" applyFill="1" applyBorder="1" applyAlignment="1">
      <alignment horizontal="center" vertical="center"/>
    </xf>
    <xf numFmtId="9" fontId="5" fillId="7" borderId="3" xfId="6" applyFont="1" applyFill="1" applyBorder="1" applyAlignment="1">
      <alignment horizontal="center" vertical="center"/>
    </xf>
    <xf numFmtId="9" fontId="5" fillId="0" borderId="19" xfId="6" applyFont="1" applyBorder="1" applyAlignment="1">
      <alignment horizontal="center" vertical="center"/>
    </xf>
    <xf numFmtId="9" fontId="5" fillId="0" borderId="4" xfId="6" applyFont="1" applyBorder="1" applyAlignment="1">
      <alignment horizontal="center" vertical="center"/>
    </xf>
    <xf numFmtId="9" fontId="5" fillId="0" borderId="3" xfId="6" applyFont="1" applyBorder="1" applyAlignment="1">
      <alignment horizontal="center" vertical="center"/>
    </xf>
    <xf numFmtId="166" fontId="23" fillId="0" borderId="19" xfId="5" applyNumberFormat="1" applyFont="1" applyFill="1" applyBorder="1" applyAlignment="1">
      <alignment horizontal="center" vertical="center" wrapText="1"/>
    </xf>
    <xf numFmtId="166" fontId="23" fillId="0" borderId="4" xfId="5" applyNumberFormat="1" applyFont="1" applyFill="1" applyBorder="1" applyAlignment="1">
      <alignment horizontal="center" vertical="center" wrapText="1"/>
    </xf>
    <xf numFmtId="166" fontId="23" fillId="0" borderId="3" xfId="5" applyNumberFormat="1" applyFont="1" applyFill="1" applyBorder="1" applyAlignment="1">
      <alignment horizontal="center" vertical="center" wrapText="1"/>
    </xf>
    <xf numFmtId="14" fontId="5" fillId="0" borderId="19" xfId="6" applyNumberFormat="1" applyFont="1" applyFill="1" applyBorder="1" applyAlignment="1">
      <alignment horizontal="center" vertical="center" wrapText="1"/>
    </xf>
    <xf numFmtId="14" fontId="5" fillId="0" borderId="4" xfId="6" applyNumberFormat="1" applyFont="1" applyFill="1" applyBorder="1" applyAlignment="1">
      <alignment horizontal="center" vertical="center" wrapText="1"/>
    </xf>
    <xf numFmtId="14" fontId="5" fillId="0" borderId="3" xfId="6" applyNumberFormat="1" applyFont="1" applyFill="1" applyBorder="1" applyAlignment="1">
      <alignment horizontal="center" vertical="center" wrapText="1"/>
    </xf>
    <xf numFmtId="14" fontId="5" fillId="0" borderId="19" xfId="5" applyNumberFormat="1" applyFont="1" applyFill="1" applyBorder="1" applyAlignment="1">
      <alignment horizontal="center" vertical="center" wrapText="1"/>
    </xf>
    <xf numFmtId="14" fontId="5" fillId="0" borderId="3" xfId="5" applyNumberFormat="1" applyFont="1" applyFill="1" applyBorder="1" applyAlignment="1">
      <alignment horizontal="center" vertical="center" wrapText="1"/>
    </xf>
    <xf numFmtId="9" fontId="37" fillId="14" borderId="19" xfId="6" applyFont="1" applyFill="1" applyBorder="1" applyAlignment="1">
      <alignment horizontal="right" vertical="center" wrapText="1"/>
    </xf>
    <xf numFmtId="9" fontId="37" fillId="14" borderId="4" xfId="6" applyFont="1" applyFill="1" applyBorder="1" applyAlignment="1">
      <alignment horizontal="right" vertical="center" wrapText="1"/>
    </xf>
    <xf numFmtId="9" fontId="37" fillId="14" borderId="3" xfId="6" applyFont="1" applyFill="1" applyBorder="1" applyAlignment="1">
      <alignment horizontal="right" vertical="center" wrapText="1"/>
    </xf>
    <xf numFmtId="166" fontId="41" fillId="7" borderId="19" xfId="5" applyNumberFormat="1" applyFont="1" applyFill="1" applyBorder="1" applyAlignment="1">
      <alignment horizontal="center" vertical="center" wrapText="1"/>
    </xf>
    <xf numFmtId="166" fontId="41" fillId="7" borderId="4" xfId="5" applyNumberFormat="1" applyFont="1" applyFill="1" applyBorder="1" applyAlignment="1">
      <alignment horizontal="center" vertical="center" wrapText="1"/>
    </xf>
    <xf numFmtId="166" fontId="41" fillId="7" borderId="3" xfId="5" applyNumberFormat="1" applyFont="1" applyFill="1" applyBorder="1" applyAlignment="1">
      <alignment horizontal="center" vertical="center" wrapText="1"/>
    </xf>
    <xf numFmtId="166" fontId="5" fillId="7" borderId="19" xfId="5" applyNumberFormat="1" applyFont="1" applyFill="1" applyBorder="1" applyAlignment="1">
      <alignment horizontal="center" vertical="center" wrapText="1"/>
    </xf>
    <xf numFmtId="166" fontId="5" fillId="7" borderId="3" xfId="5" applyNumberFormat="1" applyFont="1" applyFill="1" applyBorder="1" applyAlignment="1">
      <alignment horizontal="center" vertical="center" wrapText="1"/>
    </xf>
    <xf numFmtId="166" fontId="5" fillId="7" borderId="1" xfId="5" applyNumberFormat="1" applyFont="1" applyFill="1" applyBorder="1" applyAlignment="1">
      <alignment horizontal="right" vertical="center"/>
    </xf>
    <xf numFmtId="9" fontId="5" fillId="7" borderId="1" xfId="6" applyFont="1" applyFill="1" applyBorder="1" applyAlignment="1">
      <alignment horizontal="center" vertical="center"/>
    </xf>
    <xf numFmtId="9" fontId="5" fillId="7" borderId="19" xfId="6" applyFont="1" applyFill="1" applyBorder="1" applyAlignment="1">
      <alignment horizontal="right" vertical="center"/>
    </xf>
    <xf numFmtId="9" fontId="5" fillId="7" borderId="3" xfId="6" applyFont="1" applyFill="1" applyBorder="1" applyAlignment="1">
      <alignment horizontal="right" vertical="center"/>
    </xf>
    <xf numFmtId="9" fontId="5" fillId="7" borderId="4" xfId="6" applyFont="1" applyFill="1" applyBorder="1" applyAlignment="1">
      <alignment horizontal="right" vertical="center"/>
    </xf>
    <xf numFmtId="166" fontId="5" fillId="0" borderId="19" xfId="5" applyNumberFormat="1" applyFont="1" applyBorder="1" applyAlignment="1">
      <alignment horizontal="center" vertical="center" wrapText="1"/>
    </xf>
    <xf numFmtId="166" fontId="5" fillId="0" borderId="4" xfId="5" applyNumberFormat="1" applyFont="1" applyBorder="1" applyAlignment="1">
      <alignment horizontal="center" vertical="center" wrapText="1"/>
    </xf>
    <xf numFmtId="166" fontId="5" fillId="0" borderId="3" xfId="5" applyNumberFormat="1" applyFont="1" applyBorder="1" applyAlignment="1">
      <alignment horizontal="center" vertical="center" wrapText="1"/>
    </xf>
    <xf numFmtId="166" fontId="5" fillId="7" borderId="4" xfId="5" applyNumberFormat="1" applyFont="1" applyFill="1" applyBorder="1" applyAlignment="1">
      <alignment horizontal="center" vertical="center" wrapText="1"/>
    </xf>
    <xf numFmtId="166" fontId="5" fillId="0" borderId="19" xfId="5" applyNumberFormat="1" applyFont="1" applyFill="1" applyBorder="1" applyAlignment="1">
      <alignment vertical="center" wrapText="1"/>
    </xf>
    <xf numFmtId="166" fontId="5" fillId="0" borderId="4" xfId="5" applyNumberFormat="1" applyFont="1" applyFill="1" applyBorder="1" applyAlignment="1">
      <alignment vertical="center" wrapText="1"/>
    </xf>
    <xf numFmtId="166" fontId="5" fillId="0" borderId="3" xfId="5" applyNumberFormat="1" applyFont="1" applyFill="1" applyBorder="1" applyAlignment="1">
      <alignment vertical="center" wrapText="1"/>
    </xf>
    <xf numFmtId="14" fontId="5" fillId="0" borderId="4" xfId="5" applyNumberFormat="1" applyFont="1" applyFill="1" applyBorder="1" applyAlignment="1">
      <alignment horizontal="center" vertical="center" wrapText="1"/>
    </xf>
    <xf numFmtId="9" fontId="33" fillId="9" borderId="7" xfId="0" applyNumberFormat="1" applyFont="1" applyFill="1" applyBorder="1" applyAlignment="1">
      <alignment horizontal="center" vertical="center" wrapText="1"/>
    </xf>
    <xf numFmtId="9" fontId="33" fillId="9" borderId="8" xfId="0" applyNumberFormat="1" applyFont="1" applyFill="1" applyBorder="1" applyAlignment="1">
      <alignment horizontal="center" vertical="center" wrapText="1"/>
    </xf>
    <xf numFmtId="9" fontId="33" fillId="9" borderId="9"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43" fontId="5" fillId="7" borderId="19" xfId="6" applyNumberFormat="1" applyFont="1" applyFill="1" applyBorder="1" applyAlignment="1">
      <alignment horizontal="center" vertical="center"/>
    </xf>
    <xf numFmtId="43" fontId="5" fillId="7" borderId="4" xfId="6" applyNumberFormat="1" applyFont="1" applyFill="1" applyBorder="1" applyAlignment="1">
      <alignment horizontal="center" vertical="center"/>
    </xf>
    <xf numFmtId="43" fontId="5" fillId="7" borderId="3" xfId="6" applyNumberFormat="1" applyFont="1" applyFill="1" applyBorder="1" applyAlignment="1">
      <alignment horizontal="center" vertical="center"/>
    </xf>
    <xf numFmtId="166" fontId="5" fillId="7" borderId="19" xfId="6" applyNumberFormat="1" applyFont="1" applyFill="1" applyBorder="1" applyAlignment="1">
      <alignment vertical="center"/>
    </xf>
    <xf numFmtId="166" fontId="5" fillId="7" borderId="4" xfId="6" applyNumberFormat="1" applyFont="1" applyFill="1" applyBorder="1" applyAlignment="1">
      <alignment vertical="center"/>
    </xf>
    <xf numFmtId="166" fontId="5" fillId="7" borderId="3" xfId="6" applyNumberFormat="1" applyFont="1" applyFill="1" applyBorder="1" applyAlignment="1">
      <alignment vertical="center"/>
    </xf>
    <xf numFmtId="9" fontId="39" fillId="14" borderId="19" xfId="6" applyFont="1" applyFill="1" applyBorder="1" applyAlignment="1">
      <alignment horizontal="right" vertical="center" wrapText="1"/>
    </xf>
    <xf numFmtId="9" fontId="39" fillId="14" borderId="4" xfId="6" applyFont="1" applyFill="1" applyBorder="1" applyAlignment="1">
      <alignment horizontal="right" vertical="center" wrapText="1"/>
    </xf>
    <xf numFmtId="9" fontId="39" fillId="14" borderId="3" xfId="6" applyFont="1" applyFill="1" applyBorder="1" applyAlignment="1">
      <alignment horizontal="right" vertical="center" wrapText="1"/>
    </xf>
    <xf numFmtId="43" fontId="5" fillId="0" borderId="19" xfId="5" applyFont="1" applyFill="1" applyBorder="1" applyAlignment="1">
      <alignment horizontal="center" vertical="center" wrapText="1"/>
    </xf>
    <xf numFmtId="43" fontId="5" fillId="0" borderId="4" xfId="5" applyFont="1" applyFill="1" applyBorder="1" applyAlignment="1">
      <alignment horizontal="center" vertical="center" wrapText="1"/>
    </xf>
    <xf numFmtId="43" fontId="5" fillId="0" borderId="3" xfId="5" applyFont="1" applyFill="1" applyBorder="1" applyAlignment="1">
      <alignment horizontal="center" vertical="center" wrapText="1"/>
    </xf>
    <xf numFmtId="1" fontId="37" fillId="14" borderId="19" xfId="5" applyNumberFormat="1" applyFont="1" applyFill="1" applyBorder="1" applyAlignment="1">
      <alignment horizontal="right" vertical="center" wrapText="1"/>
    </xf>
    <xf numFmtId="1" fontId="37" fillId="14" borderId="4" xfId="5" applyNumberFormat="1" applyFont="1" applyFill="1" applyBorder="1" applyAlignment="1">
      <alignment horizontal="right" vertical="center" wrapText="1"/>
    </xf>
    <xf numFmtId="1" fontId="37" fillId="14" borderId="3" xfId="5" applyNumberFormat="1" applyFont="1" applyFill="1" applyBorder="1" applyAlignment="1">
      <alignment horizontal="right" vertical="center" wrapText="1"/>
    </xf>
    <xf numFmtId="9" fontId="37" fillId="14" borderId="19" xfId="6" applyFont="1" applyFill="1" applyBorder="1" applyAlignment="1">
      <alignment vertical="center" wrapText="1"/>
    </xf>
    <xf numFmtId="9" fontId="37" fillId="14" borderId="4" xfId="6" applyFont="1" applyFill="1" applyBorder="1" applyAlignment="1">
      <alignment vertical="center" wrapText="1"/>
    </xf>
    <xf numFmtId="9" fontId="37" fillId="14" borderId="3" xfId="6" applyFont="1" applyFill="1" applyBorder="1" applyAlignment="1">
      <alignment vertical="center" wrapText="1"/>
    </xf>
    <xf numFmtId="9" fontId="39" fillId="14" borderId="19" xfId="6" applyFont="1" applyFill="1" applyBorder="1" applyAlignment="1">
      <alignment vertical="center" wrapText="1"/>
    </xf>
    <xf numFmtId="9" fontId="39" fillId="14" borderId="4" xfId="6" applyFont="1" applyFill="1" applyBorder="1" applyAlignment="1">
      <alignment vertical="center" wrapText="1"/>
    </xf>
    <xf numFmtId="9" fontId="39" fillId="14" borderId="3" xfId="6" applyFont="1" applyFill="1" applyBorder="1" applyAlignment="1">
      <alignment vertical="center" wrapText="1"/>
    </xf>
    <xf numFmtId="9" fontId="5" fillId="0" borderId="1" xfId="6" applyFont="1" applyFill="1" applyBorder="1" applyAlignment="1">
      <alignment horizontal="center" vertical="center" wrapText="1"/>
    </xf>
    <xf numFmtId="0" fontId="26" fillId="0" borderId="1" xfId="0" applyFont="1" applyBorder="1" applyAlignment="1">
      <alignment horizontal="center" vertical="center" wrapText="1"/>
    </xf>
    <xf numFmtId="0" fontId="5" fillId="0" borderId="19" xfId="5" applyNumberFormat="1" applyFont="1" applyFill="1" applyBorder="1" applyAlignment="1">
      <alignment horizontal="center" vertical="center" wrapText="1"/>
    </xf>
    <xf numFmtId="0" fontId="5" fillId="0" borderId="4" xfId="5" applyNumberFormat="1" applyFont="1" applyFill="1" applyBorder="1" applyAlignment="1">
      <alignment horizontal="center" vertical="center" wrapText="1"/>
    </xf>
    <xf numFmtId="0" fontId="5" fillId="0" borderId="3" xfId="5" applyNumberFormat="1" applyFont="1" applyFill="1" applyBorder="1" applyAlignment="1">
      <alignment horizontal="center" vertical="center" wrapText="1"/>
    </xf>
    <xf numFmtId="1" fontId="39" fillId="14" borderId="19" xfId="5" applyNumberFormat="1" applyFont="1" applyFill="1" applyBorder="1" applyAlignment="1">
      <alignment horizontal="right" vertical="center" wrapText="1"/>
    </xf>
    <xf numFmtId="1" fontId="39" fillId="14" borderId="4" xfId="5" applyNumberFormat="1" applyFont="1" applyFill="1" applyBorder="1" applyAlignment="1">
      <alignment horizontal="right" vertical="center" wrapText="1"/>
    </xf>
    <xf numFmtId="1" fontId="39" fillId="14" borderId="3" xfId="5" applyNumberFormat="1" applyFont="1" applyFill="1" applyBorder="1" applyAlignment="1">
      <alignment horizontal="right" vertical="center" wrapText="1"/>
    </xf>
    <xf numFmtId="0" fontId="5" fillId="7" borderId="19"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3" xfId="0" applyFont="1" applyFill="1" applyBorder="1" applyAlignment="1">
      <alignment horizontal="center" vertical="center" wrapText="1"/>
    </xf>
    <xf numFmtId="1" fontId="26" fillId="0" borderId="1" xfId="5" applyNumberFormat="1" applyFont="1" applyFill="1" applyBorder="1" applyAlignment="1">
      <alignment horizontal="center" vertical="center" wrapText="1"/>
    </xf>
    <xf numFmtId="166" fontId="26" fillId="0" borderId="19" xfId="5" applyNumberFormat="1" applyFont="1" applyFill="1" applyBorder="1" applyAlignment="1">
      <alignment horizontal="right" vertical="center" wrapText="1"/>
    </xf>
    <xf numFmtId="166" fontId="26" fillId="0" borderId="4" xfId="5" applyNumberFormat="1" applyFont="1" applyFill="1" applyBorder="1" applyAlignment="1">
      <alignment horizontal="right" vertical="center" wrapText="1"/>
    </xf>
    <xf numFmtId="166" fontId="26" fillId="0" borderId="3" xfId="5" applyNumberFormat="1" applyFont="1" applyFill="1" applyBorder="1" applyAlignment="1">
      <alignment horizontal="right" vertical="center" wrapText="1"/>
    </xf>
    <xf numFmtId="166" fontId="5" fillId="0" borderId="1" xfId="5" applyNumberFormat="1" applyFont="1" applyFill="1" applyBorder="1" applyAlignment="1">
      <alignment horizontal="center" vertical="center" wrapText="1"/>
    </xf>
    <xf numFmtId="1" fontId="23" fillId="0" borderId="19" xfId="6" applyNumberFormat="1" applyFont="1" applyFill="1" applyBorder="1" applyAlignment="1">
      <alignment horizontal="right" vertical="center" wrapText="1"/>
    </xf>
    <xf numFmtId="1" fontId="23" fillId="0" borderId="4" xfId="6" applyNumberFormat="1" applyFont="1" applyFill="1" applyBorder="1" applyAlignment="1">
      <alignment horizontal="right" vertical="center" wrapText="1"/>
    </xf>
    <xf numFmtId="1" fontId="23" fillId="0" borderId="3" xfId="6" applyNumberFormat="1" applyFont="1" applyFill="1" applyBorder="1" applyAlignment="1">
      <alignment horizontal="right" vertical="center" wrapText="1"/>
    </xf>
    <xf numFmtId="1" fontId="26" fillId="0" borderId="19" xfId="0" applyNumberFormat="1" applyFont="1" applyBorder="1" applyAlignment="1">
      <alignment horizontal="center" vertical="center" wrapText="1"/>
    </xf>
    <xf numFmtId="1" fontId="26" fillId="0" borderId="4" xfId="0" applyNumberFormat="1" applyFont="1" applyBorder="1" applyAlignment="1">
      <alignment horizontal="center" vertical="center" wrapText="1"/>
    </xf>
    <xf numFmtId="1" fontId="26" fillId="0" borderId="3" xfId="0" applyNumberFormat="1" applyFont="1" applyBorder="1" applyAlignment="1">
      <alignment horizontal="center" vertical="center" wrapText="1"/>
    </xf>
    <xf numFmtId="165" fontId="5" fillId="0" borderId="19" xfId="0" applyNumberFormat="1" applyFont="1" applyBorder="1" applyAlignment="1">
      <alignment horizontal="right" vertical="center" wrapText="1"/>
    </xf>
    <xf numFmtId="165" fontId="5" fillId="0" borderId="4" xfId="0" applyNumberFormat="1" applyFont="1" applyBorder="1" applyAlignment="1">
      <alignment horizontal="right" vertical="center" wrapText="1"/>
    </xf>
    <xf numFmtId="165" fontId="5" fillId="0" borderId="3" xfId="0" applyNumberFormat="1" applyFont="1" applyBorder="1" applyAlignment="1">
      <alignment horizontal="right" vertical="center" wrapText="1"/>
    </xf>
    <xf numFmtId="9" fontId="37" fillId="14" borderId="19" xfId="6" applyFont="1" applyFill="1" applyBorder="1" applyAlignment="1">
      <alignment horizontal="center" vertical="center" wrapText="1"/>
    </xf>
    <xf numFmtId="9" fontId="37" fillId="14" borderId="4" xfId="6" applyFont="1" applyFill="1" applyBorder="1" applyAlignment="1">
      <alignment horizontal="center" vertical="center" wrapText="1"/>
    </xf>
    <xf numFmtId="9" fontId="37" fillId="14" borderId="3" xfId="6" applyFont="1" applyFill="1" applyBorder="1" applyAlignment="1">
      <alignment horizontal="center" vertical="center" wrapText="1"/>
    </xf>
    <xf numFmtId="166" fontId="26" fillId="0" borderId="19" xfId="5" applyNumberFormat="1" applyFont="1" applyFill="1" applyBorder="1" applyAlignment="1">
      <alignment horizontal="center" vertical="center" wrapText="1"/>
    </xf>
    <xf numFmtId="166" fontId="26" fillId="0" borderId="4" xfId="5" applyNumberFormat="1" applyFont="1" applyFill="1" applyBorder="1" applyAlignment="1">
      <alignment horizontal="center" vertical="center" wrapText="1"/>
    </xf>
    <xf numFmtId="166" fontId="26" fillId="0" borderId="3" xfId="5" applyNumberFormat="1" applyFont="1" applyFill="1" applyBorder="1" applyAlignment="1">
      <alignment horizontal="center" vertical="center" wrapText="1"/>
    </xf>
    <xf numFmtId="1" fontId="5" fillId="7" borderId="19" xfId="5" applyNumberFormat="1" applyFont="1" applyFill="1" applyBorder="1" applyAlignment="1">
      <alignment horizontal="center" vertical="center" wrapText="1"/>
    </xf>
    <xf numFmtId="1" fontId="5" fillId="7" borderId="4" xfId="5" applyNumberFormat="1" applyFont="1" applyFill="1" applyBorder="1" applyAlignment="1">
      <alignment horizontal="center" vertical="center" wrapText="1"/>
    </xf>
    <xf numFmtId="1" fontId="5" fillId="7" borderId="3" xfId="5" applyNumberFormat="1" applyFont="1" applyFill="1" applyBorder="1" applyAlignment="1">
      <alignment horizontal="center" vertical="center" wrapText="1"/>
    </xf>
    <xf numFmtId="0" fontId="24" fillId="0" borderId="19"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3" xfId="0" applyFont="1" applyBorder="1" applyAlignment="1">
      <alignment horizontal="center" vertical="center" wrapText="1"/>
    </xf>
    <xf numFmtId="166" fontId="5" fillId="7" borderId="1" xfId="5" applyNumberFormat="1" applyFont="1" applyFill="1" applyBorder="1" applyAlignment="1">
      <alignment horizontal="right" vertical="center" wrapText="1"/>
    </xf>
    <xf numFmtId="166" fontId="5" fillId="7" borderId="1" xfId="5" applyNumberFormat="1" applyFont="1" applyFill="1" applyBorder="1" applyAlignment="1">
      <alignment horizontal="center" vertical="center" wrapText="1"/>
    </xf>
    <xf numFmtId="0" fontId="5" fillId="0" borderId="1" xfId="0" applyFont="1" applyBorder="1" applyAlignment="1">
      <alignment horizontal="right" vertical="center" wrapText="1"/>
    </xf>
    <xf numFmtId="0" fontId="28" fillId="6" borderId="7" xfId="0" applyFont="1" applyFill="1" applyBorder="1" applyAlignment="1">
      <alignment horizontal="center" vertical="center"/>
    </xf>
    <xf numFmtId="0" fontId="28" fillId="6" borderId="8" xfId="0" applyFont="1" applyFill="1" applyBorder="1" applyAlignment="1">
      <alignment horizontal="center" vertical="center"/>
    </xf>
    <xf numFmtId="0" fontId="41" fillId="7" borderId="19" xfId="7" applyFont="1" applyFill="1" applyBorder="1" applyAlignment="1">
      <alignment horizontal="center" vertical="center" wrapText="1"/>
    </xf>
    <xf numFmtId="0" fontId="41" fillId="7" borderId="3" xfId="7" applyFont="1" applyFill="1" applyBorder="1" applyAlignment="1">
      <alignment horizontal="center" vertical="center" wrapText="1"/>
    </xf>
    <xf numFmtId="0" fontId="41" fillId="7" borderId="4" xfId="7" applyFont="1" applyFill="1" applyBorder="1" applyAlignment="1">
      <alignment horizontal="center" vertical="center" wrapText="1"/>
    </xf>
    <xf numFmtId="0" fontId="41" fillId="7" borderId="19" xfId="0" applyFont="1" applyFill="1" applyBorder="1" applyAlignment="1">
      <alignment horizontal="center" vertical="center" wrapText="1"/>
    </xf>
    <xf numFmtId="0" fontId="41" fillId="7" borderId="4" xfId="0" applyFont="1" applyFill="1" applyBorder="1" applyAlignment="1">
      <alignment horizontal="center" vertical="center" wrapText="1"/>
    </xf>
    <xf numFmtId="0" fontId="41" fillId="7" borderId="3" xfId="0" applyFont="1" applyFill="1" applyBorder="1" applyAlignment="1">
      <alignment horizontal="center" vertical="center" wrapText="1"/>
    </xf>
    <xf numFmtId="1" fontId="41" fillId="7" borderId="19" xfId="5" applyNumberFormat="1" applyFont="1" applyFill="1" applyBorder="1" applyAlignment="1">
      <alignment horizontal="right" vertical="center" wrapText="1"/>
    </xf>
    <xf numFmtId="1" fontId="41" fillId="7" borderId="3" xfId="5" applyNumberFormat="1" applyFont="1" applyFill="1" applyBorder="1" applyAlignment="1">
      <alignment horizontal="right" vertical="center" wrapText="1"/>
    </xf>
    <xf numFmtId="166" fontId="5" fillId="0" borderId="1" xfId="5" applyNumberFormat="1" applyFont="1" applyBorder="1" applyAlignment="1">
      <alignment horizontal="right" vertical="center" wrapText="1"/>
    </xf>
    <xf numFmtId="166" fontId="37" fillId="11" borderId="1" xfId="5" applyNumberFormat="1" applyFont="1" applyFill="1" applyBorder="1" applyAlignment="1">
      <alignment horizontal="right" vertical="center" wrapText="1"/>
    </xf>
    <xf numFmtId="0" fontId="44" fillId="7" borderId="19" xfId="0" applyFont="1" applyFill="1" applyBorder="1" applyAlignment="1">
      <alignment horizontal="center" vertical="center" wrapText="1"/>
    </xf>
    <xf numFmtId="0" fontId="44" fillId="7" borderId="4" xfId="0" applyFont="1" applyFill="1" applyBorder="1" applyAlignment="1">
      <alignment horizontal="center" vertical="center" wrapText="1"/>
    </xf>
    <xf numFmtId="0" fontId="44" fillId="7" borderId="3" xfId="0" applyFont="1" applyFill="1" applyBorder="1" applyAlignment="1">
      <alignment horizontal="center" vertical="center" wrapText="1"/>
    </xf>
    <xf numFmtId="0" fontId="41" fillId="7" borderId="19" xfId="7" applyFont="1" applyFill="1" applyBorder="1" applyAlignment="1">
      <alignment horizontal="right" vertical="center" wrapText="1"/>
    </xf>
    <xf numFmtId="0" fontId="41" fillId="7" borderId="4" xfId="7" applyFont="1" applyFill="1" applyBorder="1" applyAlignment="1">
      <alignment horizontal="right" vertical="center" wrapText="1"/>
    </xf>
    <xf numFmtId="0" fontId="41" fillId="7" borderId="3" xfId="7" applyFont="1" applyFill="1" applyBorder="1" applyAlignment="1">
      <alignment horizontal="right" vertical="center" wrapText="1"/>
    </xf>
    <xf numFmtId="0" fontId="41" fillId="7" borderId="19" xfId="0" applyFont="1" applyFill="1" applyBorder="1" applyAlignment="1">
      <alignment horizontal="right" vertical="center" wrapText="1"/>
    </xf>
    <xf numFmtId="0" fontId="41" fillId="7" borderId="4" xfId="0" applyFont="1" applyFill="1" applyBorder="1" applyAlignment="1">
      <alignment horizontal="right" vertical="center" wrapText="1"/>
    </xf>
    <xf numFmtId="0" fontId="41" fillId="7" borderId="3" xfId="0" applyFont="1" applyFill="1" applyBorder="1" applyAlignment="1">
      <alignment horizontal="right" vertical="center" wrapText="1"/>
    </xf>
    <xf numFmtId="0" fontId="23" fillId="0" borderId="1" xfId="0" applyFont="1" applyBorder="1" applyAlignment="1">
      <alignment horizontal="center" vertical="center" wrapText="1"/>
    </xf>
    <xf numFmtId="9" fontId="5" fillId="7" borderId="19" xfId="6" applyFont="1" applyFill="1" applyBorder="1" applyAlignment="1">
      <alignment horizontal="center" vertical="center" wrapText="1"/>
    </xf>
    <xf numFmtId="9" fontId="5" fillId="7" borderId="4" xfId="6" applyFont="1" applyFill="1" applyBorder="1" applyAlignment="1">
      <alignment horizontal="center" vertical="center" wrapText="1"/>
    </xf>
    <xf numFmtId="9" fontId="5" fillId="7" borderId="3" xfId="6" applyFont="1" applyFill="1" applyBorder="1" applyAlignment="1">
      <alignment horizontal="center" vertical="center" wrapText="1"/>
    </xf>
    <xf numFmtId="3" fontId="5" fillId="6" borderId="19" xfId="0" applyNumberFormat="1" applyFont="1" applyFill="1" applyBorder="1" applyAlignment="1">
      <alignment horizontal="center" vertical="center" wrapText="1"/>
    </xf>
    <xf numFmtId="3" fontId="5" fillId="6" borderId="4" xfId="0" applyNumberFormat="1" applyFont="1" applyFill="1" applyBorder="1" applyAlignment="1">
      <alignment horizontal="center" vertical="center" wrapText="1"/>
    </xf>
    <xf numFmtId="3" fontId="5" fillId="6" borderId="3" xfId="0" applyNumberFormat="1" applyFont="1" applyFill="1" applyBorder="1" applyAlignment="1">
      <alignment horizontal="center" vertical="center" wrapText="1"/>
    </xf>
    <xf numFmtId="0" fontId="0" fillId="7" borderId="19" xfId="0" applyFill="1" applyBorder="1" applyAlignment="1">
      <alignment horizontal="center" vertical="center" wrapText="1"/>
    </xf>
    <xf numFmtId="0" fontId="0" fillId="7" borderId="4" xfId="0" applyFill="1" applyBorder="1" applyAlignment="1">
      <alignment horizontal="center" vertical="center" wrapText="1"/>
    </xf>
    <xf numFmtId="0" fontId="0" fillId="7" borderId="3" xfId="0" applyFill="1" applyBorder="1" applyAlignment="1">
      <alignment horizontal="center" vertical="center" wrapText="1"/>
    </xf>
    <xf numFmtId="3" fontId="5" fillId="0" borderId="1" xfId="0" applyNumberFormat="1" applyFont="1" applyBorder="1" applyAlignment="1">
      <alignment horizontal="center" vertical="center" wrapText="1"/>
    </xf>
    <xf numFmtId="0" fontId="23" fillId="6" borderId="1" xfId="0" applyFont="1" applyFill="1" applyBorder="1" applyAlignment="1">
      <alignment horizontal="center" vertical="center" wrapText="1"/>
    </xf>
    <xf numFmtId="0" fontId="0" fillId="0" borderId="19" xfId="0" applyBorder="1" applyAlignment="1">
      <alignment horizontal="center" vertical="center" wrapText="1"/>
    </xf>
    <xf numFmtId="0" fontId="0" fillId="0" borderId="3" xfId="0" applyBorder="1" applyAlignment="1">
      <alignment horizontal="center" vertical="center" wrapText="1"/>
    </xf>
    <xf numFmtId="3" fontId="5" fillId="6" borderId="1" xfId="0" applyNumberFormat="1" applyFont="1" applyFill="1" applyBorder="1" applyAlignment="1">
      <alignment horizontal="center" vertical="center" wrapText="1"/>
    </xf>
    <xf numFmtId="1" fontId="26" fillId="0" borderId="1" xfId="0" applyNumberFormat="1" applyFont="1" applyBorder="1" applyAlignment="1">
      <alignment horizontal="center" vertical="center" wrapText="1"/>
    </xf>
    <xf numFmtId="9" fontId="37" fillId="14" borderId="1" xfId="6" applyFont="1" applyFill="1" applyBorder="1" applyAlignment="1">
      <alignment vertical="center" wrapText="1"/>
    </xf>
    <xf numFmtId="9" fontId="39" fillId="14" borderId="1" xfId="6" applyFont="1" applyFill="1" applyBorder="1" applyAlignment="1">
      <alignment vertical="center" wrapText="1"/>
    </xf>
    <xf numFmtId="9" fontId="37" fillId="14" borderId="1" xfId="6" applyFont="1" applyFill="1" applyBorder="1" applyAlignment="1">
      <alignment horizontal="right" vertical="center" wrapText="1"/>
    </xf>
    <xf numFmtId="166" fontId="37" fillId="14" borderId="19" xfId="5" applyNumberFormat="1" applyFont="1" applyFill="1" applyBorder="1" applyAlignment="1">
      <alignment horizontal="center" vertical="center" wrapText="1"/>
    </xf>
    <xf numFmtId="166" fontId="37" fillId="14" borderId="4" xfId="5" applyNumberFormat="1" applyFont="1" applyFill="1" applyBorder="1" applyAlignment="1">
      <alignment horizontal="center" vertical="center" wrapText="1"/>
    </xf>
    <xf numFmtId="166" fontId="37" fillId="14" borderId="3" xfId="5" applyNumberFormat="1" applyFont="1" applyFill="1" applyBorder="1" applyAlignment="1">
      <alignment horizontal="center" vertical="center" wrapText="1"/>
    </xf>
    <xf numFmtId="166" fontId="37" fillId="14" borderId="1" xfId="5" applyNumberFormat="1" applyFont="1" applyFill="1" applyBorder="1" applyAlignment="1">
      <alignment horizontal="right" vertical="center" wrapText="1"/>
    </xf>
    <xf numFmtId="1" fontId="37" fillId="14" borderId="1" xfId="5" applyNumberFormat="1" applyFont="1" applyFill="1" applyBorder="1" applyAlignment="1">
      <alignment horizontal="right" vertical="center" wrapText="1"/>
    </xf>
    <xf numFmtId="166" fontId="37" fillId="14" borderId="19" xfId="5" applyNumberFormat="1" applyFont="1" applyFill="1" applyBorder="1" applyAlignment="1">
      <alignment horizontal="right" vertical="center" wrapText="1"/>
    </xf>
    <xf numFmtId="166" fontId="37" fillId="14" borderId="4" xfId="5" applyNumberFormat="1" applyFont="1" applyFill="1" applyBorder="1" applyAlignment="1">
      <alignment horizontal="right" vertical="center" wrapText="1"/>
    </xf>
    <xf numFmtId="166" fontId="37" fillId="14" borderId="3" xfId="5" applyNumberFormat="1" applyFont="1" applyFill="1" applyBorder="1" applyAlignment="1">
      <alignment horizontal="right" vertical="center" wrapText="1"/>
    </xf>
    <xf numFmtId="1" fontId="40" fillId="14" borderId="1" xfId="5" applyNumberFormat="1" applyFont="1" applyFill="1" applyBorder="1" applyAlignment="1">
      <alignment horizontal="right" vertical="center" wrapText="1"/>
    </xf>
    <xf numFmtId="166" fontId="25" fillId="0" borderId="19" xfId="5" applyNumberFormat="1" applyFont="1" applyFill="1" applyBorder="1" applyAlignment="1">
      <alignment horizontal="center" vertical="center" wrapText="1"/>
    </xf>
    <xf numFmtId="166" fontId="25" fillId="0" borderId="4" xfId="5" applyNumberFormat="1" applyFont="1" applyFill="1" applyBorder="1" applyAlignment="1">
      <alignment horizontal="center" vertical="center" wrapText="1"/>
    </xf>
    <xf numFmtId="166" fontId="25" fillId="0" borderId="3" xfId="5" applyNumberFormat="1" applyFont="1" applyFill="1" applyBorder="1" applyAlignment="1">
      <alignment horizontal="center" vertical="center" wrapText="1"/>
    </xf>
    <xf numFmtId="166" fontId="23" fillId="7" borderId="19" xfId="5" applyNumberFormat="1" applyFont="1" applyFill="1" applyBorder="1" applyAlignment="1">
      <alignment horizontal="center" vertical="center" wrapText="1"/>
    </xf>
    <xf numFmtId="166" fontId="23" fillId="7" borderId="4" xfId="5" applyNumberFormat="1" applyFont="1" applyFill="1" applyBorder="1" applyAlignment="1">
      <alignment horizontal="center" vertical="center" wrapText="1"/>
    </xf>
    <xf numFmtId="166" fontId="23" fillId="7" borderId="3" xfId="5" applyNumberFormat="1" applyFont="1" applyFill="1" applyBorder="1" applyAlignment="1">
      <alignment horizontal="center" vertical="center" wrapText="1"/>
    </xf>
    <xf numFmtId="1" fontId="37" fillId="14" borderId="19" xfId="5" applyNumberFormat="1" applyFont="1" applyFill="1" applyBorder="1" applyAlignment="1">
      <alignment vertical="center" wrapText="1"/>
    </xf>
    <xf numFmtId="1" fontId="37" fillId="14" borderId="4" xfId="5" applyNumberFormat="1" applyFont="1" applyFill="1" applyBorder="1" applyAlignment="1">
      <alignment vertical="center" wrapText="1"/>
    </xf>
    <xf numFmtId="1" fontId="37" fillId="14" borderId="3" xfId="5" applyNumberFormat="1" applyFont="1" applyFill="1" applyBorder="1" applyAlignment="1">
      <alignment vertical="center" wrapText="1"/>
    </xf>
    <xf numFmtId="166" fontId="39" fillId="14" borderId="19" xfId="5" applyNumberFormat="1" applyFont="1" applyFill="1" applyBorder="1" applyAlignment="1">
      <alignment horizontal="right" vertical="center" wrapText="1"/>
    </xf>
    <xf numFmtId="166" fontId="39" fillId="14" borderId="4" xfId="5" applyNumberFormat="1" applyFont="1" applyFill="1" applyBorder="1" applyAlignment="1">
      <alignment horizontal="right" vertical="center" wrapText="1"/>
    </xf>
    <xf numFmtId="166" fontId="39" fillId="14" borderId="3" xfId="5" applyNumberFormat="1" applyFont="1" applyFill="1" applyBorder="1" applyAlignment="1">
      <alignment horizontal="right" vertical="center" wrapText="1"/>
    </xf>
    <xf numFmtId="1" fontId="5" fillId="7" borderId="19" xfId="0" applyNumberFormat="1" applyFont="1" applyFill="1" applyBorder="1" applyAlignment="1">
      <alignment horizontal="center" vertical="center" wrapText="1"/>
    </xf>
    <xf numFmtId="1" fontId="5" fillId="7" borderId="4" xfId="0" applyNumberFormat="1" applyFont="1" applyFill="1" applyBorder="1" applyAlignment="1">
      <alignment horizontal="center" vertical="center" wrapText="1"/>
    </xf>
    <xf numFmtId="1" fontId="5" fillId="7" borderId="3" xfId="0" applyNumberFormat="1" applyFont="1" applyFill="1" applyBorder="1" applyAlignment="1">
      <alignment horizontal="center" vertical="center" wrapText="1"/>
    </xf>
    <xf numFmtId="43" fontId="5" fillId="0" borderId="19" xfId="6" applyNumberFormat="1" applyFont="1" applyBorder="1" applyAlignment="1">
      <alignment horizontal="center" vertical="center"/>
    </xf>
    <xf numFmtId="43" fontId="5" fillId="0" borderId="4" xfId="6" applyNumberFormat="1" applyFont="1" applyBorder="1" applyAlignment="1">
      <alignment horizontal="center" vertical="center"/>
    </xf>
    <xf numFmtId="43" fontId="5" fillId="0" borderId="3" xfId="6" applyNumberFormat="1" applyFont="1" applyBorder="1" applyAlignment="1">
      <alignment horizontal="center" vertical="center"/>
    </xf>
    <xf numFmtId="0" fontId="0" fillId="0" borderId="4" xfId="0" applyBorder="1" applyAlignment="1">
      <alignment horizontal="center" vertical="center" wrapText="1"/>
    </xf>
    <xf numFmtId="1" fontId="5" fillId="0" borderId="19" xfId="6" applyNumberFormat="1" applyFont="1" applyFill="1" applyBorder="1" applyAlignment="1">
      <alignment vertical="center" wrapText="1"/>
    </xf>
    <xf numFmtId="1" fontId="5" fillId="0" borderId="3" xfId="6" applyNumberFormat="1" applyFont="1" applyFill="1" applyBorder="1" applyAlignment="1">
      <alignment vertical="center" wrapText="1"/>
    </xf>
    <xf numFmtId="166" fontId="5" fillId="0" borderId="19" xfId="6" applyNumberFormat="1" applyFont="1" applyBorder="1" applyAlignment="1">
      <alignment vertical="center"/>
    </xf>
    <xf numFmtId="166" fontId="5" fillId="0" borderId="4" xfId="6" applyNumberFormat="1" applyFont="1" applyBorder="1" applyAlignment="1">
      <alignment vertical="center"/>
    </xf>
    <xf numFmtId="166" fontId="5" fillId="0" borderId="3" xfId="6" applyNumberFormat="1" applyFont="1" applyBorder="1" applyAlignment="1">
      <alignment vertical="center"/>
    </xf>
    <xf numFmtId="166" fontId="23" fillId="0" borderId="1" xfId="5" applyNumberFormat="1" applyFont="1" applyFill="1" applyBorder="1" applyAlignment="1">
      <alignment horizontal="right" vertical="center" wrapText="1"/>
    </xf>
    <xf numFmtId="166" fontId="23" fillId="0" borderId="1" xfId="5" applyNumberFormat="1" applyFont="1" applyFill="1" applyBorder="1" applyAlignment="1">
      <alignment horizontal="center" vertical="center" wrapText="1"/>
    </xf>
    <xf numFmtId="0" fontId="5" fillId="0" borderId="19" xfId="5" applyNumberFormat="1" applyFont="1" applyFill="1" applyBorder="1" applyAlignment="1">
      <alignment vertical="center" wrapText="1"/>
    </xf>
    <xf numFmtId="1" fontId="5" fillId="0" borderId="19" xfId="5" applyNumberFormat="1" applyFont="1" applyFill="1" applyBorder="1" applyAlignment="1">
      <alignment vertical="center" wrapText="1"/>
    </xf>
    <xf numFmtId="1" fontId="5" fillId="0" borderId="3" xfId="5" applyNumberFormat="1" applyFont="1" applyFill="1" applyBorder="1" applyAlignment="1">
      <alignment vertical="center" wrapText="1"/>
    </xf>
    <xf numFmtId="43" fontId="5" fillId="0" borderId="19" xfId="5" applyFont="1" applyBorder="1" applyAlignment="1">
      <alignment horizontal="right" vertical="center" wrapText="1"/>
    </xf>
    <xf numFmtId="43" fontId="5" fillId="0" borderId="3" xfId="5" applyFont="1" applyBorder="1" applyAlignment="1">
      <alignment horizontal="right" vertical="center" wrapText="1"/>
    </xf>
    <xf numFmtId="43" fontId="5" fillId="0" borderId="4" xfId="5" applyFont="1" applyBorder="1" applyAlignment="1">
      <alignment horizontal="right" vertical="center"/>
    </xf>
    <xf numFmtId="0" fontId="0" fillId="0" borderId="4" xfId="0" applyBorder="1" applyAlignment="1">
      <alignment horizontal="center" vertical="center"/>
    </xf>
    <xf numFmtId="43" fontId="5" fillId="0" borderId="19" xfId="5" applyFont="1" applyFill="1" applyBorder="1" applyAlignment="1">
      <alignment horizontal="right" vertical="center" wrapText="1"/>
    </xf>
    <xf numFmtId="43" fontId="5" fillId="0" borderId="3" xfId="5" applyFont="1" applyFill="1" applyBorder="1" applyAlignment="1">
      <alignment horizontal="right" vertical="center" wrapText="1"/>
    </xf>
    <xf numFmtId="164" fontId="5" fillId="0" borderId="19" xfId="0" applyNumberFormat="1" applyFont="1" applyBorder="1" applyAlignment="1">
      <alignment horizontal="right" vertical="center"/>
    </xf>
    <xf numFmtId="164" fontId="5" fillId="0" borderId="3" xfId="0" applyNumberFormat="1" applyFont="1" applyBorder="1" applyAlignment="1">
      <alignment horizontal="right" vertical="center"/>
    </xf>
    <xf numFmtId="1" fontId="26" fillId="0" borderId="19" xfId="5" applyNumberFormat="1" applyFont="1" applyFill="1" applyBorder="1" applyAlignment="1">
      <alignment horizontal="center" vertical="center" wrapText="1"/>
    </xf>
    <xf numFmtId="1" fontId="26" fillId="0" borderId="3" xfId="5" applyNumberFormat="1" applyFont="1" applyFill="1" applyBorder="1" applyAlignment="1">
      <alignment horizontal="center" vertical="center" wrapText="1"/>
    </xf>
    <xf numFmtId="43" fontId="5" fillId="0" borderId="4" xfId="5" applyFont="1" applyFill="1" applyBorder="1" applyAlignment="1">
      <alignment horizontal="right" vertical="center" wrapText="1"/>
    </xf>
    <xf numFmtId="167" fontId="5" fillId="7" borderId="19" xfId="5" applyNumberFormat="1" applyFont="1" applyFill="1" applyBorder="1" applyAlignment="1">
      <alignment horizontal="right" vertical="center" wrapText="1"/>
    </xf>
    <xf numFmtId="167" fontId="5" fillId="7" borderId="4" xfId="5" applyNumberFormat="1" applyFont="1" applyFill="1" applyBorder="1" applyAlignment="1">
      <alignment horizontal="right" vertical="center" wrapText="1"/>
    </xf>
    <xf numFmtId="167" fontId="5" fillId="7" borderId="3" xfId="5" applyNumberFormat="1" applyFont="1" applyFill="1" applyBorder="1" applyAlignment="1">
      <alignment horizontal="right" vertical="center" wrapText="1"/>
    </xf>
    <xf numFmtId="1" fontId="26" fillId="0" borderId="4" xfId="5" applyNumberFormat="1" applyFont="1" applyFill="1" applyBorder="1" applyAlignment="1">
      <alignment horizontal="center" vertical="center" wrapText="1"/>
    </xf>
    <xf numFmtId="9" fontId="39" fillId="14" borderId="1" xfId="6" applyFont="1" applyFill="1" applyBorder="1" applyAlignment="1">
      <alignment horizontal="right" vertical="center" wrapText="1"/>
    </xf>
    <xf numFmtId="1" fontId="37" fillId="14" borderId="19" xfId="6" applyNumberFormat="1" applyFont="1" applyFill="1" applyBorder="1" applyAlignment="1">
      <alignment horizontal="right" vertical="center" wrapText="1"/>
    </xf>
    <xf numFmtId="1" fontId="37" fillId="14" borderId="4" xfId="6" applyNumberFormat="1" applyFont="1" applyFill="1" applyBorder="1" applyAlignment="1">
      <alignment horizontal="right" vertical="center" wrapText="1"/>
    </xf>
    <xf numFmtId="1" fontId="37" fillId="14" borderId="3" xfId="6" applyNumberFormat="1" applyFont="1" applyFill="1" applyBorder="1" applyAlignment="1">
      <alignment horizontal="right" vertical="center" wrapText="1"/>
    </xf>
    <xf numFmtId="164" fontId="5" fillId="0" borderId="4" xfId="0" applyNumberFormat="1" applyFont="1" applyBorder="1" applyAlignment="1">
      <alignment horizontal="right" vertical="center"/>
    </xf>
    <xf numFmtId="166" fontId="25" fillId="0" borderId="1" xfId="5" applyNumberFormat="1" applyFont="1" applyFill="1" applyBorder="1" applyAlignment="1">
      <alignment horizontal="right" vertical="center" wrapText="1"/>
    </xf>
    <xf numFmtId="0" fontId="26" fillId="6" borderId="1" xfId="0" applyFont="1" applyFill="1" applyBorder="1" applyAlignment="1">
      <alignment horizontal="center" vertical="center" wrapText="1"/>
    </xf>
    <xf numFmtId="1" fontId="23" fillId="0" borderId="19" xfId="5" applyNumberFormat="1" applyFont="1" applyFill="1" applyBorder="1" applyAlignment="1">
      <alignment horizontal="center" vertical="center" wrapText="1"/>
    </xf>
    <xf numFmtId="1" fontId="23" fillId="0" borderId="4" xfId="5" applyNumberFormat="1" applyFont="1" applyFill="1" applyBorder="1" applyAlignment="1">
      <alignment horizontal="center" vertical="center" wrapText="1"/>
    </xf>
    <xf numFmtId="1" fontId="23" fillId="0" borderId="3" xfId="5" applyNumberFormat="1" applyFont="1" applyFill="1" applyBorder="1" applyAlignment="1">
      <alignment horizontal="center" vertical="center" wrapText="1"/>
    </xf>
    <xf numFmtId="0" fontId="23" fillId="0" borderId="19" xfId="0" applyFont="1" applyBorder="1" applyAlignment="1">
      <alignment horizontal="right" vertical="center" wrapText="1"/>
    </xf>
    <xf numFmtId="0" fontId="23" fillId="0" borderId="4" xfId="0" applyFont="1" applyBorder="1" applyAlignment="1">
      <alignment horizontal="right" vertical="center" wrapText="1"/>
    </xf>
    <xf numFmtId="0" fontId="23" fillId="0" borderId="3" xfId="0" applyFont="1" applyBorder="1" applyAlignment="1">
      <alignment horizontal="right" vertical="center" wrapText="1"/>
    </xf>
    <xf numFmtId="0" fontId="2" fillId="5" borderId="3" xfId="0" applyFont="1" applyFill="1" applyBorder="1" applyAlignment="1">
      <alignment horizontal="center" vertical="center" wrapText="1"/>
    </xf>
    <xf numFmtId="0" fontId="2" fillId="5" borderId="19"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1" fillId="10" borderId="3" xfId="0" applyFont="1" applyFill="1" applyBorder="1" applyAlignment="1">
      <alignment horizontal="center" vertical="center" wrapText="1"/>
    </xf>
    <xf numFmtId="0" fontId="1" fillId="10" borderId="19" xfId="0" applyFont="1" applyFill="1" applyBorder="1" applyAlignment="1">
      <alignment horizontal="center"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9" borderId="3"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0" borderId="20" xfId="0" applyFont="1" applyBorder="1" applyAlignment="1">
      <alignment horizontal="center" vertical="center"/>
    </xf>
    <xf numFmtId="0" fontId="2" fillId="0" borderId="28" xfId="0" applyFont="1" applyBorder="1" applyAlignment="1">
      <alignment horizontal="center" vertical="center"/>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 xfId="0" applyFont="1" applyBorder="1" applyAlignment="1">
      <alignment horizontal="center" vertical="center"/>
    </xf>
    <xf numFmtId="0" fontId="2" fillId="5" borderId="31"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15" borderId="6" xfId="0" applyFont="1" applyFill="1" applyBorder="1" applyAlignment="1">
      <alignment horizontal="center" vertical="center" wrapText="1"/>
    </xf>
    <xf numFmtId="0" fontId="2" fillId="15" borderId="31" xfId="0" applyFont="1" applyFill="1" applyBorder="1" applyAlignment="1">
      <alignment horizontal="center" vertical="center" wrapText="1"/>
    </xf>
    <xf numFmtId="166" fontId="5" fillId="0" borderId="4" xfId="5" applyNumberFormat="1" applyFont="1" applyBorder="1" applyAlignment="1">
      <alignment horizontal="right" vertical="center"/>
    </xf>
    <xf numFmtId="0" fontId="5" fillId="0" borderId="19" xfId="0" applyFont="1" applyBorder="1" applyAlignment="1">
      <alignment horizontal="center" wrapText="1"/>
    </xf>
    <xf numFmtId="0" fontId="5" fillId="0" borderId="3" xfId="0" applyFont="1" applyBorder="1" applyAlignment="1">
      <alignment horizontal="center" wrapText="1"/>
    </xf>
    <xf numFmtId="43" fontId="19" fillId="0" borderId="19" xfId="5" applyFont="1" applyFill="1" applyBorder="1" applyAlignment="1">
      <alignment horizontal="center" vertical="center" wrapText="1"/>
    </xf>
    <xf numFmtId="43" fontId="19" fillId="0" borderId="3" xfId="5" applyFont="1" applyFill="1" applyBorder="1" applyAlignment="1">
      <alignment horizontal="center" vertical="center" wrapText="1"/>
    </xf>
    <xf numFmtId="9" fontId="39" fillId="14" borderId="19" xfId="5" applyNumberFormat="1" applyFont="1" applyFill="1" applyBorder="1" applyAlignment="1">
      <alignment horizontal="center" vertical="center" wrapText="1"/>
    </xf>
    <xf numFmtId="9" fontId="39" fillId="14" borderId="4" xfId="5" applyNumberFormat="1" applyFont="1" applyFill="1" applyBorder="1" applyAlignment="1">
      <alignment horizontal="center" vertical="center" wrapText="1"/>
    </xf>
    <xf numFmtId="9" fontId="39" fillId="14" borderId="3" xfId="5" applyNumberFormat="1" applyFont="1" applyFill="1" applyBorder="1" applyAlignment="1">
      <alignment horizontal="center" vertical="center" wrapText="1"/>
    </xf>
    <xf numFmtId="1" fontId="39" fillId="14" borderId="1" xfId="5" applyNumberFormat="1" applyFont="1" applyFill="1" applyBorder="1" applyAlignment="1">
      <alignment horizontal="right" vertical="center" wrapText="1"/>
    </xf>
    <xf numFmtId="0" fontId="24" fillId="0" borderId="1" xfId="0" applyFont="1" applyBorder="1" applyAlignment="1">
      <alignment horizontal="center" vertical="center" wrapText="1"/>
    </xf>
    <xf numFmtId="9" fontId="5" fillId="0" borderId="1" xfId="6" applyFont="1" applyBorder="1" applyAlignment="1">
      <alignment horizontal="center" vertical="center"/>
    </xf>
    <xf numFmtId="9" fontId="5" fillId="7" borderId="1" xfId="6" applyFont="1" applyFill="1" applyBorder="1" applyAlignment="1">
      <alignment horizontal="center" vertical="center" wrapText="1"/>
    </xf>
    <xf numFmtId="3" fontId="5" fillId="7" borderId="1" xfId="0" applyNumberFormat="1" applyFont="1" applyFill="1" applyBorder="1" applyAlignment="1">
      <alignment horizontal="center" vertical="center" wrapText="1"/>
    </xf>
    <xf numFmtId="166" fontId="26" fillId="7" borderId="19" xfId="5" applyNumberFormat="1" applyFont="1" applyFill="1" applyBorder="1" applyAlignment="1">
      <alignment horizontal="center" vertical="center" wrapText="1"/>
    </xf>
    <xf numFmtId="166" fontId="26" fillId="7" borderId="4" xfId="5" applyNumberFormat="1" applyFont="1" applyFill="1" applyBorder="1" applyAlignment="1">
      <alignment horizontal="center" vertical="center" wrapText="1"/>
    </xf>
    <xf numFmtId="166" fontId="26" fillId="7" borderId="3" xfId="5" applyNumberFormat="1" applyFont="1" applyFill="1" applyBorder="1" applyAlignment="1">
      <alignment horizontal="center" vertical="center" wrapText="1"/>
    </xf>
    <xf numFmtId="0" fontId="23" fillId="0" borderId="1" xfId="0" applyFont="1" applyBorder="1" applyAlignment="1">
      <alignment horizontal="right" vertical="center" wrapText="1"/>
    </xf>
    <xf numFmtId="166" fontId="5" fillId="0" borderId="1" xfId="0" applyNumberFormat="1" applyFont="1" applyBorder="1" applyAlignment="1">
      <alignment horizontal="center" vertical="center" wrapText="1"/>
    </xf>
    <xf numFmtId="166" fontId="41" fillId="0" borderId="19" xfId="5" applyNumberFormat="1" applyFont="1" applyFill="1" applyBorder="1" applyAlignment="1">
      <alignment horizontal="center" vertical="center" wrapText="1"/>
    </xf>
    <xf numFmtId="166" fontId="41" fillId="0" borderId="4" xfId="5" applyNumberFormat="1" applyFont="1" applyFill="1" applyBorder="1" applyAlignment="1">
      <alignment horizontal="center" vertical="center" wrapText="1"/>
    </xf>
    <xf numFmtId="166" fontId="41" fillId="0" borderId="3" xfId="5" applyNumberFormat="1" applyFont="1" applyFill="1" applyBorder="1" applyAlignment="1">
      <alignment horizontal="center" vertical="center" wrapText="1"/>
    </xf>
    <xf numFmtId="0" fontId="41" fillId="0" borderId="19" xfId="0" applyFont="1" applyBorder="1" applyAlignment="1">
      <alignment horizontal="center" vertical="center" wrapText="1"/>
    </xf>
    <xf numFmtId="0" fontId="41" fillId="0" borderId="4" xfId="0" applyFont="1" applyBorder="1" applyAlignment="1">
      <alignment horizontal="center" vertical="center" wrapText="1"/>
    </xf>
    <xf numFmtId="0" fontId="41" fillId="0" borderId="3" xfId="0" applyFont="1" applyBorder="1" applyAlignment="1">
      <alignment horizontal="center" vertical="center" wrapText="1"/>
    </xf>
    <xf numFmtId="0" fontId="44" fillId="7" borderId="1" xfId="0" applyFont="1" applyFill="1" applyBorder="1" applyAlignment="1">
      <alignment horizontal="center" vertical="center" wrapText="1"/>
    </xf>
    <xf numFmtId="0" fontId="41" fillId="0" borderId="1" xfId="0" applyFont="1" applyBorder="1" applyAlignment="1">
      <alignment wrapText="1"/>
    </xf>
    <xf numFmtId="166" fontId="23" fillId="0" borderId="1" xfId="5" applyNumberFormat="1" applyFont="1" applyBorder="1" applyAlignment="1">
      <alignment horizontal="right" vertical="center" wrapText="1"/>
    </xf>
    <xf numFmtId="166" fontId="39" fillId="11" borderId="1" xfId="5" applyNumberFormat="1" applyFont="1" applyFill="1" applyBorder="1" applyAlignment="1">
      <alignment horizontal="right" vertical="center" wrapText="1"/>
    </xf>
    <xf numFmtId="166" fontId="41" fillId="11" borderId="19" xfId="5" applyNumberFormat="1" applyFont="1" applyFill="1" applyBorder="1" applyAlignment="1">
      <alignment horizontal="center" vertical="center" wrapText="1"/>
    </xf>
    <xf numFmtId="166" fontId="41" fillId="11" borderId="3" xfId="5" applyNumberFormat="1" applyFont="1" applyFill="1" applyBorder="1" applyAlignment="1">
      <alignment horizontal="center" vertical="center" wrapText="1"/>
    </xf>
    <xf numFmtId="166" fontId="41" fillId="11" borderId="4" xfId="5" applyNumberFormat="1" applyFont="1" applyFill="1" applyBorder="1" applyAlignment="1">
      <alignment horizontal="center" vertical="center" wrapText="1"/>
    </xf>
    <xf numFmtId="166" fontId="45" fillId="7" borderId="19" xfId="5" applyNumberFormat="1" applyFont="1" applyFill="1" applyBorder="1" applyAlignment="1">
      <alignment horizontal="center" vertical="center" wrapText="1"/>
    </xf>
    <xf numFmtId="166" fontId="45" fillId="7" borderId="4" xfId="5" applyNumberFormat="1" applyFont="1" applyFill="1" applyBorder="1" applyAlignment="1">
      <alignment horizontal="center" vertical="center" wrapText="1"/>
    </xf>
    <xf numFmtId="166" fontId="45" fillId="7" borderId="3" xfId="5" applyNumberFormat="1" applyFont="1" applyFill="1" applyBorder="1" applyAlignment="1">
      <alignment horizontal="center" vertical="center" wrapText="1"/>
    </xf>
    <xf numFmtId="0" fontId="5" fillId="10" borderId="1" xfId="0" applyFont="1" applyFill="1" applyBorder="1" applyAlignment="1">
      <alignment horizontal="center" vertical="center" wrapText="1"/>
    </xf>
    <xf numFmtId="0" fontId="49" fillId="10" borderId="1" xfId="0" applyFont="1" applyFill="1" applyBorder="1" applyAlignment="1">
      <alignment horizontal="center" vertical="center" wrapText="1"/>
    </xf>
    <xf numFmtId="0" fontId="55" fillId="10" borderId="1" xfId="0" applyFont="1" applyFill="1" applyBorder="1" applyAlignment="1">
      <alignment horizontal="center" vertical="center" wrapText="1"/>
    </xf>
    <xf numFmtId="0" fontId="25" fillId="10"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47" fillId="10" borderId="1" xfId="0" applyFont="1" applyFill="1" applyBorder="1" applyAlignment="1">
      <alignment horizontal="center" vertical="center" wrapText="1"/>
    </xf>
    <xf numFmtId="0" fontId="48" fillId="10" borderId="1" xfId="0" applyFont="1" applyFill="1" applyBorder="1" applyAlignment="1">
      <alignment horizontal="center" vertical="center" wrapText="1"/>
    </xf>
    <xf numFmtId="0" fontId="54" fillId="10" borderId="1" xfId="0" applyFont="1" applyFill="1" applyBorder="1" applyAlignment="1">
      <alignment horizontal="center" vertical="center" wrapText="1"/>
    </xf>
    <xf numFmtId="0" fontId="12" fillId="10" borderId="1" xfId="0" applyFont="1" applyFill="1" applyBorder="1" applyAlignment="1">
      <alignment horizontal="center" vertical="center" wrapText="1"/>
    </xf>
    <xf numFmtId="0" fontId="29" fillId="10" borderId="1" xfId="0" applyFont="1" applyFill="1" applyBorder="1" applyAlignment="1">
      <alignment horizontal="center" vertical="center" wrapText="1"/>
    </xf>
    <xf numFmtId="0" fontId="48" fillId="10" borderId="19" xfId="0" applyFont="1" applyFill="1" applyBorder="1" applyAlignment="1">
      <alignment horizontal="center" vertical="center" wrapText="1"/>
    </xf>
    <xf numFmtId="0" fontId="48" fillId="10" borderId="4" xfId="0" applyFont="1" applyFill="1" applyBorder="1" applyAlignment="1">
      <alignment horizontal="center" vertical="center" wrapText="1"/>
    </xf>
    <xf numFmtId="0" fontId="48" fillId="10" borderId="3"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47" fillId="3" borderId="1" xfId="0" applyFont="1" applyFill="1" applyBorder="1" applyAlignment="1">
      <alignment horizontal="center" vertical="center" wrapText="1"/>
    </xf>
    <xf numFmtId="0" fontId="48" fillId="3" borderId="1" xfId="0" applyFont="1" applyFill="1" applyBorder="1" applyAlignment="1">
      <alignment horizontal="center" vertical="center" wrapText="1"/>
    </xf>
    <xf numFmtId="0" fontId="54"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12" fillId="0" borderId="1" xfId="4" applyFont="1" applyBorder="1" applyAlignment="1">
      <alignment horizontal="center" vertical="center"/>
    </xf>
    <xf numFmtId="0" fontId="12" fillId="0" borderId="18" xfId="4" applyFont="1" applyBorder="1" applyAlignment="1">
      <alignment horizontal="center"/>
    </xf>
    <xf numFmtId="0" fontId="12" fillId="0" borderId="0" xfId="4" applyFont="1" applyAlignment="1">
      <alignment horizontal="center"/>
    </xf>
    <xf numFmtId="0" fontId="11" fillId="4" borderId="14" xfId="4" applyFont="1" applyFill="1" applyBorder="1" applyAlignment="1">
      <alignment horizontal="center" vertical="center"/>
    </xf>
    <xf numFmtId="0" fontId="12" fillId="0" borderId="1" xfId="4" applyFont="1" applyBorder="1" applyAlignment="1">
      <alignment horizontal="center" vertical="center" wrapText="1"/>
    </xf>
    <xf numFmtId="0" fontId="13" fillId="4" borderId="13" xfId="4" applyFont="1" applyFill="1" applyBorder="1" applyAlignment="1">
      <alignment horizontal="center" vertical="center"/>
    </xf>
    <xf numFmtId="0" fontId="13" fillId="4" borderId="14" xfId="4" applyFont="1" applyFill="1" applyBorder="1" applyAlignment="1">
      <alignment horizontal="center" vertical="center"/>
    </xf>
    <xf numFmtId="0" fontId="13" fillId="4" borderId="10" xfId="4" applyFont="1" applyFill="1" applyBorder="1" applyAlignment="1">
      <alignment horizontal="center" vertical="center"/>
    </xf>
    <xf numFmtId="0" fontId="11" fillId="4" borderId="1" xfId="4" applyFont="1" applyFill="1" applyBorder="1" applyAlignment="1">
      <alignment horizontal="center" vertical="center"/>
    </xf>
    <xf numFmtId="0" fontId="12" fillId="0" borderId="7" xfId="4" applyFont="1" applyBorder="1" applyAlignment="1">
      <alignment horizontal="center" vertical="center" wrapText="1"/>
    </xf>
    <xf numFmtId="0" fontId="12" fillId="0" borderId="8" xfId="4" applyFont="1" applyBorder="1" applyAlignment="1">
      <alignment horizontal="center" vertical="center" wrapText="1"/>
    </xf>
    <xf numFmtId="0" fontId="12" fillId="0" borderId="9" xfId="4" applyFont="1" applyBorder="1" applyAlignment="1">
      <alignment horizontal="center" vertical="center" wrapText="1"/>
    </xf>
    <xf numFmtId="0" fontId="12" fillId="0" borderId="7" xfId="4" applyFont="1" applyBorder="1" applyAlignment="1">
      <alignment horizontal="center"/>
    </xf>
    <xf numFmtId="0" fontId="12" fillId="0" borderId="8" xfId="4" applyFont="1" applyBorder="1" applyAlignment="1">
      <alignment horizontal="center"/>
    </xf>
    <xf numFmtId="0" fontId="12" fillId="0" borderId="9" xfId="4" applyFont="1" applyBorder="1" applyAlignment="1">
      <alignment horizontal="center"/>
    </xf>
  </cellXfs>
  <cellStyles count="9">
    <cellStyle name="BodyStyle" xfId="2"/>
    <cellStyle name="HeaderStyle" xfId="1"/>
    <cellStyle name="Millares" xfId="5" builtinId="3"/>
    <cellStyle name="Moneda" xfId="8" builtinId="4"/>
    <cellStyle name="Normal" xfId="0" builtinId="0"/>
    <cellStyle name="Normal 2" xfId="4"/>
    <cellStyle name="Normal 3" xfId="7"/>
    <cellStyle name="Numeric" xfId="3"/>
    <cellStyle name="Porcentaje" xfId="6" builtinId="5"/>
  </cellStyles>
  <dxfs count="0"/>
  <tableStyles count="0" defaultTableStyle="TableStyleMedium2" defaultPivotStyle="PivotStyleLight16"/>
  <colors>
    <mruColors>
      <color rgb="FFFDB5C8"/>
      <color rgb="FFFA265E"/>
      <color rgb="FFE838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551088</xdr:colOff>
      <xdr:row>0</xdr:row>
      <xdr:rowOff>9527</xdr:rowOff>
    </xdr:from>
    <xdr:ext cx="766252" cy="616402"/>
    <xdr:pic>
      <xdr:nvPicPr>
        <xdr:cNvPr id="3" name="Imagen 2">
          <a:extLst>
            <a:ext uri="{FF2B5EF4-FFF2-40B4-BE49-F238E27FC236}">
              <a16:creationId xmlns:a16="http://schemas.microsoft.com/office/drawing/2014/main" id="{4D742965-91C8-4D8C-A929-50D86E2ADB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16017" y="9527"/>
          <a:ext cx="766252" cy="6164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63"/>
  <sheetViews>
    <sheetView zoomScale="105" zoomScaleNormal="60" workbookViewId="0">
      <selection activeCell="A6" sqref="A6"/>
    </sheetView>
  </sheetViews>
  <sheetFormatPr baseColWidth="10" defaultColWidth="11.42578125" defaultRowHeight="15" x14ac:dyDescent="0.25"/>
  <cols>
    <col min="1" max="1" width="34.28515625" customWidth="1"/>
    <col min="3" max="3" width="28.5703125" customWidth="1"/>
    <col min="4" max="4" width="21.5703125" customWidth="1"/>
    <col min="5" max="5" width="19.42578125" customWidth="1"/>
    <col min="6" max="6" width="27.5703125" customWidth="1"/>
    <col min="7" max="7" width="17.140625" customWidth="1"/>
    <col min="8" max="8" width="43.7109375" customWidth="1"/>
    <col min="9" max="9" width="23.28515625" customWidth="1"/>
    <col min="10" max="10" width="15.7109375" customWidth="1"/>
    <col min="11" max="11" width="17.7109375" customWidth="1"/>
    <col min="12" max="12" width="19.42578125" customWidth="1"/>
    <col min="13" max="13" width="25.42578125" customWidth="1"/>
    <col min="14" max="14" width="20.7109375" customWidth="1"/>
    <col min="17" max="17" width="16.7109375" customWidth="1"/>
    <col min="18" max="18" width="20.5703125" customWidth="1"/>
    <col min="19" max="19" width="18.7109375" customWidth="1"/>
    <col min="20" max="20" width="22.85546875" customWidth="1"/>
    <col min="21" max="21" width="22.140625" customWidth="1"/>
    <col min="22" max="22" width="25.5703125" customWidth="1"/>
    <col min="23" max="23" width="21.140625" customWidth="1"/>
    <col min="24" max="24" width="19.140625" customWidth="1"/>
    <col min="25" max="25" width="17.42578125" customWidth="1"/>
    <col min="26" max="26" width="16.5703125" customWidth="1"/>
    <col min="27" max="27" width="16.42578125" customWidth="1"/>
    <col min="28" max="28" width="28.7109375" customWidth="1"/>
    <col min="29" max="29" width="19.5703125" customWidth="1"/>
    <col min="30" max="30" width="21.140625" customWidth="1"/>
    <col min="31" max="31" width="21.7109375" customWidth="1"/>
    <col min="32" max="32" width="25.5703125" customWidth="1"/>
    <col min="33" max="33" width="22.28515625" customWidth="1"/>
    <col min="34" max="34" width="29.7109375" customWidth="1"/>
    <col min="35" max="35" width="18.7109375" customWidth="1"/>
    <col min="36" max="36" width="18.28515625" customWidth="1"/>
    <col min="37" max="37" width="22.28515625" customWidth="1"/>
  </cols>
  <sheetData>
    <row r="1" spans="1:51" ht="54.75" customHeight="1" x14ac:dyDescent="0.25">
      <c r="A1" s="184" t="s">
        <v>0</v>
      </c>
      <c r="B1" s="184"/>
      <c r="C1" s="184"/>
      <c r="D1" s="184"/>
      <c r="E1" s="184"/>
      <c r="F1" s="184"/>
      <c r="G1" s="184"/>
      <c r="H1" s="184"/>
      <c r="I1" s="184"/>
    </row>
    <row r="2" spans="1:51" ht="36.75" customHeight="1" x14ac:dyDescent="0.25">
      <c r="A2" s="184" t="s">
        <v>1</v>
      </c>
      <c r="B2" s="184"/>
      <c r="C2" s="184"/>
      <c r="D2" s="184"/>
      <c r="E2" s="184"/>
      <c r="F2" s="184"/>
      <c r="G2" s="184"/>
      <c r="H2" s="184"/>
      <c r="I2" s="184"/>
      <c r="J2" s="17"/>
      <c r="K2" s="17"/>
      <c r="L2" s="17"/>
      <c r="M2" s="17"/>
      <c r="N2" s="17"/>
      <c r="O2" s="15"/>
      <c r="P2" s="15"/>
      <c r="Q2" s="15"/>
      <c r="R2" s="17"/>
      <c r="S2" s="17"/>
      <c r="T2" s="17"/>
      <c r="U2" s="16"/>
      <c r="V2" s="16"/>
      <c r="W2" s="16"/>
      <c r="X2" s="16"/>
      <c r="Y2" s="17"/>
      <c r="Z2" s="17"/>
      <c r="AA2" s="17"/>
      <c r="AB2" s="18"/>
      <c r="AC2" s="18"/>
      <c r="AD2" s="18"/>
      <c r="AE2" s="18"/>
      <c r="AF2" s="18"/>
      <c r="AG2" s="18"/>
      <c r="AH2" s="19"/>
      <c r="AI2" s="19"/>
      <c r="AJ2" s="19"/>
      <c r="AK2" s="19"/>
      <c r="AL2" s="19"/>
      <c r="AM2" s="19"/>
      <c r="AN2" s="19"/>
      <c r="AO2" s="19"/>
      <c r="AP2" s="19"/>
      <c r="AQ2" s="19"/>
      <c r="AR2" s="15"/>
      <c r="AS2" s="15"/>
      <c r="AT2" s="15"/>
      <c r="AU2" s="15"/>
      <c r="AV2" s="15"/>
      <c r="AW2" s="17"/>
      <c r="AX2" s="14"/>
      <c r="AY2" s="14"/>
    </row>
    <row r="3" spans="1:51" ht="48" customHeight="1" x14ac:dyDescent="0.25">
      <c r="A3" s="23" t="s">
        <v>2</v>
      </c>
      <c r="B3" s="199" t="s">
        <v>3</v>
      </c>
      <c r="C3" s="200"/>
      <c r="D3" s="200"/>
      <c r="E3" s="200"/>
      <c r="F3" s="200"/>
      <c r="G3" s="200"/>
      <c r="H3" s="201"/>
      <c r="I3" s="21"/>
    </row>
    <row r="4" spans="1:51" ht="31.5" customHeight="1" x14ac:dyDescent="0.25">
      <c r="A4" s="23" t="s">
        <v>4</v>
      </c>
      <c r="B4" s="199" t="s">
        <v>5</v>
      </c>
      <c r="C4" s="200"/>
      <c r="D4" s="200"/>
      <c r="E4" s="200"/>
      <c r="F4" s="200"/>
      <c r="G4" s="200"/>
      <c r="H4" s="201"/>
      <c r="I4" s="21"/>
    </row>
    <row r="5" spans="1:51" ht="40.5" customHeight="1" x14ac:dyDescent="0.25">
      <c r="A5" s="23" t="s">
        <v>6</v>
      </c>
      <c r="B5" s="199" t="s">
        <v>7</v>
      </c>
      <c r="C5" s="200"/>
      <c r="D5" s="200"/>
      <c r="E5" s="200"/>
      <c r="F5" s="200"/>
      <c r="G5" s="200"/>
      <c r="H5" s="201"/>
      <c r="I5" s="21"/>
    </row>
    <row r="6" spans="1:51" ht="56.25" customHeight="1" x14ac:dyDescent="0.25">
      <c r="A6" s="23" t="s">
        <v>8</v>
      </c>
      <c r="B6" s="199" t="s">
        <v>9</v>
      </c>
      <c r="C6" s="200"/>
      <c r="D6" s="200"/>
      <c r="E6" s="200"/>
      <c r="F6" s="200"/>
      <c r="G6" s="200"/>
      <c r="H6" s="201"/>
      <c r="I6" s="21"/>
    </row>
    <row r="7" spans="1:51" ht="30" x14ac:dyDescent="0.25">
      <c r="A7" s="23" t="s">
        <v>10</v>
      </c>
      <c r="B7" s="199" t="s">
        <v>11</v>
      </c>
      <c r="C7" s="200"/>
      <c r="D7" s="200"/>
      <c r="E7" s="200"/>
      <c r="F7" s="200"/>
      <c r="G7" s="200"/>
      <c r="H7" s="201"/>
      <c r="I7" s="21"/>
    </row>
    <row r="8" spans="1:51" ht="30" x14ac:dyDescent="0.25">
      <c r="A8" s="23" t="s">
        <v>12</v>
      </c>
      <c r="B8" s="199" t="s">
        <v>13</v>
      </c>
      <c r="C8" s="200"/>
      <c r="D8" s="200"/>
      <c r="E8" s="200"/>
      <c r="F8" s="200"/>
      <c r="G8" s="200"/>
      <c r="H8" s="201"/>
      <c r="I8" s="21"/>
    </row>
    <row r="9" spans="1:51" x14ac:dyDescent="0.25">
      <c r="A9" s="23" t="s">
        <v>14</v>
      </c>
      <c r="B9" s="199" t="s">
        <v>15</v>
      </c>
      <c r="C9" s="200"/>
      <c r="D9" s="200"/>
      <c r="E9" s="200"/>
      <c r="F9" s="200"/>
      <c r="G9" s="200"/>
      <c r="H9" s="201"/>
      <c r="I9" s="21"/>
    </row>
    <row r="10" spans="1:51" ht="30" x14ac:dyDescent="0.25">
      <c r="A10" s="23" t="s">
        <v>16</v>
      </c>
      <c r="B10" s="199" t="s">
        <v>17</v>
      </c>
      <c r="C10" s="200"/>
      <c r="D10" s="200"/>
      <c r="E10" s="200"/>
      <c r="F10" s="200"/>
      <c r="G10" s="200"/>
      <c r="H10" s="201"/>
      <c r="I10" s="21"/>
    </row>
    <row r="11" spans="1:51" ht="30" x14ac:dyDescent="0.25">
      <c r="A11" s="23" t="s">
        <v>18</v>
      </c>
      <c r="B11" s="199" t="s">
        <v>19</v>
      </c>
      <c r="C11" s="200"/>
      <c r="D11" s="200"/>
      <c r="E11" s="200"/>
      <c r="F11" s="200"/>
      <c r="G11" s="200"/>
      <c r="H11" s="201"/>
      <c r="I11" s="21"/>
    </row>
    <row r="12" spans="1:51" ht="58.5" customHeight="1" x14ac:dyDescent="0.25">
      <c r="A12" s="23" t="s">
        <v>20</v>
      </c>
      <c r="B12" s="199" t="s">
        <v>21</v>
      </c>
      <c r="C12" s="200"/>
      <c r="D12" s="200"/>
      <c r="E12" s="200"/>
      <c r="F12" s="200"/>
      <c r="G12" s="200"/>
      <c r="H12" s="201"/>
      <c r="I12" s="21"/>
    </row>
    <row r="13" spans="1:51" ht="30" x14ac:dyDescent="0.25">
      <c r="A13" s="23" t="s">
        <v>22</v>
      </c>
      <c r="B13" s="199" t="s">
        <v>23</v>
      </c>
      <c r="C13" s="200"/>
      <c r="D13" s="200"/>
      <c r="E13" s="200"/>
      <c r="F13" s="200"/>
      <c r="G13" s="200"/>
      <c r="H13" s="201"/>
      <c r="I13" s="21"/>
    </row>
    <row r="14" spans="1:51" ht="30" x14ac:dyDescent="0.25">
      <c r="A14" s="23" t="s">
        <v>24</v>
      </c>
      <c r="B14" s="199" t="s">
        <v>25</v>
      </c>
      <c r="C14" s="200"/>
      <c r="D14" s="200"/>
      <c r="E14" s="200"/>
      <c r="F14" s="200"/>
      <c r="G14" s="200"/>
      <c r="H14" s="201"/>
      <c r="I14" s="21"/>
    </row>
    <row r="15" spans="1:51" ht="30" x14ac:dyDescent="0.25">
      <c r="A15" s="23" t="s">
        <v>26</v>
      </c>
      <c r="B15" s="199" t="s">
        <v>27</v>
      </c>
      <c r="C15" s="200"/>
      <c r="D15" s="200"/>
      <c r="E15" s="200"/>
      <c r="F15" s="200"/>
      <c r="G15" s="200"/>
      <c r="H15" s="201"/>
      <c r="I15" s="21"/>
    </row>
    <row r="16" spans="1:51" ht="30" x14ac:dyDescent="0.25">
      <c r="A16" s="23" t="s">
        <v>28</v>
      </c>
      <c r="B16" s="199" t="s">
        <v>29</v>
      </c>
      <c r="C16" s="200"/>
      <c r="D16" s="200"/>
      <c r="E16" s="200"/>
      <c r="F16" s="200"/>
      <c r="G16" s="200"/>
      <c r="H16" s="201"/>
      <c r="I16" s="21"/>
    </row>
    <row r="17" spans="1:9" ht="30" x14ac:dyDescent="0.25">
      <c r="A17" s="23" t="s">
        <v>30</v>
      </c>
      <c r="B17" s="199" t="s">
        <v>31</v>
      </c>
      <c r="C17" s="200"/>
      <c r="D17" s="200"/>
      <c r="E17" s="200"/>
      <c r="F17" s="200"/>
      <c r="G17" s="200"/>
      <c r="H17" s="201"/>
      <c r="I17" s="21"/>
    </row>
    <row r="18" spans="1:9" ht="60" customHeight="1" x14ac:dyDescent="0.25">
      <c r="A18" s="23" t="s">
        <v>32</v>
      </c>
      <c r="B18" s="199" t="s">
        <v>33</v>
      </c>
      <c r="C18" s="200"/>
      <c r="D18" s="200"/>
      <c r="E18" s="200"/>
      <c r="F18" s="200"/>
      <c r="G18" s="200"/>
      <c r="H18" s="201"/>
      <c r="I18" s="21"/>
    </row>
    <row r="19" spans="1:9" ht="45.75" customHeight="1" x14ac:dyDescent="0.25">
      <c r="A19" s="23" t="s">
        <v>34</v>
      </c>
      <c r="B19" s="199" t="s">
        <v>35</v>
      </c>
      <c r="C19" s="200"/>
      <c r="D19" s="200"/>
      <c r="E19" s="200"/>
      <c r="F19" s="200"/>
      <c r="G19" s="200"/>
      <c r="H19" s="201"/>
      <c r="I19" s="21"/>
    </row>
    <row r="20" spans="1:9" ht="51.75" customHeight="1" x14ac:dyDescent="0.25">
      <c r="A20" s="23" t="s">
        <v>36</v>
      </c>
      <c r="B20" s="199" t="s">
        <v>37</v>
      </c>
      <c r="C20" s="200"/>
      <c r="D20" s="200"/>
      <c r="E20" s="200"/>
      <c r="F20" s="200"/>
      <c r="G20" s="200"/>
      <c r="H20" s="201"/>
      <c r="I20" s="21"/>
    </row>
    <row r="21" spans="1:9" ht="57.75" customHeight="1" x14ac:dyDescent="0.25">
      <c r="A21" s="23" t="s">
        <v>38</v>
      </c>
      <c r="B21" s="199" t="s">
        <v>39</v>
      </c>
      <c r="C21" s="200"/>
      <c r="D21" s="200"/>
      <c r="E21" s="200"/>
      <c r="F21" s="200"/>
      <c r="G21" s="200"/>
      <c r="H21" s="201"/>
      <c r="I21" s="21"/>
    </row>
    <row r="22" spans="1:9" x14ac:dyDescent="0.25">
      <c r="A22" s="205"/>
      <c r="B22" s="206"/>
      <c r="C22" s="206"/>
      <c r="D22" s="206"/>
      <c r="E22" s="206"/>
      <c r="F22" s="206"/>
      <c r="G22" s="206"/>
      <c r="H22" s="206"/>
      <c r="I22" s="207"/>
    </row>
    <row r="23" spans="1:9" ht="51" customHeight="1" x14ac:dyDescent="0.25">
      <c r="A23" s="184" t="s">
        <v>40</v>
      </c>
      <c r="B23" s="184"/>
      <c r="C23" s="184"/>
      <c r="D23" s="184"/>
      <c r="E23" s="184"/>
      <c r="F23" s="184"/>
      <c r="G23" s="184"/>
      <c r="H23" s="184"/>
      <c r="I23" s="184"/>
    </row>
    <row r="24" spans="1:9" ht="180" customHeight="1" x14ac:dyDescent="0.25">
      <c r="A24" s="202" t="s">
        <v>41</v>
      </c>
      <c r="B24" s="203"/>
      <c r="C24" s="203"/>
      <c r="D24" s="203"/>
      <c r="E24" s="203"/>
      <c r="F24" s="203"/>
      <c r="G24" s="203"/>
      <c r="H24" s="203"/>
      <c r="I24" s="204"/>
    </row>
    <row r="25" spans="1:9" ht="201" customHeight="1" x14ac:dyDescent="0.25">
      <c r="A25" s="24" t="s">
        <v>42</v>
      </c>
      <c r="B25" s="196" t="s">
        <v>43</v>
      </c>
      <c r="C25" s="196"/>
      <c r="D25" s="196"/>
      <c r="E25" s="196"/>
      <c r="F25" s="196"/>
      <c r="G25" s="196"/>
      <c r="H25" s="196"/>
      <c r="I25" s="196"/>
    </row>
    <row r="26" spans="1:9" ht="120.75" customHeight="1" x14ac:dyDescent="0.25">
      <c r="A26" s="24" t="s">
        <v>44</v>
      </c>
      <c r="B26" s="196" t="s">
        <v>45</v>
      </c>
      <c r="C26" s="196"/>
      <c r="D26" s="196"/>
      <c r="E26" s="196"/>
      <c r="F26" s="196"/>
      <c r="G26" s="196"/>
      <c r="H26" s="196"/>
      <c r="I26" s="196"/>
    </row>
    <row r="27" spans="1:9" ht="87" customHeight="1" x14ac:dyDescent="0.25">
      <c r="A27" s="24" t="s">
        <v>46</v>
      </c>
      <c r="B27" s="196" t="s">
        <v>47</v>
      </c>
      <c r="C27" s="196"/>
      <c r="D27" s="196"/>
      <c r="E27" s="196"/>
      <c r="F27" s="196"/>
      <c r="G27" s="196"/>
      <c r="H27" s="196"/>
      <c r="I27" s="196"/>
    </row>
    <row r="28" spans="1:9" ht="45.75" customHeight="1" x14ac:dyDescent="0.25">
      <c r="A28" s="24" t="s">
        <v>48</v>
      </c>
      <c r="B28" s="196" t="s">
        <v>49</v>
      </c>
      <c r="C28" s="196"/>
      <c r="D28" s="196"/>
      <c r="E28" s="196"/>
      <c r="F28" s="196"/>
      <c r="G28" s="196"/>
      <c r="H28" s="196"/>
      <c r="I28" s="196"/>
    </row>
    <row r="29" spans="1:9" x14ac:dyDescent="0.25">
      <c r="A29" s="208"/>
      <c r="B29" s="208"/>
      <c r="C29" s="208"/>
      <c r="D29" s="208"/>
      <c r="E29" s="208"/>
      <c r="F29" s="208"/>
      <c r="G29" s="208"/>
      <c r="H29" s="208"/>
      <c r="I29" s="208"/>
    </row>
    <row r="30" spans="1:9" ht="45" customHeight="1" x14ac:dyDescent="0.25">
      <c r="A30" s="197" t="s">
        <v>50</v>
      </c>
      <c r="B30" s="197"/>
      <c r="C30" s="197"/>
      <c r="D30" s="197"/>
      <c r="E30" s="197"/>
      <c r="F30" s="197"/>
      <c r="G30" s="197"/>
      <c r="H30" s="197"/>
      <c r="I30" s="197"/>
    </row>
    <row r="31" spans="1:9" ht="42" customHeight="1" x14ac:dyDescent="0.25">
      <c r="A31" s="198" t="s">
        <v>51</v>
      </c>
      <c r="B31" s="198"/>
      <c r="C31" s="189" t="s">
        <v>52</v>
      </c>
      <c r="D31" s="190"/>
      <c r="E31" s="190"/>
      <c r="F31" s="190"/>
      <c r="G31" s="190"/>
      <c r="H31" s="191"/>
      <c r="I31" s="20"/>
    </row>
    <row r="32" spans="1:9" ht="43.5" customHeight="1" x14ac:dyDescent="0.25">
      <c r="A32" s="198" t="s">
        <v>53</v>
      </c>
      <c r="B32" s="198"/>
      <c r="C32" s="189" t="s">
        <v>54</v>
      </c>
      <c r="D32" s="190"/>
      <c r="E32" s="190"/>
      <c r="F32" s="190"/>
      <c r="G32" s="190"/>
      <c r="H32" s="191"/>
      <c r="I32" s="20"/>
    </row>
    <row r="33" spans="1:9" ht="40.5" customHeight="1" x14ac:dyDescent="0.25">
      <c r="A33" s="198" t="s">
        <v>55</v>
      </c>
      <c r="B33" s="198"/>
      <c r="C33" s="189" t="s">
        <v>56</v>
      </c>
      <c r="D33" s="190"/>
      <c r="E33" s="190"/>
      <c r="F33" s="190"/>
      <c r="G33" s="190"/>
      <c r="H33" s="191"/>
      <c r="I33" s="20"/>
    </row>
    <row r="34" spans="1:9" ht="75.75" customHeight="1" x14ac:dyDescent="0.25">
      <c r="A34" s="186" t="s">
        <v>57</v>
      </c>
      <c r="B34" s="186"/>
      <c r="C34" s="199" t="s">
        <v>58</v>
      </c>
      <c r="D34" s="200"/>
      <c r="E34" s="200"/>
      <c r="F34" s="200"/>
      <c r="G34" s="200"/>
      <c r="H34" s="201"/>
      <c r="I34" s="20"/>
    </row>
    <row r="35" spans="1:9" ht="57.75" customHeight="1" x14ac:dyDescent="0.25">
      <c r="A35" s="186" t="s">
        <v>59</v>
      </c>
      <c r="B35" s="186"/>
      <c r="C35" s="189" t="s">
        <v>60</v>
      </c>
      <c r="D35" s="190"/>
      <c r="E35" s="190"/>
      <c r="F35" s="190"/>
      <c r="G35" s="190"/>
      <c r="H35" s="191"/>
      <c r="I35" s="20"/>
    </row>
    <row r="36" spans="1:9" ht="73.5" customHeight="1" x14ac:dyDescent="0.25">
      <c r="A36" s="186" t="s">
        <v>61</v>
      </c>
      <c r="B36" s="186"/>
      <c r="C36" s="189" t="s">
        <v>62</v>
      </c>
      <c r="D36" s="190"/>
      <c r="E36" s="190"/>
      <c r="F36" s="190"/>
      <c r="G36" s="190"/>
      <c r="H36" s="191"/>
      <c r="I36" s="20"/>
    </row>
    <row r="37" spans="1:9" ht="67.5" customHeight="1" x14ac:dyDescent="0.25">
      <c r="A37" s="186" t="s">
        <v>63</v>
      </c>
      <c r="B37" s="186"/>
      <c r="C37" s="189" t="s">
        <v>64</v>
      </c>
      <c r="D37" s="190"/>
      <c r="E37" s="190"/>
      <c r="F37" s="190"/>
      <c r="G37" s="190"/>
      <c r="H37" s="191"/>
      <c r="I37" s="20"/>
    </row>
    <row r="38" spans="1:9" ht="45.75" customHeight="1" x14ac:dyDescent="0.25">
      <c r="A38" s="186" t="s">
        <v>65</v>
      </c>
      <c r="B38" s="186"/>
      <c r="C38" s="189" t="s">
        <v>66</v>
      </c>
      <c r="D38" s="190"/>
      <c r="E38" s="190"/>
      <c r="F38" s="190"/>
      <c r="G38" s="190"/>
      <c r="H38" s="191"/>
      <c r="I38" s="20"/>
    </row>
    <row r="39" spans="1:9" ht="39.75" customHeight="1" x14ac:dyDescent="0.25">
      <c r="A39" s="186" t="s">
        <v>67</v>
      </c>
      <c r="B39" s="186"/>
      <c r="C39" s="189" t="s">
        <v>68</v>
      </c>
      <c r="D39" s="190"/>
      <c r="E39" s="190"/>
      <c r="F39" s="190"/>
      <c r="G39" s="190"/>
      <c r="H39" s="191"/>
      <c r="I39" s="20"/>
    </row>
    <row r="40" spans="1:9" ht="52.5" customHeight="1" x14ac:dyDescent="0.25">
      <c r="A40" s="187" t="s">
        <v>69</v>
      </c>
      <c r="B40" s="187"/>
      <c r="C40" s="189" t="s">
        <v>70</v>
      </c>
      <c r="D40" s="190"/>
      <c r="E40" s="190"/>
      <c r="F40" s="190"/>
      <c r="G40" s="190"/>
      <c r="H40" s="191"/>
      <c r="I40" s="20"/>
    </row>
    <row r="42" spans="1:9" ht="42.75" customHeight="1" x14ac:dyDescent="0.25">
      <c r="A42" s="188" t="s">
        <v>71</v>
      </c>
      <c r="B42" s="188"/>
      <c r="C42" s="188"/>
      <c r="D42" s="188"/>
      <c r="E42" s="188"/>
      <c r="F42" s="188"/>
      <c r="G42" s="188"/>
      <c r="H42" s="188"/>
    </row>
    <row r="43" spans="1:9" ht="53.25" customHeight="1" x14ac:dyDescent="0.25">
      <c r="A43" s="185" t="s">
        <v>72</v>
      </c>
      <c r="B43" s="185"/>
      <c r="C43" s="189" t="s">
        <v>73</v>
      </c>
      <c r="D43" s="190"/>
      <c r="E43" s="190"/>
      <c r="F43" s="190"/>
      <c r="G43" s="190"/>
      <c r="H43" s="191"/>
    </row>
    <row r="44" spans="1:9" ht="69" customHeight="1" x14ac:dyDescent="0.25">
      <c r="A44" s="185" t="s">
        <v>74</v>
      </c>
      <c r="B44" s="185"/>
      <c r="C44" s="199" t="s">
        <v>75</v>
      </c>
      <c r="D44" s="200"/>
      <c r="E44" s="200"/>
      <c r="F44" s="200"/>
      <c r="G44" s="200"/>
      <c r="H44" s="201"/>
    </row>
    <row r="45" spans="1:9" ht="56.25" customHeight="1" x14ac:dyDescent="0.25">
      <c r="A45" s="185" t="s">
        <v>76</v>
      </c>
      <c r="B45" s="185"/>
      <c r="C45" s="189" t="s">
        <v>77</v>
      </c>
      <c r="D45" s="190"/>
      <c r="E45" s="190"/>
      <c r="F45" s="190"/>
      <c r="G45" s="190"/>
      <c r="H45" s="191"/>
    </row>
    <row r="46" spans="1:9" ht="51.75" customHeight="1" x14ac:dyDescent="0.25">
      <c r="A46" s="185" t="s">
        <v>78</v>
      </c>
      <c r="B46" s="185"/>
      <c r="C46" s="189" t="s">
        <v>79</v>
      </c>
      <c r="D46" s="190"/>
      <c r="E46" s="190"/>
      <c r="F46" s="190"/>
      <c r="G46" s="190"/>
      <c r="H46" s="191"/>
    </row>
    <row r="47" spans="1:9" ht="48.75" customHeight="1" x14ac:dyDescent="0.25">
      <c r="A47" s="185" t="s">
        <v>80</v>
      </c>
      <c r="B47" s="185"/>
      <c r="C47" s="189" t="s">
        <v>81</v>
      </c>
      <c r="D47" s="190"/>
      <c r="E47" s="190"/>
      <c r="F47" s="190"/>
      <c r="G47" s="190"/>
      <c r="H47" s="191"/>
    </row>
    <row r="48" spans="1:9" x14ac:dyDescent="0.25">
      <c r="A48" s="193"/>
      <c r="B48" s="193"/>
      <c r="C48" s="193"/>
      <c r="D48" s="193"/>
      <c r="E48" s="193"/>
      <c r="F48" s="193"/>
      <c r="G48" s="193"/>
      <c r="H48" s="193"/>
    </row>
    <row r="49" spans="1:8" ht="34.5" customHeight="1" x14ac:dyDescent="0.25">
      <c r="A49" s="192" t="s">
        <v>82</v>
      </c>
      <c r="B49" s="192"/>
      <c r="C49" s="192"/>
      <c r="D49" s="192"/>
      <c r="E49" s="192"/>
      <c r="F49" s="192"/>
      <c r="G49" s="192"/>
      <c r="H49" s="192"/>
    </row>
    <row r="50" spans="1:8" ht="44.25" customHeight="1" x14ac:dyDescent="0.25">
      <c r="A50" s="185" t="s">
        <v>83</v>
      </c>
      <c r="B50" s="185"/>
      <c r="C50" s="189" t="s">
        <v>84</v>
      </c>
      <c r="D50" s="190"/>
      <c r="E50" s="190"/>
      <c r="F50" s="190"/>
      <c r="G50" s="190"/>
      <c r="H50" s="191"/>
    </row>
    <row r="51" spans="1:8" ht="90" customHeight="1" x14ac:dyDescent="0.25">
      <c r="A51" s="185" t="s">
        <v>85</v>
      </c>
      <c r="B51" s="185"/>
      <c r="C51" s="199" t="s">
        <v>86</v>
      </c>
      <c r="D51" s="190"/>
      <c r="E51" s="190"/>
      <c r="F51" s="190"/>
      <c r="G51" s="190"/>
      <c r="H51" s="191"/>
    </row>
    <row r="52" spans="1:8" ht="40.5" customHeight="1" x14ac:dyDescent="0.25">
      <c r="A52" s="185" t="s">
        <v>87</v>
      </c>
      <c r="B52" s="185"/>
      <c r="C52" s="189" t="s">
        <v>88</v>
      </c>
      <c r="D52" s="190"/>
      <c r="E52" s="190"/>
      <c r="F52" s="190"/>
      <c r="G52" s="190"/>
      <c r="H52" s="191"/>
    </row>
    <row r="53" spans="1:8" ht="32.25" customHeight="1" x14ac:dyDescent="0.25">
      <c r="A53" s="185" t="s">
        <v>89</v>
      </c>
      <c r="B53" s="185"/>
      <c r="C53" s="189" t="s">
        <v>90</v>
      </c>
      <c r="D53" s="190"/>
      <c r="E53" s="190"/>
      <c r="F53" s="190"/>
      <c r="G53" s="190"/>
      <c r="H53" s="191"/>
    </row>
    <row r="54" spans="1:8" ht="51.75" customHeight="1" x14ac:dyDescent="0.25">
      <c r="A54" s="181" t="s">
        <v>91</v>
      </c>
      <c r="B54" s="181"/>
      <c r="C54" s="189" t="s">
        <v>92</v>
      </c>
      <c r="D54" s="190"/>
      <c r="E54" s="190"/>
      <c r="F54" s="190"/>
      <c r="G54" s="190"/>
      <c r="H54" s="191"/>
    </row>
    <row r="55" spans="1:8" ht="65.25" customHeight="1" x14ac:dyDescent="0.25">
      <c r="A55" s="181" t="s">
        <v>93</v>
      </c>
      <c r="B55" s="181"/>
      <c r="C55" s="189" t="s">
        <v>94</v>
      </c>
      <c r="D55" s="190"/>
      <c r="E55" s="190"/>
      <c r="F55" s="190"/>
      <c r="G55" s="190"/>
      <c r="H55" s="191"/>
    </row>
    <row r="56" spans="1:8" ht="40.5" customHeight="1" x14ac:dyDescent="0.25">
      <c r="A56" s="181" t="s">
        <v>95</v>
      </c>
      <c r="B56" s="181"/>
      <c r="C56" s="189" t="s">
        <v>96</v>
      </c>
      <c r="D56" s="190"/>
      <c r="E56" s="190"/>
      <c r="F56" s="190"/>
      <c r="G56" s="190"/>
      <c r="H56" s="191"/>
    </row>
    <row r="57" spans="1:8" ht="60" customHeight="1" x14ac:dyDescent="0.25">
      <c r="A57" s="181" t="s">
        <v>97</v>
      </c>
      <c r="B57" s="181"/>
      <c r="C57" s="189" t="s">
        <v>98</v>
      </c>
      <c r="D57" s="190"/>
      <c r="E57" s="190"/>
      <c r="F57" s="190"/>
      <c r="G57" s="190"/>
      <c r="H57" s="191"/>
    </row>
    <row r="58" spans="1:8" ht="51.75" customHeight="1" x14ac:dyDescent="0.25">
      <c r="A58" s="181" t="s">
        <v>99</v>
      </c>
      <c r="B58" s="181"/>
      <c r="C58" s="189" t="s">
        <v>100</v>
      </c>
      <c r="D58" s="190"/>
      <c r="E58" s="190"/>
      <c r="F58" s="190"/>
      <c r="G58" s="190"/>
      <c r="H58" s="191"/>
    </row>
    <row r="59" spans="1:8" ht="54.75" customHeight="1" x14ac:dyDescent="0.25">
      <c r="A59" s="182" t="s">
        <v>101</v>
      </c>
      <c r="B59" s="182"/>
      <c r="C59" s="189" t="s">
        <v>102</v>
      </c>
      <c r="D59" s="190"/>
      <c r="E59" s="190"/>
      <c r="F59" s="190"/>
      <c r="G59" s="190"/>
      <c r="H59" s="191"/>
    </row>
    <row r="61" spans="1:8" s="20" customFormat="1" ht="182.25" customHeight="1" x14ac:dyDescent="0.25">
      <c r="A61" s="194" t="s">
        <v>103</v>
      </c>
      <c r="B61" s="195"/>
      <c r="C61" s="195"/>
      <c r="D61" s="195"/>
      <c r="E61" s="195"/>
      <c r="F61" s="195"/>
      <c r="G61" s="195"/>
      <c r="H61" s="195"/>
    </row>
    <row r="62" spans="1:8" s="20" customFormat="1" ht="64.5" customHeight="1" x14ac:dyDescent="0.25">
      <c r="A62" s="183" t="s">
        <v>104</v>
      </c>
      <c r="B62" s="183"/>
      <c r="C62" s="199" t="s">
        <v>105</v>
      </c>
      <c r="D62" s="200"/>
      <c r="E62" s="200"/>
      <c r="F62" s="200"/>
      <c r="G62" s="200"/>
      <c r="H62" s="201"/>
    </row>
    <row r="63" spans="1:8" s="20" customFormat="1" ht="69.75" customHeight="1" x14ac:dyDescent="0.25">
      <c r="A63" s="183" t="s">
        <v>106</v>
      </c>
      <c r="B63" s="183"/>
      <c r="C63" s="199" t="s">
        <v>107</v>
      </c>
      <c r="D63" s="200"/>
      <c r="E63" s="200"/>
      <c r="F63" s="200"/>
      <c r="G63" s="200"/>
      <c r="H63" s="201"/>
    </row>
  </sheetData>
  <mergeCells count="88">
    <mergeCell ref="C43:H43"/>
    <mergeCell ref="C54:H54"/>
    <mergeCell ref="C55:H55"/>
    <mergeCell ref="C56:H56"/>
    <mergeCell ref="C63:H63"/>
    <mergeCell ref="C44:H44"/>
    <mergeCell ref="C50:H50"/>
    <mergeCell ref="C51:H51"/>
    <mergeCell ref="C52:H52"/>
    <mergeCell ref="C53:H53"/>
    <mergeCell ref="C57:H57"/>
    <mergeCell ref="C58:H58"/>
    <mergeCell ref="C59:H59"/>
    <mergeCell ref="C62:H62"/>
    <mergeCell ref="B3:H3"/>
    <mergeCell ref="B4:H4"/>
    <mergeCell ref="B5:H5"/>
    <mergeCell ref="B6:H6"/>
    <mergeCell ref="B7:H7"/>
    <mergeCell ref="B8:H8"/>
    <mergeCell ref="B9:H9"/>
    <mergeCell ref="B10:H10"/>
    <mergeCell ref="B11:H11"/>
    <mergeCell ref="B12:H12"/>
    <mergeCell ref="B13:H13"/>
    <mergeCell ref="B14:H14"/>
    <mergeCell ref="B15:H15"/>
    <mergeCell ref="B16:H16"/>
    <mergeCell ref="B17:H17"/>
    <mergeCell ref="B18:H18"/>
    <mergeCell ref="B19:H19"/>
    <mergeCell ref="C37:H37"/>
    <mergeCell ref="C38:H38"/>
    <mergeCell ref="C39:H39"/>
    <mergeCell ref="B25:I25"/>
    <mergeCell ref="B26:I26"/>
    <mergeCell ref="B27:I27"/>
    <mergeCell ref="B20:H20"/>
    <mergeCell ref="B21:H21"/>
    <mergeCell ref="A24:I24"/>
    <mergeCell ref="A22:I22"/>
    <mergeCell ref="A29:I29"/>
    <mergeCell ref="C40:H40"/>
    <mergeCell ref="A63:B63"/>
    <mergeCell ref="A61:H61"/>
    <mergeCell ref="B28:I28"/>
    <mergeCell ref="A35:B35"/>
    <mergeCell ref="A30:I30"/>
    <mergeCell ref="A31:B31"/>
    <mergeCell ref="A32:B32"/>
    <mergeCell ref="A33:B33"/>
    <mergeCell ref="A34:B34"/>
    <mergeCell ref="C34:H34"/>
    <mergeCell ref="C31:H31"/>
    <mergeCell ref="C32:H32"/>
    <mergeCell ref="A54:B54"/>
    <mergeCell ref="A55:B55"/>
    <mergeCell ref="A43:B43"/>
    <mergeCell ref="A44:B44"/>
    <mergeCell ref="A45:B45"/>
    <mergeCell ref="A46:B46"/>
    <mergeCell ref="A47:B47"/>
    <mergeCell ref="A49:H49"/>
    <mergeCell ref="C45:H45"/>
    <mergeCell ref="C46:H46"/>
    <mergeCell ref="C47:H47"/>
    <mergeCell ref="A48:H48"/>
    <mergeCell ref="A1:I1"/>
    <mergeCell ref="A50:B50"/>
    <mergeCell ref="A51:B51"/>
    <mergeCell ref="A52:B52"/>
    <mergeCell ref="A53:B53"/>
    <mergeCell ref="A36:B36"/>
    <mergeCell ref="A37:B37"/>
    <mergeCell ref="A38:B38"/>
    <mergeCell ref="A39:B39"/>
    <mergeCell ref="A40:B40"/>
    <mergeCell ref="A42:H42"/>
    <mergeCell ref="A23:I23"/>
    <mergeCell ref="A2:I2"/>
    <mergeCell ref="C33:H33"/>
    <mergeCell ref="C35:H35"/>
    <mergeCell ref="C36:H36"/>
    <mergeCell ref="A56:B56"/>
    <mergeCell ref="A57:B57"/>
    <mergeCell ref="A58:B58"/>
    <mergeCell ref="A59:B59"/>
    <mergeCell ref="A62:B6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C24" sqref="C24"/>
    </sheetView>
  </sheetViews>
  <sheetFormatPr baseColWidth="10" defaultRowHeight="15" x14ac:dyDescent="0.25"/>
  <cols>
    <col min="2" max="2" width="33.7109375" bestFit="1" customWidth="1"/>
  </cols>
  <sheetData>
    <row r="1" spans="1:2" x14ac:dyDescent="0.25">
      <c r="A1" s="68" t="s">
        <v>398</v>
      </c>
      <c r="B1" s="68" t="s">
        <v>399</v>
      </c>
    </row>
    <row r="2" spans="1:2" x14ac:dyDescent="0.25">
      <c r="A2" s="20" t="s">
        <v>400</v>
      </c>
      <c r="B2" s="20" t="s">
        <v>401</v>
      </c>
    </row>
    <row r="3" spans="1:2" x14ac:dyDescent="0.25">
      <c r="A3" s="20" t="s">
        <v>402</v>
      </c>
      <c r="B3" s="20" t="s">
        <v>403</v>
      </c>
    </row>
    <row r="4" spans="1:2" x14ac:dyDescent="0.25">
      <c r="A4" s="20" t="s">
        <v>404</v>
      </c>
      <c r="B4" s="20" t="s">
        <v>405</v>
      </c>
    </row>
    <row r="5" spans="1:2" x14ac:dyDescent="0.25">
      <c r="A5" s="20" t="s">
        <v>406</v>
      </c>
      <c r="B5" s="20" t="s">
        <v>407</v>
      </c>
    </row>
    <row r="6" spans="1:2" x14ac:dyDescent="0.25">
      <c r="A6" s="20" t="s">
        <v>408</v>
      </c>
      <c r="B6" s="20" t="s">
        <v>409</v>
      </c>
    </row>
    <row r="7" spans="1:2" x14ac:dyDescent="0.25">
      <c r="A7" s="20" t="s">
        <v>410</v>
      </c>
      <c r="B7" s="20" t="s">
        <v>411</v>
      </c>
    </row>
    <row r="8" spans="1:2" x14ac:dyDescent="0.25">
      <c r="A8" s="20" t="s">
        <v>412</v>
      </c>
      <c r="B8" s="20" t="s">
        <v>413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K298"/>
  <sheetViews>
    <sheetView tabSelected="1" topLeftCell="N169" zoomScale="60" zoomScaleNormal="60" workbookViewId="0">
      <selection activeCell="J134" sqref="J134:J151"/>
    </sheetView>
  </sheetViews>
  <sheetFormatPr baseColWidth="10" defaultColWidth="11.42578125" defaultRowHeight="47.25" customHeight="1" x14ac:dyDescent="0.2"/>
  <cols>
    <col min="1" max="1" width="26.5703125" style="30" customWidth="1"/>
    <col min="2" max="2" width="16" style="30" customWidth="1"/>
    <col min="3" max="3" width="11.42578125" style="30"/>
    <col min="4" max="4" width="17.7109375" style="30" customWidth="1"/>
    <col min="5" max="5" width="23" style="30" customWidth="1"/>
    <col min="6" max="6" width="22.85546875" style="30" customWidth="1"/>
    <col min="7" max="7" width="19.42578125" style="30" customWidth="1"/>
    <col min="8" max="8" width="19" style="30" customWidth="1"/>
    <col min="9" max="9" width="21.42578125" style="30" customWidth="1"/>
    <col min="10" max="10" width="22" style="30" customWidth="1"/>
    <col min="11" max="11" width="43.7109375" style="30" customWidth="1"/>
    <col min="12" max="12" width="25.28515625" style="30" bestFit="1" customWidth="1"/>
    <col min="13" max="13" width="22" style="30" bestFit="1" customWidth="1"/>
    <col min="14" max="14" width="27.28515625" style="30" customWidth="1"/>
    <col min="15" max="15" width="29.140625" style="30" customWidth="1"/>
    <col min="16" max="16" width="13.28515625" style="30" bestFit="1" customWidth="1"/>
    <col min="17" max="17" width="37.7109375" style="30" customWidth="1"/>
    <col min="18" max="18" width="23.5703125" style="30" bestFit="1" customWidth="1"/>
    <col min="19" max="19" width="28.85546875" style="59" customWidth="1"/>
    <col min="20" max="20" width="24.42578125" style="30" bestFit="1" customWidth="1"/>
    <col min="21" max="21" width="30.5703125" style="59" customWidth="1"/>
    <col min="22" max="22" width="20.7109375" style="59" customWidth="1"/>
    <col min="23" max="23" width="21.28515625" style="59" customWidth="1"/>
    <col min="24" max="24" width="18.5703125" style="30" bestFit="1" customWidth="1"/>
    <col min="25" max="25" width="25.28515625" style="30" bestFit="1" customWidth="1"/>
    <col min="26" max="26" width="27.7109375" style="30" hidden="1" customWidth="1"/>
    <col min="27" max="27" width="52" style="30" hidden="1" customWidth="1"/>
    <col min="28" max="28" width="49" style="30" hidden="1" customWidth="1"/>
    <col min="29" max="29" width="16.7109375" style="30" hidden="1" customWidth="1"/>
    <col min="30" max="30" width="73.42578125" style="30" hidden="1" customWidth="1"/>
    <col min="31" max="31" width="58" style="30" customWidth="1"/>
    <col min="32" max="32" width="14.7109375" style="30" bestFit="1" customWidth="1"/>
    <col min="33" max="33" width="36.85546875" style="30" bestFit="1" customWidth="1"/>
    <col min="34" max="34" width="26.7109375" style="30" bestFit="1" customWidth="1"/>
    <col min="35" max="35" width="25.28515625" style="30" bestFit="1" customWidth="1"/>
    <col min="36" max="36" width="20.140625" style="30" bestFit="1" customWidth="1"/>
    <col min="37" max="37" width="18.28515625" style="30" bestFit="1" customWidth="1"/>
    <col min="38" max="38" width="17.5703125" style="30" bestFit="1" customWidth="1"/>
    <col min="39" max="39" width="16.7109375" style="30" bestFit="1" customWidth="1"/>
    <col min="40" max="40" width="28.28515625" style="59" customWidth="1"/>
    <col min="41" max="41" width="26.7109375" style="59" customWidth="1"/>
    <col min="42" max="42" width="19.28515625" style="59" customWidth="1"/>
    <col min="43" max="43" width="22.42578125" style="30" customWidth="1"/>
    <col min="44" max="44" width="22.85546875" style="30" customWidth="1"/>
    <col min="45" max="45" width="29.5703125" style="30" customWidth="1"/>
    <col min="46" max="46" width="30" style="30" bestFit="1" customWidth="1"/>
    <col min="47" max="47" width="30.5703125" style="39" hidden="1" customWidth="1"/>
    <col min="48" max="48" width="47.28515625" style="30" hidden="1" customWidth="1"/>
    <col min="49" max="49" width="38.85546875" style="30" hidden="1" customWidth="1"/>
    <col min="50" max="50" width="28.42578125" style="30" hidden="1" customWidth="1"/>
    <col min="51" max="51" width="75.140625" style="30" hidden="1" customWidth="1"/>
    <col min="52" max="52" width="36" style="30" hidden="1" customWidth="1"/>
    <col min="53" max="53" width="18.85546875" style="30" hidden="1" customWidth="1"/>
    <col min="54" max="54" width="23.7109375" style="30" hidden="1" customWidth="1"/>
    <col min="55" max="55" width="33" style="30" customWidth="1"/>
    <col min="56" max="56" width="28.7109375" style="30" customWidth="1"/>
    <col min="57" max="57" width="31" style="30" customWidth="1"/>
    <col min="58" max="58" width="255.7109375" style="30" bestFit="1" customWidth="1"/>
    <col min="59" max="59" width="148.28515625" style="30" customWidth="1"/>
    <col min="60" max="60" width="245.7109375" style="30" customWidth="1"/>
    <col min="61" max="61" width="255.7109375" style="30" customWidth="1"/>
    <col min="62" max="132" width="11.42578125" style="58"/>
    <col min="133" max="133" width="11.42578125" style="131"/>
    <col min="134" max="16384" width="11.42578125" style="30"/>
  </cols>
  <sheetData>
    <row r="1" spans="1:61" ht="13.9" customHeight="1" x14ac:dyDescent="0.25">
      <c r="A1" s="29"/>
      <c r="B1" s="183" t="s">
        <v>108</v>
      </c>
      <c r="C1" s="183"/>
      <c r="D1" s="527" t="s">
        <v>109</v>
      </c>
      <c r="E1" s="528"/>
      <c r="F1" s="528"/>
      <c r="G1" s="528"/>
      <c r="H1" s="528"/>
      <c r="I1" s="528"/>
      <c r="J1" s="528"/>
      <c r="K1" s="528"/>
      <c r="L1" s="528"/>
      <c r="M1" s="528"/>
      <c r="N1" s="528"/>
      <c r="O1" s="528"/>
      <c r="P1" s="528"/>
      <c r="Q1" s="528"/>
      <c r="R1" s="528"/>
      <c r="S1" s="528"/>
      <c r="T1" s="528"/>
      <c r="U1" s="528"/>
      <c r="V1" s="528"/>
      <c r="W1" s="528"/>
      <c r="X1" s="528"/>
      <c r="Y1" s="528"/>
      <c r="Z1" s="528"/>
      <c r="AA1" s="528"/>
      <c r="AB1" s="528"/>
      <c r="AC1" s="528"/>
      <c r="AD1" s="528"/>
      <c r="AE1" s="528"/>
      <c r="AF1" s="528"/>
      <c r="AG1" s="528"/>
      <c r="AH1" s="528"/>
      <c r="AI1" s="528"/>
      <c r="AJ1" s="528"/>
      <c r="AK1" s="528"/>
      <c r="AL1" s="528"/>
      <c r="AM1" s="528"/>
      <c r="AN1" s="528"/>
      <c r="AO1" s="528"/>
      <c r="AP1" s="528"/>
      <c r="AQ1" s="528"/>
      <c r="AR1" s="528"/>
      <c r="AS1" s="528"/>
      <c r="AT1" s="528"/>
      <c r="AU1" s="528"/>
      <c r="AV1" s="528"/>
      <c r="AW1" s="528"/>
      <c r="AX1" s="529"/>
      <c r="AY1" s="239" t="s">
        <v>110</v>
      </c>
      <c r="AZ1" s="240"/>
      <c r="BA1" s="240"/>
      <c r="BB1" s="240"/>
      <c r="BC1" s="240"/>
      <c r="BD1" s="240"/>
      <c r="BE1" s="240"/>
      <c r="BF1" s="240"/>
      <c r="BG1" s="241"/>
      <c r="BH1" s="165"/>
      <c r="BI1" s="165"/>
    </row>
    <row r="2" spans="1:61" ht="13.9" customHeight="1" x14ac:dyDescent="0.25">
      <c r="A2" s="31"/>
      <c r="B2" s="183"/>
      <c r="C2" s="183"/>
      <c r="D2" s="530" t="s">
        <v>111</v>
      </c>
      <c r="E2" s="531"/>
      <c r="F2" s="531"/>
      <c r="G2" s="531"/>
      <c r="H2" s="531"/>
      <c r="I2" s="531"/>
      <c r="J2" s="531"/>
      <c r="K2" s="531"/>
      <c r="L2" s="531"/>
      <c r="M2" s="531"/>
      <c r="N2" s="531"/>
      <c r="O2" s="531"/>
      <c r="P2" s="531"/>
      <c r="Q2" s="531"/>
      <c r="R2" s="531"/>
      <c r="S2" s="531"/>
      <c r="T2" s="531"/>
      <c r="U2" s="531"/>
      <c r="V2" s="531"/>
      <c r="W2" s="531"/>
      <c r="X2" s="531"/>
      <c r="Y2" s="531"/>
      <c r="Z2" s="531"/>
      <c r="AA2" s="531"/>
      <c r="AB2" s="531"/>
      <c r="AC2" s="531"/>
      <c r="AD2" s="531"/>
      <c r="AE2" s="531"/>
      <c r="AF2" s="531"/>
      <c r="AG2" s="531"/>
      <c r="AH2" s="531"/>
      <c r="AI2" s="531"/>
      <c r="AJ2" s="531"/>
      <c r="AK2" s="531"/>
      <c r="AL2" s="531"/>
      <c r="AM2" s="531"/>
      <c r="AN2" s="531"/>
      <c r="AO2" s="531"/>
      <c r="AP2" s="531"/>
      <c r="AQ2" s="531"/>
      <c r="AR2" s="531"/>
      <c r="AS2" s="531"/>
      <c r="AT2" s="531"/>
      <c r="AU2" s="531"/>
      <c r="AV2" s="531"/>
      <c r="AW2" s="531"/>
      <c r="AX2" s="532"/>
      <c r="AY2" s="242" t="s">
        <v>112</v>
      </c>
      <c r="AZ2" s="243"/>
      <c r="BA2" s="243"/>
      <c r="BB2" s="243"/>
      <c r="BC2" s="243"/>
      <c r="BD2" s="243"/>
      <c r="BE2" s="243"/>
      <c r="BF2" s="243"/>
      <c r="BG2" s="244"/>
      <c r="BH2" s="165"/>
      <c r="BI2" s="165"/>
    </row>
    <row r="3" spans="1:61" ht="13.9" customHeight="1" x14ac:dyDescent="0.25">
      <c r="A3" s="31"/>
      <c r="B3" s="183"/>
      <c r="C3" s="183"/>
      <c r="D3" s="530" t="s">
        <v>113</v>
      </c>
      <c r="E3" s="531"/>
      <c r="F3" s="531"/>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c r="AF3" s="531"/>
      <c r="AG3" s="531"/>
      <c r="AH3" s="531"/>
      <c r="AI3" s="531"/>
      <c r="AJ3" s="531"/>
      <c r="AK3" s="531"/>
      <c r="AL3" s="531"/>
      <c r="AM3" s="531"/>
      <c r="AN3" s="531"/>
      <c r="AO3" s="531"/>
      <c r="AP3" s="531"/>
      <c r="AQ3" s="531"/>
      <c r="AR3" s="531"/>
      <c r="AS3" s="531"/>
      <c r="AT3" s="531"/>
      <c r="AU3" s="531"/>
      <c r="AV3" s="531"/>
      <c r="AW3" s="531"/>
      <c r="AX3" s="532"/>
      <c r="AY3" s="239" t="s">
        <v>114</v>
      </c>
      <c r="AZ3" s="240"/>
      <c r="BA3" s="240"/>
      <c r="BB3" s="240"/>
      <c r="BC3" s="240"/>
      <c r="BD3" s="240"/>
      <c r="BE3" s="240"/>
      <c r="BF3" s="240"/>
      <c r="BG3" s="241"/>
      <c r="BH3" s="165"/>
      <c r="BI3" s="165"/>
    </row>
    <row r="4" spans="1:61" ht="13.9" customHeight="1" x14ac:dyDescent="0.25">
      <c r="A4" s="31"/>
      <c r="B4" s="183"/>
      <c r="C4" s="183"/>
      <c r="D4" s="530" t="s">
        <v>115</v>
      </c>
      <c r="E4" s="531"/>
      <c r="F4" s="531"/>
      <c r="G4" s="531"/>
      <c r="H4" s="531"/>
      <c r="I4" s="531"/>
      <c r="J4" s="531"/>
      <c r="K4" s="531"/>
      <c r="L4" s="531"/>
      <c r="M4" s="531"/>
      <c r="N4" s="531"/>
      <c r="O4" s="531"/>
      <c r="P4" s="531"/>
      <c r="Q4" s="531"/>
      <c r="R4" s="531"/>
      <c r="S4" s="531"/>
      <c r="T4" s="531"/>
      <c r="U4" s="531"/>
      <c r="V4" s="531"/>
      <c r="W4" s="531"/>
      <c r="X4" s="531"/>
      <c r="Y4" s="531"/>
      <c r="Z4" s="531"/>
      <c r="AA4" s="531"/>
      <c r="AB4" s="531"/>
      <c r="AC4" s="531"/>
      <c r="AD4" s="531"/>
      <c r="AE4" s="531"/>
      <c r="AF4" s="531"/>
      <c r="AG4" s="531"/>
      <c r="AH4" s="531"/>
      <c r="AI4" s="531"/>
      <c r="AJ4" s="531"/>
      <c r="AK4" s="531"/>
      <c r="AL4" s="531"/>
      <c r="AM4" s="531"/>
      <c r="AN4" s="531"/>
      <c r="AO4" s="531"/>
      <c r="AP4" s="531"/>
      <c r="AQ4" s="531"/>
      <c r="AR4" s="531"/>
      <c r="AS4" s="531"/>
      <c r="AT4" s="531"/>
      <c r="AU4" s="531"/>
      <c r="AV4" s="531"/>
      <c r="AW4" s="531"/>
      <c r="AX4" s="532"/>
      <c r="AY4" s="239" t="s">
        <v>116</v>
      </c>
      <c r="AZ4" s="240"/>
      <c r="BA4" s="240"/>
      <c r="BB4" s="240"/>
      <c r="BC4" s="240"/>
      <c r="BD4" s="240"/>
      <c r="BE4" s="240"/>
      <c r="BF4" s="240"/>
      <c r="BG4" s="241"/>
      <c r="BH4" s="165"/>
      <c r="BI4" s="165"/>
    </row>
    <row r="5" spans="1:61" ht="13.9" customHeight="1" x14ac:dyDescent="0.2">
      <c r="A5" s="32"/>
      <c r="B5" s="182" t="s">
        <v>339</v>
      </c>
      <c r="C5" s="182"/>
      <c r="D5" s="111" t="s">
        <v>138</v>
      </c>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5"/>
      <c r="BC5" s="112"/>
      <c r="BD5" s="112"/>
      <c r="BE5" s="112"/>
      <c r="BF5" s="113"/>
      <c r="BG5" s="113"/>
      <c r="BH5" s="43"/>
      <c r="BI5" s="43"/>
    </row>
    <row r="6" spans="1:61" ht="47.25" customHeight="1" thickBot="1" x14ac:dyDescent="0.25">
      <c r="A6" s="540" t="s">
        <v>1</v>
      </c>
      <c r="B6" s="540"/>
      <c r="C6" s="540"/>
      <c r="D6" s="540"/>
      <c r="E6" s="540"/>
      <c r="F6" s="540"/>
      <c r="G6" s="540"/>
      <c r="H6" s="540"/>
      <c r="I6" s="540"/>
      <c r="J6" s="540"/>
      <c r="K6" s="540"/>
      <c r="L6" s="540"/>
      <c r="M6" s="540"/>
      <c r="N6" s="540"/>
      <c r="O6" s="540"/>
      <c r="P6" s="540"/>
      <c r="Q6" s="540"/>
      <c r="R6" s="540"/>
      <c r="S6" s="540"/>
      <c r="T6" s="540"/>
      <c r="U6" s="540"/>
      <c r="V6" s="540"/>
      <c r="W6" s="540"/>
      <c r="X6" s="540"/>
      <c r="Y6" s="540"/>
      <c r="Z6" s="540"/>
      <c r="AA6" s="540"/>
      <c r="AB6" s="537" t="s">
        <v>50</v>
      </c>
      <c r="AC6" s="538"/>
      <c r="AD6" s="538"/>
      <c r="AE6" s="538"/>
      <c r="AF6" s="538"/>
      <c r="AG6" s="538"/>
      <c r="AH6" s="538"/>
      <c r="AI6" s="538"/>
      <c r="AJ6" s="538"/>
      <c r="AK6" s="539"/>
      <c r="AL6" s="535" t="s">
        <v>71</v>
      </c>
      <c r="AM6" s="536"/>
      <c r="AN6" s="536"/>
      <c r="AO6" s="536"/>
      <c r="AP6" s="536"/>
      <c r="AQ6" s="536"/>
      <c r="AR6" s="536"/>
      <c r="AS6" s="536"/>
      <c r="AT6" s="237" t="s">
        <v>82</v>
      </c>
      <c r="AU6" s="237"/>
      <c r="AV6" s="237"/>
      <c r="AW6" s="237"/>
      <c r="AX6" s="237"/>
      <c r="AY6" s="237"/>
      <c r="AZ6" s="237"/>
      <c r="BA6" s="237"/>
      <c r="BB6" s="237"/>
      <c r="BC6" s="237"/>
      <c r="BD6" s="237"/>
      <c r="BE6" s="237"/>
      <c r="BF6" s="237"/>
      <c r="BG6" s="238"/>
      <c r="BH6" s="165"/>
      <c r="BI6" s="165"/>
    </row>
    <row r="7" spans="1:61" ht="47.25" customHeight="1" x14ac:dyDescent="0.2">
      <c r="A7" s="541" t="s">
        <v>2</v>
      </c>
      <c r="B7" s="220" t="s">
        <v>4</v>
      </c>
      <c r="C7" s="220" t="s">
        <v>6</v>
      </c>
      <c r="D7" s="220" t="s">
        <v>8</v>
      </c>
      <c r="E7" s="220" t="s">
        <v>10</v>
      </c>
      <c r="F7" s="220" t="s">
        <v>12</v>
      </c>
      <c r="G7" s="518" t="s">
        <v>14</v>
      </c>
      <c r="H7" s="518" t="s">
        <v>16</v>
      </c>
      <c r="I7" s="518" t="s">
        <v>380</v>
      </c>
      <c r="J7" s="220" t="s">
        <v>117</v>
      </c>
      <c r="K7" s="220" t="s">
        <v>22</v>
      </c>
      <c r="L7" s="220" t="s">
        <v>24</v>
      </c>
      <c r="M7" s="220" t="s">
        <v>26</v>
      </c>
      <c r="N7" s="220" t="s">
        <v>28</v>
      </c>
      <c r="O7" s="518" t="s">
        <v>118</v>
      </c>
      <c r="P7" s="518"/>
      <c r="Q7" s="518" t="s">
        <v>32</v>
      </c>
      <c r="R7" s="220" t="s">
        <v>34</v>
      </c>
      <c r="S7" s="533" t="s">
        <v>342</v>
      </c>
      <c r="T7" s="220" t="s">
        <v>340</v>
      </c>
      <c r="U7" s="524" t="s">
        <v>500</v>
      </c>
      <c r="V7" s="524" t="s">
        <v>501</v>
      </c>
      <c r="W7" s="520" t="s">
        <v>529</v>
      </c>
      <c r="X7" s="516" t="s">
        <v>42</v>
      </c>
      <c r="Y7" s="516" t="s">
        <v>44</v>
      </c>
      <c r="Z7" s="516" t="s">
        <v>46</v>
      </c>
      <c r="AA7" s="516" t="s">
        <v>48</v>
      </c>
      <c r="AB7" s="522" t="s">
        <v>51</v>
      </c>
      <c r="AC7" s="219" t="s">
        <v>53</v>
      </c>
      <c r="AD7" s="219" t="s">
        <v>55</v>
      </c>
      <c r="AE7" s="523" t="s">
        <v>57</v>
      </c>
      <c r="AF7" s="523" t="s">
        <v>59</v>
      </c>
      <c r="AG7" s="523" t="s">
        <v>371</v>
      </c>
      <c r="AH7" s="523" t="s">
        <v>63</v>
      </c>
      <c r="AI7" s="523" t="s">
        <v>65</v>
      </c>
      <c r="AJ7" s="523" t="s">
        <v>67</v>
      </c>
      <c r="AK7" s="257" t="s">
        <v>69</v>
      </c>
      <c r="AL7" s="257" t="s">
        <v>72</v>
      </c>
      <c r="AM7" s="257" t="s">
        <v>74</v>
      </c>
      <c r="AN7" s="526" t="s">
        <v>502</v>
      </c>
      <c r="AO7" s="526" t="s">
        <v>503</v>
      </c>
      <c r="AP7" s="526" t="s">
        <v>504</v>
      </c>
      <c r="AQ7" s="257" t="s">
        <v>76</v>
      </c>
      <c r="AR7" s="257" t="s">
        <v>78</v>
      </c>
      <c r="AS7" s="257" t="s">
        <v>80</v>
      </c>
      <c r="AT7" s="257" t="s">
        <v>83</v>
      </c>
      <c r="AU7" s="257" t="s">
        <v>85</v>
      </c>
      <c r="AV7" s="257" t="s">
        <v>87</v>
      </c>
      <c r="AW7" s="265" t="s">
        <v>89</v>
      </c>
      <c r="AX7" s="266" t="s">
        <v>91</v>
      </c>
      <c r="AY7" s="258" t="s">
        <v>93</v>
      </c>
      <c r="AZ7" s="260" t="s">
        <v>95</v>
      </c>
      <c r="BA7" s="258" t="s">
        <v>97</v>
      </c>
      <c r="BB7" s="260" t="s">
        <v>99</v>
      </c>
      <c r="BC7" s="248" t="s">
        <v>530</v>
      </c>
      <c r="BD7" s="248" t="s">
        <v>531</v>
      </c>
      <c r="BE7" s="543" t="s">
        <v>532</v>
      </c>
      <c r="BF7" s="593" t="s">
        <v>447</v>
      </c>
      <c r="BG7" s="246" t="s">
        <v>448</v>
      </c>
      <c r="BH7" s="584" t="s">
        <v>474</v>
      </c>
      <c r="BI7" s="584" t="s">
        <v>499</v>
      </c>
    </row>
    <row r="8" spans="1:61" ht="91.9" customHeight="1" x14ac:dyDescent="0.2">
      <c r="A8" s="542"/>
      <c r="B8" s="218"/>
      <c r="C8" s="218"/>
      <c r="D8" s="218"/>
      <c r="E8" s="218"/>
      <c r="F8" s="218"/>
      <c r="G8" s="519"/>
      <c r="H8" s="519"/>
      <c r="I8" s="519"/>
      <c r="J8" s="218"/>
      <c r="K8" s="218"/>
      <c r="L8" s="218"/>
      <c r="M8" s="218"/>
      <c r="N8" s="218"/>
      <c r="O8" s="28" t="s">
        <v>119</v>
      </c>
      <c r="P8" s="28" t="s">
        <v>120</v>
      </c>
      <c r="Q8" s="237"/>
      <c r="R8" s="183"/>
      <c r="S8" s="534"/>
      <c r="T8" s="183"/>
      <c r="U8" s="525"/>
      <c r="V8" s="525"/>
      <c r="W8" s="521"/>
      <c r="X8" s="517"/>
      <c r="Y8" s="517"/>
      <c r="Z8" s="517"/>
      <c r="AA8" s="517"/>
      <c r="AB8" s="522"/>
      <c r="AC8" s="219"/>
      <c r="AD8" s="219"/>
      <c r="AE8" s="523"/>
      <c r="AF8" s="523"/>
      <c r="AG8" s="523"/>
      <c r="AH8" s="523"/>
      <c r="AI8" s="523"/>
      <c r="AJ8" s="523"/>
      <c r="AK8" s="257"/>
      <c r="AL8" s="257"/>
      <c r="AM8" s="257"/>
      <c r="AN8" s="525"/>
      <c r="AO8" s="525"/>
      <c r="AP8" s="525"/>
      <c r="AQ8" s="257"/>
      <c r="AR8" s="257"/>
      <c r="AS8" s="257"/>
      <c r="AT8" s="257"/>
      <c r="AU8" s="257"/>
      <c r="AV8" s="257"/>
      <c r="AW8" s="265"/>
      <c r="AX8" s="267"/>
      <c r="AY8" s="259"/>
      <c r="AZ8" s="261"/>
      <c r="BA8" s="259"/>
      <c r="BB8" s="261"/>
      <c r="BC8" s="248"/>
      <c r="BD8" s="248"/>
      <c r="BE8" s="544"/>
      <c r="BF8" s="593"/>
      <c r="BG8" s="246"/>
      <c r="BH8" s="584"/>
      <c r="BI8" s="584"/>
    </row>
    <row r="9" spans="1:61" ht="46.9" customHeight="1" x14ac:dyDescent="0.2">
      <c r="A9" s="268" t="s">
        <v>121</v>
      </c>
      <c r="B9" s="271" t="s">
        <v>122</v>
      </c>
      <c r="C9" s="271" t="s">
        <v>123</v>
      </c>
      <c r="D9" s="210" t="s">
        <v>124</v>
      </c>
      <c r="E9" s="408">
        <v>1049212</v>
      </c>
      <c r="F9" s="210" t="s">
        <v>124</v>
      </c>
      <c r="G9" s="408">
        <v>209876</v>
      </c>
      <c r="H9" s="330" t="s">
        <v>125</v>
      </c>
      <c r="I9" s="330">
        <v>136398</v>
      </c>
      <c r="J9" s="431" t="s">
        <v>126</v>
      </c>
      <c r="K9" s="431" t="s">
        <v>127</v>
      </c>
      <c r="L9" s="214" t="s">
        <v>125</v>
      </c>
      <c r="M9" s="309">
        <v>5260</v>
      </c>
      <c r="N9" s="214" t="s">
        <v>128</v>
      </c>
      <c r="O9" s="297"/>
      <c r="P9" s="297" t="s">
        <v>129</v>
      </c>
      <c r="Q9" s="297" t="s">
        <v>130</v>
      </c>
      <c r="R9" s="297">
        <v>5400</v>
      </c>
      <c r="S9" s="300">
        <v>5400</v>
      </c>
      <c r="T9" s="297">
        <f>11233+6613</f>
        <v>17846</v>
      </c>
      <c r="U9" s="450">
        <f>1820+1606+653+290</f>
        <v>4369</v>
      </c>
      <c r="V9" s="324">
        <f>U9/S9</f>
        <v>0.80907407407407406</v>
      </c>
      <c r="W9" s="364">
        <f>U9/R9</f>
        <v>0.80907407407407406</v>
      </c>
      <c r="X9" s="385" t="s">
        <v>131</v>
      </c>
      <c r="Y9" s="370" t="s">
        <v>132</v>
      </c>
      <c r="Z9" s="370" t="s">
        <v>133</v>
      </c>
      <c r="AA9" s="214" t="s">
        <v>134</v>
      </c>
      <c r="AB9" s="348" t="s">
        <v>135</v>
      </c>
      <c r="AC9" s="254">
        <v>2020130010053</v>
      </c>
      <c r="AD9" s="254" t="s">
        <v>136</v>
      </c>
      <c r="AE9" s="443" t="s">
        <v>137</v>
      </c>
      <c r="AF9" s="297"/>
      <c r="AG9" s="297"/>
      <c r="AH9" s="313">
        <v>0.12</v>
      </c>
      <c r="AI9" s="322" t="s">
        <v>373</v>
      </c>
      <c r="AJ9" s="322" t="s">
        <v>372</v>
      </c>
      <c r="AK9" s="478">
        <v>319</v>
      </c>
      <c r="AL9" s="297">
        <v>5400</v>
      </c>
      <c r="AM9" s="309"/>
      <c r="AN9" s="450">
        <f>U9</f>
        <v>4369</v>
      </c>
      <c r="AO9" s="324">
        <f>AN9/AL9</f>
        <v>0.80907407407407406</v>
      </c>
      <c r="AP9" s="395">
        <f>(AO9+AO24+AO25)/3</f>
        <v>0.62778024691358025</v>
      </c>
      <c r="AQ9" s="254" t="s">
        <v>138</v>
      </c>
      <c r="AR9" s="254" t="s">
        <v>341</v>
      </c>
      <c r="AS9" s="254" t="s">
        <v>139</v>
      </c>
      <c r="AT9" s="221">
        <v>787150586.1500001</v>
      </c>
      <c r="AU9" s="255" t="s">
        <v>177</v>
      </c>
      <c r="AV9" s="254" t="s">
        <v>141</v>
      </c>
      <c r="AW9" s="262" t="s">
        <v>142</v>
      </c>
      <c r="AX9" s="37" t="s">
        <v>143</v>
      </c>
      <c r="AY9" s="27" t="s">
        <v>343</v>
      </c>
      <c r="AZ9" s="45" t="s">
        <v>401</v>
      </c>
      <c r="BA9" s="88" t="s">
        <v>177</v>
      </c>
      <c r="BB9" s="89">
        <v>45292</v>
      </c>
      <c r="BC9" s="226">
        <v>6031652857.21</v>
      </c>
      <c r="BD9" s="226">
        <v>1733684872</v>
      </c>
      <c r="BE9" s="227">
        <f>BD9/BC9</f>
        <v>0.28743114251471241</v>
      </c>
      <c r="BF9" s="218" t="s">
        <v>434</v>
      </c>
      <c r="BG9" s="218" t="s">
        <v>454</v>
      </c>
      <c r="BH9" s="215" t="s">
        <v>488</v>
      </c>
      <c r="BI9" s="590" t="s">
        <v>527</v>
      </c>
    </row>
    <row r="10" spans="1:61" ht="314.45" customHeight="1" x14ac:dyDescent="0.2">
      <c r="A10" s="269"/>
      <c r="B10" s="272"/>
      <c r="C10" s="272"/>
      <c r="D10" s="210"/>
      <c r="E10" s="408"/>
      <c r="F10" s="210"/>
      <c r="G10" s="408"/>
      <c r="H10" s="340"/>
      <c r="I10" s="340"/>
      <c r="J10" s="431"/>
      <c r="K10" s="431"/>
      <c r="L10" s="214"/>
      <c r="M10" s="309"/>
      <c r="N10" s="214"/>
      <c r="O10" s="298"/>
      <c r="P10" s="298"/>
      <c r="Q10" s="298"/>
      <c r="R10" s="298"/>
      <c r="S10" s="301"/>
      <c r="T10" s="298"/>
      <c r="U10" s="451"/>
      <c r="V10" s="325"/>
      <c r="W10" s="365"/>
      <c r="X10" s="385"/>
      <c r="Y10" s="370"/>
      <c r="Z10" s="370"/>
      <c r="AA10" s="214"/>
      <c r="AB10" s="348"/>
      <c r="AC10" s="254"/>
      <c r="AD10" s="254"/>
      <c r="AE10" s="444"/>
      <c r="AF10" s="299"/>
      <c r="AG10" s="299"/>
      <c r="AH10" s="315"/>
      <c r="AI10" s="323"/>
      <c r="AJ10" s="323"/>
      <c r="AK10" s="479"/>
      <c r="AL10" s="298"/>
      <c r="AM10" s="309"/>
      <c r="AN10" s="451"/>
      <c r="AO10" s="325"/>
      <c r="AP10" s="396"/>
      <c r="AQ10" s="254"/>
      <c r="AR10" s="254"/>
      <c r="AS10" s="254"/>
      <c r="AT10" s="222"/>
      <c r="AU10" s="256"/>
      <c r="AV10" s="254"/>
      <c r="AW10" s="262"/>
      <c r="AX10" s="37" t="s">
        <v>143</v>
      </c>
      <c r="AY10" s="27" t="s">
        <v>144</v>
      </c>
      <c r="AZ10" s="38" t="s">
        <v>145</v>
      </c>
      <c r="BA10" s="88" t="s">
        <v>177</v>
      </c>
      <c r="BB10" s="89">
        <v>45292</v>
      </c>
      <c r="BC10" s="226"/>
      <c r="BD10" s="226"/>
      <c r="BE10" s="227"/>
      <c r="BF10" s="219"/>
      <c r="BG10" s="219"/>
      <c r="BH10" s="216"/>
      <c r="BI10" s="591"/>
    </row>
    <row r="11" spans="1:61" ht="46.9" hidden="1" customHeight="1" x14ac:dyDescent="0.2">
      <c r="A11" s="269"/>
      <c r="B11" s="272"/>
      <c r="C11" s="272"/>
      <c r="D11" s="210"/>
      <c r="E11" s="408"/>
      <c r="F11" s="210"/>
      <c r="G11" s="408"/>
      <c r="H11" s="340"/>
      <c r="I11" s="340"/>
      <c r="J11" s="431"/>
      <c r="K11" s="431"/>
      <c r="L11" s="214"/>
      <c r="M11" s="309"/>
      <c r="N11" s="214"/>
      <c r="O11" s="298"/>
      <c r="P11" s="298"/>
      <c r="Q11" s="298"/>
      <c r="R11" s="298"/>
      <c r="S11" s="301"/>
      <c r="T11" s="298"/>
      <c r="U11" s="451"/>
      <c r="V11" s="325"/>
      <c r="W11" s="365"/>
      <c r="X11" s="385"/>
      <c r="Y11" s="370"/>
      <c r="Z11" s="370"/>
      <c r="AA11" s="214"/>
      <c r="AB11" s="348"/>
      <c r="AC11" s="254"/>
      <c r="AD11" s="254"/>
      <c r="AE11" s="443" t="s">
        <v>146</v>
      </c>
      <c r="AF11" s="297"/>
      <c r="AG11" s="297"/>
      <c r="AH11" s="313">
        <v>0.12</v>
      </c>
      <c r="AI11" s="322" t="s">
        <v>373</v>
      </c>
      <c r="AJ11" s="322" t="s">
        <v>372</v>
      </c>
      <c r="AK11" s="478">
        <v>319</v>
      </c>
      <c r="AL11" s="298"/>
      <c r="AM11" s="309"/>
      <c r="AN11" s="451"/>
      <c r="AO11" s="325"/>
      <c r="AP11" s="396"/>
      <c r="AQ11" s="254"/>
      <c r="AR11" s="254"/>
      <c r="AS11" s="254"/>
      <c r="AT11" s="221">
        <v>835915421.1500001</v>
      </c>
      <c r="AU11" s="255" t="s">
        <v>177</v>
      </c>
      <c r="AV11" s="254"/>
      <c r="AW11" s="262"/>
      <c r="AX11" s="37" t="s">
        <v>143</v>
      </c>
      <c r="AY11" s="27" t="s">
        <v>343</v>
      </c>
      <c r="AZ11" s="45" t="s">
        <v>401</v>
      </c>
      <c r="BA11" s="88" t="s">
        <v>177</v>
      </c>
      <c r="BB11" s="89">
        <v>45292</v>
      </c>
      <c r="BC11" s="226"/>
      <c r="BD11" s="226"/>
      <c r="BE11" s="227"/>
      <c r="BF11" s="219"/>
      <c r="BG11" s="219"/>
      <c r="BH11" s="216"/>
      <c r="BI11" s="591"/>
    </row>
    <row r="12" spans="1:61" ht="46.9" hidden="1" customHeight="1" x14ac:dyDescent="0.2">
      <c r="A12" s="269"/>
      <c r="B12" s="272"/>
      <c r="C12" s="272"/>
      <c r="D12" s="210"/>
      <c r="E12" s="408"/>
      <c r="F12" s="210"/>
      <c r="G12" s="408"/>
      <c r="H12" s="340"/>
      <c r="I12" s="340"/>
      <c r="J12" s="431"/>
      <c r="K12" s="431"/>
      <c r="L12" s="214"/>
      <c r="M12" s="309"/>
      <c r="N12" s="214"/>
      <c r="O12" s="298"/>
      <c r="P12" s="298"/>
      <c r="Q12" s="298"/>
      <c r="R12" s="298"/>
      <c r="S12" s="301"/>
      <c r="T12" s="298"/>
      <c r="U12" s="451"/>
      <c r="V12" s="325"/>
      <c r="W12" s="365"/>
      <c r="X12" s="385"/>
      <c r="Y12" s="370"/>
      <c r="Z12" s="370"/>
      <c r="AA12" s="214"/>
      <c r="AB12" s="348"/>
      <c r="AC12" s="254"/>
      <c r="AD12" s="254"/>
      <c r="AE12" s="444"/>
      <c r="AF12" s="299"/>
      <c r="AG12" s="299"/>
      <c r="AH12" s="315"/>
      <c r="AI12" s="323"/>
      <c r="AJ12" s="323"/>
      <c r="AK12" s="479"/>
      <c r="AL12" s="298"/>
      <c r="AM12" s="309"/>
      <c r="AN12" s="451"/>
      <c r="AO12" s="325"/>
      <c r="AP12" s="396"/>
      <c r="AQ12" s="254"/>
      <c r="AR12" s="254"/>
      <c r="AS12" s="254"/>
      <c r="AT12" s="222"/>
      <c r="AU12" s="256"/>
      <c r="AV12" s="254"/>
      <c r="AW12" s="262"/>
      <c r="AX12" s="37" t="s">
        <v>143</v>
      </c>
      <c r="AY12" s="27" t="s">
        <v>144</v>
      </c>
      <c r="AZ12" s="38" t="s">
        <v>145</v>
      </c>
      <c r="BA12" s="88" t="s">
        <v>177</v>
      </c>
      <c r="BB12" s="89">
        <v>45292</v>
      </c>
      <c r="BC12" s="226"/>
      <c r="BD12" s="226"/>
      <c r="BE12" s="227"/>
      <c r="BF12" s="219"/>
      <c r="BG12" s="219"/>
      <c r="BH12" s="216"/>
      <c r="BI12" s="591"/>
    </row>
    <row r="13" spans="1:61" ht="87" hidden="1" customHeight="1" x14ac:dyDescent="0.2">
      <c r="A13" s="269"/>
      <c r="B13" s="272"/>
      <c r="C13" s="272"/>
      <c r="D13" s="210"/>
      <c r="E13" s="408"/>
      <c r="F13" s="210"/>
      <c r="G13" s="408"/>
      <c r="H13" s="340"/>
      <c r="I13" s="340"/>
      <c r="J13" s="431"/>
      <c r="K13" s="431"/>
      <c r="L13" s="214"/>
      <c r="M13" s="309"/>
      <c r="N13" s="214"/>
      <c r="O13" s="298"/>
      <c r="P13" s="298"/>
      <c r="Q13" s="298"/>
      <c r="R13" s="298"/>
      <c r="S13" s="301"/>
      <c r="T13" s="298"/>
      <c r="U13" s="451"/>
      <c r="V13" s="325"/>
      <c r="W13" s="365"/>
      <c r="X13" s="385"/>
      <c r="Y13" s="370"/>
      <c r="Z13" s="370"/>
      <c r="AA13" s="214"/>
      <c r="AB13" s="348"/>
      <c r="AC13" s="254"/>
      <c r="AD13" s="254"/>
      <c r="AE13" s="443" t="s">
        <v>148</v>
      </c>
      <c r="AF13" s="297"/>
      <c r="AG13" s="297"/>
      <c r="AH13" s="313">
        <v>0.12</v>
      </c>
      <c r="AI13" s="322" t="s">
        <v>373</v>
      </c>
      <c r="AJ13" s="322" t="s">
        <v>372</v>
      </c>
      <c r="AK13" s="478">
        <v>319</v>
      </c>
      <c r="AL13" s="298"/>
      <c r="AM13" s="309"/>
      <c r="AN13" s="451"/>
      <c r="AO13" s="325"/>
      <c r="AP13" s="396"/>
      <c r="AQ13" s="254"/>
      <c r="AR13" s="254"/>
      <c r="AS13" s="254"/>
      <c r="AT13" s="221">
        <v>762768168.6500001</v>
      </c>
      <c r="AU13" s="255" t="s">
        <v>177</v>
      </c>
      <c r="AV13" s="254"/>
      <c r="AW13" s="262"/>
      <c r="AX13" s="37" t="s">
        <v>143</v>
      </c>
      <c r="AY13" s="27" t="s">
        <v>343</v>
      </c>
      <c r="AZ13" s="45" t="s">
        <v>401</v>
      </c>
      <c r="BA13" s="88" t="s">
        <v>177</v>
      </c>
      <c r="BB13" s="89">
        <v>45292</v>
      </c>
      <c r="BC13" s="226"/>
      <c r="BD13" s="226"/>
      <c r="BE13" s="227"/>
      <c r="BF13" s="219"/>
      <c r="BG13" s="219"/>
      <c r="BH13" s="216"/>
      <c r="BI13" s="591"/>
    </row>
    <row r="14" spans="1:61" ht="52.15" hidden="1" customHeight="1" x14ac:dyDescent="0.2">
      <c r="A14" s="269"/>
      <c r="B14" s="272"/>
      <c r="C14" s="272"/>
      <c r="D14" s="210"/>
      <c r="E14" s="408"/>
      <c r="F14" s="210"/>
      <c r="G14" s="408"/>
      <c r="H14" s="340"/>
      <c r="I14" s="340"/>
      <c r="J14" s="431"/>
      <c r="K14" s="431"/>
      <c r="L14" s="214"/>
      <c r="M14" s="309"/>
      <c r="N14" s="214"/>
      <c r="O14" s="298"/>
      <c r="P14" s="298"/>
      <c r="Q14" s="298"/>
      <c r="R14" s="298"/>
      <c r="S14" s="301"/>
      <c r="T14" s="298"/>
      <c r="U14" s="451"/>
      <c r="V14" s="325"/>
      <c r="W14" s="365"/>
      <c r="X14" s="385"/>
      <c r="Y14" s="370"/>
      <c r="Z14" s="370"/>
      <c r="AA14" s="214"/>
      <c r="AB14" s="348"/>
      <c r="AC14" s="254"/>
      <c r="AD14" s="254"/>
      <c r="AE14" s="444"/>
      <c r="AF14" s="299"/>
      <c r="AG14" s="299"/>
      <c r="AH14" s="315"/>
      <c r="AI14" s="323"/>
      <c r="AJ14" s="323"/>
      <c r="AK14" s="479"/>
      <c r="AL14" s="298"/>
      <c r="AM14" s="309"/>
      <c r="AN14" s="451"/>
      <c r="AO14" s="325"/>
      <c r="AP14" s="396"/>
      <c r="AQ14" s="254"/>
      <c r="AR14" s="254"/>
      <c r="AS14" s="254"/>
      <c r="AT14" s="222"/>
      <c r="AU14" s="256"/>
      <c r="AV14" s="254"/>
      <c r="AW14" s="262"/>
      <c r="AX14" s="37" t="s">
        <v>143</v>
      </c>
      <c r="AY14" s="27" t="s">
        <v>144</v>
      </c>
      <c r="AZ14" s="38" t="s">
        <v>145</v>
      </c>
      <c r="BA14" s="88" t="s">
        <v>177</v>
      </c>
      <c r="BB14" s="89">
        <v>45292</v>
      </c>
      <c r="BC14" s="226"/>
      <c r="BD14" s="226"/>
      <c r="BE14" s="227"/>
      <c r="BF14" s="219"/>
      <c r="BG14" s="219"/>
      <c r="BH14" s="216"/>
      <c r="BI14" s="591"/>
    </row>
    <row r="15" spans="1:61" ht="3" hidden="1" customHeight="1" x14ac:dyDescent="0.2">
      <c r="A15" s="269"/>
      <c r="B15" s="272"/>
      <c r="C15" s="272"/>
      <c r="D15" s="210"/>
      <c r="E15" s="408"/>
      <c r="F15" s="210"/>
      <c r="G15" s="408"/>
      <c r="H15" s="340"/>
      <c r="I15" s="340"/>
      <c r="J15" s="431"/>
      <c r="K15" s="431"/>
      <c r="L15" s="214"/>
      <c r="M15" s="309"/>
      <c r="N15" s="214"/>
      <c r="O15" s="298"/>
      <c r="P15" s="298"/>
      <c r="Q15" s="298"/>
      <c r="R15" s="298"/>
      <c r="S15" s="301"/>
      <c r="T15" s="298"/>
      <c r="U15" s="451"/>
      <c r="V15" s="325"/>
      <c r="W15" s="365"/>
      <c r="X15" s="385"/>
      <c r="Y15" s="370"/>
      <c r="Z15" s="370"/>
      <c r="AA15" s="214"/>
      <c r="AB15" s="348"/>
      <c r="AC15" s="254"/>
      <c r="AD15" s="254"/>
      <c r="AE15" s="443" t="s">
        <v>149</v>
      </c>
      <c r="AF15" s="297"/>
      <c r="AG15" s="297"/>
      <c r="AH15" s="313">
        <v>0.12</v>
      </c>
      <c r="AI15" s="322" t="s">
        <v>373</v>
      </c>
      <c r="AJ15" s="322" t="s">
        <v>372</v>
      </c>
      <c r="AK15" s="478">
        <v>319</v>
      </c>
      <c r="AL15" s="298"/>
      <c r="AM15" s="309"/>
      <c r="AN15" s="451"/>
      <c r="AO15" s="325"/>
      <c r="AP15" s="396"/>
      <c r="AQ15" s="254"/>
      <c r="AR15" s="254"/>
      <c r="AS15" s="254"/>
      <c r="AT15" s="221">
        <v>738385751.1500001</v>
      </c>
      <c r="AU15" s="255" t="s">
        <v>177</v>
      </c>
      <c r="AV15" s="254"/>
      <c r="AW15" s="262"/>
      <c r="AX15" s="37" t="s">
        <v>143</v>
      </c>
      <c r="AY15" s="27" t="s">
        <v>343</v>
      </c>
      <c r="AZ15" s="45" t="s">
        <v>401</v>
      </c>
      <c r="BA15" s="88" t="s">
        <v>177</v>
      </c>
      <c r="BB15" s="89">
        <v>45292</v>
      </c>
      <c r="BC15" s="226"/>
      <c r="BD15" s="226"/>
      <c r="BE15" s="227"/>
      <c r="BF15" s="219"/>
      <c r="BG15" s="219"/>
      <c r="BH15" s="216"/>
      <c r="BI15" s="591"/>
    </row>
    <row r="16" spans="1:61" ht="95.45" hidden="1" customHeight="1" x14ac:dyDescent="0.2">
      <c r="A16" s="269"/>
      <c r="B16" s="272"/>
      <c r="C16" s="272"/>
      <c r="D16" s="210"/>
      <c r="E16" s="408"/>
      <c r="F16" s="210"/>
      <c r="G16" s="408"/>
      <c r="H16" s="340"/>
      <c r="I16" s="340"/>
      <c r="J16" s="431"/>
      <c r="K16" s="431"/>
      <c r="L16" s="214"/>
      <c r="M16" s="309"/>
      <c r="N16" s="214"/>
      <c r="O16" s="299"/>
      <c r="P16" s="299"/>
      <c r="Q16" s="299"/>
      <c r="R16" s="298"/>
      <c r="S16" s="301"/>
      <c r="T16" s="298"/>
      <c r="U16" s="451"/>
      <c r="V16" s="325"/>
      <c r="W16" s="365"/>
      <c r="X16" s="385"/>
      <c r="Y16" s="370"/>
      <c r="Z16" s="370"/>
      <c r="AA16" s="214"/>
      <c r="AB16" s="348"/>
      <c r="AC16" s="254"/>
      <c r="AD16" s="254"/>
      <c r="AE16" s="444"/>
      <c r="AF16" s="299"/>
      <c r="AG16" s="299"/>
      <c r="AH16" s="315"/>
      <c r="AI16" s="323"/>
      <c r="AJ16" s="323"/>
      <c r="AK16" s="479"/>
      <c r="AL16" s="298"/>
      <c r="AM16" s="309"/>
      <c r="AN16" s="451"/>
      <c r="AO16" s="325"/>
      <c r="AP16" s="396"/>
      <c r="AQ16" s="254"/>
      <c r="AR16" s="254"/>
      <c r="AS16" s="254"/>
      <c r="AT16" s="222"/>
      <c r="AU16" s="256"/>
      <c r="AV16" s="254"/>
      <c r="AW16" s="262"/>
      <c r="AX16" s="37" t="s">
        <v>143</v>
      </c>
      <c r="AY16" s="27" t="s">
        <v>144</v>
      </c>
      <c r="AZ16" s="38" t="s">
        <v>145</v>
      </c>
      <c r="BA16" s="88" t="s">
        <v>177</v>
      </c>
      <c r="BB16" s="89">
        <v>45292</v>
      </c>
      <c r="BC16" s="226"/>
      <c r="BD16" s="226"/>
      <c r="BE16" s="227"/>
      <c r="BF16" s="219"/>
      <c r="BG16" s="219"/>
      <c r="BH16" s="216"/>
      <c r="BI16" s="591"/>
    </row>
    <row r="17" spans="1:61" ht="46.9" hidden="1" customHeight="1" x14ac:dyDescent="0.2">
      <c r="A17" s="269"/>
      <c r="B17" s="272"/>
      <c r="C17" s="272"/>
      <c r="D17" s="210"/>
      <c r="E17" s="408"/>
      <c r="F17" s="210"/>
      <c r="G17" s="408"/>
      <c r="H17" s="340"/>
      <c r="I17" s="340"/>
      <c r="J17" s="431"/>
      <c r="K17" s="431"/>
      <c r="L17" s="214"/>
      <c r="M17" s="309"/>
      <c r="N17" s="214"/>
      <c r="O17" s="297"/>
      <c r="P17" s="297" t="s">
        <v>129</v>
      </c>
      <c r="Q17" s="297" t="s">
        <v>150</v>
      </c>
      <c r="R17" s="298"/>
      <c r="S17" s="301"/>
      <c r="T17" s="298"/>
      <c r="U17" s="451"/>
      <c r="V17" s="325"/>
      <c r="W17" s="365"/>
      <c r="X17" s="385"/>
      <c r="Y17" s="370"/>
      <c r="Z17" s="370"/>
      <c r="AA17" s="214"/>
      <c r="AB17" s="348"/>
      <c r="AC17" s="254"/>
      <c r="AD17" s="254"/>
      <c r="AE17" s="443" t="s">
        <v>156</v>
      </c>
      <c r="AF17" s="297"/>
      <c r="AG17" s="297"/>
      <c r="AH17" s="313">
        <v>0.08</v>
      </c>
      <c r="AI17" s="322" t="s">
        <v>373</v>
      </c>
      <c r="AJ17" s="322" t="s">
        <v>372</v>
      </c>
      <c r="AK17" s="478">
        <v>319</v>
      </c>
      <c r="AL17" s="298"/>
      <c r="AM17" s="309"/>
      <c r="AN17" s="451"/>
      <c r="AO17" s="325"/>
      <c r="AP17" s="396"/>
      <c r="AQ17" s="254"/>
      <c r="AR17" s="254"/>
      <c r="AS17" s="254"/>
      <c r="AT17" s="106">
        <v>63085291.5</v>
      </c>
      <c r="AU17" s="88" t="s">
        <v>140</v>
      </c>
      <c r="AV17" s="254"/>
      <c r="AW17" s="262"/>
      <c r="AX17" s="37" t="s">
        <v>143</v>
      </c>
      <c r="AY17" s="27" t="s">
        <v>344</v>
      </c>
      <c r="AZ17" s="45" t="s">
        <v>401</v>
      </c>
      <c r="BA17" s="88" t="s">
        <v>140</v>
      </c>
      <c r="BB17" s="89">
        <v>45292</v>
      </c>
      <c r="BC17" s="226"/>
      <c r="BD17" s="226"/>
      <c r="BE17" s="227"/>
      <c r="BF17" s="219"/>
      <c r="BG17" s="219"/>
      <c r="BH17" s="216"/>
      <c r="BI17" s="591"/>
    </row>
    <row r="18" spans="1:61" ht="46.9" hidden="1" customHeight="1" x14ac:dyDescent="0.2">
      <c r="A18" s="269"/>
      <c r="B18" s="272"/>
      <c r="C18" s="272"/>
      <c r="D18" s="210"/>
      <c r="E18" s="408"/>
      <c r="F18" s="210"/>
      <c r="G18" s="408"/>
      <c r="H18" s="340"/>
      <c r="I18" s="340"/>
      <c r="J18" s="431"/>
      <c r="K18" s="431"/>
      <c r="L18" s="214"/>
      <c r="M18" s="309"/>
      <c r="N18" s="214"/>
      <c r="O18" s="298"/>
      <c r="P18" s="298"/>
      <c r="Q18" s="298"/>
      <c r="R18" s="298"/>
      <c r="S18" s="301"/>
      <c r="T18" s="298"/>
      <c r="U18" s="451"/>
      <c r="V18" s="325"/>
      <c r="W18" s="365"/>
      <c r="X18" s="385"/>
      <c r="Y18" s="370"/>
      <c r="Z18" s="370"/>
      <c r="AA18" s="214"/>
      <c r="AB18" s="348"/>
      <c r="AC18" s="254"/>
      <c r="AD18" s="254"/>
      <c r="AE18" s="444"/>
      <c r="AF18" s="299"/>
      <c r="AG18" s="299"/>
      <c r="AH18" s="315"/>
      <c r="AI18" s="323"/>
      <c r="AJ18" s="323"/>
      <c r="AK18" s="479"/>
      <c r="AL18" s="298"/>
      <c r="AM18" s="309"/>
      <c r="AN18" s="451"/>
      <c r="AO18" s="325"/>
      <c r="AP18" s="396"/>
      <c r="AQ18" s="254"/>
      <c r="AR18" s="254"/>
      <c r="AS18" s="254"/>
      <c r="AT18" s="106">
        <v>90941172</v>
      </c>
      <c r="AU18" s="88" t="s">
        <v>177</v>
      </c>
      <c r="AV18" s="254"/>
      <c r="AW18" s="262"/>
      <c r="AX18" s="37" t="s">
        <v>143</v>
      </c>
      <c r="AY18" s="27" t="s">
        <v>144</v>
      </c>
      <c r="AZ18" s="38" t="s">
        <v>145</v>
      </c>
      <c r="BA18" s="88" t="s">
        <v>177</v>
      </c>
      <c r="BB18" s="89">
        <v>45292</v>
      </c>
      <c r="BC18" s="226"/>
      <c r="BD18" s="226"/>
      <c r="BE18" s="227"/>
      <c r="BF18" s="219"/>
      <c r="BG18" s="219"/>
      <c r="BH18" s="216"/>
      <c r="BI18" s="591"/>
    </row>
    <row r="19" spans="1:61" ht="10.9" hidden="1" customHeight="1" x14ac:dyDescent="0.2">
      <c r="A19" s="269"/>
      <c r="B19" s="272"/>
      <c r="C19" s="272"/>
      <c r="D19" s="210"/>
      <c r="E19" s="408"/>
      <c r="F19" s="210"/>
      <c r="G19" s="408"/>
      <c r="H19" s="340"/>
      <c r="I19" s="340"/>
      <c r="J19" s="431"/>
      <c r="K19" s="431"/>
      <c r="L19" s="214"/>
      <c r="M19" s="309"/>
      <c r="N19" s="214"/>
      <c r="O19" s="298"/>
      <c r="P19" s="298"/>
      <c r="Q19" s="298"/>
      <c r="R19" s="298"/>
      <c r="S19" s="301"/>
      <c r="T19" s="298"/>
      <c r="U19" s="451"/>
      <c r="V19" s="325"/>
      <c r="W19" s="365"/>
      <c r="X19" s="385"/>
      <c r="Y19" s="370"/>
      <c r="Z19" s="370"/>
      <c r="AA19" s="214"/>
      <c r="AB19" s="348"/>
      <c r="AC19" s="254"/>
      <c r="AD19" s="254"/>
      <c r="AE19" s="79" t="s">
        <v>151</v>
      </c>
      <c r="AF19" s="62"/>
      <c r="AG19" s="33"/>
      <c r="AH19" s="34">
        <v>0.11</v>
      </c>
      <c r="AI19" s="60" t="s">
        <v>373</v>
      </c>
      <c r="AJ19" s="60" t="s">
        <v>372</v>
      </c>
      <c r="AK19" s="64">
        <v>319</v>
      </c>
      <c r="AL19" s="298"/>
      <c r="AM19" s="309"/>
      <c r="AN19" s="451"/>
      <c r="AO19" s="325"/>
      <c r="AP19" s="396"/>
      <c r="AQ19" s="254"/>
      <c r="AR19" s="254"/>
      <c r="AS19" s="254"/>
      <c r="AT19" s="106">
        <v>45423000</v>
      </c>
      <c r="AU19" s="88" t="s">
        <v>177</v>
      </c>
      <c r="AV19" s="254"/>
      <c r="AW19" s="262"/>
      <c r="AX19" s="37" t="s">
        <v>143</v>
      </c>
      <c r="AY19" s="27" t="s">
        <v>144</v>
      </c>
      <c r="AZ19" s="38" t="s">
        <v>145</v>
      </c>
      <c r="BA19" s="88" t="s">
        <v>177</v>
      </c>
      <c r="BB19" s="89">
        <v>45292</v>
      </c>
      <c r="BC19" s="226"/>
      <c r="BD19" s="226"/>
      <c r="BE19" s="227"/>
      <c r="BF19" s="219"/>
      <c r="BG19" s="219"/>
      <c r="BH19" s="216"/>
      <c r="BI19" s="591"/>
    </row>
    <row r="20" spans="1:61" ht="16.149999999999999" hidden="1" customHeight="1" x14ac:dyDescent="0.2">
      <c r="A20" s="269"/>
      <c r="B20" s="272"/>
      <c r="C20" s="272"/>
      <c r="D20" s="210"/>
      <c r="E20" s="408"/>
      <c r="F20" s="210"/>
      <c r="G20" s="408"/>
      <c r="H20" s="340"/>
      <c r="I20" s="340"/>
      <c r="J20" s="431"/>
      <c r="K20" s="431"/>
      <c r="L20" s="214"/>
      <c r="M20" s="309"/>
      <c r="N20" s="214"/>
      <c r="O20" s="298"/>
      <c r="P20" s="298"/>
      <c r="Q20" s="298"/>
      <c r="R20" s="298"/>
      <c r="S20" s="301"/>
      <c r="T20" s="298"/>
      <c r="U20" s="451"/>
      <c r="V20" s="325"/>
      <c r="W20" s="365"/>
      <c r="X20" s="385"/>
      <c r="Y20" s="370"/>
      <c r="Z20" s="370"/>
      <c r="AA20" s="214"/>
      <c r="AB20" s="348"/>
      <c r="AC20" s="254"/>
      <c r="AD20" s="254"/>
      <c r="AE20" s="443" t="s">
        <v>152</v>
      </c>
      <c r="AF20" s="297"/>
      <c r="AG20" s="297"/>
      <c r="AH20" s="313">
        <v>7.0000000000000007E-2</v>
      </c>
      <c r="AI20" s="313" t="s">
        <v>373</v>
      </c>
      <c r="AJ20" s="474" t="s">
        <v>374</v>
      </c>
      <c r="AK20" s="480">
        <v>326</v>
      </c>
      <c r="AL20" s="298"/>
      <c r="AM20" s="309"/>
      <c r="AN20" s="451"/>
      <c r="AO20" s="325"/>
      <c r="AP20" s="396"/>
      <c r="AQ20" s="254"/>
      <c r="AR20" s="254"/>
      <c r="AS20" s="254"/>
      <c r="AT20" s="106">
        <v>236914708.9000001</v>
      </c>
      <c r="AU20" s="88" t="s">
        <v>140</v>
      </c>
      <c r="AV20" s="254"/>
      <c r="AW20" s="262"/>
      <c r="AX20" s="37" t="s">
        <v>143</v>
      </c>
      <c r="AY20" s="27" t="s">
        <v>144</v>
      </c>
      <c r="AZ20" s="38" t="s">
        <v>145</v>
      </c>
      <c r="BA20" s="88" t="s">
        <v>140</v>
      </c>
      <c r="BB20" s="89">
        <v>45292</v>
      </c>
      <c r="BC20" s="226"/>
      <c r="BD20" s="226"/>
      <c r="BE20" s="227"/>
      <c r="BF20" s="219"/>
      <c r="BG20" s="219"/>
      <c r="BH20" s="216"/>
      <c r="BI20" s="591"/>
    </row>
    <row r="21" spans="1:61" ht="46.9" hidden="1" customHeight="1" x14ac:dyDescent="0.2">
      <c r="A21" s="269"/>
      <c r="B21" s="272"/>
      <c r="C21" s="272"/>
      <c r="D21" s="210"/>
      <c r="E21" s="408"/>
      <c r="F21" s="210"/>
      <c r="G21" s="408"/>
      <c r="H21" s="340"/>
      <c r="I21" s="340"/>
      <c r="J21" s="431"/>
      <c r="K21" s="431"/>
      <c r="L21" s="214"/>
      <c r="M21" s="309"/>
      <c r="N21" s="214"/>
      <c r="O21" s="298"/>
      <c r="P21" s="298"/>
      <c r="Q21" s="298"/>
      <c r="R21" s="298"/>
      <c r="S21" s="301"/>
      <c r="T21" s="298"/>
      <c r="U21" s="451"/>
      <c r="V21" s="325"/>
      <c r="W21" s="365"/>
      <c r="X21" s="385"/>
      <c r="Y21" s="370"/>
      <c r="Z21" s="370"/>
      <c r="AA21" s="214"/>
      <c r="AB21" s="348"/>
      <c r="AC21" s="254"/>
      <c r="AD21" s="254"/>
      <c r="AE21" s="477"/>
      <c r="AF21" s="298"/>
      <c r="AG21" s="298"/>
      <c r="AH21" s="314"/>
      <c r="AI21" s="314"/>
      <c r="AJ21" s="475"/>
      <c r="AK21" s="481"/>
      <c r="AL21" s="298"/>
      <c r="AM21" s="309"/>
      <c r="AN21" s="451"/>
      <c r="AO21" s="325"/>
      <c r="AP21" s="396"/>
      <c r="AQ21" s="254"/>
      <c r="AR21" s="254"/>
      <c r="AS21" s="254"/>
      <c r="AT21" s="221">
        <v>23423115.099999901</v>
      </c>
      <c r="AU21" s="255" t="s">
        <v>177</v>
      </c>
      <c r="AV21" s="254"/>
      <c r="AW21" s="262"/>
      <c r="AX21" s="37" t="s">
        <v>143</v>
      </c>
      <c r="AY21" s="27" t="s">
        <v>144</v>
      </c>
      <c r="AZ21" s="38" t="s">
        <v>145</v>
      </c>
      <c r="BA21" s="88" t="s">
        <v>177</v>
      </c>
      <c r="BB21" s="89">
        <v>45292</v>
      </c>
      <c r="BC21" s="226"/>
      <c r="BD21" s="226"/>
      <c r="BE21" s="227"/>
      <c r="BF21" s="219"/>
      <c r="BG21" s="219"/>
      <c r="BH21" s="216"/>
      <c r="BI21" s="591"/>
    </row>
    <row r="22" spans="1:61" ht="46.9" hidden="1" customHeight="1" x14ac:dyDescent="0.2">
      <c r="A22" s="269"/>
      <c r="B22" s="272"/>
      <c r="C22" s="272"/>
      <c r="D22" s="210"/>
      <c r="E22" s="408"/>
      <c r="F22" s="210"/>
      <c r="G22" s="408"/>
      <c r="H22" s="340"/>
      <c r="I22" s="340"/>
      <c r="J22" s="431"/>
      <c r="K22" s="431"/>
      <c r="L22" s="214"/>
      <c r="M22" s="309"/>
      <c r="N22" s="214"/>
      <c r="O22" s="298"/>
      <c r="P22" s="298"/>
      <c r="Q22" s="298"/>
      <c r="R22" s="298"/>
      <c r="S22" s="301"/>
      <c r="T22" s="298"/>
      <c r="U22" s="451"/>
      <c r="V22" s="325"/>
      <c r="W22" s="365"/>
      <c r="X22" s="385"/>
      <c r="Y22" s="370"/>
      <c r="Z22" s="370"/>
      <c r="AA22" s="214"/>
      <c r="AB22" s="348"/>
      <c r="AC22" s="254"/>
      <c r="AD22" s="254"/>
      <c r="AE22" s="444"/>
      <c r="AF22" s="299"/>
      <c r="AG22" s="299"/>
      <c r="AH22" s="315"/>
      <c r="AI22" s="315"/>
      <c r="AJ22" s="476"/>
      <c r="AK22" s="482"/>
      <c r="AL22" s="298"/>
      <c r="AM22" s="309"/>
      <c r="AN22" s="451"/>
      <c r="AO22" s="325"/>
      <c r="AP22" s="396"/>
      <c r="AQ22" s="254"/>
      <c r="AR22" s="254"/>
      <c r="AS22" s="254"/>
      <c r="AT22" s="222"/>
      <c r="AU22" s="256"/>
      <c r="AV22" s="254"/>
      <c r="AW22" s="262"/>
      <c r="AX22" s="37" t="s">
        <v>143</v>
      </c>
      <c r="AY22" s="27" t="s">
        <v>345</v>
      </c>
      <c r="AZ22" s="45" t="s">
        <v>405</v>
      </c>
      <c r="BA22" s="88" t="s">
        <v>177</v>
      </c>
      <c r="BB22" s="89">
        <v>45292</v>
      </c>
      <c r="BC22" s="226"/>
      <c r="BD22" s="226"/>
      <c r="BE22" s="227"/>
      <c r="BF22" s="219"/>
      <c r="BG22" s="219"/>
      <c r="BH22" s="216"/>
      <c r="BI22" s="591"/>
    </row>
    <row r="23" spans="1:61" ht="132" customHeight="1" x14ac:dyDescent="0.2">
      <c r="A23" s="269"/>
      <c r="B23" s="272"/>
      <c r="C23" s="272"/>
      <c r="D23" s="210"/>
      <c r="E23" s="408"/>
      <c r="F23" s="210"/>
      <c r="G23" s="408"/>
      <c r="H23" s="340"/>
      <c r="I23" s="340"/>
      <c r="J23" s="431"/>
      <c r="K23" s="431"/>
      <c r="L23" s="214"/>
      <c r="M23" s="309"/>
      <c r="N23" s="214"/>
      <c r="O23" s="299"/>
      <c r="P23" s="299"/>
      <c r="Q23" s="299"/>
      <c r="R23" s="299"/>
      <c r="S23" s="302"/>
      <c r="T23" s="299"/>
      <c r="U23" s="452"/>
      <c r="V23" s="326"/>
      <c r="W23" s="366"/>
      <c r="X23" s="385"/>
      <c r="Y23" s="370"/>
      <c r="Z23" s="370"/>
      <c r="AA23" s="214"/>
      <c r="AB23" s="348"/>
      <c r="AC23" s="254"/>
      <c r="AD23" s="254"/>
      <c r="AE23" s="79" t="s">
        <v>153</v>
      </c>
      <c r="AF23" s="62"/>
      <c r="AG23" s="33"/>
      <c r="AH23" s="34">
        <v>0.11</v>
      </c>
      <c r="AI23" s="60" t="s">
        <v>373</v>
      </c>
      <c r="AJ23" s="60" t="s">
        <v>372</v>
      </c>
      <c r="AK23" s="64">
        <v>319</v>
      </c>
      <c r="AL23" s="298"/>
      <c r="AM23" s="309"/>
      <c r="AN23" s="452"/>
      <c r="AO23" s="326"/>
      <c r="AP23" s="396"/>
      <c r="AQ23" s="254"/>
      <c r="AR23" s="254"/>
      <c r="AS23" s="254"/>
      <c r="AT23" s="106">
        <v>33600000</v>
      </c>
      <c r="AU23" s="88" t="s">
        <v>177</v>
      </c>
      <c r="AV23" s="254"/>
      <c r="AW23" s="262"/>
      <c r="AX23" s="37" t="s">
        <v>143</v>
      </c>
      <c r="AY23" s="27" t="s">
        <v>144</v>
      </c>
      <c r="AZ23" s="38" t="s">
        <v>145</v>
      </c>
      <c r="BA23" s="88" t="s">
        <v>177</v>
      </c>
      <c r="BB23" s="89">
        <v>45292</v>
      </c>
      <c r="BC23" s="226"/>
      <c r="BD23" s="226"/>
      <c r="BE23" s="227"/>
      <c r="BF23" s="220"/>
      <c r="BG23" s="220"/>
      <c r="BH23" s="217"/>
      <c r="BI23" s="592"/>
    </row>
    <row r="24" spans="1:61" ht="76.5" customHeight="1" x14ac:dyDescent="0.2">
      <c r="A24" s="269"/>
      <c r="B24" s="272"/>
      <c r="C24" s="272"/>
      <c r="D24" s="210"/>
      <c r="E24" s="408"/>
      <c r="F24" s="210"/>
      <c r="G24" s="408"/>
      <c r="H24" s="340"/>
      <c r="I24" s="340"/>
      <c r="J24" s="431"/>
      <c r="K24" s="431"/>
      <c r="L24" s="214"/>
      <c r="M24" s="309"/>
      <c r="N24" s="214"/>
      <c r="O24" s="36"/>
      <c r="P24" s="36" t="s">
        <v>129</v>
      </c>
      <c r="Q24" s="36" t="s">
        <v>154</v>
      </c>
      <c r="R24" s="62">
        <v>54</v>
      </c>
      <c r="S24" s="155">
        <v>55</v>
      </c>
      <c r="T24" s="62">
        <v>55</v>
      </c>
      <c r="U24" s="175">
        <f>43+9+3</f>
        <v>55</v>
      </c>
      <c r="V24" s="180">
        <f>U24/S24</f>
        <v>1</v>
      </c>
      <c r="W24" s="180">
        <v>1</v>
      </c>
      <c r="X24" s="385"/>
      <c r="Y24" s="370"/>
      <c r="Z24" s="370"/>
      <c r="AA24" s="214"/>
      <c r="AB24" s="348"/>
      <c r="AC24" s="254"/>
      <c r="AD24" s="254"/>
      <c r="AE24" s="79" t="s">
        <v>155</v>
      </c>
      <c r="AF24" s="62"/>
      <c r="AG24" s="33"/>
      <c r="AH24" s="34">
        <v>0.15</v>
      </c>
      <c r="AI24" s="60" t="s">
        <v>373</v>
      </c>
      <c r="AJ24" s="60" t="s">
        <v>372</v>
      </c>
      <c r="AK24" s="64">
        <v>319</v>
      </c>
      <c r="AL24" s="299"/>
      <c r="AM24" s="309"/>
      <c r="AN24" s="175">
        <f>U24</f>
        <v>55</v>
      </c>
      <c r="AO24" s="176">
        <f>AN24/T24</f>
        <v>1</v>
      </c>
      <c r="AP24" s="396"/>
      <c r="AQ24" s="254"/>
      <c r="AR24" s="254"/>
      <c r="AS24" s="254"/>
      <c r="AT24" s="106">
        <v>152579750.40000001</v>
      </c>
      <c r="AU24" s="88" t="s">
        <v>177</v>
      </c>
      <c r="AV24" s="254"/>
      <c r="AW24" s="262"/>
      <c r="AX24" s="37" t="s">
        <v>143</v>
      </c>
      <c r="AY24" s="27" t="s">
        <v>144</v>
      </c>
      <c r="AZ24" s="38" t="s">
        <v>145</v>
      </c>
      <c r="BA24" s="88" t="s">
        <v>177</v>
      </c>
      <c r="BB24" s="89">
        <v>45292</v>
      </c>
      <c r="BC24" s="226"/>
      <c r="BD24" s="226"/>
      <c r="BE24" s="227"/>
      <c r="BF24" s="44" t="s">
        <v>426</v>
      </c>
      <c r="BG24" s="44" t="s">
        <v>455</v>
      </c>
      <c r="BH24" s="166" t="s">
        <v>489</v>
      </c>
      <c r="BI24" s="174" t="s">
        <v>528</v>
      </c>
    </row>
    <row r="25" spans="1:61" ht="35.450000000000003" customHeight="1" x14ac:dyDescent="0.2">
      <c r="A25" s="269"/>
      <c r="B25" s="272"/>
      <c r="C25" s="272"/>
      <c r="D25" s="210"/>
      <c r="E25" s="408"/>
      <c r="F25" s="210"/>
      <c r="G25" s="408"/>
      <c r="H25" s="340"/>
      <c r="I25" s="340"/>
      <c r="J25" s="431"/>
      <c r="K25" s="431"/>
      <c r="L25" s="431"/>
      <c r="M25" s="385">
        <v>50</v>
      </c>
      <c r="N25" s="214"/>
      <c r="O25" s="385"/>
      <c r="P25" s="385" t="s">
        <v>129</v>
      </c>
      <c r="Q25" s="330" t="s">
        <v>159</v>
      </c>
      <c r="R25" s="330">
        <v>10176</v>
      </c>
      <c r="S25" s="300">
        <v>7500</v>
      </c>
      <c r="T25" s="330">
        <f>14489+10374</f>
        <v>24863</v>
      </c>
      <c r="U25" s="465">
        <v>557</v>
      </c>
      <c r="V25" s="364">
        <f>U25/S25</f>
        <v>7.4266666666666661E-2</v>
      </c>
      <c r="W25" s="364">
        <f>U25/S25</f>
        <v>7.4266666666666661E-2</v>
      </c>
      <c r="X25" s="330" t="s">
        <v>131</v>
      </c>
      <c r="Y25" s="432" t="s">
        <v>132</v>
      </c>
      <c r="Z25" s="432" t="s">
        <v>133</v>
      </c>
      <c r="AA25" s="378" t="s">
        <v>160</v>
      </c>
      <c r="AB25" s="435" t="s">
        <v>161</v>
      </c>
      <c r="AC25" s="471">
        <v>2020130010194</v>
      </c>
      <c r="AD25" s="471" t="s">
        <v>162</v>
      </c>
      <c r="AE25" s="97" t="s">
        <v>354</v>
      </c>
      <c r="AF25" s="407"/>
      <c r="AG25" s="51"/>
      <c r="AH25" s="49">
        <v>0.1</v>
      </c>
      <c r="AI25" s="98" t="s">
        <v>373</v>
      </c>
      <c r="AJ25" s="98" t="s">
        <v>372</v>
      </c>
      <c r="AK25" s="99">
        <v>319</v>
      </c>
      <c r="AL25" s="309" t="s">
        <v>157</v>
      </c>
      <c r="AM25" s="309"/>
      <c r="AN25" s="465">
        <f>U25</f>
        <v>557</v>
      </c>
      <c r="AO25" s="324">
        <f>AN25/S25</f>
        <v>7.4266666666666661E-2</v>
      </c>
      <c r="AP25" s="396"/>
      <c r="AQ25" s="254" t="s">
        <v>138</v>
      </c>
      <c r="AR25" s="254" t="s">
        <v>341</v>
      </c>
      <c r="AS25" s="254" t="s">
        <v>139</v>
      </c>
      <c r="AT25" s="107">
        <v>12587791</v>
      </c>
      <c r="AU25" s="88" t="s">
        <v>177</v>
      </c>
      <c r="AV25" s="251" t="s">
        <v>164</v>
      </c>
      <c r="AW25" s="251" t="s">
        <v>165</v>
      </c>
      <c r="AX25" s="37" t="s">
        <v>143</v>
      </c>
      <c r="AY25" s="27" t="s">
        <v>144</v>
      </c>
      <c r="AZ25" s="38" t="s">
        <v>145</v>
      </c>
      <c r="BA25" s="44" t="s">
        <v>147</v>
      </c>
      <c r="BB25" s="89">
        <v>45292</v>
      </c>
      <c r="BC25" s="225">
        <v>533319786</v>
      </c>
      <c r="BD25" s="225">
        <v>206065134</v>
      </c>
      <c r="BE25" s="228">
        <f>BD25/BC25</f>
        <v>0.38638194083427463</v>
      </c>
      <c r="BF25" s="214" t="s">
        <v>429</v>
      </c>
      <c r="BG25" s="214" t="s">
        <v>456</v>
      </c>
      <c r="BH25" s="594" t="s">
        <v>490</v>
      </c>
      <c r="BI25" s="585" t="s">
        <v>518</v>
      </c>
    </row>
    <row r="26" spans="1:61" ht="28.9" customHeight="1" x14ac:dyDescent="0.2">
      <c r="A26" s="269"/>
      <c r="B26" s="272"/>
      <c r="C26" s="272"/>
      <c r="D26" s="210"/>
      <c r="E26" s="408"/>
      <c r="F26" s="210"/>
      <c r="G26" s="408"/>
      <c r="H26" s="340"/>
      <c r="I26" s="340"/>
      <c r="J26" s="431"/>
      <c r="K26" s="431"/>
      <c r="L26" s="431"/>
      <c r="M26" s="385"/>
      <c r="N26" s="214"/>
      <c r="O26" s="385"/>
      <c r="P26" s="385"/>
      <c r="Q26" s="340"/>
      <c r="R26" s="340"/>
      <c r="S26" s="301"/>
      <c r="T26" s="340"/>
      <c r="U26" s="466"/>
      <c r="V26" s="365"/>
      <c r="W26" s="365"/>
      <c r="X26" s="340"/>
      <c r="Y26" s="433"/>
      <c r="Z26" s="433"/>
      <c r="AA26" s="379"/>
      <c r="AB26" s="436"/>
      <c r="AC26" s="472"/>
      <c r="AD26" s="472"/>
      <c r="AE26" s="97" t="s">
        <v>163</v>
      </c>
      <c r="AF26" s="407"/>
      <c r="AG26" s="51"/>
      <c r="AH26" s="49">
        <v>0.16</v>
      </c>
      <c r="AI26" s="98" t="s">
        <v>373</v>
      </c>
      <c r="AJ26" s="98" t="s">
        <v>372</v>
      </c>
      <c r="AK26" s="99">
        <v>319</v>
      </c>
      <c r="AL26" s="309"/>
      <c r="AM26" s="309"/>
      <c r="AN26" s="466"/>
      <c r="AO26" s="325"/>
      <c r="AP26" s="396"/>
      <c r="AQ26" s="254"/>
      <c r="AR26" s="254"/>
      <c r="AS26" s="254"/>
      <c r="AT26" s="108">
        <v>115094133</v>
      </c>
      <c r="AU26" s="88" t="s">
        <v>177</v>
      </c>
      <c r="AV26" s="252"/>
      <c r="AW26" s="252"/>
      <c r="AX26" s="37" t="s">
        <v>143</v>
      </c>
      <c r="AY26" s="27" t="s">
        <v>144</v>
      </c>
      <c r="AZ26" s="38" t="s">
        <v>145</v>
      </c>
      <c r="BA26" s="44" t="s">
        <v>147</v>
      </c>
      <c r="BB26" s="89">
        <v>45292</v>
      </c>
      <c r="BC26" s="225"/>
      <c r="BD26" s="225"/>
      <c r="BE26" s="229"/>
      <c r="BF26" s="214"/>
      <c r="BG26" s="214"/>
      <c r="BH26" s="594"/>
      <c r="BI26" s="585"/>
    </row>
    <row r="27" spans="1:61" ht="20.45" customHeight="1" x14ac:dyDescent="0.2">
      <c r="A27" s="269"/>
      <c r="B27" s="272"/>
      <c r="C27" s="272"/>
      <c r="D27" s="210"/>
      <c r="E27" s="408"/>
      <c r="F27" s="210"/>
      <c r="G27" s="408"/>
      <c r="H27" s="340"/>
      <c r="I27" s="340"/>
      <c r="J27" s="431"/>
      <c r="K27" s="431"/>
      <c r="L27" s="431"/>
      <c r="M27" s="385"/>
      <c r="N27" s="214"/>
      <c r="O27" s="385"/>
      <c r="P27" s="385"/>
      <c r="Q27" s="331"/>
      <c r="R27" s="340"/>
      <c r="S27" s="301"/>
      <c r="T27" s="340"/>
      <c r="U27" s="466"/>
      <c r="V27" s="365"/>
      <c r="W27" s="365"/>
      <c r="X27" s="340"/>
      <c r="Y27" s="433"/>
      <c r="Z27" s="433"/>
      <c r="AA27" s="379"/>
      <c r="AB27" s="436"/>
      <c r="AC27" s="472"/>
      <c r="AD27" s="472"/>
      <c r="AE27" s="97" t="s">
        <v>166</v>
      </c>
      <c r="AF27" s="407"/>
      <c r="AG27" s="51"/>
      <c r="AH27" s="49">
        <v>0.43</v>
      </c>
      <c r="AI27" s="98" t="s">
        <v>373</v>
      </c>
      <c r="AJ27" s="98" t="s">
        <v>372</v>
      </c>
      <c r="AK27" s="99">
        <v>319</v>
      </c>
      <c r="AL27" s="309"/>
      <c r="AM27" s="309"/>
      <c r="AN27" s="466"/>
      <c r="AO27" s="325"/>
      <c r="AP27" s="396"/>
      <c r="AQ27" s="254"/>
      <c r="AR27" s="254"/>
      <c r="AS27" s="254"/>
      <c r="AT27" s="108">
        <v>42470505</v>
      </c>
      <c r="AU27" s="88" t="s">
        <v>177</v>
      </c>
      <c r="AV27" s="252"/>
      <c r="AW27" s="252"/>
      <c r="AX27" s="37" t="s">
        <v>143</v>
      </c>
      <c r="AY27" s="27" t="s">
        <v>144</v>
      </c>
      <c r="AZ27" s="38" t="s">
        <v>145</v>
      </c>
      <c r="BA27" s="44" t="s">
        <v>147</v>
      </c>
      <c r="BB27" s="89">
        <v>45292</v>
      </c>
      <c r="BC27" s="225"/>
      <c r="BD27" s="225"/>
      <c r="BE27" s="229"/>
      <c r="BF27" s="214"/>
      <c r="BG27" s="214"/>
      <c r="BH27" s="594"/>
      <c r="BI27" s="585"/>
    </row>
    <row r="28" spans="1:61" ht="12" customHeight="1" x14ac:dyDescent="0.2">
      <c r="A28" s="269"/>
      <c r="B28" s="272"/>
      <c r="C28" s="272"/>
      <c r="D28" s="210"/>
      <c r="E28" s="408"/>
      <c r="F28" s="210"/>
      <c r="G28" s="408"/>
      <c r="H28" s="340"/>
      <c r="I28" s="340"/>
      <c r="J28" s="431"/>
      <c r="K28" s="431"/>
      <c r="L28" s="431"/>
      <c r="M28" s="298">
        <v>10176</v>
      </c>
      <c r="N28" s="214"/>
      <c r="O28" s="297"/>
      <c r="P28" s="297" t="s">
        <v>129</v>
      </c>
      <c r="Q28" s="330" t="s">
        <v>159</v>
      </c>
      <c r="R28" s="340"/>
      <c r="S28" s="301"/>
      <c r="T28" s="340"/>
      <c r="U28" s="466"/>
      <c r="V28" s="365"/>
      <c r="W28" s="365"/>
      <c r="X28" s="340"/>
      <c r="Y28" s="433"/>
      <c r="Z28" s="433"/>
      <c r="AA28" s="379"/>
      <c r="AB28" s="436"/>
      <c r="AC28" s="472"/>
      <c r="AD28" s="472"/>
      <c r="AE28" s="97" t="s">
        <v>353</v>
      </c>
      <c r="AF28" s="407"/>
      <c r="AG28" s="51"/>
      <c r="AH28" s="49">
        <v>0.16</v>
      </c>
      <c r="AI28" s="98" t="s">
        <v>373</v>
      </c>
      <c r="AJ28" s="98" t="s">
        <v>372</v>
      </c>
      <c r="AK28" s="99">
        <v>319</v>
      </c>
      <c r="AL28" s="297">
        <v>7500</v>
      </c>
      <c r="AM28" s="309"/>
      <c r="AN28" s="466"/>
      <c r="AO28" s="325"/>
      <c r="AP28" s="396"/>
      <c r="AQ28" s="254"/>
      <c r="AR28" s="254"/>
      <c r="AS28" s="254"/>
      <c r="AT28" s="108">
        <v>20175170</v>
      </c>
      <c r="AU28" s="88" t="s">
        <v>177</v>
      </c>
      <c r="AV28" s="252"/>
      <c r="AW28" s="252"/>
      <c r="AX28" s="37" t="s">
        <v>143</v>
      </c>
      <c r="AY28" s="27" t="s">
        <v>144</v>
      </c>
      <c r="AZ28" s="38" t="s">
        <v>145</v>
      </c>
      <c r="BA28" s="44" t="s">
        <v>147</v>
      </c>
      <c r="BB28" s="89">
        <v>45292</v>
      </c>
      <c r="BC28" s="225"/>
      <c r="BD28" s="225"/>
      <c r="BE28" s="229"/>
      <c r="BF28" s="214"/>
      <c r="BG28" s="214"/>
      <c r="BH28" s="594"/>
      <c r="BI28" s="585"/>
    </row>
    <row r="29" spans="1:61" ht="33" customHeight="1" x14ac:dyDescent="0.2">
      <c r="A29" s="269"/>
      <c r="B29" s="272"/>
      <c r="C29" s="272"/>
      <c r="D29" s="210"/>
      <c r="E29" s="408"/>
      <c r="F29" s="210"/>
      <c r="G29" s="408"/>
      <c r="H29" s="340"/>
      <c r="I29" s="340"/>
      <c r="J29" s="431"/>
      <c r="K29" s="431"/>
      <c r="L29" s="431"/>
      <c r="M29" s="298"/>
      <c r="N29" s="214"/>
      <c r="O29" s="299"/>
      <c r="P29" s="299"/>
      <c r="Q29" s="331"/>
      <c r="R29" s="340"/>
      <c r="S29" s="301"/>
      <c r="T29" s="340"/>
      <c r="U29" s="466"/>
      <c r="V29" s="365"/>
      <c r="W29" s="365"/>
      <c r="X29" s="340"/>
      <c r="Y29" s="433"/>
      <c r="Z29" s="433"/>
      <c r="AA29" s="379"/>
      <c r="AB29" s="436"/>
      <c r="AC29" s="472"/>
      <c r="AD29" s="472"/>
      <c r="AE29" s="97" t="s">
        <v>352</v>
      </c>
      <c r="AF29" s="407"/>
      <c r="AG29" s="51"/>
      <c r="AH29" s="49">
        <v>0.1</v>
      </c>
      <c r="AI29" s="98" t="s">
        <v>373</v>
      </c>
      <c r="AJ29" s="98" t="s">
        <v>372</v>
      </c>
      <c r="AK29" s="99">
        <v>319</v>
      </c>
      <c r="AL29" s="298"/>
      <c r="AM29" s="309"/>
      <c r="AN29" s="466"/>
      <c r="AO29" s="325"/>
      <c r="AP29" s="396"/>
      <c r="AQ29" s="254"/>
      <c r="AR29" s="254"/>
      <c r="AS29" s="254"/>
      <c r="AT29" s="109">
        <v>10000000</v>
      </c>
      <c r="AU29" s="88" t="s">
        <v>177</v>
      </c>
      <c r="AV29" s="252"/>
      <c r="AW29" s="252"/>
      <c r="AX29" s="37" t="s">
        <v>143</v>
      </c>
      <c r="AY29" s="27" t="s">
        <v>346</v>
      </c>
      <c r="AZ29" s="38" t="s">
        <v>409</v>
      </c>
      <c r="BA29" s="44" t="s">
        <v>147</v>
      </c>
      <c r="BB29" s="89">
        <v>45292</v>
      </c>
      <c r="BC29" s="225"/>
      <c r="BD29" s="225"/>
      <c r="BE29" s="229"/>
      <c r="BF29" s="214"/>
      <c r="BG29" s="214"/>
      <c r="BH29" s="594"/>
      <c r="BI29" s="585"/>
    </row>
    <row r="30" spans="1:61" ht="22.9" customHeight="1" x14ac:dyDescent="0.2">
      <c r="A30" s="269"/>
      <c r="B30" s="272"/>
      <c r="C30" s="272"/>
      <c r="D30" s="210"/>
      <c r="E30" s="408"/>
      <c r="F30" s="210"/>
      <c r="G30" s="408"/>
      <c r="H30" s="340"/>
      <c r="I30" s="340"/>
      <c r="J30" s="431"/>
      <c r="K30" s="431"/>
      <c r="L30" s="431"/>
      <c r="M30" s="298"/>
      <c r="N30" s="214"/>
      <c r="O30" s="385"/>
      <c r="P30" s="385" t="s">
        <v>129</v>
      </c>
      <c r="Q30" s="330" t="s">
        <v>167</v>
      </c>
      <c r="R30" s="340"/>
      <c r="S30" s="301"/>
      <c r="T30" s="340"/>
      <c r="U30" s="466"/>
      <c r="V30" s="365"/>
      <c r="W30" s="365"/>
      <c r="X30" s="340"/>
      <c r="Y30" s="433"/>
      <c r="Z30" s="433"/>
      <c r="AA30" s="379"/>
      <c r="AB30" s="436"/>
      <c r="AC30" s="472"/>
      <c r="AD30" s="472"/>
      <c r="AE30" s="438" t="s">
        <v>168</v>
      </c>
      <c r="AF30" s="407"/>
      <c r="AG30" s="330"/>
      <c r="AH30" s="310">
        <v>0.05</v>
      </c>
      <c r="AI30" s="349" t="s">
        <v>373</v>
      </c>
      <c r="AJ30" s="349" t="s">
        <v>372</v>
      </c>
      <c r="AK30" s="352">
        <v>319</v>
      </c>
      <c r="AL30" s="298"/>
      <c r="AM30" s="309"/>
      <c r="AN30" s="466"/>
      <c r="AO30" s="325"/>
      <c r="AP30" s="396"/>
      <c r="AQ30" s="254"/>
      <c r="AR30" s="254"/>
      <c r="AS30" s="254"/>
      <c r="AT30" s="499">
        <v>292318076</v>
      </c>
      <c r="AU30" s="443" t="s">
        <v>177</v>
      </c>
      <c r="AV30" s="252"/>
      <c r="AW30" s="252"/>
      <c r="AX30" s="57" t="s">
        <v>143</v>
      </c>
      <c r="AY30" s="27" t="s">
        <v>347</v>
      </c>
      <c r="AZ30" s="38" t="s">
        <v>409</v>
      </c>
      <c r="BA30" s="44" t="s">
        <v>147</v>
      </c>
      <c r="BB30" s="89">
        <v>45292</v>
      </c>
      <c r="BC30" s="225"/>
      <c r="BD30" s="225"/>
      <c r="BE30" s="229"/>
      <c r="BF30" s="214"/>
      <c r="BG30" s="214"/>
      <c r="BH30" s="594"/>
      <c r="BI30" s="585"/>
    </row>
    <row r="31" spans="1:61" ht="26.45" customHeight="1" x14ac:dyDescent="0.2">
      <c r="A31" s="269"/>
      <c r="B31" s="272"/>
      <c r="C31" s="272"/>
      <c r="D31" s="210"/>
      <c r="E31" s="408"/>
      <c r="F31" s="210"/>
      <c r="G31" s="408"/>
      <c r="H31" s="340"/>
      <c r="I31" s="340"/>
      <c r="J31" s="431"/>
      <c r="K31" s="431"/>
      <c r="L31" s="431"/>
      <c r="M31" s="298"/>
      <c r="N31" s="214"/>
      <c r="O31" s="385"/>
      <c r="P31" s="385"/>
      <c r="Q31" s="340"/>
      <c r="R31" s="340"/>
      <c r="S31" s="301"/>
      <c r="T31" s="340"/>
      <c r="U31" s="466"/>
      <c r="V31" s="365"/>
      <c r="W31" s="365"/>
      <c r="X31" s="340"/>
      <c r="Y31" s="433"/>
      <c r="Z31" s="433"/>
      <c r="AA31" s="379"/>
      <c r="AB31" s="436"/>
      <c r="AC31" s="472"/>
      <c r="AD31" s="472"/>
      <c r="AE31" s="439"/>
      <c r="AF31" s="407"/>
      <c r="AG31" s="340"/>
      <c r="AH31" s="311"/>
      <c r="AI31" s="350"/>
      <c r="AJ31" s="350"/>
      <c r="AK31" s="353"/>
      <c r="AL31" s="298"/>
      <c r="AM31" s="309"/>
      <c r="AN31" s="466"/>
      <c r="AO31" s="325"/>
      <c r="AP31" s="396"/>
      <c r="AQ31" s="254"/>
      <c r="AR31" s="254"/>
      <c r="AS31" s="254"/>
      <c r="AT31" s="500"/>
      <c r="AU31" s="477"/>
      <c r="AV31" s="252"/>
      <c r="AW31" s="252"/>
      <c r="AX31" s="57" t="s">
        <v>143</v>
      </c>
      <c r="AY31" s="27" t="s">
        <v>348</v>
      </c>
      <c r="AZ31" s="38" t="s">
        <v>409</v>
      </c>
      <c r="BA31" s="44" t="s">
        <v>147</v>
      </c>
      <c r="BB31" s="89">
        <v>45292</v>
      </c>
      <c r="BC31" s="225"/>
      <c r="BD31" s="225"/>
      <c r="BE31" s="229"/>
      <c r="BF31" s="214"/>
      <c r="BG31" s="214"/>
      <c r="BH31" s="594"/>
      <c r="BI31" s="585"/>
    </row>
    <row r="32" spans="1:61" ht="63" hidden="1" customHeight="1" x14ac:dyDescent="0.2">
      <c r="A32" s="269"/>
      <c r="B32" s="272"/>
      <c r="C32" s="272"/>
      <c r="D32" s="210"/>
      <c r="E32" s="408"/>
      <c r="F32" s="210"/>
      <c r="G32" s="408"/>
      <c r="H32" s="340"/>
      <c r="I32" s="340"/>
      <c r="J32" s="431"/>
      <c r="K32" s="431"/>
      <c r="L32" s="431"/>
      <c r="M32" s="298"/>
      <c r="N32" s="214"/>
      <c r="O32" s="385"/>
      <c r="P32" s="385"/>
      <c r="Q32" s="340"/>
      <c r="R32" s="340"/>
      <c r="S32" s="301"/>
      <c r="T32" s="340"/>
      <c r="U32" s="466"/>
      <c r="V32" s="365"/>
      <c r="W32" s="365"/>
      <c r="X32" s="340"/>
      <c r="Y32" s="433"/>
      <c r="Z32" s="433"/>
      <c r="AA32" s="379"/>
      <c r="AB32" s="436"/>
      <c r="AC32" s="472"/>
      <c r="AD32" s="472"/>
      <c r="AE32" s="439"/>
      <c r="AF32" s="407"/>
      <c r="AG32" s="340"/>
      <c r="AH32" s="311"/>
      <c r="AI32" s="350"/>
      <c r="AJ32" s="350"/>
      <c r="AK32" s="353"/>
      <c r="AL32" s="298"/>
      <c r="AM32" s="309"/>
      <c r="AN32" s="466"/>
      <c r="AO32" s="325"/>
      <c r="AP32" s="396"/>
      <c r="AQ32" s="254"/>
      <c r="AR32" s="254"/>
      <c r="AS32" s="254"/>
      <c r="AT32" s="500"/>
      <c r="AU32" s="477"/>
      <c r="AV32" s="252"/>
      <c r="AW32" s="252"/>
      <c r="AX32" s="57" t="s">
        <v>143</v>
      </c>
      <c r="AY32" s="27" t="s">
        <v>349</v>
      </c>
      <c r="AZ32" s="38" t="s">
        <v>401</v>
      </c>
      <c r="BA32" s="44" t="s">
        <v>147</v>
      </c>
      <c r="BB32" s="89">
        <v>45292</v>
      </c>
      <c r="BC32" s="225"/>
      <c r="BD32" s="225"/>
      <c r="BE32" s="229"/>
      <c r="BF32" s="214"/>
      <c r="BG32" s="214"/>
      <c r="BH32" s="594"/>
      <c r="BI32" s="585"/>
    </row>
    <row r="33" spans="1:61" ht="13.9" customHeight="1" x14ac:dyDescent="0.2">
      <c r="A33" s="269"/>
      <c r="B33" s="272"/>
      <c r="C33" s="272"/>
      <c r="D33" s="210"/>
      <c r="E33" s="408"/>
      <c r="F33" s="210"/>
      <c r="G33" s="408"/>
      <c r="H33" s="340"/>
      <c r="I33" s="340"/>
      <c r="J33" s="431"/>
      <c r="K33" s="431"/>
      <c r="L33" s="431"/>
      <c r="M33" s="298"/>
      <c r="N33" s="214"/>
      <c r="O33" s="385"/>
      <c r="P33" s="385"/>
      <c r="Q33" s="340"/>
      <c r="R33" s="340"/>
      <c r="S33" s="301"/>
      <c r="T33" s="340"/>
      <c r="U33" s="466"/>
      <c r="V33" s="365"/>
      <c r="W33" s="365"/>
      <c r="X33" s="340"/>
      <c r="Y33" s="433"/>
      <c r="Z33" s="433"/>
      <c r="AA33" s="379"/>
      <c r="AB33" s="436"/>
      <c r="AC33" s="472"/>
      <c r="AD33" s="472"/>
      <c r="AE33" s="439"/>
      <c r="AF33" s="407"/>
      <c r="AG33" s="340"/>
      <c r="AH33" s="311"/>
      <c r="AI33" s="350"/>
      <c r="AJ33" s="350"/>
      <c r="AK33" s="353"/>
      <c r="AL33" s="298"/>
      <c r="AM33" s="309"/>
      <c r="AN33" s="466"/>
      <c r="AO33" s="325"/>
      <c r="AP33" s="396"/>
      <c r="AQ33" s="254"/>
      <c r="AR33" s="254"/>
      <c r="AS33" s="254"/>
      <c r="AT33" s="500"/>
      <c r="AU33" s="477"/>
      <c r="AV33" s="252"/>
      <c r="AW33" s="252"/>
      <c r="AX33" s="57" t="s">
        <v>143</v>
      </c>
      <c r="AY33" s="27" t="s">
        <v>350</v>
      </c>
      <c r="AZ33" s="45" t="s">
        <v>405</v>
      </c>
      <c r="BA33" s="44" t="s">
        <v>147</v>
      </c>
      <c r="BB33" s="89">
        <v>45292</v>
      </c>
      <c r="BC33" s="225"/>
      <c r="BD33" s="225"/>
      <c r="BE33" s="229"/>
      <c r="BF33" s="214"/>
      <c r="BG33" s="214"/>
      <c r="BH33" s="594"/>
      <c r="BI33" s="585"/>
    </row>
    <row r="34" spans="1:61" ht="3" customHeight="1" x14ac:dyDescent="0.2">
      <c r="A34" s="269"/>
      <c r="B34" s="272"/>
      <c r="C34" s="272"/>
      <c r="D34" s="210"/>
      <c r="E34" s="408"/>
      <c r="F34" s="210"/>
      <c r="G34" s="408"/>
      <c r="H34" s="340"/>
      <c r="I34" s="340"/>
      <c r="J34" s="431"/>
      <c r="K34" s="431"/>
      <c r="L34" s="431"/>
      <c r="M34" s="299"/>
      <c r="N34" s="214"/>
      <c r="O34" s="385"/>
      <c r="P34" s="385"/>
      <c r="Q34" s="331"/>
      <c r="R34" s="331"/>
      <c r="S34" s="302"/>
      <c r="T34" s="331"/>
      <c r="U34" s="467"/>
      <c r="V34" s="366"/>
      <c r="W34" s="366"/>
      <c r="X34" s="331"/>
      <c r="Y34" s="434"/>
      <c r="Z34" s="434"/>
      <c r="AA34" s="380"/>
      <c r="AB34" s="437"/>
      <c r="AC34" s="473"/>
      <c r="AD34" s="473"/>
      <c r="AE34" s="440"/>
      <c r="AF34" s="407"/>
      <c r="AG34" s="331"/>
      <c r="AH34" s="312"/>
      <c r="AI34" s="351"/>
      <c r="AJ34" s="351"/>
      <c r="AK34" s="354"/>
      <c r="AL34" s="299"/>
      <c r="AM34" s="309"/>
      <c r="AN34" s="467"/>
      <c r="AO34" s="326"/>
      <c r="AP34" s="397"/>
      <c r="AQ34" s="254"/>
      <c r="AR34" s="254"/>
      <c r="AS34" s="254"/>
      <c r="AT34" s="501"/>
      <c r="AU34" s="444"/>
      <c r="AV34" s="253"/>
      <c r="AW34" s="253"/>
      <c r="AX34" s="57" t="s">
        <v>143</v>
      </c>
      <c r="AY34" s="27" t="s">
        <v>351</v>
      </c>
      <c r="AZ34" s="38" t="s">
        <v>401</v>
      </c>
      <c r="BA34" s="44" t="s">
        <v>147</v>
      </c>
      <c r="BB34" s="89">
        <v>45292</v>
      </c>
      <c r="BC34" s="171"/>
      <c r="BD34" s="172"/>
      <c r="BE34" s="230"/>
      <c r="BF34" s="214"/>
      <c r="BG34" s="214"/>
      <c r="BH34" s="594"/>
      <c r="BI34" s="585"/>
    </row>
    <row r="35" spans="1:61" ht="47.25" customHeight="1" x14ac:dyDescent="0.2">
      <c r="A35" s="269"/>
      <c r="B35" s="272"/>
      <c r="C35" s="272"/>
      <c r="D35" s="210"/>
      <c r="E35" s="408"/>
      <c r="F35" s="210"/>
      <c r="G35" s="408"/>
      <c r="H35" s="340"/>
      <c r="I35" s="340"/>
      <c r="J35" s="280" t="s">
        <v>424</v>
      </c>
      <c r="K35" s="281"/>
      <c r="L35" s="281"/>
      <c r="M35" s="281"/>
      <c r="N35" s="281"/>
      <c r="O35" s="281"/>
      <c r="P35" s="281"/>
      <c r="Q35" s="281"/>
      <c r="R35" s="119"/>
      <c r="S35" s="156"/>
      <c r="T35" s="119"/>
      <c r="U35" s="148"/>
      <c r="V35" s="147">
        <f>+AVERAGE(V9:V34)</f>
        <v>0.62778024691358025</v>
      </c>
      <c r="W35" s="147">
        <f>+AVERAGE(W9:W34)</f>
        <v>0.62778024691358025</v>
      </c>
      <c r="X35" s="119"/>
      <c r="Y35" s="119"/>
      <c r="Z35" s="119"/>
      <c r="AA35" s="119"/>
      <c r="AB35" s="119"/>
      <c r="AC35" s="119"/>
      <c r="AD35" s="119"/>
      <c r="AE35" s="119"/>
      <c r="AF35" s="119"/>
      <c r="AG35" s="119"/>
      <c r="AH35" s="119"/>
      <c r="AI35" s="119"/>
      <c r="AJ35" s="119"/>
      <c r="AK35" s="119"/>
      <c r="AL35" s="119"/>
      <c r="AM35" s="119"/>
      <c r="AN35" s="148"/>
      <c r="AO35" s="146">
        <f>+AVERAGE(AO9:AO34)</f>
        <v>0.62778024691358025</v>
      </c>
      <c r="AP35" s="147">
        <f>AP9</f>
        <v>0.62778024691358025</v>
      </c>
      <c r="AQ35" s="119"/>
      <c r="AR35" s="119"/>
      <c r="AS35" s="120"/>
      <c r="AT35" s="100"/>
      <c r="AU35" s="40"/>
      <c r="AV35" s="40"/>
      <c r="AW35" s="40"/>
      <c r="AX35" s="40"/>
      <c r="AY35" s="40"/>
      <c r="AZ35" s="41"/>
      <c r="BA35" s="90"/>
      <c r="BB35" s="91"/>
      <c r="BC35" s="159">
        <f>(BC9+BC25)</f>
        <v>6564972643.21</v>
      </c>
      <c r="BD35" s="159">
        <f>(BD9+BD25)</f>
        <v>1939750006</v>
      </c>
      <c r="BE35" s="160">
        <f>BD35/BC35</f>
        <v>0.29546962514858899</v>
      </c>
      <c r="BF35" s="41"/>
      <c r="BG35" s="41"/>
      <c r="BH35" s="41"/>
      <c r="BI35" s="41"/>
    </row>
    <row r="36" spans="1:61" ht="47.25" customHeight="1" x14ac:dyDescent="0.2">
      <c r="A36" s="269"/>
      <c r="B36" s="272"/>
      <c r="C36" s="272"/>
      <c r="D36" s="210"/>
      <c r="E36" s="408"/>
      <c r="F36" s="210"/>
      <c r="G36" s="408"/>
      <c r="H36" s="340"/>
      <c r="I36" s="340"/>
      <c r="J36" s="431" t="s">
        <v>169</v>
      </c>
      <c r="K36" s="431" t="s">
        <v>170</v>
      </c>
      <c r="L36" s="431" t="s">
        <v>125</v>
      </c>
      <c r="M36" s="297">
        <v>49</v>
      </c>
      <c r="N36" s="290" t="s">
        <v>189</v>
      </c>
      <c r="O36" s="404"/>
      <c r="P36" s="297" t="s">
        <v>129</v>
      </c>
      <c r="Q36" s="404" t="s">
        <v>190</v>
      </c>
      <c r="R36" s="316">
        <v>20</v>
      </c>
      <c r="S36" s="306">
        <v>5</v>
      </c>
      <c r="T36" s="462">
        <f>66+50</f>
        <v>116</v>
      </c>
      <c r="U36" s="468">
        <f>6+4+6+9+14</f>
        <v>39</v>
      </c>
      <c r="V36" s="355">
        <v>1</v>
      </c>
      <c r="W36" s="367">
        <v>1</v>
      </c>
      <c r="X36" s="385" t="s">
        <v>131</v>
      </c>
      <c r="Y36" s="370" t="s">
        <v>132</v>
      </c>
      <c r="Z36" s="370" t="s">
        <v>133</v>
      </c>
      <c r="AA36" s="214" t="s">
        <v>173</v>
      </c>
      <c r="AB36" s="348" t="s">
        <v>174</v>
      </c>
      <c r="AC36" s="254">
        <v>2020130010038</v>
      </c>
      <c r="AD36" s="254" t="s">
        <v>175</v>
      </c>
      <c r="AE36" s="238" t="s">
        <v>191</v>
      </c>
      <c r="AF36" s="316"/>
      <c r="AG36" s="297"/>
      <c r="AH36" s="313">
        <v>0.3</v>
      </c>
      <c r="AI36" s="322" t="s">
        <v>373</v>
      </c>
      <c r="AJ36" s="319" t="s">
        <v>372</v>
      </c>
      <c r="AK36" s="485">
        <v>319</v>
      </c>
      <c r="AL36" s="483">
        <v>500</v>
      </c>
      <c r="AM36" s="510"/>
      <c r="AN36" s="468">
        <f>U36</f>
        <v>39</v>
      </c>
      <c r="AO36" s="355">
        <v>1</v>
      </c>
      <c r="AP36" s="550">
        <f>(AO36+AO39+AO44+AO48)/4</f>
        <v>0.52423611111111112</v>
      </c>
      <c r="AQ36" s="251" t="s">
        <v>138</v>
      </c>
      <c r="AR36" s="251" t="s">
        <v>341</v>
      </c>
      <c r="AS36" s="251" t="s">
        <v>139</v>
      </c>
      <c r="AT36" s="221">
        <v>102600270</v>
      </c>
      <c r="AU36" s="290" t="s">
        <v>177</v>
      </c>
      <c r="AV36" s="254" t="s">
        <v>178</v>
      </c>
      <c r="AW36" s="254" t="s">
        <v>179</v>
      </c>
      <c r="AX36" s="37" t="s">
        <v>143</v>
      </c>
      <c r="AY36" s="27" t="s">
        <v>144</v>
      </c>
      <c r="AZ36" s="38" t="s">
        <v>145</v>
      </c>
      <c r="BA36" s="44" t="s">
        <v>177</v>
      </c>
      <c r="BB36" s="89">
        <v>45292</v>
      </c>
      <c r="BC36" s="231">
        <v>2625843186.29</v>
      </c>
      <c r="BD36" s="249">
        <v>1811769200</v>
      </c>
      <c r="BE36" s="228">
        <f>BD36/BC36</f>
        <v>0.68997616059465139</v>
      </c>
      <c r="BF36" s="214" t="s">
        <v>443</v>
      </c>
      <c r="BG36" s="214" t="s">
        <v>472</v>
      </c>
      <c r="BH36" s="595" t="s">
        <v>494</v>
      </c>
      <c r="BI36" s="586" t="s">
        <v>521</v>
      </c>
    </row>
    <row r="37" spans="1:61" ht="47.25" customHeight="1" x14ac:dyDescent="0.2">
      <c r="A37" s="269"/>
      <c r="B37" s="272"/>
      <c r="C37" s="272"/>
      <c r="D37" s="210"/>
      <c r="E37" s="408"/>
      <c r="F37" s="210"/>
      <c r="G37" s="408"/>
      <c r="H37" s="340"/>
      <c r="I37" s="340"/>
      <c r="J37" s="431"/>
      <c r="K37" s="431"/>
      <c r="L37" s="431"/>
      <c r="M37" s="298"/>
      <c r="N37" s="291"/>
      <c r="O37" s="405"/>
      <c r="P37" s="298"/>
      <c r="Q37" s="405"/>
      <c r="R37" s="317"/>
      <c r="S37" s="307"/>
      <c r="T37" s="463"/>
      <c r="U37" s="469"/>
      <c r="V37" s="356"/>
      <c r="W37" s="368"/>
      <c r="X37" s="385"/>
      <c r="Y37" s="370"/>
      <c r="Z37" s="370"/>
      <c r="AA37" s="214"/>
      <c r="AB37" s="348"/>
      <c r="AC37" s="254"/>
      <c r="AD37" s="254"/>
      <c r="AE37" s="238"/>
      <c r="AF37" s="317"/>
      <c r="AG37" s="298"/>
      <c r="AH37" s="314"/>
      <c r="AI37" s="344"/>
      <c r="AJ37" s="320"/>
      <c r="AK37" s="342"/>
      <c r="AL37" s="483"/>
      <c r="AM37" s="511"/>
      <c r="AN37" s="469"/>
      <c r="AO37" s="356"/>
      <c r="AP37" s="551"/>
      <c r="AQ37" s="252"/>
      <c r="AR37" s="252"/>
      <c r="AS37" s="252"/>
      <c r="AT37" s="490"/>
      <c r="AU37" s="291"/>
      <c r="AV37" s="254"/>
      <c r="AW37" s="254"/>
      <c r="AX37" s="37" t="s">
        <v>143</v>
      </c>
      <c r="AY37" s="27" t="s">
        <v>355</v>
      </c>
      <c r="AZ37" s="45" t="s">
        <v>405</v>
      </c>
      <c r="BA37" s="44" t="s">
        <v>177</v>
      </c>
      <c r="BB37" s="89">
        <v>45292</v>
      </c>
      <c r="BC37" s="232"/>
      <c r="BD37" s="225"/>
      <c r="BE37" s="229"/>
      <c r="BF37" s="214"/>
      <c r="BG37" s="214"/>
      <c r="BH37" s="594"/>
      <c r="BI37" s="585"/>
    </row>
    <row r="38" spans="1:61" ht="47.25" customHeight="1" x14ac:dyDescent="0.2">
      <c r="A38" s="269"/>
      <c r="B38" s="272"/>
      <c r="C38" s="272"/>
      <c r="D38" s="210"/>
      <c r="E38" s="408"/>
      <c r="F38" s="210"/>
      <c r="G38" s="408"/>
      <c r="H38" s="340"/>
      <c r="I38" s="340"/>
      <c r="J38" s="431"/>
      <c r="K38" s="431"/>
      <c r="L38" s="431"/>
      <c r="M38" s="299"/>
      <c r="N38" s="292"/>
      <c r="O38" s="406"/>
      <c r="P38" s="299"/>
      <c r="Q38" s="406"/>
      <c r="R38" s="318"/>
      <c r="S38" s="308"/>
      <c r="T38" s="464"/>
      <c r="U38" s="470"/>
      <c r="V38" s="357"/>
      <c r="W38" s="369"/>
      <c r="X38" s="385"/>
      <c r="Y38" s="370"/>
      <c r="Z38" s="370"/>
      <c r="AA38" s="214"/>
      <c r="AB38" s="348"/>
      <c r="AC38" s="254"/>
      <c r="AD38" s="254"/>
      <c r="AE38" s="238"/>
      <c r="AF38" s="318"/>
      <c r="AG38" s="299"/>
      <c r="AH38" s="315"/>
      <c r="AI38" s="323"/>
      <c r="AJ38" s="321"/>
      <c r="AK38" s="343"/>
      <c r="AL38" s="483"/>
      <c r="AM38" s="511"/>
      <c r="AN38" s="470"/>
      <c r="AO38" s="357"/>
      <c r="AP38" s="551"/>
      <c r="AQ38" s="252"/>
      <c r="AR38" s="252"/>
      <c r="AS38" s="252"/>
      <c r="AT38" s="222"/>
      <c r="AU38" s="292"/>
      <c r="AV38" s="254"/>
      <c r="AW38" s="254"/>
      <c r="AX38" s="37" t="s">
        <v>143</v>
      </c>
      <c r="AY38" s="27" t="s">
        <v>356</v>
      </c>
      <c r="AZ38" s="45" t="s">
        <v>401</v>
      </c>
      <c r="BA38" s="44" t="s">
        <v>177</v>
      </c>
      <c r="BB38" s="89">
        <v>45292</v>
      </c>
      <c r="BC38" s="232"/>
      <c r="BD38" s="225"/>
      <c r="BE38" s="229"/>
      <c r="BF38" s="214"/>
      <c r="BG38" s="214"/>
      <c r="BH38" s="594"/>
      <c r="BI38" s="585"/>
    </row>
    <row r="39" spans="1:61" ht="81" customHeight="1" x14ac:dyDescent="0.2">
      <c r="A39" s="269"/>
      <c r="B39" s="272"/>
      <c r="C39" s="272"/>
      <c r="D39" s="210"/>
      <c r="E39" s="408"/>
      <c r="F39" s="210"/>
      <c r="G39" s="408"/>
      <c r="H39" s="340"/>
      <c r="I39" s="340"/>
      <c r="J39" s="431"/>
      <c r="K39" s="431"/>
      <c r="L39" s="431"/>
      <c r="M39" s="513">
        <v>375</v>
      </c>
      <c r="N39" s="287" t="s">
        <v>171</v>
      </c>
      <c r="O39" s="62"/>
      <c r="P39" s="36" t="s">
        <v>129</v>
      </c>
      <c r="Q39" s="44" t="s">
        <v>375</v>
      </c>
      <c r="R39" s="316">
        <v>400</v>
      </c>
      <c r="S39" s="306">
        <v>100</v>
      </c>
      <c r="T39" s="462">
        <f>210+73</f>
        <v>283</v>
      </c>
      <c r="U39" s="468">
        <f>1+8</f>
        <v>9</v>
      </c>
      <c r="V39" s="355">
        <f>U39/S39</f>
        <v>0.09</v>
      </c>
      <c r="W39" s="367">
        <f>U39/S39</f>
        <v>0.09</v>
      </c>
      <c r="X39" s="385"/>
      <c r="Y39" s="370"/>
      <c r="Z39" s="370"/>
      <c r="AA39" s="214"/>
      <c r="AB39" s="348"/>
      <c r="AC39" s="254"/>
      <c r="AD39" s="254"/>
      <c r="AE39" s="79" t="s">
        <v>180</v>
      </c>
      <c r="AF39" s="61"/>
      <c r="AG39" s="33"/>
      <c r="AH39" s="34">
        <v>0.1</v>
      </c>
      <c r="AI39" s="63" t="s">
        <v>373</v>
      </c>
      <c r="AJ39" s="35" t="s">
        <v>372</v>
      </c>
      <c r="AK39" s="62">
        <v>319</v>
      </c>
      <c r="AL39" s="483" t="s">
        <v>157</v>
      </c>
      <c r="AM39" s="511"/>
      <c r="AN39" s="468">
        <f>U39</f>
        <v>9</v>
      </c>
      <c r="AO39" s="355">
        <f>AN39/S39</f>
        <v>0.09</v>
      </c>
      <c r="AP39" s="551"/>
      <c r="AQ39" s="252"/>
      <c r="AR39" s="252"/>
      <c r="AS39" s="252"/>
      <c r="AT39" s="110">
        <v>244481160</v>
      </c>
      <c r="AU39" s="44" t="s">
        <v>177</v>
      </c>
      <c r="AV39" s="254"/>
      <c r="AW39" s="254"/>
      <c r="AX39" s="37" t="s">
        <v>143</v>
      </c>
      <c r="AY39" s="27" t="s">
        <v>144</v>
      </c>
      <c r="AZ39" s="38" t="s">
        <v>145</v>
      </c>
      <c r="BA39" s="44" t="s">
        <v>177</v>
      </c>
      <c r="BB39" s="89">
        <v>45292</v>
      </c>
      <c r="BC39" s="232"/>
      <c r="BD39" s="225"/>
      <c r="BE39" s="229"/>
      <c r="BF39" s="214" t="s">
        <v>444</v>
      </c>
      <c r="BG39" s="214" t="s">
        <v>471</v>
      </c>
      <c r="BH39" s="594" t="s">
        <v>491</v>
      </c>
      <c r="BI39" s="585" t="s">
        <v>522</v>
      </c>
    </row>
    <row r="40" spans="1:61" ht="47.25" customHeight="1" x14ac:dyDescent="0.2">
      <c r="A40" s="269"/>
      <c r="B40" s="272"/>
      <c r="C40" s="272"/>
      <c r="D40" s="210"/>
      <c r="E40" s="408"/>
      <c r="F40" s="210"/>
      <c r="G40" s="408"/>
      <c r="H40" s="340"/>
      <c r="I40" s="340"/>
      <c r="J40" s="431"/>
      <c r="K40" s="431"/>
      <c r="L40" s="431"/>
      <c r="M40" s="514"/>
      <c r="N40" s="288"/>
      <c r="O40" s="62"/>
      <c r="P40" s="36" t="s">
        <v>129</v>
      </c>
      <c r="Q40" s="44" t="s">
        <v>181</v>
      </c>
      <c r="R40" s="317"/>
      <c r="S40" s="307"/>
      <c r="T40" s="463"/>
      <c r="U40" s="469"/>
      <c r="V40" s="356"/>
      <c r="W40" s="368"/>
      <c r="X40" s="385"/>
      <c r="Y40" s="370"/>
      <c r="Z40" s="370"/>
      <c r="AA40" s="214"/>
      <c r="AB40" s="348"/>
      <c r="AC40" s="254"/>
      <c r="AD40" s="254"/>
      <c r="AE40" s="79" t="s">
        <v>182</v>
      </c>
      <c r="AF40" s="61"/>
      <c r="AG40" s="33"/>
      <c r="AH40" s="34">
        <v>0.03</v>
      </c>
      <c r="AI40" s="63" t="s">
        <v>373</v>
      </c>
      <c r="AJ40" s="35" t="s">
        <v>372</v>
      </c>
      <c r="AK40" s="62">
        <v>319</v>
      </c>
      <c r="AL40" s="483"/>
      <c r="AM40" s="511"/>
      <c r="AN40" s="469"/>
      <c r="AO40" s="356"/>
      <c r="AP40" s="551"/>
      <c r="AQ40" s="252"/>
      <c r="AR40" s="252"/>
      <c r="AS40" s="252"/>
      <c r="AT40" s="110">
        <v>34650000</v>
      </c>
      <c r="AU40" s="44" t="s">
        <v>177</v>
      </c>
      <c r="AV40" s="254"/>
      <c r="AW40" s="254"/>
      <c r="AX40" s="37" t="s">
        <v>143</v>
      </c>
      <c r="AY40" s="27" t="s">
        <v>144</v>
      </c>
      <c r="AZ40" s="38" t="s">
        <v>145</v>
      </c>
      <c r="BA40" s="44" t="s">
        <v>177</v>
      </c>
      <c r="BB40" s="89">
        <v>45292</v>
      </c>
      <c r="BC40" s="232"/>
      <c r="BD40" s="225"/>
      <c r="BE40" s="229"/>
      <c r="BF40" s="247"/>
      <c r="BG40" s="247"/>
      <c r="BH40" s="596"/>
      <c r="BI40" s="587"/>
    </row>
    <row r="41" spans="1:61" ht="43.9" customHeight="1" x14ac:dyDescent="0.2">
      <c r="A41" s="269"/>
      <c r="B41" s="272"/>
      <c r="C41" s="272"/>
      <c r="D41" s="210"/>
      <c r="E41" s="408"/>
      <c r="F41" s="210"/>
      <c r="G41" s="408"/>
      <c r="H41" s="340"/>
      <c r="I41" s="340"/>
      <c r="J41" s="431"/>
      <c r="K41" s="431"/>
      <c r="L41" s="431"/>
      <c r="M41" s="514"/>
      <c r="N41" s="288"/>
      <c r="O41" s="385" t="s">
        <v>129</v>
      </c>
      <c r="P41" s="385"/>
      <c r="Q41" s="290" t="s">
        <v>172</v>
      </c>
      <c r="R41" s="317"/>
      <c r="S41" s="307"/>
      <c r="T41" s="463"/>
      <c r="U41" s="469"/>
      <c r="V41" s="356"/>
      <c r="W41" s="368"/>
      <c r="X41" s="385"/>
      <c r="Y41" s="370"/>
      <c r="Z41" s="370"/>
      <c r="AA41" s="214"/>
      <c r="AB41" s="348"/>
      <c r="AC41" s="254"/>
      <c r="AD41" s="254"/>
      <c r="AE41" s="238" t="s">
        <v>176</v>
      </c>
      <c r="AF41" s="316"/>
      <c r="AG41" s="297"/>
      <c r="AH41" s="313">
        <v>0.17</v>
      </c>
      <c r="AI41" s="322" t="s">
        <v>373</v>
      </c>
      <c r="AJ41" s="319" t="s">
        <v>372</v>
      </c>
      <c r="AK41" s="341">
        <v>319</v>
      </c>
      <c r="AL41" s="483"/>
      <c r="AM41" s="511"/>
      <c r="AN41" s="469"/>
      <c r="AO41" s="356"/>
      <c r="AP41" s="551"/>
      <c r="AQ41" s="252"/>
      <c r="AR41" s="252"/>
      <c r="AS41" s="252"/>
      <c r="AT41" s="263">
        <v>579889000</v>
      </c>
      <c r="AU41" s="290" t="s">
        <v>177</v>
      </c>
      <c r="AV41" s="254"/>
      <c r="AW41" s="254"/>
      <c r="AX41" s="37" t="s">
        <v>143</v>
      </c>
      <c r="AY41" s="27" t="s">
        <v>144</v>
      </c>
      <c r="AZ41" s="38" t="s">
        <v>145</v>
      </c>
      <c r="BA41" s="44" t="s">
        <v>177</v>
      </c>
      <c r="BB41" s="89">
        <v>45292</v>
      </c>
      <c r="BC41" s="232"/>
      <c r="BD41" s="225"/>
      <c r="BE41" s="229"/>
      <c r="BF41" s="247"/>
      <c r="BG41" s="247"/>
      <c r="BH41" s="596"/>
      <c r="BI41" s="587"/>
    </row>
    <row r="42" spans="1:61" ht="46.9" hidden="1" customHeight="1" x14ac:dyDescent="0.2">
      <c r="A42" s="269"/>
      <c r="B42" s="272"/>
      <c r="C42" s="272"/>
      <c r="D42" s="210"/>
      <c r="E42" s="408"/>
      <c r="F42" s="210"/>
      <c r="G42" s="408"/>
      <c r="H42" s="340"/>
      <c r="I42" s="340"/>
      <c r="J42" s="431"/>
      <c r="K42" s="431"/>
      <c r="L42" s="431"/>
      <c r="M42" s="514"/>
      <c r="N42" s="288"/>
      <c r="O42" s="385"/>
      <c r="P42" s="385"/>
      <c r="Q42" s="291"/>
      <c r="R42" s="317"/>
      <c r="S42" s="307"/>
      <c r="T42" s="463"/>
      <c r="U42" s="469"/>
      <c r="V42" s="356"/>
      <c r="W42" s="368"/>
      <c r="X42" s="385"/>
      <c r="Y42" s="370"/>
      <c r="Z42" s="370"/>
      <c r="AA42" s="214"/>
      <c r="AB42" s="348"/>
      <c r="AC42" s="254"/>
      <c r="AD42" s="254"/>
      <c r="AE42" s="238"/>
      <c r="AF42" s="317"/>
      <c r="AG42" s="298"/>
      <c r="AH42" s="314"/>
      <c r="AI42" s="344"/>
      <c r="AJ42" s="320"/>
      <c r="AK42" s="342"/>
      <c r="AL42" s="483"/>
      <c r="AM42" s="511"/>
      <c r="AN42" s="469"/>
      <c r="AO42" s="356"/>
      <c r="AP42" s="551"/>
      <c r="AQ42" s="252"/>
      <c r="AR42" s="252"/>
      <c r="AS42" s="252"/>
      <c r="AT42" s="264"/>
      <c r="AU42" s="292"/>
      <c r="AV42" s="254"/>
      <c r="AW42" s="254"/>
      <c r="AX42" s="37" t="s">
        <v>143</v>
      </c>
      <c r="AY42" s="27" t="s">
        <v>360</v>
      </c>
      <c r="AZ42" s="38" t="s">
        <v>145</v>
      </c>
      <c r="BA42" s="44" t="s">
        <v>177</v>
      </c>
      <c r="BB42" s="89">
        <v>45292</v>
      </c>
      <c r="BC42" s="232"/>
      <c r="BD42" s="225"/>
      <c r="BE42" s="229"/>
      <c r="BF42" s="247"/>
      <c r="BG42" s="247"/>
      <c r="BH42" s="596"/>
      <c r="BI42" s="587"/>
    </row>
    <row r="43" spans="1:61" ht="47.25" customHeight="1" x14ac:dyDescent="0.2">
      <c r="A43" s="269"/>
      <c r="B43" s="272"/>
      <c r="C43" s="272"/>
      <c r="D43" s="210"/>
      <c r="E43" s="408"/>
      <c r="F43" s="210"/>
      <c r="G43" s="408"/>
      <c r="H43" s="340"/>
      <c r="I43" s="340"/>
      <c r="J43" s="431"/>
      <c r="K43" s="431"/>
      <c r="L43" s="431"/>
      <c r="M43" s="515"/>
      <c r="N43" s="289"/>
      <c r="O43" s="385"/>
      <c r="P43" s="385"/>
      <c r="Q43" s="292"/>
      <c r="R43" s="318"/>
      <c r="S43" s="308"/>
      <c r="T43" s="464"/>
      <c r="U43" s="470"/>
      <c r="V43" s="357"/>
      <c r="W43" s="369"/>
      <c r="X43" s="385"/>
      <c r="Y43" s="370"/>
      <c r="Z43" s="370"/>
      <c r="AA43" s="214"/>
      <c r="AB43" s="348"/>
      <c r="AC43" s="254"/>
      <c r="AD43" s="254"/>
      <c r="AE43" s="238"/>
      <c r="AF43" s="318"/>
      <c r="AG43" s="299"/>
      <c r="AH43" s="315"/>
      <c r="AI43" s="323"/>
      <c r="AJ43" s="321"/>
      <c r="AK43" s="343"/>
      <c r="AL43" s="483"/>
      <c r="AM43" s="511"/>
      <c r="AN43" s="470"/>
      <c r="AO43" s="357"/>
      <c r="AP43" s="551"/>
      <c r="AQ43" s="252"/>
      <c r="AR43" s="252"/>
      <c r="AS43" s="252"/>
      <c r="AT43" s="110">
        <v>350000000</v>
      </c>
      <c r="AU43" s="44" t="s">
        <v>140</v>
      </c>
      <c r="AV43" s="254"/>
      <c r="AW43" s="254"/>
      <c r="AX43" s="37" t="s">
        <v>143</v>
      </c>
      <c r="AY43" s="27" t="s">
        <v>360</v>
      </c>
      <c r="AZ43" s="38" t="s">
        <v>145</v>
      </c>
      <c r="BA43" s="44" t="s">
        <v>140</v>
      </c>
      <c r="BB43" s="89">
        <v>45292</v>
      </c>
      <c r="BC43" s="232"/>
      <c r="BD43" s="225"/>
      <c r="BE43" s="229"/>
      <c r="BF43" s="247"/>
      <c r="BG43" s="247"/>
      <c r="BH43" s="596"/>
      <c r="BI43" s="587"/>
    </row>
    <row r="44" spans="1:61" ht="47.25" customHeight="1" x14ac:dyDescent="0.2">
      <c r="A44" s="269"/>
      <c r="B44" s="272"/>
      <c r="C44" s="272"/>
      <c r="D44" s="210"/>
      <c r="E44" s="408"/>
      <c r="F44" s="210"/>
      <c r="G44" s="408"/>
      <c r="H44" s="340"/>
      <c r="I44" s="340"/>
      <c r="J44" s="431"/>
      <c r="K44" s="431"/>
      <c r="L44" s="431"/>
      <c r="M44" s="513">
        <v>0</v>
      </c>
      <c r="N44" s="290" t="s">
        <v>184</v>
      </c>
      <c r="O44" s="297"/>
      <c r="P44" s="297" t="s">
        <v>129</v>
      </c>
      <c r="Q44" s="290" t="s">
        <v>185</v>
      </c>
      <c r="R44" s="297">
        <v>4000</v>
      </c>
      <c r="S44" s="300">
        <v>1000</v>
      </c>
      <c r="T44" s="459">
        <f>6950+6261</f>
        <v>13211</v>
      </c>
      <c r="U44" s="455">
        <f>953+200+1209</f>
        <v>2362</v>
      </c>
      <c r="V44" s="324">
        <v>1</v>
      </c>
      <c r="W44" s="364">
        <v>1</v>
      </c>
      <c r="X44" s="385"/>
      <c r="Y44" s="370"/>
      <c r="Z44" s="370"/>
      <c r="AA44" s="214"/>
      <c r="AB44" s="348"/>
      <c r="AC44" s="254"/>
      <c r="AD44" s="254"/>
      <c r="AE44" s="238" t="s">
        <v>376</v>
      </c>
      <c r="AF44" s="316"/>
      <c r="AG44" s="297"/>
      <c r="AH44" s="313">
        <v>0.1</v>
      </c>
      <c r="AI44" s="322" t="s">
        <v>373</v>
      </c>
      <c r="AJ44" s="319" t="s">
        <v>372</v>
      </c>
      <c r="AK44" s="341">
        <v>319</v>
      </c>
      <c r="AL44" s="484">
        <v>1000</v>
      </c>
      <c r="AM44" s="511"/>
      <c r="AN44" s="455">
        <f>U44</f>
        <v>2362</v>
      </c>
      <c r="AO44" s="324">
        <v>1</v>
      </c>
      <c r="AP44" s="551"/>
      <c r="AQ44" s="252"/>
      <c r="AR44" s="252"/>
      <c r="AS44" s="252"/>
      <c r="AT44" s="263">
        <v>157385000</v>
      </c>
      <c r="AU44" s="290" t="s">
        <v>177</v>
      </c>
      <c r="AV44" s="254"/>
      <c r="AW44" s="254"/>
      <c r="AX44" s="37" t="s">
        <v>143</v>
      </c>
      <c r="AY44" s="27" t="s">
        <v>357</v>
      </c>
      <c r="AZ44" s="45" t="s">
        <v>405</v>
      </c>
      <c r="BA44" s="44" t="s">
        <v>177</v>
      </c>
      <c r="BB44" s="89">
        <v>45292</v>
      </c>
      <c r="BC44" s="232"/>
      <c r="BD44" s="225"/>
      <c r="BE44" s="229"/>
      <c r="BF44" s="214" t="s">
        <v>445</v>
      </c>
      <c r="BG44" s="214" t="s">
        <v>470</v>
      </c>
      <c r="BH44" s="595" t="s">
        <v>492</v>
      </c>
      <c r="BI44" s="586" t="s">
        <v>523</v>
      </c>
    </row>
    <row r="45" spans="1:61" ht="47.25" customHeight="1" x14ac:dyDescent="0.2">
      <c r="A45" s="269"/>
      <c r="B45" s="272"/>
      <c r="C45" s="272"/>
      <c r="D45" s="210"/>
      <c r="E45" s="408"/>
      <c r="F45" s="210"/>
      <c r="G45" s="408"/>
      <c r="H45" s="340"/>
      <c r="I45" s="340"/>
      <c r="J45" s="431"/>
      <c r="K45" s="431"/>
      <c r="L45" s="431"/>
      <c r="M45" s="514"/>
      <c r="N45" s="291"/>
      <c r="O45" s="298"/>
      <c r="P45" s="298"/>
      <c r="Q45" s="291"/>
      <c r="R45" s="298"/>
      <c r="S45" s="301"/>
      <c r="T45" s="460"/>
      <c r="U45" s="456"/>
      <c r="V45" s="325"/>
      <c r="W45" s="365"/>
      <c r="X45" s="385"/>
      <c r="Y45" s="370"/>
      <c r="Z45" s="370"/>
      <c r="AA45" s="214"/>
      <c r="AB45" s="348"/>
      <c r="AC45" s="254"/>
      <c r="AD45" s="254"/>
      <c r="AE45" s="238"/>
      <c r="AF45" s="317"/>
      <c r="AG45" s="298"/>
      <c r="AH45" s="314"/>
      <c r="AI45" s="344"/>
      <c r="AJ45" s="320"/>
      <c r="AK45" s="342"/>
      <c r="AL45" s="484"/>
      <c r="AM45" s="511"/>
      <c r="AN45" s="456"/>
      <c r="AO45" s="325"/>
      <c r="AP45" s="551"/>
      <c r="AQ45" s="252"/>
      <c r="AR45" s="252"/>
      <c r="AS45" s="252"/>
      <c r="AT45" s="545"/>
      <c r="AU45" s="291"/>
      <c r="AV45" s="254"/>
      <c r="AW45" s="254"/>
      <c r="AX45" s="37" t="s">
        <v>143</v>
      </c>
      <c r="AY45" s="27" t="s">
        <v>358</v>
      </c>
      <c r="AZ45" s="45" t="s">
        <v>405</v>
      </c>
      <c r="BA45" s="44" t="s">
        <v>177</v>
      </c>
      <c r="BB45" s="89">
        <v>45292</v>
      </c>
      <c r="BC45" s="232"/>
      <c r="BD45" s="225"/>
      <c r="BE45" s="229"/>
      <c r="BF45" s="214"/>
      <c r="BG45" s="214"/>
      <c r="BH45" s="594"/>
      <c r="BI45" s="585"/>
    </row>
    <row r="46" spans="1:61" ht="47.25" customHeight="1" x14ac:dyDescent="0.2">
      <c r="A46" s="269"/>
      <c r="B46" s="272"/>
      <c r="C46" s="272"/>
      <c r="D46" s="210"/>
      <c r="E46" s="408"/>
      <c r="F46" s="210"/>
      <c r="G46" s="408"/>
      <c r="H46" s="340"/>
      <c r="I46" s="340"/>
      <c r="J46" s="431"/>
      <c r="K46" s="431"/>
      <c r="L46" s="431"/>
      <c r="M46" s="514"/>
      <c r="N46" s="291"/>
      <c r="O46" s="298"/>
      <c r="P46" s="298"/>
      <c r="Q46" s="291"/>
      <c r="R46" s="298"/>
      <c r="S46" s="301"/>
      <c r="T46" s="460"/>
      <c r="U46" s="456"/>
      <c r="V46" s="325"/>
      <c r="W46" s="365"/>
      <c r="X46" s="385"/>
      <c r="Y46" s="370"/>
      <c r="Z46" s="370"/>
      <c r="AA46" s="214"/>
      <c r="AB46" s="348"/>
      <c r="AC46" s="254"/>
      <c r="AD46" s="254"/>
      <c r="AE46" s="238"/>
      <c r="AF46" s="317"/>
      <c r="AG46" s="298"/>
      <c r="AH46" s="314"/>
      <c r="AI46" s="344"/>
      <c r="AJ46" s="320"/>
      <c r="AK46" s="342"/>
      <c r="AL46" s="484"/>
      <c r="AM46" s="511"/>
      <c r="AN46" s="456"/>
      <c r="AO46" s="325"/>
      <c r="AP46" s="551"/>
      <c r="AQ46" s="252"/>
      <c r="AR46" s="252"/>
      <c r="AS46" s="252"/>
      <c r="AT46" s="545"/>
      <c r="AU46" s="291"/>
      <c r="AV46" s="254"/>
      <c r="AW46" s="254"/>
      <c r="AX46" s="37" t="s">
        <v>143</v>
      </c>
      <c r="AY46" s="27" t="s">
        <v>355</v>
      </c>
      <c r="AZ46" s="45" t="s">
        <v>405</v>
      </c>
      <c r="BA46" s="44" t="s">
        <v>177</v>
      </c>
      <c r="BB46" s="89">
        <v>45292</v>
      </c>
      <c r="BC46" s="232"/>
      <c r="BD46" s="225"/>
      <c r="BE46" s="229"/>
      <c r="BF46" s="214"/>
      <c r="BG46" s="214"/>
      <c r="BH46" s="594"/>
      <c r="BI46" s="585"/>
    </row>
    <row r="47" spans="1:61" ht="47.25" customHeight="1" x14ac:dyDescent="0.2">
      <c r="A47" s="269"/>
      <c r="B47" s="272"/>
      <c r="C47" s="272"/>
      <c r="D47" s="210"/>
      <c r="E47" s="408"/>
      <c r="F47" s="210"/>
      <c r="G47" s="408"/>
      <c r="H47" s="340"/>
      <c r="I47" s="340"/>
      <c r="J47" s="431"/>
      <c r="K47" s="431"/>
      <c r="L47" s="431"/>
      <c r="M47" s="515"/>
      <c r="N47" s="292"/>
      <c r="O47" s="299"/>
      <c r="P47" s="299"/>
      <c r="Q47" s="292"/>
      <c r="R47" s="299"/>
      <c r="S47" s="302"/>
      <c r="T47" s="461"/>
      <c r="U47" s="457"/>
      <c r="V47" s="326"/>
      <c r="W47" s="366"/>
      <c r="X47" s="385"/>
      <c r="Y47" s="370"/>
      <c r="Z47" s="370"/>
      <c r="AA47" s="214"/>
      <c r="AB47" s="348"/>
      <c r="AC47" s="254"/>
      <c r="AD47" s="254"/>
      <c r="AE47" s="238"/>
      <c r="AF47" s="318"/>
      <c r="AG47" s="299"/>
      <c r="AH47" s="315"/>
      <c r="AI47" s="323"/>
      <c r="AJ47" s="321"/>
      <c r="AK47" s="343"/>
      <c r="AL47" s="484"/>
      <c r="AM47" s="511"/>
      <c r="AN47" s="457"/>
      <c r="AO47" s="326"/>
      <c r="AP47" s="551"/>
      <c r="AQ47" s="252"/>
      <c r="AR47" s="252"/>
      <c r="AS47" s="252"/>
      <c r="AT47" s="264"/>
      <c r="AU47" s="292"/>
      <c r="AV47" s="254"/>
      <c r="AW47" s="254"/>
      <c r="AX47" s="37" t="s">
        <v>143</v>
      </c>
      <c r="AY47" s="27" t="s">
        <v>356</v>
      </c>
      <c r="AZ47" s="45" t="s">
        <v>401</v>
      </c>
      <c r="BA47" s="44" t="s">
        <v>177</v>
      </c>
      <c r="BB47" s="89">
        <v>45292</v>
      </c>
      <c r="BC47" s="232"/>
      <c r="BD47" s="225"/>
      <c r="BE47" s="229"/>
      <c r="BF47" s="214"/>
      <c r="BG47" s="214"/>
      <c r="BH47" s="594"/>
      <c r="BI47" s="585"/>
    </row>
    <row r="48" spans="1:61" ht="47.25" customHeight="1" x14ac:dyDescent="0.2">
      <c r="A48" s="269"/>
      <c r="B48" s="272"/>
      <c r="C48" s="272"/>
      <c r="D48" s="210"/>
      <c r="E48" s="408"/>
      <c r="F48" s="210"/>
      <c r="G48" s="408"/>
      <c r="H48" s="340"/>
      <c r="I48" s="340"/>
      <c r="J48" s="431"/>
      <c r="K48" s="287" t="s">
        <v>183</v>
      </c>
      <c r="L48" s="290" t="s">
        <v>125</v>
      </c>
      <c r="M48" s="513">
        <v>288</v>
      </c>
      <c r="N48" s="431" t="s">
        <v>186</v>
      </c>
      <c r="O48" s="297"/>
      <c r="P48" s="297" t="s">
        <v>129</v>
      </c>
      <c r="Q48" s="297" t="s">
        <v>187</v>
      </c>
      <c r="R48" s="316">
        <v>576</v>
      </c>
      <c r="S48" s="306">
        <v>144</v>
      </c>
      <c r="T48" s="316">
        <f>802+318</f>
        <v>1120</v>
      </c>
      <c r="U48" s="375">
        <v>1</v>
      </c>
      <c r="V48" s="355">
        <f>U48/S48</f>
        <v>6.9444444444444441E-3</v>
      </c>
      <c r="W48" s="367">
        <f>U48/S48</f>
        <v>6.9444444444444441E-3</v>
      </c>
      <c r="X48" s="385"/>
      <c r="Y48" s="370"/>
      <c r="Z48" s="370"/>
      <c r="AA48" s="214"/>
      <c r="AB48" s="348"/>
      <c r="AC48" s="254"/>
      <c r="AD48" s="254"/>
      <c r="AE48" s="238" t="s">
        <v>188</v>
      </c>
      <c r="AF48" s="297"/>
      <c r="AG48" s="297"/>
      <c r="AH48" s="313">
        <v>0.3</v>
      </c>
      <c r="AI48" s="322" t="s">
        <v>373</v>
      </c>
      <c r="AJ48" s="319" t="s">
        <v>372</v>
      </c>
      <c r="AK48" s="341">
        <v>319</v>
      </c>
      <c r="AL48" s="316">
        <v>144</v>
      </c>
      <c r="AM48" s="511"/>
      <c r="AN48" s="375">
        <f>U48</f>
        <v>1</v>
      </c>
      <c r="AO48" s="355">
        <f>AN48/S48</f>
        <v>6.9444444444444441E-3</v>
      </c>
      <c r="AP48" s="551"/>
      <c r="AQ48" s="252"/>
      <c r="AR48" s="252"/>
      <c r="AS48" s="252"/>
      <c r="AT48" s="263">
        <v>543989290</v>
      </c>
      <c r="AU48" s="290" t="s">
        <v>177</v>
      </c>
      <c r="AV48" s="254"/>
      <c r="AW48" s="254"/>
      <c r="AX48" s="37" t="s">
        <v>143</v>
      </c>
      <c r="AY48" s="27" t="s">
        <v>144</v>
      </c>
      <c r="AZ48" s="38" t="s">
        <v>145</v>
      </c>
      <c r="BA48" s="44" t="s">
        <v>177</v>
      </c>
      <c r="BB48" s="89">
        <v>45292</v>
      </c>
      <c r="BC48" s="232"/>
      <c r="BD48" s="225"/>
      <c r="BE48" s="229"/>
      <c r="BF48" s="214" t="s">
        <v>446</v>
      </c>
      <c r="BG48" s="223" t="s">
        <v>463</v>
      </c>
      <c r="BH48" s="597" t="s">
        <v>493</v>
      </c>
      <c r="BI48" s="588" t="s">
        <v>524</v>
      </c>
    </row>
    <row r="49" spans="1:193" ht="47.25" customHeight="1" x14ac:dyDescent="0.2">
      <c r="A49" s="269"/>
      <c r="B49" s="272"/>
      <c r="C49" s="272"/>
      <c r="D49" s="210"/>
      <c r="E49" s="408"/>
      <c r="F49" s="210"/>
      <c r="G49" s="408"/>
      <c r="H49" s="340"/>
      <c r="I49" s="340"/>
      <c r="J49" s="431"/>
      <c r="K49" s="288"/>
      <c r="L49" s="291"/>
      <c r="M49" s="514"/>
      <c r="N49" s="431"/>
      <c r="O49" s="298"/>
      <c r="P49" s="298"/>
      <c r="Q49" s="298"/>
      <c r="R49" s="317"/>
      <c r="S49" s="307"/>
      <c r="T49" s="317"/>
      <c r="U49" s="376"/>
      <c r="V49" s="356"/>
      <c r="W49" s="368"/>
      <c r="X49" s="385"/>
      <c r="Y49" s="370"/>
      <c r="Z49" s="370"/>
      <c r="AA49" s="214"/>
      <c r="AB49" s="348"/>
      <c r="AC49" s="254"/>
      <c r="AD49" s="254"/>
      <c r="AE49" s="238"/>
      <c r="AF49" s="298"/>
      <c r="AG49" s="298"/>
      <c r="AH49" s="314"/>
      <c r="AI49" s="344"/>
      <c r="AJ49" s="320"/>
      <c r="AK49" s="342"/>
      <c r="AL49" s="317"/>
      <c r="AM49" s="511"/>
      <c r="AN49" s="376"/>
      <c r="AO49" s="356"/>
      <c r="AP49" s="551"/>
      <c r="AQ49" s="252"/>
      <c r="AR49" s="252"/>
      <c r="AS49" s="252"/>
      <c r="AT49" s="264"/>
      <c r="AU49" s="292"/>
      <c r="AV49" s="254"/>
      <c r="AW49" s="254"/>
      <c r="AX49" s="37" t="s">
        <v>143</v>
      </c>
      <c r="AY49" s="27" t="s">
        <v>359</v>
      </c>
      <c r="AZ49" s="38" t="s">
        <v>145</v>
      </c>
      <c r="BA49" s="44" t="s">
        <v>177</v>
      </c>
      <c r="BB49" s="89">
        <v>45292</v>
      </c>
      <c r="BC49" s="232"/>
      <c r="BD49" s="225"/>
      <c r="BE49" s="229"/>
      <c r="BF49" s="214"/>
      <c r="BG49" s="224"/>
      <c r="BH49" s="596"/>
      <c r="BI49" s="587"/>
    </row>
    <row r="50" spans="1:193" ht="47.25" customHeight="1" x14ac:dyDescent="0.2">
      <c r="A50" s="269"/>
      <c r="B50" s="272"/>
      <c r="C50" s="272"/>
      <c r="D50" s="210"/>
      <c r="E50" s="408"/>
      <c r="F50" s="210"/>
      <c r="G50" s="408"/>
      <c r="H50" s="340"/>
      <c r="I50" s="340"/>
      <c r="J50" s="431"/>
      <c r="K50" s="289"/>
      <c r="L50" s="292"/>
      <c r="M50" s="515"/>
      <c r="N50" s="431"/>
      <c r="O50" s="299"/>
      <c r="P50" s="299"/>
      <c r="Q50" s="299"/>
      <c r="R50" s="318"/>
      <c r="S50" s="308"/>
      <c r="T50" s="318"/>
      <c r="U50" s="377"/>
      <c r="V50" s="357"/>
      <c r="W50" s="369"/>
      <c r="X50" s="385"/>
      <c r="Y50" s="370"/>
      <c r="Z50" s="370"/>
      <c r="AA50" s="214"/>
      <c r="AB50" s="348"/>
      <c r="AC50" s="254"/>
      <c r="AD50" s="254"/>
      <c r="AE50" s="238"/>
      <c r="AF50" s="299"/>
      <c r="AG50" s="299"/>
      <c r="AH50" s="315"/>
      <c r="AI50" s="323"/>
      <c r="AJ50" s="321"/>
      <c r="AK50" s="343"/>
      <c r="AL50" s="318"/>
      <c r="AM50" s="512"/>
      <c r="AN50" s="377"/>
      <c r="AO50" s="357"/>
      <c r="AP50" s="552"/>
      <c r="AQ50" s="253"/>
      <c r="AR50" s="252"/>
      <c r="AS50" s="252"/>
      <c r="AT50" s="110">
        <v>350000000</v>
      </c>
      <c r="AU50" s="44" t="s">
        <v>140</v>
      </c>
      <c r="AV50" s="254"/>
      <c r="AW50" s="254"/>
      <c r="AX50" s="37" t="s">
        <v>143</v>
      </c>
      <c r="AY50" s="27" t="s">
        <v>359</v>
      </c>
      <c r="AZ50" s="38" t="s">
        <v>145</v>
      </c>
      <c r="BA50" s="44" t="s">
        <v>140</v>
      </c>
      <c r="BB50" s="89">
        <v>45292</v>
      </c>
      <c r="BC50" s="233"/>
      <c r="BD50" s="250"/>
      <c r="BE50" s="230"/>
      <c r="BF50" s="214"/>
      <c r="BG50" s="224"/>
      <c r="BH50" s="596"/>
      <c r="BI50" s="587"/>
    </row>
    <row r="51" spans="1:193" ht="47.25" customHeight="1" x14ac:dyDescent="0.5">
      <c r="A51" s="269"/>
      <c r="B51" s="272"/>
      <c r="C51" s="272"/>
      <c r="D51" s="210"/>
      <c r="E51" s="408"/>
      <c r="F51" s="210"/>
      <c r="G51" s="408"/>
      <c r="H51" s="340"/>
      <c r="I51" s="340"/>
      <c r="J51" s="282" t="s">
        <v>424</v>
      </c>
      <c r="K51" s="283"/>
      <c r="L51" s="283"/>
      <c r="M51" s="283"/>
      <c r="N51" s="283"/>
      <c r="O51" s="283"/>
      <c r="P51" s="283"/>
      <c r="Q51" s="283"/>
      <c r="R51" s="121"/>
      <c r="S51" s="157"/>
      <c r="T51" s="121"/>
      <c r="U51" s="140"/>
      <c r="V51" s="152">
        <f>+AVERAGE(V36:V50)</f>
        <v>0.52423611111111112</v>
      </c>
      <c r="W51" s="152">
        <f>+AVERAGE(W36:W50)</f>
        <v>0.52423611111111112</v>
      </c>
      <c r="X51" s="121"/>
      <c r="Y51" s="121"/>
      <c r="Z51" s="121"/>
      <c r="AA51" s="121"/>
      <c r="AB51" s="121"/>
      <c r="AC51" s="121"/>
      <c r="AD51" s="121"/>
      <c r="AE51" s="121"/>
      <c r="AF51" s="121"/>
      <c r="AG51" s="121"/>
      <c r="AH51" s="121"/>
      <c r="AI51" s="121"/>
      <c r="AJ51" s="121"/>
      <c r="AK51" s="121"/>
      <c r="AL51" s="121"/>
      <c r="AM51" s="121"/>
      <c r="AN51" s="149"/>
      <c r="AO51" s="146">
        <f>+AVERAGE(AO36:AO50)</f>
        <v>0.52423611111111112</v>
      </c>
      <c r="AP51" s="147">
        <f>AP36</f>
        <v>0.52423611111111112</v>
      </c>
      <c r="AQ51" s="121"/>
      <c r="AR51" s="121"/>
      <c r="AS51" s="122"/>
      <c r="AT51" s="100"/>
      <c r="AU51" s="40"/>
      <c r="AV51" s="40"/>
      <c r="AW51" s="40"/>
      <c r="AX51" s="40"/>
      <c r="AY51" s="40"/>
      <c r="AZ51" s="41"/>
      <c r="BA51" s="90"/>
      <c r="BB51" s="91"/>
      <c r="BC51" s="161">
        <f>BC36</f>
        <v>2625843186.29</v>
      </c>
      <c r="BD51" s="161">
        <f>BD36</f>
        <v>1811769200</v>
      </c>
      <c r="BE51" s="160">
        <f>BD51/BC51</f>
        <v>0.68997616059465139</v>
      </c>
      <c r="BF51" s="41"/>
      <c r="BG51" s="41"/>
      <c r="BH51" s="41"/>
      <c r="BI51" s="41"/>
    </row>
    <row r="52" spans="1:193" ht="47.25" customHeight="1" x14ac:dyDescent="0.2">
      <c r="A52" s="269"/>
      <c r="B52" s="272"/>
      <c r="C52" s="272"/>
      <c r="D52" s="210"/>
      <c r="E52" s="408"/>
      <c r="F52" s="210"/>
      <c r="G52" s="408"/>
      <c r="H52" s="340"/>
      <c r="I52" s="340"/>
      <c r="J52" s="431" t="s">
        <v>192</v>
      </c>
      <c r="K52" s="385" t="s">
        <v>193</v>
      </c>
      <c r="L52" s="385" t="s">
        <v>125</v>
      </c>
      <c r="M52" s="309">
        <v>100881</v>
      </c>
      <c r="N52" s="214" t="s">
        <v>194</v>
      </c>
      <c r="O52" s="296"/>
      <c r="P52" s="296" t="s">
        <v>129</v>
      </c>
      <c r="Q52" s="296" t="s">
        <v>195</v>
      </c>
      <c r="R52" s="309">
        <v>120000</v>
      </c>
      <c r="S52" s="421">
        <v>15000</v>
      </c>
      <c r="T52" s="309">
        <f>108103+15027</f>
        <v>123130</v>
      </c>
      <c r="U52" s="453">
        <f>704+442+1744+583</f>
        <v>3473</v>
      </c>
      <c r="V52" s="449">
        <f>U52/S52</f>
        <v>0.23153333333333334</v>
      </c>
      <c r="W52" s="447">
        <f>U52/S52</f>
        <v>0.23153333333333334</v>
      </c>
      <c r="X52" s="385" t="s">
        <v>131</v>
      </c>
      <c r="Y52" s="370" t="s">
        <v>132</v>
      </c>
      <c r="Z52" s="370" t="s">
        <v>133</v>
      </c>
      <c r="AA52" s="441" t="s">
        <v>196</v>
      </c>
      <c r="AB52" s="445" t="s">
        <v>197</v>
      </c>
      <c r="AC52" s="441" t="s">
        <v>198</v>
      </c>
      <c r="AD52" s="254" t="s">
        <v>199</v>
      </c>
      <c r="AE52" s="79" t="s">
        <v>200</v>
      </c>
      <c r="AF52" s="297"/>
      <c r="AG52" s="297"/>
      <c r="AH52" s="34">
        <v>0.05</v>
      </c>
      <c r="AI52" s="63" t="s">
        <v>373</v>
      </c>
      <c r="AJ52" s="35" t="s">
        <v>372</v>
      </c>
      <c r="AK52" s="62">
        <v>319</v>
      </c>
      <c r="AL52" s="297">
        <v>15000</v>
      </c>
      <c r="AM52" s="385"/>
      <c r="AN52" s="453">
        <f>U52</f>
        <v>3473</v>
      </c>
      <c r="AO52" s="449">
        <f>AN52/AL52</f>
        <v>0.23153333333333334</v>
      </c>
      <c r="AP52" s="324">
        <f>(AO52+AO60)/2</f>
        <v>0.11576666666666667</v>
      </c>
      <c r="AQ52" s="254" t="s">
        <v>138</v>
      </c>
      <c r="AR52" s="254" t="s">
        <v>341</v>
      </c>
      <c r="AS52" s="254" t="s">
        <v>139</v>
      </c>
      <c r="AT52" s="106">
        <v>208669714.05000001</v>
      </c>
      <c r="AU52" s="37" t="s">
        <v>177</v>
      </c>
      <c r="AV52" s="254" t="s">
        <v>201</v>
      </c>
      <c r="AW52" s="254" t="s">
        <v>202</v>
      </c>
      <c r="AX52" s="37" t="s">
        <v>143</v>
      </c>
      <c r="AY52" s="27" t="s">
        <v>144</v>
      </c>
      <c r="AZ52" s="38" t="s">
        <v>145</v>
      </c>
      <c r="BA52" s="37" t="s">
        <v>177</v>
      </c>
      <c r="BB52" s="89">
        <v>45292</v>
      </c>
      <c r="BC52" s="249">
        <v>8831719457.7099991</v>
      </c>
      <c r="BD52" s="249">
        <v>1588938198</v>
      </c>
      <c r="BE52" s="234">
        <f>BD52/BC52</f>
        <v>0.17991266656606417</v>
      </c>
      <c r="BF52" s="214" t="s">
        <v>428</v>
      </c>
      <c r="BG52" s="214" t="s">
        <v>457</v>
      </c>
      <c r="BH52" s="212" t="s">
        <v>475</v>
      </c>
      <c r="BI52" s="579" t="s">
        <v>525</v>
      </c>
    </row>
    <row r="53" spans="1:193" ht="47.25" customHeight="1" x14ac:dyDescent="0.2">
      <c r="A53" s="269"/>
      <c r="B53" s="272"/>
      <c r="C53" s="272"/>
      <c r="D53" s="210"/>
      <c r="E53" s="408"/>
      <c r="F53" s="210"/>
      <c r="G53" s="408"/>
      <c r="H53" s="340"/>
      <c r="I53" s="340"/>
      <c r="J53" s="431"/>
      <c r="K53" s="385"/>
      <c r="L53" s="385"/>
      <c r="M53" s="309"/>
      <c r="N53" s="214"/>
      <c r="O53" s="296"/>
      <c r="P53" s="296"/>
      <c r="Q53" s="296"/>
      <c r="R53" s="309"/>
      <c r="S53" s="421"/>
      <c r="T53" s="309"/>
      <c r="U53" s="453"/>
      <c r="V53" s="449"/>
      <c r="W53" s="447"/>
      <c r="X53" s="385"/>
      <c r="Y53" s="370"/>
      <c r="Z53" s="370"/>
      <c r="AA53" s="441"/>
      <c r="AB53" s="445"/>
      <c r="AC53" s="441"/>
      <c r="AD53" s="254"/>
      <c r="AE53" s="79" t="s">
        <v>203</v>
      </c>
      <c r="AF53" s="299"/>
      <c r="AG53" s="299"/>
      <c r="AH53" s="34">
        <v>0.05</v>
      </c>
      <c r="AI53" s="63" t="s">
        <v>373</v>
      </c>
      <c r="AJ53" s="35" t="s">
        <v>372</v>
      </c>
      <c r="AK53" s="62">
        <v>319</v>
      </c>
      <c r="AL53" s="298"/>
      <c r="AM53" s="385"/>
      <c r="AN53" s="453"/>
      <c r="AO53" s="449"/>
      <c r="AP53" s="325"/>
      <c r="AQ53" s="254"/>
      <c r="AR53" s="254"/>
      <c r="AS53" s="254"/>
      <c r="AT53" s="106">
        <v>100000000</v>
      </c>
      <c r="AU53" s="37" t="s">
        <v>177</v>
      </c>
      <c r="AV53" s="254"/>
      <c r="AW53" s="254"/>
      <c r="AX53" s="37" t="s">
        <v>143</v>
      </c>
      <c r="AY53" s="27" t="s">
        <v>357</v>
      </c>
      <c r="AZ53" s="45" t="s">
        <v>405</v>
      </c>
      <c r="BA53" s="37" t="s">
        <v>177</v>
      </c>
      <c r="BB53" s="89">
        <v>45292</v>
      </c>
      <c r="BC53" s="225"/>
      <c r="BD53" s="225"/>
      <c r="BE53" s="235"/>
      <c r="BF53" s="214"/>
      <c r="BG53" s="214"/>
      <c r="BH53" s="212"/>
      <c r="BI53" s="579"/>
    </row>
    <row r="54" spans="1:193" ht="47.25" customHeight="1" x14ac:dyDescent="0.2">
      <c r="A54" s="269"/>
      <c r="B54" s="272"/>
      <c r="C54" s="272"/>
      <c r="D54" s="210"/>
      <c r="E54" s="408"/>
      <c r="F54" s="210"/>
      <c r="G54" s="408"/>
      <c r="H54" s="340"/>
      <c r="I54" s="340"/>
      <c r="J54" s="431"/>
      <c r="K54" s="385"/>
      <c r="L54" s="385"/>
      <c r="M54" s="309"/>
      <c r="N54" s="214"/>
      <c r="O54" s="296"/>
      <c r="P54" s="296" t="s">
        <v>129</v>
      </c>
      <c r="Q54" s="296" t="s">
        <v>150</v>
      </c>
      <c r="R54" s="309"/>
      <c r="S54" s="421"/>
      <c r="T54" s="309"/>
      <c r="U54" s="453"/>
      <c r="V54" s="449"/>
      <c r="W54" s="447"/>
      <c r="X54" s="385"/>
      <c r="Y54" s="370"/>
      <c r="Z54" s="370"/>
      <c r="AA54" s="441"/>
      <c r="AB54" s="445"/>
      <c r="AC54" s="441"/>
      <c r="AD54" s="254"/>
      <c r="AE54" s="79" t="s">
        <v>204</v>
      </c>
      <c r="AF54" s="297"/>
      <c r="AG54" s="297"/>
      <c r="AH54" s="34">
        <v>0.12</v>
      </c>
      <c r="AI54" s="63" t="s">
        <v>373</v>
      </c>
      <c r="AJ54" s="35" t="s">
        <v>372</v>
      </c>
      <c r="AK54" s="62">
        <v>319</v>
      </c>
      <c r="AL54" s="298"/>
      <c r="AM54" s="385"/>
      <c r="AN54" s="453"/>
      <c r="AO54" s="449"/>
      <c r="AP54" s="325"/>
      <c r="AQ54" s="254"/>
      <c r="AR54" s="254"/>
      <c r="AS54" s="254"/>
      <c r="AT54" s="106">
        <v>29258901</v>
      </c>
      <c r="AU54" s="37" t="s">
        <v>177</v>
      </c>
      <c r="AV54" s="254"/>
      <c r="AW54" s="254"/>
      <c r="AX54" s="37" t="s">
        <v>143</v>
      </c>
      <c r="AY54" s="27" t="s">
        <v>144</v>
      </c>
      <c r="AZ54" s="38" t="s">
        <v>145</v>
      </c>
      <c r="BA54" s="37" t="s">
        <v>177</v>
      </c>
      <c r="BB54" s="89">
        <v>45292</v>
      </c>
      <c r="BC54" s="225"/>
      <c r="BD54" s="225"/>
      <c r="BE54" s="235"/>
      <c r="BF54" s="214"/>
      <c r="BG54" s="214"/>
      <c r="BH54" s="212"/>
      <c r="BI54" s="579"/>
    </row>
    <row r="55" spans="1:193" ht="47.25" customHeight="1" x14ac:dyDescent="0.2">
      <c r="A55" s="269"/>
      <c r="B55" s="272"/>
      <c r="C55" s="272"/>
      <c r="D55" s="210"/>
      <c r="E55" s="408"/>
      <c r="F55" s="210"/>
      <c r="G55" s="408"/>
      <c r="H55" s="340"/>
      <c r="I55" s="340"/>
      <c r="J55" s="431"/>
      <c r="K55" s="385"/>
      <c r="L55" s="385"/>
      <c r="M55" s="309"/>
      <c r="N55" s="214"/>
      <c r="O55" s="296"/>
      <c r="P55" s="296"/>
      <c r="Q55" s="296"/>
      <c r="R55" s="309"/>
      <c r="S55" s="421"/>
      <c r="T55" s="309"/>
      <c r="U55" s="453"/>
      <c r="V55" s="449"/>
      <c r="W55" s="447"/>
      <c r="X55" s="385"/>
      <c r="Y55" s="370"/>
      <c r="Z55" s="370"/>
      <c r="AA55" s="441"/>
      <c r="AB55" s="445"/>
      <c r="AC55" s="441"/>
      <c r="AD55" s="254"/>
      <c r="AE55" s="79" t="s">
        <v>205</v>
      </c>
      <c r="AF55" s="298"/>
      <c r="AG55" s="298"/>
      <c r="AH55" s="34">
        <v>0.12</v>
      </c>
      <c r="AI55" s="63" t="s">
        <v>373</v>
      </c>
      <c r="AJ55" s="35" t="s">
        <v>372</v>
      </c>
      <c r="AK55" s="62">
        <v>319</v>
      </c>
      <c r="AL55" s="298"/>
      <c r="AM55" s="385"/>
      <c r="AN55" s="453"/>
      <c r="AO55" s="449"/>
      <c r="AP55" s="325"/>
      <c r="AQ55" s="254"/>
      <c r="AR55" s="254"/>
      <c r="AS55" s="254"/>
      <c r="AT55" s="106">
        <v>29258901</v>
      </c>
      <c r="AU55" s="37" t="s">
        <v>177</v>
      </c>
      <c r="AV55" s="254"/>
      <c r="AW55" s="254"/>
      <c r="AX55" s="37" t="s">
        <v>143</v>
      </c>
      <c r="AY55" s="27" t="s">
        <v>144</v>
      </c>
      <c r="AZ55" s="38" t="s">
        <v>145</v>
      </c>
      <c r="BA55" s="37" t="s">
        <v>177</v>
      </c>
      <c r="BB55" s="89">
        <v>45292</v>
      </c>
      <c r="BC55" s="225"/>
      <c r="BD55" s="225"/>
      <c r="BE55" s="235"/>
      <c r="BF55" s="214"/>
      <c r="BG55" s="214"/>
      <c r="BH55" s="212"/>
      <c r="BI55" s="579"/>
    </row>
    <row r="56" spans="1:193" ht="47.25" customHeight="1" x14ac:dyDescent="0.2">
      <c r="A56" s="269"/>
      <c r="B56" s="272"/>
      <c r="C56" s="272"/>
      <c r="D56" s="210"/>
      <c r="E56" s="408"/>
      <c r="F56" s="210"/>
      <c r="G56" s="408"/>
      <c r="H56" s="340"/>
      <c r="I56" s="340"/>
      <c r="J56" s="431"/>
      <c r="K56" s="385"/>
      <c r="L56" s="385"/>
      <c r="M56" s="309"/>
      <c r="N56" s="214"/>
      <c r="O56" s="296"/>
      <c r="P56" s="296"/>
      <c r="Q56" s="296"/>
      <c r="R56" s="309"/>
      <c r="S56" s="421"/>
      <c r="T56" s="309"/>
      <c r="U56" s="453"/>
      <c r="V56" s="449"/>
      <c r="W56" s="447"/>
      <c r="X56" s="385"/>
      <c r="Y56" s="370"/>
      <c r="Z56" s="370"/>
      <c r="AA56" s="441"/>
      <c r="AB56" s="445"/>
      <c r="AC56" s="441"/>
      <c r="AD56" s="254"/>
      <c r="AE56" s="79" t="s">
        <v>206</v>
      </c>
      <c r="AF56" s="298"/>
      <c r="AG56" s="298"/>
      <c r="AH56" s="34">
        <v>0.12</v>
      </c>
      <c r="AI56" s="63" t="s">
        <v>373</v>
      </c>
      <c r="AJ56" s="35" t="s">
        <v>372</v>
      </c>
      <c r="AK56" s="62">
        <v>319</v>
      </c>
      <c r="AL56" s="298"/>
      <c r="AM56" s="385"/>
      <c r="AN56" s="453"/>
      <c r="AO56" s="449"/>
      <c r="AP56" s="325"/>
      <c r="AQ56" s="254"/>
      <c r="AR56" s="254"/>
      <c r="AS56" s="254"/>
      <c r="AT56" s="106">
        <v>29258901</v>
      </c>
      <c r="AU56" s="37" t="s">
        <v>177</v>
      </c>
      <c r="AV56" s="254"/>
      <c r="AW56" s="254"/>
      <c r="AX56" s="37" t="s">
        <v>143</v>
      </c>
      <c r="AY56" s="27" t="s">
        <v>144</v>
      </c>
      <c r="AZ56" s="38" t="s">
        <v>145</v>
      </c>
      <c r="BA56" s="37" t="s">
        <v>177</v>
      </c>
      <c r="BB56" s="89">
        <v>45292</v>
      </c>
      <c r="BC56" s="225"/>
      <c r="BD56" s="225"/>
      <c r="BE56" s="235"/>
      <c r="BF56" s="214"/>
      <c r="BG56" s="214"/>
      <c r="BH56" s="212"/>
      <c r="BI56" s="579"/>
    </row>
    <row r="57" spans="1:193" ht="47.25" customHeight="1" x14ac:dyDescent="0.2">
      <c r="A57" s="269"/>
      <c r="B57" s="272"/>
      <c r="C57" s="272"/>
      <c r="D57" s="210"/>
      <c r="E57" s="408"/>
      <c r="F57" s="210"/>
      <c r="G57" s="408"/>
      <c r="H57" s="340"/>
      <c r="I57" s="340"/>
      <c r="J57" s="431"/>
      <c r="K57" s="385"/>
      <c r="L57" s="385"/>
      <c r="M57" s="309"/>
      <c r="N57" s="214"/>
      <c r="O57" s="296"/>
      <c r="P57" s="296"/>
      <c r="Q57" s="296"/>
      <c r="R57" s="309"/>
      <c r="S57" s="421"/>
      <c r="T57" s="309"/>
      <c r="U57" s="453"/>
      <c r="V57" s="449"/>
      <c r="W57" s="447"/>
      <c r="X57" s="385"/>
      <c r="Y57" s="370"/>
      <c r="Z57" s="370"/>
      <c r="AA57" s="441"/>
      <c r="AB57" s="445"/>
      <c r="AC57" s="441"/>
      <c r="AD57" s="254"/>
      <c r="AE57" s="79" t="s">
        <v>207</v>
      </c>
      <c r="AF57" s="298"/>
      <c r="AG57" s="298"/>
      <c r="AH57" s="34">
        <v>0.12</v>
      </c>
      <c r="AI57" s="63" t="s">
        <v>373</v>
      </c>
      <c r="AJ57" s="35" t="s">
        <v>372</v>
      </c>
      <c r="AK57" s="62">
        <v>319</v>
      </c>
      <c r="AL57" s="298"/>
      <c r="AM57" s="385"/>
      <c r="AN57" s="453"/>
      <c r="AO57" s="449"/>
      <c r="AP57" s="325"/>
      <c r="AQ57" s="254"/>
      <c r="AR57" s="254"/>
      <c r="AS57" s="254"/>
      <c r="AT57" s="106">
        <v>29258901</v>
      </c>
      <c r="AU57" s="37" t="s">
        <v>177</v>
      </c>
      <c r="AV57" s="254"/>
      <c r="AW57" s="254"/>
      <c r="AX57" s="37" t="s">
        <v>143</v>
      </c>
      <c r="AY57" s="27" t="s">
        <v>144</v>
      </c>
      <c r="AZ57" s="38" t="s">
        <v>145</v>
      </c>
      <c r="BA57" s="37" t="s">
        <v>177</v>
      </c>
      <c r="BB57" s="89">
        <v>45292</v>
      </c>
      <c r="BC57" s="225"/>
      <c r="BD57" s="225"/>
      <c r="BE57" s="235"/>
      <c r="BF57" s="214"/>
      <c r="BG57" s="214"/>
      <c r="BH57" s="212"/>
      <c r="BI57" s="579"/>
    </row>
    <row r="58" spans="1:193" ht="47.25" customHeight="1" x14ac:dyDescent="0.2">
      <c r="A58" s="269"/>
      <c r="B58" s="272"/>
      <c r="C58" s="272"/>
      <c r="D58" s="210"/>
      <c r="E58" s="408"/>
      <c r="F58" s="210"/>
      <c r="G58" s="408"/>
      <c r="H58" s="340"/>
      <c r="I58" s="340"/>
      <c r="J58" s="431"/>
      <c r="K58" s="385"/>
      <c r="L58" s="385"/>
      <c r="M58" s="309"/>
      <c r="N58" s="214"/>
      <c r="O58" s="296"/>
      <c r="P58" s="296"/>
      <c r="Q58" s="296"/>
      <c r="R58" s="309"/>
      <c r="S58" s="421"/>
      <c r="T58" s="309"/>
      <c r="U58" s="453"/>
      <c r="V58" s="449"/>
      <c r="W58" s="447"/>
      <c r="X58" s="385"/>
      <c r="Y58" s="370"/>
      <c r="Z58" s="370"/>
      <c r="AA58" s="441"/>
      <c r="AB58" s="445"/>
      <c r="AC58" s="441"/>
      <c r="AD58" s="254"/>
      <c r="AE58" s="79" t="s">
        <v>208</v>
      </c>
      <c r="AF58" s="298"/>
      <c r="AG58" s="298"/>
      <c r="AH58" s="34">
        <v>0.12</v>
      </c>
      <c r="AI58" s="63" t="s">
        <v>373</v>
      </c>
      <c r="AJ58" s="35" t="s">
        <v>372</v>
      </c>
      <c r="AK58" s="62">
        <v>319</v>
      </c>
      <c r="AL58" s="298"/>
      <c r="AM58" s="385"/>
      <c r="AN58" s="453"/>
      <c r="AO58" s="449"/>
      <c r="AP58" s="325"/>
      <c r="AQ58" s="254"/>
      <c r="AR58" s="254"/>
      <c r="AS58" s="254"/>
      <c r="AT58" s="106">
        <v>29258901</v>
      </c>
      <c r="AU58" s="37" t="s">
        <v>177</v>
      </c>
      <c r="AV58" s="254"/>
      <c r="AW58" s="254"/>
      <c r="AX58" s="37" t="s">
        <v>143</v>
      </c>
      <c r="AY58" s="27" t="s">
        <v>144</v>
      </c>
      <c r="AZ58" s="38" t="s">
        <v>145</v>
      </c>
      <c r="BA58" s="37" t="s">
        <v>177</v>
      </c>
      <c r="BB58" s="89">
        <v>45292</v>
      </c>
      <c r="BC58" s="225"/>
      <c r="BD58" s="225"/>
      <c r="BE58" s="235"/>
      <c r="BF58" s="214"/>
      <c r="BG58" s="214"/>
      <c r="BH58" s="212"/>
      <c r="BI58" s="579"/>
    </row>
    <row r="59" spans="1:193" ht="250.15" customHeight="1" x14ac:dyDescent="0.2">
      <c r="A59" s="269"/>
      <c r="B59" s="272"/>
      <c r="C59" s="272"/>
      <c r="D59" s="210"/>
      <c r="E59" s="408"/>
      <c r="F59" s="210"/>
      <c r="G59" s="408"/>
      <c r="H59" s="340"/>
      <c r="I59" s="340"/>
      <c r="J59" s="431"/>
      <c r="K59" s="385"/>
      <c r="L59" s="385"/>
      <c r="M59" s="309"/>
      <c r="N59" s="214"/>
      <c r="O59" s="296"/>
      <c r="P59" s="296"/>
      <c r="Q59" s="296"/>
      <c r="R59" s="309"/>
      <c r="S59" s="421"/>
      <c r="T59" s="309"/>
      <c r="U59" s="453"/>
      <c r="V59" s="449"/>
      <c r="W59" s="447"/>
      <c r="X59" s="385"/>
      <c r="Y59" s="370"/>
      <c r="Z59" s="370"/>
      <c r="AA59" s="441"/>
      <c r="AB59" s="445"/>
      <c r="AC59" s="441"/>
      <c r="AD59" s="254"/>
      <c r="AE59" s="79" t="s">
        <v>209</v>
      </c>
      <c r="AF59" s="299"/>
      <c r="AG59" s="299"/>
      <c r="AH59" s="34">
        <v>0.12</v>
      </c>
      <c r="AI59" s="63" t="s">
        <v>373</v>
      </c>
      <c r="AJ59" s="35" t="s">
        <v>372</v>
      </c>
      <c r="AK59" s="62">
        <v>319</v>
      </c>
      <c r="AL59" s="298"/>
      <c r="AM59" s="385"/>
      <c r="AN59" s="453"/>
      <c r="AO59" s="449"/>
      <c r="AP59" s="325"/>
      <c r="AQ59" s="254"/>
      <c r="AR59" s="254"/>
      <c r="AS59" s="254"/>
      <c r="AT59" s="106">
        <v>212614680.60000002</v>
      </c>
      <c r="AU59" s="37" t="s">
        <v>177</v>
      </c>
      <c r="AV59" s="254"/>
      <c r="AW59" s="254"/>
      <c r="AX59" s="37" t="s">
        <v>143</v>
      </c>
      <c r="AY59" s="27" t="s">
        <v>144</v>
      </c>
      <c r="AZ59" s="38" t="s">
        <v>145</v>
      </c>
      <c r="BA59" s="37" t="s">
        <v>177</v>
      </c>
      <c r="BB59" s="89">
        <v>45292</v>
      </c>
      <c r="BC59" s="225"/>
      <c r="BD59" s="225"/>
      <c r="BE59" s="235"/>
      <c r="BF59" s="214"/>
      <c r="BG59" s="214"/>
      <c r="BH59" s="212"/>
      <c r="BI59" s="579"/>
    </row>
    <row r="60" spans="1:193" ht="47.25" customHeight="1" x14ac:dyDescent="0.2">
      <c r="A60" s="269"/>
      <c r="B60" s="272"/>
      <c r="C60" s="272"/>
      <c r="D60" s="210"/>
      <c r="E60" s="408"/>
      <c r="F60" s="210"/>
      <c r="G60" s="408"/>
      <c r="H60" s="340"/>
      <c r="I60" s="340"/>
      <c r="J60" s="431"/>
      <c r="K60" s="214" t="s">
        <v>210</v>
      </c>
      <c r="L60" s="214" t="s">
        <v>125</v>
      </c>
      <c r="M60" s="409">
        <v>12</v>
      </c>
      <c r="N60" s="214" t="s">
        <v>211</v>
      </c>
      <c r="O60" s="296"/>
      <c r="P60" s="296" t="s">
        <v>129</v>
      </c>
      <c r="Q60" s="296" t="s">
        <v>154</v>
      </c>
      <c r="R60" s="309">
        <v>15</v>
      </c>
      <c r="S60" s="421">
        <v>6</v>
      </c>
      <c r="T60" s="508">
        <f>12+6</f>
        <v>18</v>
      </c>
      <c r="U60" s="454">
        <v>0</v>
      </c>
      <c r="V60" s="449">
        <f>U60/T60</f>
        <v>0</v>
      </c>
      <c r="W60" s="447">
        <f>U60/R60</f>
        <v>0</v>
      </c>
      <c r="X60" s="385" t="s">
        <v>131</v>
      </c>
      <c r="Y60" s="370" t="s">
        <v>132</v>
      </c>
      <c r="Z60" s="370"/>
      <c r="AA60" s="441"/>
      <c r="AB60" s="445"/>
      <c r="AC60" s="441"/>
      <c r="AD60" s="254"/>
      <c r="AE60" s="443" t="s">
        <v>364</v>
      </c>
      <c r="AF60" s="297"/>
      <c r="AG60" s="303"/>
      <c r="AH60" s="313">
        <v>0.09</v>
      </c>
      <c r="AI60" s="322" t="s">
        <v>373</v>
      </c>
      <c r="AJ60" s="322" t="s">
        <v>372</v>
      </c>
      <c r="AK60" s="486">
        <v>319</v>
      </c>
      <c r="AL60" s="298"/>
      <c r="AM60" s="385"/>
      <c r="AN60" s="454">
        <f>U60</f>
        <v>0</v>
      </c>
      <c r="AO60" s="449">
        <f>AN60/S60</f>
        <v>0</v>
      </c>
      <c r="AP60" s="325"/>
      <c r="AQ60" s="254"/>
      <c r="AR60" s="254"/>
      <c r="AS60" s="254"/>
      <c r="AT60" s="106">
        <v>334831170.3499999</v>
      </c>
      <c r="AU60" s="37" t="s">
        <v>177</v>
      </c>
      <c r="AV60" s="254"/>
      <c r="AW60" s="254"/>
      <c r="AX60" s="37" t="s">
        <v>143</v>
      </c>
      <c r="AY60" s="27" t="s">
        <v>361</v>
      </c>
      <c r="AZ60" s="38" t="s">
        <v>401</v>
      </c>
      <c r="BA60" s="37" t="s">
        <v>177</v>
      </c>
      <c r="BB60" s="89">
        <v>45292</v>
      </c>
      <c r="BC60" s="225"/>
      <c r="BD60" s="225"/>
      <c r="BE60" s="235"/>
      <c r="BF60" s="214" t="s">
        <v>427</v>
      </c>
      <c r="BG60" s="210" t="s">
        <v>458</v>
      </c>
      <c r="BH60" s="598" t="s">
        <v>476</v>
      </c>
      <c r="BI60" s="589" t="s">
        <v>526</v>
      </c>
    </row>
    <row r="61" spans="1:193" ht="47.25" customHeight="1" x14ac:dyDescent="0.2">
      <c r="A61" s="269"/>
      <c r="B61" s="272"/>
      <c r="C61" s="272"/>
      <c r="D61" s="210"/>
      <c r="E61" s="408"/>
      <c r="F61" s="210"/>
      <c r="G61" s="408"/>
      <c r="H61" s="340"/>
      <c r="I61" s="340"/>
      <c r="J61" s="431"/>
      <c r="K61" s="214"/>
      <c r="L61" s="214"/>
      <c r="M61" s="409"/>
      <c r="N61" s="214"/>
      <c r="O61" s="296"/>
      <c r="P61" s="296"/>
      <c r="Q61" s="296"/>
      <c r="R61" s="309"/>
      <c r="S61" s="421"/>
      <c r="T61" s="508"/>
      <c r="U61" s="454"/>
      <c r="V61" s="449"/>
      <c r="W61" s="447"/>
      <c r="X61" s="385"/>
      <c r="Y61" s="370"/>
      <c r="Z61" s="370"/>
      <c r="AA61" s="441"/>
      <c r="AB61" s="445"/>
      <c r="AC61" s="441"/>
      <c r="AD61" s="254"/>
      <c r="AE61" s="444"/>
      <c r="AF61" s="298"/>
      <c r="AG61" s="305"/>
      <c r="AH61" s="315"/>
      <c r="AI61" s="323"/>
      <c r="AJ61" s="323" t="s">
        <v>372</v>
      </c>
      <c r="AK61" s="487"/>
      <c r="AL61" s="298"/>
      <c r="AM61" s="385"/>
      <c r="AN61" s="454"/>
      <c r="AO61" s="449"/>
      <c r="AP61" s="325"/>
      <c r="AQ61" s="254"/>
      <c r="AR61" s="254"/>
      <c r="AS61" s="254"/>
      <c r="AT61" s="106">
        <v>578000000</v>
      </c>
      <c r="AU61" s="37" t="s">
        <v>140</v>
      </c>
      <c r="AV61" s="254"/>
      <c r="AW61" s="254"/>
      <c r="AX61" s="37"/>
      <c r="AY61" s="27" t="s">
        <v>361</v>
      </c>
      <c r="AZ61" s="38" t="s">
        <v>401</v>
      </c>
      <c r="BA61" s="37" t="s">
        <v>140</v>
      </c>
      <c r="BB61" s="89">
        <v>45292</v>
      </c>
      <c r="BC61" s="225"/>
      <c r="BD61" s="225"/>
      <c r="BE61" s="235"/>
      <c r="BF61" s="214"/>
      <c r="BG61" s="210"/>
      <c r="BH61" s="212"/>
      <c r="BI61" s="579"/>
    </row>
    <row r="62" spans="1:193" ht="47.25" customHeight="1" x14ac:dyDescent="0.2">
      <c r="A62" s="269"/>
      <c r="B62" s="272"/>
      <c r="C62" s="272"/>
      <c r="D62" s="210"/>
      <c r="E62" s="408"/>
      <c r="F62" s="210"/>
      <c r="G62" s="408"/>
      <c r="H62" s="340"/>
      <c r="I62" s="340"/>
      <c r="J62" s="431"/>
      <c r="K62" s="214"/>
      <c r="L62" s="214"/>
      <c r="M62" s="409"/>
      <c r="N62" s="214"/>
      <c r="O62" s="296"/>
      <c r="P62" s="296"/>
      <c r="Q62" s="296"/>
      <c r="R62" s="309"/>
      <c r="S62" s="421"/>
      <c r="T62" s="508"/>
      <c r="U62" s="454"/>
      <c r="V62" s="449"/>
      <c r="W62" s="447"/>
      <c r="X62" s="385"/>
      <c r="Y62" s="370"/>
      <c r="Z62" s="370"/>
      <c r="AA62" s="441"/>
      <c r="AB62" s="445"/>
      <c r="AC62" s="441"/>
      <c r="AD62" s="254"/>
      <c r="AE62" s="238" t="s">
        <v>212</v>
      </c>
      <c r="AF62" s="298"/>
      <c r="AG62" s="303"/>
      <c r="AH62" s="313">
        <v>0.09</v>
      </c>
      <c r="AI62" s="322" t="s">
        <v>373</v>
      </c>
      <c r="AJ62" s="319" t="s">
        <v>372</v>
      </c>
      <c r="AK62" s="486">
        <v>319</v>
      </c>
      <c r="AL62" s="298"/>
      <c r="AM62" s="385"/>
      <c r="AN62" s="454"/>
      <c r="AO62" s="449"/>
      <c r="AP62" s="325"/>
      <c r="AQ62" s="254"/>
      <c r="AR62" s="254"/>
      <c r="AS62" s="254"/>
      <c r="AT62" s="488">
        <v>1063808614</v>
      </c>
      <c r="AU62" s="251" t="s">
        <v>177</v>
      </c>
      <c r="AV62" s="254"/>
      <c r="AW62" s="254"/>
      <c r="AX62" s="37" t="s">
        <v>143</v>
      </c>
      <c r="AY62" s="27" t="s">
        <v>362</v>
      </c>
      <c r="AZ62" s="45" t="s">
        <v>405</v>
      </c>
      <c r="BA62" s="37" t="s">
        <v>177</v>
      </c>
      <c r="BB62" s="89">
        <v>45292</v>
      </c>
      <c r="BC62" s="225"/>
      <c r="BD62" s="225"/>
      <c r="BE62" s="235"/>
      <c r="BF62" s="214"/>
      <c r="BG62" s="210"/>
      <c r="BH62" s="212"/>
      <c r="BI62" s="579"/>
    </row>
    <row r="63" spans="1:193" ht="280.89999999999998" customHeight="1" x14ac:dyDescent="0.2">
      <c r="A63" s="269"/>
      <c r="B63" s="272"/>
      <c r="C63" s="272"/>
      <c r="D63" s="210"/>
      <c r="E63" s="408"/>
      <c r="F63" s="210"/>
      <c r="G63" s="408"/>
      <c r="H63" s="340"/>
      <c r="I63" s="340"/>
      <c r="J63" s="431"/>
      <c r="K63" s="214"/>
      <c r="L63" s="214"/>
      <c r="M63" s="409"/>
      <c r="N63" s="214"/>
      <c r="O63" s="296"/>
      <c r="P63" s="296"/>
      <c r="Q63" s="296"/>
      <c r="R63" s="309"/>
      <c r="S63" s="421"/>
      <c r="T63" s="508"/>
      <c r="U63" s="454"/>
      <c r="V63" s="449"/>
      <c r="W63" s="447"/>
      <c r="X63" s="385"/>
      <c r="Y63" s="370"/>
      <c r="Z63" s="370"/>
      <c r="AA63" s="441"/>
      <c r="AB63" s="445"/>
      <c r="AC63" s="441"/>
      <c r="AD63" s="254"/>
      <c r="AE63" s="238"/>
      <c r="AF63" s="299"/>
      <c r="AG63" s="305"/>
      <c r="AH63" s="315"/>
      <c r="AI63" s="323"/>
      <c r="AJ63" s="321"/>
      <c r="AK63" s="487"/>
      <c r="AL63" s="299"/>
      <c r="AM63" s="385"/>
      <c r="AN63" s="454"/>
      <c r="AO63" s="449"/>
      <c r="AP63" s="326"/>
      <c r="AQ63" s="254"/>
      <c r="AR63" s="254"/>
      <c r="AS63" s="254"/>
      <c r="AT63" s="489"/>
      <c r="AU63" s="253"/>
      <c r="AV63" s="254"/>
      <c r="AW63" s="254"/>
      <c r="AX63" s="37" t="s">
        <v>143</v>
      </c>
      <c r="AY63" s="27" t="s">
        <v>363</v>
      </c>
      <c r="AZ63" s="45" t="s">
        <v>401</v>
      </c>
      <c r="BA63" s="37" t="s">
        <v>177</v>
      </c>
      <c r="BB63" s="89">
        <v>45292</v>
      </c>
      <c r="BC63" s="250"/>
      <c r="BD63" s="250"/>
      <c r="BE63" s="236"/>
      <c r="BF63" s="214"/>
      <c r="BG63" s="210"/>
      <c r="BH63" s="212"/>
      <c r="BI63" s="579"/>
    </row>
    <row r="64" spans="1:193" ht="47.25" customHeight="1" x14ac:dyDescent="0.2">
      <c r="A64" s="269"/>
      <c r="B64" s="272"/>
      <c r="C64" s="272"/>
      <c r="D64" s="210"/>
      <c r="E64" s="408"/>
      <c r="F64" s="210"/>
      <c r="G64" s="408"/>
      <c r="H64" s="331"/>
      <c r="I64" s="331"/>
      <c r="J64" s="410" t="s">
        <v>424</v>
      </c>
      <c r="K64" s="411"/>
      <c r="L64" s="411"/>
      <c r="M64" s="411"/>
      <c r="N64" s="411"/>
      <c r="O64" s="411"/>
      <c r="P64" s="411"/>
      <c r="Q64" s="411"/>
      <c r="R64" s="123"/>
      <c r="S64" s="156"/>
      <c r="T64" s="123"/>
      <c r="U64" s="148"/>
      <c r="V64" s="147">
        <f>+AVERAGE(V52:V63)</f>
        <v>0.11576666666666667</v>
      </c>
      <c r="W64" s="147">
        <f>+AVERAGE(W52:W63)</f>
        <v>0.11576666666666667</v>
      </c>
      <c r="X64" s="123"/>
      <c r="Y64" s="123"/>
      <c r="Z64" s="123"/>
      <c r="AA64" s="123"/>
      <c r="AB64" s="123"/>
      <c r="AC64" s="123"/>
      <c r="AD64" s="123"/>
      <c r="AE64" s="123"/>
      <c r="AF64" s="123"/>
      <c r="AG64" s="123"/>
      <c r="AH64" s="123"/>
      <c r="AI64" s="123"/>
      <c r="AJ64" s="123"/>
      <c r="AK64" s="123"/>
      <c r="AL64" s="123"/>
      <c r="AM64" s="123"/>
      <c r="AN64" s="150"/>
      <c r="AO64" s="151">
        <f>+AVERAGE(AO52:AO63)</f>
        <v>0.11576666666666667</v>
      </c>
      <c r="AP64" s="152">
        <f>AP52</f>
        <v>0.11576666666666667</v>
      </c>
      <c r="AQ64" s="123"/>
      <c r="AR64" s="123"/>
      <c r="AS64" s="124"/>
      <c r="AT64" s="100"/>
      <c r="AU64" s="40"/>
      <c r="AV64" s="40"/>
      <c r="AW64" s="40"/>
      <c r="AX64" s="40"/>
      <c r="AY64" s="40"/>
      <c r="AZ64" s="41"/>
      <c r="BA64" s="90"/>
      <c r="BB64" s="91"/>
      <c r="BC64" s="161">
        <f>BC52</f>
        <v>8831719457.7099991</v>
      </c>
      <c r="BD64" s="161">
        <f>BD52</f>
        <v>1588938198</v>
      </c>
      <c r="BE64" s="160">
        <f>BD64/BC64</f>
        <v>0.17991266656606417</v>
      </c>
      <c r="BF64" s="114"/>
      <c r="BG64" s="114"/>
      <c r="BH64" s="114"/>
      <c r="BI64" s="114"/>
      <c r="ED64" s="58"/>
      <c r="EE64" s="58"/>
      <c r="EF64" s="58"/>
      <c r="EG64" s="58"/>
      <c r="EH64" s="58"/>
      <c r="EI64" s="58"/>
      <c r="EJ64" s="58"/>
      <c r="EK64" s="58"/>
      <c r="EL64" s="58"/>
      <c r="EM64" s="58"/>
      <c r="EN64" s="58"/>
      <c r="EO64" s="58"/>
      <c r="EP64" s="58"/>
      <c r="EQ64" s="58"/>
      <c r="ER64" s="58"/>
      <c r="ES64" s="58"/>
      <c r="ET64" s="58"/>
      <c r="EU64" s="58"/>
      <c r="EV64" s="58"/>
      <c r="EW64" s="58"/>
      <c r="EX64" s="58"/>
      <c r="EY64" s="58"/>
      <c r="EZ64" s="58"/>
      <c r="FA64" s="58"/>
      <c r="FB64" s="58"/>
      <c r="FC64" s="58"/>
      <c r="FD64" s="58"/>
      <c r="FE64" s="58"/>
      <c r="FF64" s="58"/>
      <c r="FG64" s="58"/>
      <c r="FH64" s="58"/>
      <c r="FI64" s="58"/>
      <c r="FJ64" s="58"/>
      <c r="FK64" s="58"/>
      <c r="FL64" s="58"/>
      <c r="FM64" s="58"/>
      <c r="FN64" s="58"/>
      <c r="FO64" s="58"/>
      <c r="FP64" s="58"/>
      <c r="FQ64" s="58"/>
      <c r="FR64" s="58"/>
      <c r="FS64" s="58"/>
      <c r="FT64" s="58"/>
      <c r="FU64" s="58"/>
      <c r="FV64" s="58"/>
      <c r="FW64" s="58"/>
      <c r="FX64" s="58"/>
      <c r="FY64" s="58"/>
      <c r="FZ64" s="58"/>
      <c r="GA64" s="58"/>
      <c r="GB64" s="58"/>
      <c r="GC64" s="58"/>
      <c r="GD64" s="58"/>
      <c r="GE64" s="58"/>
      <c r="GF64" s="58"/>
      <c r="GG64" s="58"/>
      <c r="GH64" s="58"/>
      <c r="GI64" s="58"/>
      <c r="GJ64" s="58"/>
      <c r="GK64" s="58"/>
    </row>
    <row r="65" spans="1:193" ht="47.25" customHeight="1" x14ac:dyDescent="0.2">
      <c r="A65" s="269"/>
      <c r="B65" s="272"/>
      <c r="C65" s="272"/>
      <c r="D65" s="214" t="s">
        <v>213</v>
      </c>
      <c r="E65" s="385">
        <v>1049212</v>
      </c>
      <c r="F65" s="214" t="s">
        <v>213</v>
      </c>
      <c r="G65" s="385">
        <v>383343</v>
      </c>
      <c r="H65" s="385" t="s">
        <v>125</v>
      </c>
      <c r="I65" s="385">
        <v>83937</v>
      </c>
      <c r="J65" s="441" t="s">
        <v>214</v>
      </c>
      <c r="K65" s="214" t="s">
        <v>215</v>
      </c>
      <c r="L65" s="214" t="s">
        <v>125</v>
      </c>
      <c r="M65" s="409">
        <v>13310</v>
      </c>
      <c r="N65" s="214" t="s">
        <v>216</v>
      </c>
      <c r="O65" s="297" t="s">
        <v>129</v>
      </c>
      <c r="P65" s="297"/>
      <c r="Q65" s="297" t="s">
        <v>217</v>
      </c>
      <c r="R65" s="420">
        <v>14131</v>
      </c>
      <c r="S65" s="421">
        <v>11970</v>
      </c>
      <c r="T65" s="420">
        <f>75671+27949</f>
        <v>103620</v>
      </c>
      <c r="U65" s="453">
        <f>5433+2487+2163+2219</f>
        <v>12302</v>
      </c>
      <c r="V65" s="447">
        <v>1</v>
      </c>
      <c r="W65" s="447">
        <v>1</v>
      </c>
      <c r="X65" s="385" t="s">
        <v>131</v>
      </c>
      <c r="Y65" s="370" t="s">
        <v>132</v>
      </c>
      <c r="Z65" s="370" t="s">
        <v>218</v>
      </c>
      <c r="AA65" s="441" t="s">
        <v>219</v>
      </c>
      <c r="AB65" s="445" t="s">
        <v>220</v>
      </c>
      <c r="AC65" s="254">
        <v>2020130010055</v>
      </c>
      <c r="AD65" s="254" t="s">
        <v>221</v>
      </c>
      <c r="AE65" s="297" t="s">
        <v>222</v>
      </c>
      <c r="AF65" s="337"/>
      <c r="AG65" s="297"/>
      <c r="AH65" s="313">
        <v>0.11</v>
      </c>
      <c r="AI65" s="322" t="s">
        <v>373</v>
      </c>
      <c r="AJ65" s="319" t="s">
        <v>372</v>
      </c>
      <c r="AK65" s="297">
        <v>319</v>
      </c>
      <c r="AL65" s="337">
        <v>11970</v>
      </c>
      <c r="AM65" s="297"/>
      <c r="AN65" s="453">
        <f>U65</f>
        <v>12302</v>
      </c>
      <c r="AO65" s="449">
        <v>1</v>
      </c>
      <c r="AP65" s="324">
        <f>(AO65+AO87+AO98)/3</f>
        <v>1</v>
      </c>
      <c r="AQ65" s="254" t="s">
        <v>138</v>
      </c>
      <c r="AR65" s="254" t="s">
        <v>341</v>
      </c>
      <c r="AS65" s="254" t="s">
        <v>139</v>
      </c>
      <c r="AT65" s="66">
        <v>234696800</v>
      </c>
      <c r="AU65" s="37" t="s">
        <v>140</v>
      </c>
      <c r="AV65" s="254" t="s">
        <v>223</v>
      </c>
      <c r="AW65" s="254" t="s">
        <v>224</v>
      </c>
      <c r="AX65" s="37" t="s">
        <v>143</v>
      </c>
      <c r="AY65" s="27" t="s">
        <v>144</v>
      </c>
      <c r="AZ65" s="38" t="s">
        <v>145</v>
      </c>
      <c r="BA65" s="37" t="s">
        <v>140</v>
      </c>
      <c r="BB65" s="89">
        <v>45292</v>
      </c>
      <c r="BC65" s="231">
        <v>3345275007.7399998</v>
      </c>
      <c r="BD65" s="249">
        <v>1563342078</v>
      </c>
      <c r="BE65" s="234">
        <f>BD65/BC65</f>
        <v>0.46732841825645965</v>
      </c>
      <c r="BF65" s="214" t="s">
        <v>433</v>
      </c>
      <c r="BG65" s="210" t="s">
        <v>461</v>
      </c>
      <c r="BH65" s="212" t="s">
        <v>495</v>
      </c>
      <c r="BI65" s="581" t="s">
        <v>508</v>
      </c>
      <c r="ED65" s="58"/>
      <c r="EE65" s="58"/>
      <c r="EF65" s="58"/>
      <c r="EG65" s="58"/>
      <c r="EH65" s="58"/>
      <c r="EI65" s="58"/>
      <c r="EJ65" s="58"/>
      <c r="EK65" s="58"/>
      <c r="EL65" s="58"/>
      <c r="EM65" s="58"/>
      <c r="EN65" s="58"/>
      <c r="EO65" s="58"/>
      <c r="EP65" s="58"/>
      <c r="EQ65" s="58"/>
      <c r="ER65" s="58"/>
      <c r="ES65" s="58"/>
      <c r="ET65" s="58"/>
      <c r="EU65" s="58"/>
      <c r="EV65" s="58"/>
      <c r="EW65" s="58"/>
      <c r="EX65" s="58"/>
      <c r="EY65" s="58"/>
      <c r="EZ65" s="58"/>
      <c r="FA65" s="58"/>
      <c r="FB65" s="58"/>
      <c r="FC65" s="58"/>
      <c r="FD65" s="58"/>
      <c r="FE65" s="58"/>
      <c r="FF65" s="58"/>
      <c r="FG65" s="58"/>
      <c r="FH65" s="58"/>
      <c r="FI65" s="58"/>
      <c r="FJ65" s="58"/>
      <c r="FK65" s="58"/>
      <c r="FL65" s="58"/>
      <c r="FM65" s="58"/>
      <c r="FN65" s="58"/>
      <c r="FO65" s="58"/>
      <c r="FP65" s="58"/>
      <c r="FQ65" s="58"/>
      <c r="FR65" s="58"/>
      <c r="FS65" s="58"/>
      <c r="FT65" s="58"/>
      <c r="FU65" s="58"/>
      <c r="FV65" s="58"/>
      <c r="FW65" s="58"/>
      <c r="FX65" s="58"/>
      <c r="FY65" s="58"/>
      <c r="FZ65" s="58"/>
      <c r="GA65" s="58"/>
      <c r="GB65" s="58"/>
      <c r="GC65" s="58"/>
      <c r="GD65" s="58"/>
      <c r="GE65" s="58"/>
      <c r="GF65" s="58"/>
      <c r="GG65" s="58"/>
      <c r="GH65" s="58"/>
      <c r="GI65" s="58"/>
      <c r="GJ65" s="58"/>
      <c r="GK65" s="58"/>
    </row>
    <row r="66" spans="1:193" ht="31.5" customHeight="1" x14ac:dyDescent="0.2">
      <c r="A66" s="269"/>
      <c r="B66" s="272"/>
      <c r="C66" s="272"/>
      <c r="D66" s="214"/>
      <c r="E66" s="385"/>
      <c r="F66" s="214"/>
      <c r="G66" s="385"/>
      <c r="H66" s="385"/>
      <c r="I66" s="385"/>
      <c r="J66" s="441"/>
      <c r="K66" s="214"/>
      <c r="L66" s="214"/>
      <c r="M66" s="409"/>
      <c r="N66" s="214"/>
      <c r="O66" s="298"/>
      <c r="P66" s="298"/>
      <c r="Q66" s="298"/>
      <c r="R66" s="420"/>
      <c r="S66" s="421"/>
      <c r="T66" s="420"/>
      <c r="U66" s="453"/>
      <c r="V66" s="447"/>
      <c r="W66" s="447"/>
      <c r="X66" s="385"/>
      <c r="Y66" s="370"/>
      <c r="Z66" s="370"/>
      <c r="AA66" s="441"/>
      <c r="AB66" s="445"/>
      <c r="AC66" s="254"/>
      <c r="AD66" s="254"/>
      <c r="AE66" s="298"/>
      <c r="AF66" s="338"/>
      <c r="AG66" s="298"/>
      <c r="AH66" s="314"/>
      <c r="AI66" s="344"/>
      <c r="AJ66" s="320"/>
      <c r="AK66" s="298"/>
      <c r="AL66" s="338"/>
      <c r="AM66" s="298"/>
      <c r="AN66" s="453"/>
      <c r="AO66" s="449"/>
      <c r="AP66" s="325"/>
      <c r="AQ66" s="254"/>
      <c r="AR66" s="254"/>
      <c r="AS66" s="254"/>
      <c r="AT66" s="492">
        <v>142647950</v>
      </c>
      <c r="AU66" s="251" t="s">
        <v>147</v>
      </c>
      <c r="AV66" s="254"/>
      <c r="AW66" s="254"/>
      <c r="AX66" s="37" t="s">
        <v>143</v>
      </c>
      <c r="AY66" s="27" t="s">
        <v>381</v>
      </c>
      <c r="AZ66" s="38" t="s">
        <v>401</v>
      </c>
      <c r="BA66" s="37" t="s">
        <v>177</v>
      </c>
      <c r="BB66" s="89">
        <v>45292</v>
      </c>
      <c r="BC66" s="232"/>
      <c r="BD66" s="225"/>
      <c r="BE66" s="235"/>
      <c r="BF66" s="214"/>
      <c r="BG66" s="210"/>
      <c r="BH66" s="212"/>
      <c r="BI66" s="581"/>
      <c r="ED66" s="58"/>
      <c r="EE66" s="58"/>
      <c r="EF66" s="58"/>
      <c r="EG66" s="58"/>
      <c r="EH66" s="58"/>
      <c r="EI66" s="58"/>
      <c r="EJ66" s="58"/>
      <c r="EK66" s="58"/>
      <c r="EL66" s="58"/>
      <c r="EM66" s="58"/>
      <c r="EN66" s="58"/>
      <c r="EO66" s="58"/>
      <c r="EP66" s="58"/>
      <c r="EQ66" s="58"/>
      <c r="ER66" s="58"/>
      <c r="ES66" s="58"/>
      <c r="ET66" s="58"/>
      <c r="EU66" s="58"/>
      <c r="EV66" s="58"/>
      <c r="EW66" s="58"/>
      <c r="EX66" s="58"/>
      <c r="EY66" s="58"/>
      <c r="EZ66" s="58"/>
      <c r="FA66" s="58"/>
      <c r="FB66" s="58"/>
      <c r="FC66" s="58"/>
      <c r="FD66" s="58"/>
      <c r="FE66" s="58"/>
      <c r="FF66" s="58"/>
      <c r="FG66" s="58"/>
      <c r="FH66" s="58"/>
      <c r="FI66" s="58"/>
      <c r="FJ66" s="58"/>
      <c r="FK66" s="58"/>
      <c r="FL66" s="58"/>
      <c r="FM66" s="58"/>
      <c r="FN66" s="58"/>
      <c r="FO66" s="58"/>
      <c r="FP66" s="58"/>
      <c r="FQ66" s="58"/>
      <c r="FR66" s="58"/>
      <c r="FS66" s="58"/>
      <c r="FT66" s="58"/>
      <c r="FU66" s="58"/>
      <c r="FV66" s="58"/>
      <c r="FW66" s="58"/>
      <c r="FX66" s="58"/>
      <c r="FY66" s="58"/>
      <c r="FZ66" s="58"/>
      <c r="GA66" s="58"/>
      <c r="GB66" s="58"/>
      <c r="GC66" s="58"/>
      <c r="GD66" s="58"/>
      <c r="GE66" s="58"/>
      <c r="GF66" s="58"/>
      <c r="GG66" s="58"/>
      <c r="GH66" s="58"/>
      <c r="GI66" s="58"/>
      <c r="GJ66" s="58"/>
      <c r="GK66" s="58"/>
    </row>
    <row r="67" spans="1:193" ht="14.45" customHeight="1" x14ac:dyDescent="0.2">
      <c r="A67" s="269"/>
      <c r="B67" s="272"/>
      <c r="C67" s="272"/>
      <c r="D67" s="214"/>
      <c r="E67" s="385"/>
      <c r="F67" s="214"/>
      <c r="G67" s="385"/>
      <c r="H67" s="385"/>
      <c r="I67" s="385"/>
      <c r="J67" s="441"/>
      <c r="K67" s="214"/>
      <c r="L67" s="214"/>
      <c r="M67" s="409"/>
      <c r="N67" s="214"/>
      <c r="O67" s="298"/>
      <c r="P67" s="298"/>
      <c r="Q67" s="298"/>
      <c r="R67" s="420"/>
      <c r="S67" s="421"/>
      <c r="T67" s="420"/>
      <c r="U67" s="453"/>
      <c r="V67" s="447"/>
      <c r="W67" s="447"/>
      <c r="X67" s="385"/>
      <c r="Y67" s="370"/>
      <c r="Z67" s="370"/>
      <c r="AA67" s="441"/>
      <c r="AB67" s="445"/>
      <c r="AC67" s="254"/>
      <c r="AD67" s="254"/>
      <c r="AE67" s="298"/>
      <c r="AF67" s="338"/>
      <c r="AG67" s="298"/>
      <c r="AH67" s="314"/>
      <c r="AI67" s="344"/>
      <c r="AJ67" s="320"/>
      <c r="AK67" s="298"/>
      <c r="AL67" s="338"/>
      <c r="AM67" s="298"/>
      <c r="AN67" s="453"/>
      <c r="AO67" s="449"/>
      <c r="AP67" s="325"/>
      <c r="AQ67" s="254"/>
      <c r="AR67" s="254"/>
      <c r="AS67" s="254"/>
      <c r="AT67" s="498"/>
      <c r="AU67" s="252"/>
      <c r="AV67" s="254"/>
      <c r="AW67" s="254"/>
      <c r="AX67" s="37" t="s">
        <v>143</v>
      </c>
      <c r="AY67" s="27" t="s">
        <v>382</v>
      </c>
      <c r="AZ67" s="38" t="s">
        <v>401</v>
      </c>
      <c r="BA67" s="37" t="s">
        <v>177</v>
      </c>
      <c r="BB67" s="89">
        <v>45292</v>
      </c>
      <c r="BC67" s="232"/>
      <c r="BD67" s="225"/>
      <c r="BE67" s="235"/>
      <c r="BF67" s="214"/>
      <c r="BG67" s="210"/>
      <c r="BH67" s="212"/>
      <c r="BI67" s="581"/>
      <c r="ED67" s="58"/>
      <c r="EE67" s="58"/>
      <c r="EF67" s="58"/>
      <c r="EG67" s="58"/>
      <c r="EH67" s="58"/>
      <c r="EI67" s="58"/>
      <c r="EJ67" s="58"/>
      <c r="EK67" s="58"/>
      <c r="EL67" s="58"/>
      <c r="EM67" s="58"/>
      <c r="EN67" s="58"/>
      <c r="EO67" s="58"/>
      <c r="EP67" s="58"/>
      <c r="EQ67" s="58"/>
      <c r="ER67" s="58"/>
      <c r="ES67" s="58"/>
      <c r="ET67" s="58"/>
      <c r="EU67" s="58"/>
      <c r="EV67" s="58"/>
      <c r="EW67" s="58"/>
      <c r="EX67" s="58"/>
      <c r="EY67" s="58"/>
      <c r="EZ67" s="58"/>
      <c r="FA67" s="58"/>
      <c r="FB67" s="58"/>
      <c r="FC67" s="58"/>
      <c r="FD67" s="58"/>
      <c r="FE67" s="58"/>
      <c r="FF67" s="58"/>
      <c r="FG67" s="58"/>
      <c r="FH67" s="58"/>
      <c r="FI67" s="58"/>
      <c r="FJ67" s="58"/>
      <c r="FK67" s="58"/>
      <c r="FL67" s="58"/>
      <c r="FM67" s="58"/>
      <c r="FN67" s="58"/>
      <c r="FO67" s="58"/>
      <c r="FP67" s="58"/>
      <c r="FQ67" s="58"/>
      <c r="FR67" s="58"/>
      <c r="FS67" s="58"/>
      <c r="FT67" s="58"/>
      <c r="FU67" s="58"/>
      <c r="FV67" s="58"/>
      <c r="FW67" s="58"/>
      <c r="FX67" s="58"/>
      <c r="FY67" s="58"/>
      <c r="FZ67" s="58"/>
      <c r="GA67" s="58"/>
      <c r="GB67" s="58"/>
      <c r="GC67" s="58"/>
      <c r="GD67" s="58"/>
      <c r="GE67" s="58"/>
      <c r="GF67" s="58"/>
      <c r="GG67" s="58"/>
      <c r="GH67" s="58"/>
      <c r="GI67" s="58"/>
      <c r="GJ67" s="58"/>
      <c r="GK67" s="58"/>
    </row>
    <row r="68" spans="1:193" ht="14.45" customHeight="1" x14ac:dyDescent="0.2">
      <c r="A68" s="269"/>
      <c r="B68" s="272"/>
      <c r="C68" s="272"/>
      <c r="D68" s="214"/>
      <c r="E68" s="385"/>
      <c r="F68" s="214"/>
      <c r="G68" s="385"/>
      <c r="H68" s="385"/>
      <c r="I68" s="385"/>
      <c r="J68" s="441"/>
      <c r="K68" s="214"/>
      <c r="L68" s="214"/>
      <c r="M68" s="409"/>
      <c r="N68" s="214"/>
      <c r="O68" s="298"/>
      <c r="P68" s="298"/>
      <c r="Q68" s="298"/>
      <c r="R68" s="420"/>
      <c r="S68" s="421"/>
      <c r="T68" s="420"/>
      <c r="U68" s="453"/>
      <c r="V68" s="447"/>
      <c r="W68" s="447"/>
      <c r="X68" s="385"/>
      <c r="Y68" s="370"/>
      <c r="Z68" s="370"/>
      <c r="AA68" s="441"/>
      <c r="AB68" s="445"/>
      <c r="AC68" s="254"/>
      <c r="AD68" s="254"/>
      <c r="AE68" s="299"/>
      <c r="AF68" s="338"/>
      <c r="AG68" s="298"/>
      <c r="AH68" s="315"/>
      <c r="AI68" s="323"/>
      <c r="AJ68" s="321"/>
      <c r="AK68" s="299"/>
      <c r="AL68" s="338"/>
      <c r="AM68" s="298"/>
      <c r="AN68" s="453"/>
      <c r="AO68" s="449"/>
      <c r="AP68" s="325"/>
      <c r="AQ68" s="254"/>
      <c r="AR68" s="254"/>
      <c r="AS68" s="254"/>
      <c r="AT68" s="493"/>
      <c r="AU68" s="253"/>
      <c r="AV68" s="254"/>
      <c r="AW68" s="254"/>
      <c r="AX68" s="37" t="s">
        <v>143</v>
      </c>
      <c r="AY68" s="27" t="s">
        <v>383</v>
      </c>
      <c r="AZ68" s="45" t="s">
        <v>405</v>
      </c>
      <c r="BA68" s="37" t="s">
        <v>177</v>
      </c>
      <c r="BB68" s="89">
        <v>45292</v>
      </c>
      <c r="BC68" s="232"/>
      <c r="BD68" s="225"/>
      <c r="BE68" s="235"/>
      <c r="BF68" s="214"/>
      <c r="BG68" s="210"/>
      <c r="BH68" s="212"/>
      <c r="BI68" s="581"/>
      <c r="ED68" s="58"/>
      <c r="EE68" s="58"/>
      <c r="EF68" s="58"/>
      <c r="EG68" s="58"/>
      <c r="EH68" s="58"/>
      <c r="EI68" s="58"/>
      <c r="EJ68" s="58"/>
      <c r="EK68" s="58"/>
      <c r="EL68" s="58"/>
      <c r="EM68" s="58"/>
      <c r="EN68" s="58"/>
      <c r="EO68" s="58"/>
      <c r="EP68" s="58"/>
      <c r="EQ68" s="58"/>
      <c r="ER68" s="58"/>
      <c r="ES68" s="58"/>
      <c r="ET68" s="58"/>
      <c r="EU68" s="58"/>
      <c r="EV68" s="58"/>
      <c r="EW68" s="58"/>
      <c r="EX68" s="58"/>
      <c r="EY68" s="58"/>
      <c r="EZ68" s="58"/>
      <c r="FA68" s="58"/>
      <c r="FB68" s="58"/>
      <c r="FC68" s="58"/>
      <c r="FD68" s="58"/>
      <c r="FE68" s="58"/>
      <c r="FF68" s="58"/>
      <c r="FG68" s="58"/>
      <c r="FH68" s="58"/>
      <c r="FI68" s="58"/>
      <c r="FJ68" s="58"/>
      <c r="FK68" s="58"/>
      <c r="FL68" s="58"/>
      <c r="FM68" s="58"/>
      <c r="FN68" s="58"/>
      <c r="FO68" s="58"/>
      <c r="FP68" s="58"/>
      <c r="FQ68" s="58"/>
      <c r="FR68" s="58"/>
      <c r="FS68" s="58"/>
      <c r="FT68" s="58"/>
      <c r="FU68" s="58"/>
      <c r="FV68" s="58"/>
      <c r="FW68" s="58"/>
      <c r="FX68" s="58"/>
      <c r="FY68" s="58"/>
      <c r="FZ68" s="58"/>
      <c r="GA68" s="58"/>
      <c r="GB68" s="58"/>
      <c r="GC68" s="58"/>
      <c r="GD68" s="58"/>
      <c r="GE68" s="58"/>
      <c r="GF68" s="58"/>
      <c r="GG68" s="58"/>
      <c r="GH68" s="58"/>
      <c r="GI68" s="58"/>
      <c r="GJ68" s="58"/>
      <c r="GK68" s="58"/>
    </row>
    <row r="69" spans="1:193" ht="47.25" customHeight="1" x14ac:dyDescent="0.2">
      <c r="A69" s="269"/>
      <c r="B69" s="272"/>
      <c r="C69" s="272"/>
      <c r="D69" s="214"/>
      <c r="E69" s="385"/>
      <c r="F69" s="214"/>
      <c r="G69" s="385"/>
      <c r="H69" s="385"/>
      <c r="I69" s="385"/>
      <c r="J69" s="441"/>
      <c r="K69" s="214"/>
      <c r="L69" s="214"/>
      <c r="M69" s="409"/>
      <c r="N69" s="214"/>
      <c r="O69" s="298"/>
      <c r="P69" s="298"/>
      <c r="Q69" s="298"/>
      <c r="R69" s="420"/>
      <c r="S69" s="421"/>
      <c r="T69" s="420"/>
      <c r="U69" s="453"/>
      <c r="V69" s="447"/>
      <c r="W69" s="447"/>
      <c r="X69" s="385"/>
      <c r="Y69" s="370"/>
      <c r="Z69" s="370"/>
      <c r="AA69" s="441"/>
      <c r="AB69" s="445"/>
      <c r="AC69" s="254"/>
      <c r="AD69" s="254"/>
      <c r="AE69" s="297" t="s">
        <v>225</v>
      </c>
      <c r="AF69" s="338"/>
      <c r="AG69" s="298"/>
      <c r="AH69" s="313">
        <v>0.1</v>
      </c>
      <c r="AI69" s="322" t="s">
        <v>373</v>
      </c>
      <c r="AJ69" s="319" t="s">
        <v>372</v>
      </c>
      <c r="AK69" s="297">
        <v>319</v>
      </c>
      <c r="AL69" s="338"/>
      <c r="AM69" s="298"/>
      <c r="AN69" s="453"/>
      <c r="AO69" s="449"/>
      <c r="AP69" s="325"/>
      <c r="AQ69" s="254"/>
      <c r="AR69" s="254"/>
      <c r="AS69" s="254"/>
      <c r="AT69" s="66">
        <f>99754531.8</f>
        <v>99754531.799999997</v>
      </c>
      <c r="AU69" s="37" t="s">
        <v>140</v>
      </c>
      <c r="AV69" s="254"/>
      <c r="AW69" s="254"/>
      <c r="AX69" s="37" t="s">
        <v>143</v>
      </c>
      <c r="AY69" s="27" t="s">
        <v>144</v>
      </c>
      <c r="AZ69" s="38" t="s">
        <v>145</v>
      </c>
      <c r="BA69" s="37" t="s">
        <v>140</v>
      </c>
      <c r="BB69" s="89">
        <v>45292</v>
      </c>
      <c r="BC69" s="232"/>
      <c r="BD69" s="225"/>
      <c r="BE69" s="235"/>
      <c r="BF69" s="214"/>
      <c r="BG69" s="210"/>
      <c r="BH69" s="212"/>
      <c r="BI69" s="581"/>
      <c r="ED69" s="58"/>
      <c r="EE69" s="58"/>
      <c r="EF69" s="58"/>
      <c r="EG69" s="58"/>
      <c r="EH69" s="58"/>
      <c r="EI69" s="58"/>
      <c r="EJ69" s="58"/>
      <c r="EK69" s="58"/>
      <c r="EL69" s="58"/>
      <c r="EM69" s="58"/>
      <c r="EN69" s="58"/>
      <c r="EO69" s="58"/>
      <c r="EP69" s="58"/>
      <c r="EQ69" s="58"/>
      <c r="ER69" s="58"/>
      <c r="ES69" s="58"/>
      <c r="ET69" s="58"/>
      <c r="EU69" s="58"/>
      <c r="EV69" s="58"/>
      <c r="EW69" s="58"/>
      <c r="EX69" s="58"/>
      <c r="EY69" s="58"/>
      <c r="EZ69" s="58"/>
      <c r="FA69" s="58"/>
      <c r="FB69" s="58"/>
      <c r="FC69" s="58"/>
      <c r="FD69" s="58"/>
      <c r="FE69" s="58"/>
      <c r="FF69" s="58"/>
      <c r="FG69" s="58"/>
      <c r="FH69" s="58"/>
      <c r="FI69" s="58"/>
      <c r="FJ69" s="58"/>
      <c r="FK69" s="58"/>
      <c r="FL69" s="58"/>
      <c r="FM69" s="58"/>
      <c r="FN69" s="58"/>
      <c r="FO69" s="58"/>
      <c r="FP69" s="58"/>
      <c r="FQ69" s="58"/>
      <c r="FR69" s="58"/>
      <c r="FS69" s="58"/>
      <c r="FT69" s="58"/>
      <c r="FU69" s="58"/>
      <c r="FV69" s="58"/>
      <c r="FW69" s="58"/>
      <c r="FX69" s="58"/>
      <c r="FY69" s="58"/>
      <c r="FZ69" s="58"/>
      <c r="GA69" s="58"/>
      <c r="GB69" s="58"/>
      <c r="GC69" s="58"/>
      <c r="GD69" s="58"/>
      <c r="GE69" s="58"/>
      <c r="GF69" s="58"/>
      <c r="GG69" s="58"/>
      <c r="GH69" s="58"/>
      <c r="GI69" s="58"/>
      <c r="GJ69" s="58"/>
      <c r="GK69" s="58"/>
    </row>
    <row r="70" spans="1:193" ht="14.45" customHeight="1" x14ac:dyDescent="0.2">
      <c r="A70" s="269"/>
      <c r="B70" s="272"/>
      <c r="C70" s="272"/>
      <c r="D70" s="214"/>
      <c r="E70" s="385"/>
      <c r="F70" s="214"/>
      <c r="G70" s="385"/>
      <c r="H70" s="385"/>
      <c r="I70" s="385"/>
      <c r="J70" s="441"/>
      <c r="K70" s="214"/>
      <c r="L70" s="214"/>
      <c r="M70" s="409"/>
      <c r="N70" s="214"/>
      <c r="O70" s="298"/>
      <c r="P70" s="298"/>
      <c r="Q70" s="298"/>
      <c r="R70" s="420"/>
      <c r="S70" s="421"/>
      <c r="T70" s="420"/>
      <c r="U70" s="453"/>
      <c r="V70" s="447"/>
      <c r="W70" s="447"/>
      <c r="X70" s="385"/>
      <c r="Y70" s="370"/>
      <c r="Z70" s="370"/>
      <c r="AA70" s="441"/>
      <c r="AB70" s="445"/>
      <c r="AC70" s="254"/>
      <c r="AD70" s="254"/>
      <c r="AE70" s="298"/>
      <c r="AF70" s="338"/>
      <c r="AG70" s="298"/>
      <c r="AH70" s="314"/>
      <c r="AI70" s="344"/>
      <c r="AJ70" s="320"/>
      <c r="AK70" s="298"/>
      <c r="AL70" s="338"/>
      <c r="AM70" s="298"/>
      <c r="AN70" s="453"/>
      <c r="AO70" s="449"/>
      <c r="AP70" s="325"/>
      <c r="AQ70" s="254"/>
      <c r="AR70" s="254"/>
      <c r="AS70" s="254"/>
      <c r="AT70" s="492">
        <v>122647950</v>
      </c>
      <c r="AU70" s="251" t="s">
        <v>177</v>
      </c>
      <c r="AV70" s="254"/>
      <c r="AW70" s="254"/>
      <c r="AX70" s="37" t="s">
        <v>143</v>
      </c>
      <c r="AY70" s="27" t="s">
        <v>384</v>
      </c>
      <c r="AZ70" s="38" t="s">
        <v>401</v>
      </c>
      <c r="BA70" s="37" t="s">
        <v>177</v>
      </c>
      <c r="BB70" s="89">
        <v>45292</v>
      </c>
      <c r="BC70" s="232"/>
      <c r="BD70" s="225"/>
      <c r="BE70" s="235"/>
      <c r="BF70" s="214"/>
      <c r="BG70" s="210"/>
      <c r="BH70" s="212"/>
      <c r="BI70" s="581"/>
      <c r="ED70" s="58"/>
      <c r="EE70" s="58"/>
      <c r="EF70" s="58"/>
      <c r="EG70" s="58"/>
      <c r="EH70" s="58"/>
      <c r="EI70" s="58"/>
      <c r="EJ70" s="58"/>
      <c r="EK70" s="58"/>
      <c r="EL70" s="58"/>
      <c r="EM70" s="58"/>
      <c r="EN70" s="58"/>
      <c r="EO70" s="58"/>
      <c r="EP70" s="58"/>
      <c r="EQ70" s="58"/>
      <c r="ER70" s="58"/>
      <c r="ES70" s="58"/>
      <c r="ET70" s="58"/>
      <c r="EU70" s="58"/>
      <c r="EV70" s="58"/>
      <c r="EW70" s="58"/>
      <c r="EX70" s="58"/>
      <c r="EY70" s="58"/>
      <c r="EZ70" s="58"/>
      <c r="FA70" s="58"/>
      <c r="FB70" s="58"/>
      <c r="FC70" s="58"/>
      <c r="FD70" s="58"/>
      <c r="FE70" s="58"/>
      <c r="FF70" s="58"/>
      <c r="FG70" s="58"/>
      <c r="FH70" s="58"/>
      <c r="FI70" s="58"/>
      <c r="FJ70" s="58"/>
      <c r="FK70" s="58"/>
      <c r="FL70" s="58"/>
      <c r="FM70" s="58"/>
      <c r="FN70" s="58"/>
      <c r="FO70" s="58"/>
      <c r="FP70" s="58"/>
      <c r="FQ70" s="58"/>
      <c r="FR70" s="58"/>
      <c r="FS70" s="58"/>
      <c r="FT70" s="58"/>
      <c r="FU70" s="58"/>
      <c r="FV70" s="58"/>
      <c r="FW70" s="58"/>
      <c r="FX70" s="58"/>
      <c r="FY70" s="58"/>
      <c r="FZ70" s="58"/>
      <c r="GA70" s="58"/>
      <c r="GB70" s="58"/>
      <c r="GC70" s="58"/>
      <c r="GD70" s="58"/>
      <c r="GE70" s="58"/>
      <c r="GF70" s="58"/>
      <c r="GG70" s="58"/>
      <c r="GH70" s="58"/>
      <c r="GI70" s="58"/>
      <c r="GJ70" s="58"/>
      <c r="GK70" s="58"/>
    </row>
    <row r="71" spans="1:193" ht="14.45" customHeight="1" x14ac:dyDescent="0.2">
      <c r="A71" s="269"/>
      <c r="B71" s="272"/>
      <c r="C71" s="272"/>
      <c r="D71" s="214"/>
      <c r="E71" s="385"/>
      <c r="F71" s="214"/>
      <c r="G71" s="385"/>
      <c r="H71" s="385"/>
      <c r="I71" s="385"/>
      <c r="J71" s="441"/>
      <c r="K71" s="214"/>
      <c r="L71" s="214"/>
      <c r="M71" s="409"/>
      <c r="N71" s="214"/>
      <c r="O71" s="299"/>
      <c r="P71" s="299"/>
      <c r="Q71" s="299"/>
      <c r="R71" s="420"/>
      <c r="S71" s="421"/>
      <c r="T71" s="420"/>
      <c r="U71" s="453"/>
      <c r="V71" s="447"/>
      <c r="W71" s="447"/>
      <c r="X71" s="385"/>
      <c r="Y71" s="370"/>
      <c r="Z71" s="370"/>
      <c r="AA71" s="441"/>
      <c r="AB71" s="445"/>
      <c r="AC71" s="254"/>
      <c r="AD71" s="254"/>
      <c r="AE71" s="299"/>
      <c r="AF71" s="339"/>
      <c r="AG71" s="299"/>
      <c r="AH71" s="315"/>
      <c r="AI71" s="323"/>
      <c r="AJ71" s="321"/>
      <c r="AK71" s="299"/>
      <c r="AL71" s="338"/>
      <c r="AM71" s="298"/>
      <c r="AN71" s="453"/>
      <c r="AO71" s="449"/>
      <c r="AP71" s="325"/>
      <c r="AQ71" s="254"/>
      <c r="AR71" s="254"/>
      <c r="AS71" s="254"/>
      <c r="AT71" s="493"/>
      <c r="AU71" s="253"/>
      <c r="AV71" s="254"/>
      <c r="AW71" s="254"/>
      <c r="AX71" s="37" t="s">
        <v>143</v>
      </c>
      <c r="AY71" s="27" t="s">
        <v>382</v>
      </c>
      <c r="AZ71" s="38" t="s">
        <v>401</v>
      </c>
      <c r="BA71" s="37" t="s">
        <v>177</v>
      </c>
      <c r="BB71" s="89">
        <v>45292</v>
      </c>
      <c r="BC71" s="232"/>
      <c r="BD71" s="225"/>
      <c r="BE71" s="235"/>
      <c r="BF71" s="214"/>
      <c r="BG71" s="210"/>
      <c r="BH71" s="212"/>
      <c r="BI71" s="581"/>
      <c r="ED71" s="58"/>
      <c r="EE71" s="58"/>
      <c r="EF71" s="58"/>
      <c r="EG71" s="58"/>
      <c r="EH71" s="58"/>
      <c r="EI71" s="58"/>
      <c r="EJ71" s="58"/>
      <c r="EK71" s="58"/>
      <c r="EL71" s="58"/>
      <c r="EM71" s="58"/>
      <c r="EN71" s="58"/>
      <c r="EO71" s="58"/>
      <c r="EP71" s="58"/>
      <c r="EQ71" s="58"/>
      <c r="ER71" s="58"/>
      <c r="ES71" s="58"/>
      <c r="ET71" s="58"/>
      <c r="EU71" s="58"/>
      <c r="EV71" s="58"/>
      <c r="EW71" s="58"/>
      <c r="EX71" s="58"/>
      <c r="EY71" s="58"/>
      <c r="EZ71" s="58"/>
      <c r="FA71" s="58"/>
      <c r="FB71" s="58"/>
      <c r="FC71" s="58"/>
      <c r="FD71" s="58"/>
      <c r="FE71" s="58"/>
      <c r="FF71" s="58"/>
      <c r="FG71" s="58"/>
      <c r="FH71" s="58"/>
      <c r="FI71" s="58"/>
      <c r="FJ71" s="58"/>
      <c r="FK71" s="58"/>
      <c r="FL71" s="58"/>
      <c r="FM71" s="58"/>
      <c r="FN71" s="58"/>
      <c r="FO71" s="58"/>
      <c r="FP71" s="58"/>
      <c r="FQ71" s="58"/>
      <c r="FR71" s="58"/>
      <c r="FS71" s="58"/>
      <c r="FT71" s="58"/>
      <c r="FU71" s="58"/>
      <c r="FV71" s="58"/>
      <c r="FW71" s="58"/>
      <c r="FX71" s="58"/>
      <c r="FY71" s="58"/>
      <c r="FZ71" s="58"/>
      <c r="GA71" s="58"/>
      <c r="GB71" s="58"/>
      <c r="GC71" s="58"/>
      <c r="GD71" s="58"/>
      <c r="GE71" s="58"/>
      <c r="GF71" s="58"/>
      <c r="GG71" s="58"/>
      <c r="GH71" s="58"/>
      <c r="GI71" s="58"/>
      <c r="GJ71" s="58"/>
      <c r="GK71" s="58"/>
    </row>
    <row r="72" spans="1:193" ht="28.9" customHeight="1" x14ac:dyDescent="0.2">
      <c r="A72" s="269"/>
      <c r="B72" s="272"/>
      <c r="C72" s="272"/>
      <c r="D72" s="214"/>
      <c r="E72" s="385"/>
      <c r="F72" s="214"/>
      <c r="G72" s="385"/>
      <c r="H72" s="385"/>
      <c r="I72" s="385"/>
      <c r="J72" s="441"/>
      <c r="K72" s="214"/>
      <c r="L72" s="214"/>
      <c r="M72" s="409"/>
      <c r="N72" s="214"/>
      <c r="O72" s="297"/>
      <c r="P72" s="297" t="s">
        <v>129</v>
      </c>
      <c r="Q72" s="297" t="s">
        <v>226</v>
      </c>
      <c r="R72" s="420"/>
      <c r="S72" s="421"/>
      <c r="T72" s="420"/>
      <c r="U72" s="453"/>
      <c r="V72" s="447"/>
      <c r="W72" s="447"/>
      <c r="X72" s="385"/>
      <c r="Y72" s="370"/>
      <c r="Z72" s="370"/>
      <c r="AA72" s="441"/>
      <c r="AB72" s="445"/>
      <c r="AC72" s="254"/>
      <c r="AD72" s="254"/>
      <c r="AE72" s="297" t="s">
        <v>227</v>
      </c>
      <c r="AF72" s="337"/>
      <c r="AG72" s="297"/>
      <c r="AH72" s="313">
        <v>0.13</v>
      </c>
      <c r="AI72" s="322" t="s">
        <v>373</v>
      </c>
      <c r="AJ72" s="319" t="s">
        <v>372</v>
      </c>
      <c r="AK72" s="297">
        <v>319</v>
      </c>
      <c r="AL72" s="338"/>
      <c r="AM72" s="298"/>
      <c r="AN72" s="453"/>
      <c r="AO72" s="449"/>
      <c r="AP72" s="325"/>
      <c r="AQ72" s="254"/>
      <c r="AR72" s="254"/>
      <c r="AS72" s="254"/>
      <c r="AT72" s="66">
        <v>450688000</v>
      </c>
      <c r="AU72" s="37" t="s">
        <v>147</v>
      </c>
      <c r="AV72" s="254"/>
      <c r="AW72" s="254"/>
      <c r="AX72" s="37" t="s">
        <v>143</v>
      </c>
      <c r="AY72" s="27" t="s">
        <v>144</v>
      </c>
      <c r="AZ72" s="38" t="s">
        <v>145</v>
      </c>
      <c r="BA72" s="37" t="s">
        <v>177</v>
      </c>
      <c r="BB72" s="89">
        <v>45292</v>
      </c>
      <c r="BC72" s="232"/>
      <c r="BD72" s="225"/>
      <c r="BE72" s="235"/>
      <c r="BF72" s="214"/>
      <c r="BG72" s="210"/>
      <c r="BH72" s="212"/>
      <c r="BI72" s="581"/>
      <c r="ED72" s="58"/>
      <c r="EE72" s="58"/>
      <c r="EF72" s="58"/>
      <c r="EG72" s="58"/>
      <c r="EH72" s="58"/>
      <c r="EI72" s="58"/>
      <c r="EJ72" s="58"/>
      <c r="EK72" s="58"/>
      <c r="EL72" s="58"/>
      <c r="EM72" s="58"/>
      <c r="EN72" s="58"/>
      <c r="EO72" s="58"/>
      <c r="EP72" s="58"/>
      <c r="EQ72" s="58"/>
      <c r="ER72" s="58"/>
      <c r="ES72" s="58"/>
      <c r="ET72" s="58"/>
      <c r="EU72" s="58"/>
      <c r="EV72" s="58"/>
      <c r="EW72" s="58"/>
      <c r="EX72" s="58"/>
      <c r="EY72" s="58"/>
      <c r="EZ72" s="58"/>
      <c r="FA72" s="58"/>
      <c r="FB72" s="58"/>
      <c r="FC72" s="58"/>
      <c r="FD72" s="58"/>
      <c r="FE72" s="58"/>
      <c r="FF72" s="58"/>
      <c r="FG72" s="58"/>
      <c r="FH72" s="58"/>
      <c r="FI72" s="58"/>
      <c r="FJ72" s="58"/>
      <c r="FK72" s="58"/>
      <c r="FL72" s="58"/>
      <c r="FM72" s="58"/>
      <c r="FN72" s="58"/>
      <c r="FO72" s="58"/>
      <c r="FP72" s="58"/>
      <c r="FQ72" s="58"/>
      <c r="FR72" s="58"/>
      <c r="FS72" s="58"/>
      <c r="FT72" s="58"/>
      <c r="FU72" s="58"/>
      <c r="FV72" s="58"/>
      <c r="FW72" s="58"/>
      <c r="FX72" s="58"/>
      <c r="FY72" s="58"/>
      <c r="FZ72" s="58"/>
      <c r="GA72" s="58"/>
      <c r="GB72" s="58"/>
      <c r="GC72" s="58"/>
      <c r="GD72" s="58"/>
      <c r="GE72" s="58"/>
      <c r="GF72" s="58"/>
      <c r="GG72" s="58"/>
      <c r="GH72" s="58"/>
      <c r="GI72" s="58"/>
      <c r="GJ72" s="58"/>
      <c r="GK72" s="58"/>
    </row>
    <row r="73" spans="1:193" ht="14.45" customHeight="1" x14ac:dyDescent="0.2">
      <c r="A73" s="269"/>
      <c r="B73" s="272"/>
      <c r="C73" s="272"/>
      <c r="D73" s="214"/>
      <c r="E73" s="385"/>
      <c r="F73" s="214"/>
      <c r="G73" s="385"/>
      <c r="H73" s="385"/>
      <c r="I73" s="385"/>
      <c r="J73" s="441"/>
      <c r="K73" s="214"/>
      <c r="L73" s="214"/>
      <c r="M73" s="409"/>
      <c r="N73" s="214"/>
      <c r="O73" s="298"/>
      <c r="P73" s="298"/>
      <c r="Q73" s="298"/>
      <c r="R73" s="420"/>
      <c r="S73" s="421"/>
      <c r="T73" s="420"/>
      <c r="U73" s="453"/>
      <c r="V73" s="447"/>
      <c r="W73" s="447"/>
      <c r="X73" s="385"/>
      <c r="Y73" s="370"/>
      <c r="Z73" s="370"/>
      <c r="AA73" s="441"/>
      <c r="AB73" s="445"/>
      <c r="AC73" s="254"/>
      <c r="AD73" s="254"/>
      <c r="AE73" s="298"/>
      <c r="AF73" s="338"/>
      <c r="AG73" s="298"/>
      <c r="AH73" s="314"/>
      <c r="AI73" s="344"/>
      <c r="AJ73" s="320"/>
      <c r="AK73" s="298"/>
      <c r="AL73" s="338"/>
      <c r="AM73" s="298"/>
      <c r="AN73" s="453"/>
      <c r="AO73" s="449"/>
      <c r="AP73" s="325"/>
      <c r="AQ73" s="254"/>
      <c r="AR73" s="254"/>
      <c r="AS73" s="254"/>
      <c r="AT73" s="492">
        <v>122647950</v>
      </c>
      <c r="AU73" s="251" t="s">
        <v>140</v>
      </c>
      <c r="AV73" s="254"/>
      <c r="AW73" s="254"/>
      <c r="AX73" s="37" t="s">
        <v>143</v>
      </c>
      <c r="AY73" s="27" t="s">
        <v>385</v>
      </c>
      <c r="AZ73" s="38" t="s">
        <v>401</v>
      </c>
      <c r="BA73" s="37" t="s">
        <v>140</v>
      </c>
      <c r="BB73" s="89">
        <v>45292</v>
      </c>
      <c r="BC73" s="232"/>
      <c r="BD73" s="225"/>
      <c r="BE73" s="235"/>
      <c r="BF73" s="214"/>
      <c r="BG73" s="210"/>
      <c r="BH73" s="212"/>
      <c r="BI73" s="581"/>
      <c r="ED73" s="58"/>
      <c r="EE73" s="58"/>
      <c r="EF73" s="58"/>
      <c r="EG73" s="58"/>
      <c r="EH73" s="58"/>
      <c r="EI73" s="58"/>
      <c r="EJ73" s="58"/>
      <c r="EK73" s="58"/>
      <c r="EL73" s="58"/>
      <c r="EM73" s="58"/>
      <c r="EN73" s="58"/>
      <c r="EO73" s="58"/>
      <c r="EP73" s="58"/>
      <c r="EQ73" s="58"/>
      <c r="ER73" s="58"/>
      <c r="ES73" s="58"/>
      <c r="ET73" s="58"/>
      <c r="EU73" s="58"/>
      <c r="EV73" s="58"/>
      <c r="EW73" s="58"/>
      <c r="EX73" s="58"/>
      <c r="EY73" s="58"/>
      <c r="EZ73" s="58"/>
      <c r="FA73" s="58"/>
      <c r="FB73" s="58"/>
      <c r="FC73" s="58"/>
      <c r="FD73" s="58"/>
      <c r="FE73" s="58"/>
      <c r="FF73" s="58"/>
      <c r="FG73" s="58"/>
      <c r="FH73" s="58"/>
      <c r="FI73" s="58"/>
      <c r="FJ73" s="58"/>
      <c r="FK73" s="58"/>
      <c r="FL73" s="58"/>
      <c r="FM73" s="58"/>
      <c r="FN73" s="58"/>
      <c r="FO73" s="58"/>
      <c r="FP73" s="58"/>
      <c r="FQ73" s="58"/>
      <c r="FR73" s="58"/>
      <c r="FS73" s="58"/>
      <c r="FT73" s="58"/>
      <c r="FU73" s="58"/>
      <c r="FV73" s="58"/>
      <c r="FW73" s="58"/>
      <c r="FX73" s="58"/>
      <c r="FY73" s="58"/>
      <c r="FZ73" s="58"/>
      <c r="GA73" s="58"/>
      <c r="GB73" s="58"/>
      <c r="GC73" s="58"/>
      <c r="GD73" s="58"/>
      <c r="GE73" s="58"/>
      <c r="GF73" s="58"/>
      <c r="GG73" s="58"/>
      <c r="GH73" s="58"/>
      <c r="GI73" s="58"/>
      <c r="GJ73" s="58"/>
      <c r="GK73" s="58"/>
    </row>
    <row r="74" spans="1:193" ht="14.45" customHeight="1" x14ac:dyDescent="0.2">
      <c r="A74" s="269"/>
      <c r="B74" s="272"/>
      <c r="C74" s="272"/>
      <c r="D74" s="214"/>
      <c r="E74" s="385"/>
      <c r="F74" s="214"/>
      <c r="G74" s="385"/>
      <c r="H74" s="385"/>
      <c r="I74" s="385"/>
      <c r="J74" s="441"/>
      <c r="K74" s="214"/>
      <c r="L74" s="214"/>
      <c r="M74" s="409"/>
      <c r="N74" s="214"/>
      <c r="O74" s="298"/>
      <c r="P74" s="298"/>
      <c r="Q74" s="298"/>
      <c r="R74" s="420"/>
      <c r="S74" s="421"/>
      <c r="T74" s="420"/>
      <c r="U74" s="453"/>
      <c r="V74" s="447"/>
      <c r="W74" s="447"/>
      <c r="X74" s="385"/>
      <c r="Y74" s="370"/>
      <c r="Z74" s="370"/>
      <c r="AA74" s="441"/>
      <c r="AB74" s="445"/>
      <c r="AC74" s="254"/>
      <c r="AD74" s="254"/>
      <c r="AE74" s="299"/>
      <c r="AF74" s="338"/>
      <c r="AG74" s="299"/>
      <c r="AH74" s="315"/>
      <c r="AI74" s="323"/>
      <c r="AJ74" s="321"/>
      <c r="AK74" s="299"/>
      <c r="AL74" s="338"/>
      <c r="AM74" s="298"/>
      <c r="AN74" s="453"/>
      <c r="AO74" s="449"/>
      <c r="AP74" s="325"/>
      <c r="AQ74" s="254"/>
      <c r="AR74" s="254"/>
      <c r="AS74" s="254"/>
      <c r="AT74" s="493"/>
      <c r="AU74" s="253"/>
      <c r="AV74" s="254"/>
      <c r="AW74" s="254"/>
      <c r="AX74" s="37" t="s">
        <v>143</v>
      </c>
      <c r="AY74" s="27" t="s">
        <v>382</v>
      </c>
      <c r="AZ74" s="38" t="s">
        <v>401</v>
      </c>
      <c r="BA74" s="37" t="s">
        <v>140</v>
      </c>
      <c r="BB74" s="89">
        <v>45292</v>
      </c>
      <c r="BC74" s="232"/>
      <c r="BD74" s="225"/>
      <c r="BE74" s="235"/>
      <c r="BF74" s="214"/>
      <c r="BG74" s="210"/>
      <c r="BH74" s="212"/>
      <c r="BI74" s="581"/>
      <c r="ED74" s="58"/>
      <c r="EE74" s="58"/>
      <c r="EF74" s="58"/>
      <c r="EG74" s="58"/>
      <c r="EH74" s="58"/>
      <c r="EI74" s="58"/>
      <c r="EJ74" s="58"/>
      <c r="EK74" s="58"/>
      <c r="EL74" s="58"/>
      <c r="EM74" s="58"/>
      <c r="EN74" s="58"/>
      <c r="EO74" s="58"/>
      <c r="EP74" s="58"/>
      <c r="EQ74" s="58"/>
      <c r="ER74" s="58"/>
      <c r="ES74" s="58"/>
      <c r="ET74" s="58"/>
      <c r="EU74" s="58"/>
      <c r="EV74" s="58"/>
      <c r="EW74" s="58"/>
      <c r="EX74" s="58"/>
      <c r="EY74" s="58"/>
      <c r="EZ74" s="58"/>
      <c r="FA74" s="58"/>
      <c r="FB74" s="58"/>
      <c r="FC74" s="58"/>
      <c r="FD74" s="58"/>
      <c r="FE74" s="58"/>
      <c r="FF74" s="58"/>
      <c r="FG74" s="58"/>
      <c r="FH74" s="58"/>
      <c r="FI74" s="58"/>
      <c r="FJ74" s="58"/>
      <c r="FK74" s="58"/>
      <c r="FL74" s="58"/>
      <c r="FM74" s="58"/>
      <c r="FN74" s="58"/>
      <c r="FO74" s="58"/>
      <c r="FP74" s="58"/>
      <c r="FQ74" s="58"/>
      <c r="FR74" s="58"/>
      <c r="FS74" s="58"/>
      <c r="FT74" s="58"/>
      <c r="FU74" s="58"/>
      <c r="FV74" s="58"/>
      <c r="FW74" s="58"/>
      <c r="FX74" s="58"/>
      <c r="FY74" s="58"/>
      <c r="FZ74" s="58"/>
      <c r="GA74" s="58"/>
      <c r="GB74" s="58"/>
      <c r="GC74" s="58"/>
      <c r="GD74" s="58"/>
      <c r="GE74" s="58"/>
      <c r="GF74" s="58"/>
      <c r="GG74" s="58"/>
      <c r="GH74" s="58"/>
      <c r="GI74" s="58"/>
      <c r="GJ74" s="58"/>
      <c r="GK74" s="58"/>
    </row>
    <row r="75" spans="1:193" ht="47.25" customHeight="1" x14ac:dyDescent="0.2">
      <c r="A75" s="269"/>
      <c r="B75" s="272"/>
      <c r="C75" s="272"/>
      <c r="D75" s="214"/>
      <c r="E75" s="385"/>
      <c r="F75" s="214"/>
      <c r="G75" s="385"/>
      <c r="H75" s="385"/>
      <c r="I75" s="385"/>
      <c r="J75" s="441"/>
      <c r="K75" s="214"/>
      <c r="L75" s="214"/>
      <c r="M75" s="409"/>
      <c r="N75" s="214"/>
      <c r="O75" s="298"/>
      <c r="P75" s="298"/>
      <c r="Q75" s="298"/>
      <c r="R75" s="420"/>
      <c r="S75" s="421"/>
      <c r="T75" s="420"/>
      <c r="U75" s="453"/>
      <c r="V75" s="447"/>
      <c r="W75" s="447"/>
      <c r="X75" s="385"/>
      <c r="Y75" s="370"/>
      <c r="Z75" s="370"/>
      <c r="AA75" s="441"/>
      <c r="AB75" s="445"/>
      <c r="AC75" s="254"/>
      <c r="AD75" s="254"/>
      <c r="AE75" s="297" t="s">
        <v>228</v>
      </c>
      <c r="AF75" s="338"/>
      <c r="AG75" s="297"/>
      <c r="AH75" s="313">
        <v>0.13</v>
      </c>
      <c r="AI75" s="322" t="s">
        <v>373</v>
      </c>
      <c r="AJ75" s="319" t="s">
        <v>372</v>
      </c>
      <c r="AK75" s="297">
        <v>319</v>
      </c>
      <c r="AL75" s="338"/>
      <c r="AM75" s="298"/>
      <c r="AN75" s="453"/>
      <c r="AO75" s="449"/>
      <c r="AP75" s="325"/>
      <c r="AQ75" s="254"/>
      <c r="AR75" s="254"/>
      <c r="AS75" s="254"/>
      <c r="AT75" s="66">
        <v>165172000</v>
      </c>
      <c r="AU75" s="37" t="s">
        <v>147</v>
      </c>
      <c r="AV75" s="254"/>
      <c r="AW75" s="254"/>
      <c r="AX75" s="37" t="s">
        <v>143</v>
      </c>
      <c r="AY75" s="27" t="s">
        <v>144</v>
      </c>
      <c r="AZ75" s="38" t="s">
        <v>145</v>
      </c>
      <c r="BA75" s="37" t="s">
        <v>177</v>
      </c>
      <c r="BB75" s="89">
        <v>45292</v>
      </c>
      <c r="BC75" s="232"/>
      <c r="BD75" s="225"/>
      <c r="BE75" s="235"/>
      <c r="BF75" s="214"/>
      <c r="BG75" s="210"/>
      <c r="BH75" s="212"/>
      <c r="BI75" s="581"/>
      <c r="ED75" s="58"/>
      <c r="EE75" s="58"/>
      <c r="EF75" s="58"/>
      <c r="EG75" s="58"/>
      <c r="EH75" s="58"/>
      <c r="EI75" s="58"/>
      <c r="EJ75" s="58"/>
      <c r="EK75" s="58"/>
      <c r="EL75" s="58"/>
      <c r="EM75" s="58"/>
      <c r="EN75" s="58"/>
      <c r="EO75" s="58"/>
      <c r="EP75" s="58"/>
      <c r="EQ75" s="58"/>
      <c r="ER75" s="58"/>
      <c r="ES75" s="58"/>
      <c r="ET75" s="58"/>
      <c r="EU75" s="58"/>
      <c r="EV75" s="58"/>
      <c r="EW75" s="58"/>
      <c r="EX75" s="58"/>
      <c r="EY75" s="58"/>
      <c r="EZ75" s="58"/>
      <c r="FA75" s="58"/>
      <c r="FB75" s="58"/>
      <c r="FC75" s="58"/>
      <c r="FD75" s="58"/>
      <c r="FE75" s="58"/>
      <c r="FF75" s="58"/>
      <c r="FG75" s="58"/>
      <c r="FH75" s="58"/>
      <c r="FI75" s="58"/>
      <c r="FJ75" s="58"/>
      <c r="FK75" s="58"/>
      <c r="FL75" s="58"/>
      <c r="FM75" s="58"/>
      <c r="FN75" s="58"/>
      <c r="FO75" s="58"/>
      <c r="FP75" s="58"/>
      <c r="FQ75" s="58"/>
      <c r="FR75" s="58"/>
      <c r="FS75" s="58"/>
      <c r="FT75" s="58"/>
      <c r="FU75" s="58"/>
      <c r="FV75" s="58"/>
      <c r="FW75" s="58"/>
      <c r="FX75" s="58"/>
      <c r="FY75" s="58"/>
      <c r="FZ75" s="58"/>
      <c r="GA75" s="58"/>
      <c r="GB75" s="58"/>
      <c r="GC75" s="58"/>
      <c r="GD75" s="58"/>
      <c r="GE75" s="58"/>
      <c r="GF75" s="58"/>
      <c r="GG75" s="58"/>
      <c r="GH75" s="58"/>
      <c r="GI75" s="58"/>
      <c r="GJ75" s="58"/>
      <c r="GK75" s="58"/>
    </row>
    <row r="76" spans="1:193" ht="14.45" customHeight="1" x14ac:dyDescent="0.2">
      <c r="A76" s="269"/>
      <c r="B76" s="272"/>
      <c r="C76" s="272"/>
      <c r="D76" s="214"/>
      <c r="E76" s="385"/>
      <c r="F76" s="214"/>
      <c r="G76" s="385"/>
      <c r="H76" s="385"/>
      <c r="I76" s="385"/>
      <c r="J76" s="441"/>
      <c r="K76" s="214"/>
      <c r="L76" s="214"/>
      <c r="M76" s="409"/>
      <c r="N76" s="214"/>
      <c r="O76" s="298"/>
      <c r="P76" s="298"/>
      <c r="Q76" s="298"/>
      <c r="R76" s="420"/>
      <c r="S76" s="421"/>
      <c r="T76" s="420"/>
      <c r="U76" s="453"/>
      <c r="V76" s="447"/>
      <c r="W76" s="447"/>
      <c r="X76" s="385"/>
      <c r="Y76" s="370"/>
      <c r="Z76" s="370"/>
      <c r="AA76" s="441"/>
      <c r="AB76" s="445"/>
      <c r="AC76" s="254"/>
      <c r="AD76" s="254"/>
      <c r="AE76" s="298"/>
      <c r="AF76" s="338"/>
      <c r="AG76" s="298"/>
      <c r="AH76" s="314"/>
      <c r="AI76" s="344"/>
      <c r="AJ76" s="320"/>
      <c r="AK76" s="298"/>
      <c r="AL76" s="338"/>
      <c r="AM76" s="298"/>
      <c r="AN76" s="453"/>
      <c r="AO76" s="449"/>
      <c r="AP76" s="325"/>
      <c r="AQ76" s="254"/>
      <c r="AR76" s="254"/>
      <c r="AS76" s="254"/>
      <c r="AT76" s="492">
        <v>122647950</v>
      </c>
      <c r="AU76" s="251" t="s">
        <v>140</v>
      </c>
      <c r="AV76" s="254"/>
      <c r="AW76" s="254"/>
      <c r="AX76" s="37" t="s">
        <v>143</v>
      </c>
      <c r="AY76" s="27" t="s">
        <v>386</v>
      </c>
      <c r="AZ76" s="38" t="s">
        <v>401</v>
      </c>
      <c r="BA76" s="37" t="s">
        <v>140</v>
      </c>
      <c r="BB76" s="89">
        <v>45292</v>
      </c>
      <c r="BC76" s="232"/>
      <c r="BD76" s="225"/>
      <c r="BE76" s="235"/>
      <c r="BF76" s="214"/>
      <c r="BG76" s="210"/>
      <c r="BH76" s="212"/>
      <c r="BI76" s="581"/>
      <c r="ED76" s="58"/>
      <c r="EE76" s="58"/>
      <c r="EF76" s="58"/>
      <c r="EG76" s="58"/>
      <c r="EH76" s="58"/>
      <c r="EI76" s="58"/>
      <c r="EJ76" s="58"/>
      <c r="EK76" s="58"/>
      <c r="EL76" s="58"/>
      <c r="EM76" s="58"/>
      <c r="EN76" s="58"/>
      <c r="EO76" s="58"/>
      <c r="EP76" s="58"/>
      <c r="EQ76" s="58"/>
      <c r="ER76" s="58"/>
      <c r="ES76" s="58"/>
      <c r="ET76" s="58"/>
      <c r="EU76" s="58"/>
      <c r="EV76" s="58"/>
      <c r="EW76" s="58"/>
      <c r="EX76" s="58"/>
      <c r="EY76" s="58"/>
      <c r="EZ76" s="58"/>
      <c r="FA76" s="58"/>
      <c r="FB76" s="58"/>
      <c r="FC76" s="58"/>
      <c r="FD76" s="58"/>
      <c r="FE76" s="58"/>
      <c r="FF76" s="58"/>
      <c r="FG76" s="58"/>
      <c r="FH76" s="58"/>
      <c r="FI76" s="58"/>
      <c r="FJ76" s="58"/>
      <c r="FK76" s="58"/>
      <c r="FL76" s="58"/>
      <c r="FM76" s="58"/>
      <c r="FN76" s="58"/>
      <c r="FO76" s="58"/>
      <c r="FP76" s="58"/>
      <c r="FQ76" s="58"/>
      <c r="FR76" s="58"/>
      <c r="FS76" s="58"/>
      <c r="FT76" s="58"/>
      <c r="FU76" s="58"/>
      <c r="FV76" s="58"/>
      <c r="FW76" s="58"/>
      <c r="FX76" s="58"/>
      <c r="FY76" s="58"/>
      <c r="FZ76" s="58"/>
      <c r="GA76" s="58"/>
      <c r="GB76" s="58"/>
      <c r="GC76" s="58"/>
      <c r="GD76" s="58"/>
      <c r="GE76" s="58"/>
      <c r="GF76" s="58"/>
      <c r="GG76" s="58"/>
      <c r="GH76" s="58"/>
      <c r="GI76" s="58"/>
      <c r="GJ76" s="58"/>
      <c r="GK76" s="58"/>
    </row>
    <row r="77" spans="1:193" ht="14.45" customHeight="1" x14ac:dyDescent="0.2">
      <c r="A77" s="269"/>
      <c r="B77" s="272"/>
      <c r="C77" s="272"/>
      <c r="D77" s="214"/>
      <c r="E77" s="385"/>
      <c r="F77" s="214"/>
      <c r="G77" s="385"/>
      <c r="H77" s="385"/>
      <c r="I77" s="385"/>
      <c r="J77" s="441"/>
      <c r="K77" s="214"/>
      <c r="L77" s="214"/>
      <c r="M77" s="409"/>
      <c r="N77" s="214"/>
      <c r="O77" s="298"/>
      <c r="P77" s="298"/>
      <c r="Q77" s="298"/>
      <c r="R77" s="420"/>
      <c r="S77" s="421"/>
      <c r="T77" s="420"/>
      <c r="U77" s="453"/>
      <c r="V77" s="447"/>
      <c r="W77" s="447"/>
      <c r="X77" s="385"/>
      <c r="Y77" s="370"/>
      <c r="Z77" s="370"/>
      <c r="AA77" s="441"/>
      <c r="AB77" s="445"/>
      <c r="AC77" s="254"/>
      <c r="AD77" s="254"/>
      <c r="AE77" s="299"/>
      <c r="AF77" s="338"/>
      <c r="AG77" s="298"/>
      <c r="AH77" s="315"/>
      <c r="AI77" s="323"/>
      <c r="AJ77" s="321"/>
      <c r="AK77" s="299"/>
      <c r="AL77" s="338"/>
      <c r="AM77" s="298"/>
      <c r="AN77" s="453"/>
      <c r="AO77" s="449"/>
      <c r="AP77" s="325"/>
      <c r="AQ77" s="254"/>
      <c r="AR77" s="254"/>
      <c r="AS77" s="254"/>
      <c r="AT77" s="493"/>
      <c r="AU77" s="253"/>
      <c r="AV77" s="254"/>
      <c r="AW77" s="254"/>
      <c r="AX77" s="37" t="s">
        <v>143</v>
      </c>
      <c r="AY77" s="27" t="s">
        <v>382</v>
      </c>
      <c r="AZ77" s="38" t="s">
        <v>401</v>
      </c>
      <c r="BA77" s="37" t="s">
        <v>140</v>
      </c>
      <c r="BB77" s="89">
        <v>45292</v>
      </c>
      <c r="BC77" s="232"/>
      <c r="BD77" s="225"/>
      <c r="BE77" s="235"/>
      <c r="BF77" s="214"/>
      <c r="BG77" s="210"/>
      <c r="BH77" s="212"/>
      <c r="BI77" s="581"/>
      <c r="ED77" s="58"/>
      <c r="EE77" s="58"/>
      <c r="EF77" s="58"/>
      <c r="EG77" s="58"/>
      <c r="EH77" s="58"/>
      <c r="EI77" s="58"/>
      <c r="EJ77" s="58"/>
      <c r="EK77" s="58"/>
      <c r="EL77" s="58"/>
      <c r="EM77" s="58"/>
      <c r="EN77" s="58"/>
      <c r="EO77" s="58"/>
      <c r="EP77" s="58"/>
      <c r="EQ77" s="58"/>
      <c r="ER77" s="58"/>
      <c r="ES77" s="58"/>
      <c r="ET77" s="58"/>
      <c r="EU77" s="58"/>
      <c r="EV77" s="58"/>
      <c r="EW77" s="58"/>
      <c r="EX77" s="58"/>
      <c r="EY77" s="58"/>
      <c r="EZ77" s="58"/>
      <c r="FA77" s="58"/>
      <c r="FB77" s="58"/>
      <c r="FC77" s="58"/>
      <c r="FD77" s="58"/>
      <c r="FE77" s="58"/>
      <c r="FF77" s="58"/>
      <c r="FG77" s="58"/>
      <c r="FH77" s="58"/>
      <c r="FI77" s="58"/>
      <c r="FJ77" s="58"/>
      <c r="FK77" s="58"/>
      <c r="FL77" s="58"/>
      <c r="FM77" s="58"/>
      <c r="FN77" s="58"/>
      <c r="FO77" s="58"/>
      <c r="FP77" s="58"/>
      <c r="FQ77" s="58"/>
      <c r="FR77" s="58"/>
      <c r="FS77" s="58"/>
      <c r="FT77" s="58"/>
      <c r="FU77" s="58"/>
      <c r="FV77" s="58"/>
      <c r="FW77" s="58"/>
      <c r="FX77" s="58"/>
      <c r="FY77" s="58"/>
      <c r="FZ77" s="58"/>
      <c r="GA77" s="58"/>
      <c r="GB77" s="58"/>
      <c r="GC77" s="58"/>
      <c r="GD77" s="58"/>
      <c r="GE77" s="58"/>
      <c r="GF77" s="58"/>
      <c r="GG77" s="58"/>
      <c r="GH77" s="58"/>
      <c r="GI77" s="58"/>
      <c r="GJ77" s="58"/>
      <c r="GK77" s="58"/>
    </row>
    <row r="78" spans="1:193" ht="47.25" customHeight="1" x14ac:dyDescent="0.2">
      <c r="A78" s="269"/>
      <c r="B78" s="272"/>
      <c r="C78" s="272"/>
      <c r="D78" s="214"/>
      <c r="E78" s="385"/>
      <c r="F78" s="214"/>
      <c r="G78" s="385"/>
      <c r="H78" s="385"/>
      <c r="I78" s="385"/>
      <c r="J78" s="441"/>
      <c r="K78" s="214"/>
      <c r="L78" s="214"/>
      <c r="M78" s="409"/>
      <c r="N78" s="214"/>
      <c r="O78" s="298"/>
      <c r="P78" s="298"/>
      <c r="Q78" s="298"/>
      <c r="R78" s="420"/>
      <c r="S78" s="421"/>
      <c r="T78" s="420"/>
      <c r="U78" s="453"/>
      <c r="V78" s="447"/>
      <c r="W78" s="447"/>
      <c r="X78" s="385"/>
      <c r="Y78" s="370"/>
      <c r="Z78" s="370"/>
      <c r="AA78" s="441"/>
      <c r="AB78" s="445"/>
      <c r="AC78" s="254"/>
      <c r="AD78" s="254"/>
      <c r="AE78" s="297" t="s">
        <v>229</v>
      </c>
      <c r="AF78" s="338"/>
      <c r="AG78" s="298"/>
      <c r="AH78" s="313">
        <v>0.13</v>
      </c>
      <c r="AI78" s="322" t="s">
        <v>373</v>
      </c>
      <c r="AJ78" s="319" t="s">
        <v>372</v>
      </c>
      <c r="AK78" s="297">
        <v>319</v>
      </c>
      <c r="AL78" s="338"/>
      <c r="AM78" s="298"/>
      <c r="AN78" s="453"/>
      <c r="AO78" s="449"/>
      <c r="AP78" s="325"/>
      <c r="AQ78" s="254"/>
      <c r="AR78" s="254"/>
      <c r="AS78" s="254"/>
      <c r="AT78" s="66">
        <v>307930000</v>
      </c>
      <c r="AU78" s="37" t="s">
        <v>147</v>
      </c>
      <c r="AV78" s="254"/>
      <c r="AW78" s="254"/>
      <c r="AX78" s="37" t="s">
        <v>143</v>
      </c>
      <c r="AY78" s="27" t="s">
        <v>144</v>
      </c>
      <c r="AZ78" s="38" t="s">
        <v>145</v>
      </c>
      <c r="BA78" s="37" t="s">
        <v>177</v>
      </c>
      <c r="BB78" s="89">
        <v>45292</v>
      </c>
      <c r="BC78" s="232"/>
      <c r="BD78" s="225"/>
      <c r="BE78" s="235"/>
      <c r="BF78" s="214"/>
      <c r="BG78" s="210"/>
      <c r="BH78" s="212"/>
      <c r="BI78" s="581"/>
      <c r="ED78" s="58"/>
      <c r="EE78" s="58"/>
      <c r="EF78" s="58"/>
      <c r="EG78" s="58"/>
      <c r="EH78" s="58"/>
      <c r="EI78" s="58"/>
      <c r="EJ78" s="58"/>
      <c r="EK78" s="58"/>
      <c r="EL78" s="58"/>
      <c r="EM78" s="58"/>
      <c r="EN78" s="58"/>
      <c r="EO78" s="58"/>
      <c r="EP78" s="58"/>
      <c r="EQ78" s="58"/>
      <c r="ER78" s="58"/>
      <c r="ES78" s="58"/>
      <c r="ET78" s="58"/>
      <c r="EU78" s="58"/>
      <c r="EV78" s="58"/>
      <c r="EW78" s="58"/>
      <c r="EX78" s="58"/>
      <c r="EY78" s="58"/>
      <c r="EZ78" s="58"/>
      <c r="FA78" s="58"/>
      <c r="FB78" s="58"/>
      <c r="FC78" s="58"/>
      <c r="FD78" s="58"/>
      <c r="FE78" s="58"/>
      <c r="FF78" s="58"/>
      <c r="FG78" s="58"/>
      <c r="FH78" s="58"/>
      <c r="FI78" s="58"/>
      <c r="FJ78" s="58"/>
      <c r="FK78" s="58"/>
      <c r="FL78" s="58"/>
      <c r="FM78" s="58"/>
      <c r="FN78" s="58"/>
      <c r="FO78" s="58"/>
      <c r="FP78" s="58"/>
      <c r="FQ78" s="58"/>
      <c r="FR78" s="58"/>
      <c r="FS78" s="58"/>
      <c r="FT78" s="58"/>
      <c r="FU78" s="58"/>
      <c r="FV78" s="58"/>
      <c r="FW78" s="58"/>
      <c r="FX78" s="58"/>
      <c r="FY78" s="58"/>
      <c r="FZ78" s="58"/>
      <c r="GA78" s="58"/>
      <c r="GB78" s="58"/>
      <c r="GC78" s="58"/>
      <c r="GD78" s="58"/>
      <c r="GE78" s="58"/>
      <c r="GF78" s="58"/>
      <c r="GG78" s="58"/>
      <c r="GH78" s="58"/>
      <c r="GI78" s="58"/>
      <c r="GJ78" s="58"/>
      <c r="GK78" s="58"/>
    </row>
    <row r="79" spans="1:193" ht="14.45" customHeight="1" x14ac:dyDescent="0.2">
      <c r="A79" s="269"/>
      <c r="B79" s="272"/>
      <c r="C79" s="272"/>
      <c r="D79" s="214"/>
      <c r="E79" s="385"/>
      <c r="F79" s="214"/>
      <c r="G79" s="385"/>
      <c r="H79" s="385"/>
      <c r="I79" s="385"/>
      <c r="J79" s="441"/>
      <c r="K79" s="214"/>
      <c r="L79" s="214"/>
      <c r="M79" s="409"/>
      <c r="N79" s="214"/>
      <c r="O79" s="298"/>
      <c r="P79" s="298"/>
      <c r="Q79" s="298"/>
      <c r="R79" s="420"/>
      <c r="S79" s="421"/>
      <c r="T79" s="420"/>
      <c r="U79" s="453"/>
      <c r="V79" s="447"/>
      <c r="W79" s="447"/>
      <c r="X79" s="385"/>
      <c r="Y79" s="370"/>
      <c r="Z79" s="370"/>
      <c r="AA79" s="441"/>
      <c r="AB79" s="445"/>
      <c r="AC79" s="254"/>
      <c r="AD79" s="254"/>
      <c r="AE79" s="298"/>
      <c r="AF79" s="338"/>
      <c r="AG79" s="298"/>
      <c r="AH79" s="314"/>
      <c r="AI79" s="344"/>
      <c r="AJ79" s="320"/>
      <c r="AK79" s="298"/>
      <c r="AL79" s="338"/>
      <c r="AM79" s="298"/>
      <c r="AN79" s="453"/>
      <c r="AO79" s="449"/>
      <c r="AP79" s="325"/>
      <c r="AQ79" s="254"/>
      <c r="AR79" s="254"/>
      <c r="AS79" s="254"/>
      <c r="AT79" s="492">
        <v>122647950</v>
      </c>
      <c r="AU79" s="251" t="s">
        <v>140</v>
      </c>
      <c r="AV79" s="254"/>
      <c r="AW79" s="254"/>
      <c r="AX79" s="37" t="s">
        <v>143</v>
      </c>
      <c r="AY79" s="27" t="s">
        <v>387</v>
      </c>
      <c r="AZ79" s="38" t="s">
        <v>401</v>
      </c>
      <c r="BA79" s="37"/>
      <c r="BB79" s="89">
        <v>45292</v>
      </c>
      <c r="BC79" s="232"/>
      <c r="BD79" s="225"/>
      <c r="BE79" s="235"/>
      <c r="BF79" s="214"/>
      <c r="BG79" s="210"/>
      <c r="BH79" s="212"/>
      <c r="BI79" s="581"/>
      <c r="ED79" s="58"/>
      <c r="EE79" s="58"/>
      <c r="EF79" s="58"/>
      <c r="EG79" s="58"/>
      <c r="EH79" s="58"/>
      <c r="EI79" s="58"/>
      <c r="EJ79" s="58"/>
      <c r="EK79" s="58"/>
      <c r="EL79" s="58"/>
      <c r="EM79" s="58"/>
      <c r="EN79" s="58"/>
      <c r="EO79" s="58"/>
      <c r="EP79" s="58"/>
      <c r="EQ79" s="58"/>
      <c r="ER79" s="58"/>
      <c r="ES79" s="58"/>
      <c r="ET79" s="58"/>
      <c r="EU79" s="58"/>
      <c r="EV79" s="58"/>
      <c r="EW79" s="58"/>
      <c r="EX79" s="58"/>
      <c r="EY79" s="58"/>
      <c r="EZ79" s="58"/>
      <c r="FA79" s="58"/>
      <c r="FB79" s="58"/>
      <c r="FC79" s="58"/>
      <c r="FD79" s="58"/>
      <c r="FE79" s="58"/>
      <c r="FF79" s="58"/>
      <c r="FG79" s="58"/>
      <c r="FH79" s="58"/>
      <c r="FI79" s="58"/>
      <c r="FJ79" s="58"/>
      <c r="FK79" s="58"/>
      <c r="FL79" s="58"/>
      <c r="FM79" s="58"/>
      <c r="FN79" s="58"/>
      <c r="FO79" s="58"/>
      <c r="FP79" s="58"/>
      <c r="FQ79" s="58"/>
      <c r="FR79" s="58"/>
      <c r="FS79" s="58"/>
      <c r="FT79" s="58"/>
      <c r="FU79" s="58"/>
      <c r="FV79" s="58"/>
      <c r="FW79" s="58"/>
      <c r="FX79" s="58"/>
      <c r="FY79" s="58"/>
      <c r="FZ79" s="58"/>
      <c r="GA79" s="58"/>
      <c r="GB79" s="58"/>
      <c r="GC79" s="58"/>
      <c r="GD79" s="58"/>
      <c r="GE79" s="58"/>
      <c r="GF79" s="58"/>
      <c r="GG79" s="58"/>
      <c r="GH79" s="58"/>
      <c r="GI79" s="58"/>
      <c r="GJ79" s="58"/>
      <c r="GK79" s="58"/>
    </row>
    <row r="80" spans="1:193" ht="14.45" customHeight="1" x14ac:dyDescent="0.2">
      <c r="A80" s="269"/>
      <c r="B80" s="272"/>
      <c r="C80" s="272"/>
      <c r="D80" s="214"/>
      <c r="E80" s="385"/>
      <c r="F80" s="214"/>
      <c r="G80" s="385"/>
      <c r="H80" s="385"/>
      <c r="I80" s="385"/>
      <c r="J80" s="441"/>
      <c r="K80" s="214"/>
      <c r="L80" s="214"/>
      <c r="M80" s="409"/>
      <c r="N80" s="214"/>
      <c r="O80" s="298"/>
      <c r="P80" s="298"/>
      <c r="Q80" s="298"/>
      <c r="R80" s="420"/>
      <c r="S80" s="421"/>
      <c r="T80" s="420"/>
      <c r="U80" s="453"/>
      <c r="V80" s="447"/>
      <c r="W80" s="447"/>
      <c r="X80" s="385"/>
      <c r="Y80" s="370"/>
      <c r="Z80" s="370"/>
      <c r="AA80" s="441"/>
      <c r="AB80" s="445"/>
      <c r="AC80" s="254"/>
      <c r="AD80" s="254"/>
      <c r="AE80" s="299"/>
      <c r="AF80" s="338"/>
      <c r="AG80" s="298"/>
      <c r="AH80" s="315"/>
      <c r="AI80" s="323"/>
      <c r="AJ80" s="321"/>
      <c r="AK80" s="299"/>
      <c r="AL80" s="338"/>
      <c r="AM80" s="298"/>
      <c r="AN80" s="453"/>
      <c r="AO80" s="449"/>
      <c r="AP80" s="325"/>
      <c r="AQ80" s="254"/>
      <c r="AR80" s="254"/>
      <c r="AS80" s="254"/>
      <c r="AT80" s="493"/>
      <c r="AU80" s="253"/>
      <c r="AV80" s="254"/>
      <c r="AW80" s="254"/>
      <c r="AX80" s="37" t="s">
        <v>143</v>
      </c>
      <c r="AY80" s="27" t="s">
        <v>382</v>
      </c>
      <c r="AZ80" s="38" t="s">
        <v>401</v>
      </c>
      <c r="BA80" s="37"/>
      <c r="BB80" s="89">
        <v>45292</v>
      </c>
      <c r="BC80" s="232"/>
      <c r="BD80" s="225"/>
      <c r="BE80" s="235"/>
      <c r="BF80" s="214"/>
      <c r="BG80" s="210"/>
      <c r="BH80" s="212"/>
      <c r="BI80" s="581"/>
      <c r="ED80" s="58"/>
      <c r="EE80" s="58"/>
      <c r="EF80" s="58"/>
      <c r="EG80" s="58"/>
      <c r="EH80" s="58"/>
      <c r="EI80" s="58"/>
      <c r="EJ80" s="58"/>
      <c r="EK80" s="58"/>
      <c r="EL80" s="58"/>
      <c r="EM80" s="58"/>
      <c r="EN80" s="58"/>
      <c r="EO80" s="58"/>
      <c r="EP80" s="58"/>
      <c r="EQ80" s="58"/>
      <c r="ER80" s="58"/>
      <c r="ES80" s="58"/>
      <c r="ET80" s="58"/>
      <c r="EU80" s="58"/>
      <c r="EV80" s="58"/>
      <c r="EW80" s="58"/>
      <c r="EX80" s="58"/>
      <c r="EY80" s="58"/>
      <c r="EZ80" s="58"/>
      <c r="FA80" s="58"/>
      <c r="FB80" s="58"/>
      <c r="FC80" s="58"/>
      <c r="FD80" s="58"/>
      <c r="FE80" s="58"/>
      <c r="FF80" s="58"/>
      <c r="FG80" s="58"/>
      <c r="FH80" s="58"/>
      <c r="FI80" s="58"/>
      <c r="FJ80" s="58"/>
      <c r="FK80" s="58"/>
      <c r="FL80" s="58"/>
      <c r="FM80" s="58"/>
      <c r="FN80" s="58"/>
      <c r="FO80" s="58"/>
      <c r="FP80" s="58"/>
      <c r="FQ80" s="58"/>
      <c r="FR80" s="58"/>
      <c r="FS80" s="58"/>
      <c r="FT80" s="58"/>
      <c r="FU80" s="58"/>
      <c r="FV80" s="58"/>
      <c r="FW80" s="58"/>
      <c r="FX80" s="58"/>
      <c r="FY80" s="58"/>
      <c r="FZ80" s="58"/>
      <c r="GA80" s="58"/>
      <c r="GB80" s="58"/>
      <c r="GC80" s="58"/>
      <c r="GD80" s="58"/>
      <c r="GE80" s="58"/>
      <c r="GF80" s="58"/>
      <c r="GG80" s="58"/>
      <c r="GH80" s="58"/>
      <c r="GI80" s="58"/>
      <c r="GJ80" s="58"/>
      <c r="GK80" s="58"/>
    </row>
    <row r="81" spans="1:193" ht="47.25" customHeight="1" x14ac:dyDescent="0.2">
      <c r="A81" s="269"/>
      <c r="B81" s="272"/>
      <c r="C81" s="272"/>
      <c r="D81" s="214"/>
      <c r="E81" s="385"/>
      <c r="F81" s="214"/>
      <c r="G81" s="385"/>
      <c r="H81" s="385"/>
      <c r="I81" s="385"/>
      <c r="J81" s="441"/>
      <c r="K81" s="214"/>
      <c r="L81" s="214"/>
      <c r="M81" s="409"/>
      <c r="N81" s="214"/>
      <c r="O81" s="298"/>
      <c r="P81" s="298"/>
      <c r="Q81" s="298"/>
      <c r="R81" s="420"/>
      <c r="S81" s="421"/>
      <c r="T81" s="420"/>
      <c r="U81" s="453"/>
      <c r="V81" s="447"/>
      <c r="W81" s="447"/>
      <c r="X81" s="385"/>
      <c r="Y81" s="370"/>
      <c r="Z81" s="370"/>
      <c r="AA81" s="441"/>
      <c r="AB81" s="445"/>
      <c r="AC81" s="254"/>
      <c r="AD81" s="254"/>
      <c r="AE81" s="297" t="s">
        <v>230</v>
      </c>
      <c r="AF81" s="338"/>
      <c r="AG81" s="298"/>
      <c r="AH81" s="313">
        <v>0.13</v>
      </c>
      <c r="AI81" s="322" t="s">
        <v>373</v>
      </c>
      <c r="AJ81" s="319" t="s">
        <v>372</v>
      </c>
      <c r="AK81" s="297">
        <v>319</v>
      </c>
      <c r="AL81" s="338"/>
      <c r="AM81" s="298"/>
      <c r="AN81" s="453"/>
      <c r="AO81" s="449"/>
      <c r="AP81" s="325"/>
      <c r="AQ81" s="254"/>
      <c r="AR81" s="254"/>
      <c r="AS81" s="254"/>
      <c r="AT81" s="492">
        <v>294211459</v>
      </c>
      <c r="AU81" s="251" t="s">
        <v>147</v>
      </c>
      <c r="AV81" s="254"/>
      <c r="AW81" s="254"/>
      <c r="AX81" s="37" t="s">
        <v>143</v>
      </c>
      <c r="AY81" s="27" t="s">
        <v>144</v>
      </c>
      <c r="AZ81" s="38" t="s">
        <v>145</v>
      </c>
      <c r="BA81" s="37" t="s">
        <v>177</v>
      </c>
      <c r="BB81" s="89">
        <v>45292</v>
      </c>
      <c r="BC81" s="232"/>
      <c r="BD81" s="225"/>
      <c r="BE81" s="235"/>
      <c r="BF81" s="214"/>
      <c r="BG81" s="210"/>
      <c r="BH81" s="212"/>
      <c r="BI81" s="581"/>
      <c r="ED81" s="58"/>
      <c r="EE81" s="58"/>
      <c r="EF81" s="58"/>
      <c r="EG81" s="58"/>
      <c r="EH81" s="58"/>
      <c r="EI81" s="58"/>
      <c r="EJ81" s="58"/>
      <c r="EK81" s="58"/>
      <c r="EL81" s="58"/>
      <c r="EM81" s="58"/>
      <c r="EN81" s="58"/>
      <c r="EO81" s="58"/>
      <c r="EP81" s="58"/>
      <c r="EQ81" s="58"/>
      <c r="ER81" s="58"/>
      <c r="ES81" s="58"/>
      <c r="ET81" s="58"/>
      <c r="EU81" s="58"/>
      <c r="EV81" s="58"/>
      <c r="EW81" s="58"/>
      <c r="EX81" s="58"/>
      <c r="EY81" s="58"/>
      <c r="EZ81" s="58"/>
      <c r="FA81" s="58"/>
      <c r="FB81" s="58"/>
      <c r="FC81" s="58"/>
      <c r="FD81" s="58"/>
      <c r="FE81" s="58"/>
      <c r="FF81" s="58"/>
      <c r="FG81" s="58"/>
      <c r="FH81" s="58"/>
      <c r="FI81" s="58"/>
      <c r="FJ81" s="58"/>
      <c r="FK81" s="58"/>
      <c r="FL81" s="58"/>
      <c r="FM81" s="58"/>
      <c r="FN81" s="58"/>
      <c r="FO81" s="58"/>
      <c r="FP81" s="58"/>
      <c r="FQ81" s="58"/>
      <c r="FR81" s="58"/>
      <c r="FS81" s="58"/>
      <c r="FT81" s="58"/>
      <c r="FU81" s="58"/>
      <c r="FV81" s="58"/>
      <c r="FW81" s="58"/>
      <c r="FX81" s="58"/>
      <c r="FY81" s="58"/>
      <c r="FZ81" s="58"/>
      <c r="GA81" s="58"/>
      <c r="GB81" s="58"/>
      <c r="GC81" s="58"/>
      <c r="GD81" s="58"/>
      <c r="GE81" s="58"/>
      <c r="GF81" s="58"/>
      <c r="GG81" s="58"/>
      <c r="GH81" s="58"/>
      <c r="GI81" s="58"/>
      <c r="GJ81" s="58"/>
      <c r="GK81" s="58"/>
    </row>
    <row r="82" spans="1:193" ht="14.45" customHeight="1" x14ac:dyDescent="0.2">
      <c r="A82" s="269"/>
      <c r="B82" s="272"/>
      <c r="C82" s="272"/>
      <c r="D82" s="214"/>
      <c r="E82" s="385"/>
      <c r="F82" s="214"/>
      <c r="G82" s="385"/>
      <c r="H82" s="385"/>
      <c r="I82" s="385"/>
      <c r="J82" s="441"/>
      <c r="K82" s="214"/>
      <c r="L82" s="214"/>
      <c r="M82" s="409"/>
      <c r="N82" s="214"/>
      <c r="O82" s="298"/>
      <c r="P82" s="298"/>
      <c r="Q82" s="298"/>
      <c r="R82" s="420"/>
      <c r="S82" s="421"/>
      <c r="T82" s="420"/>
      <c r="U82" s="453"/>
      <c r="V82" s="447"/>
      <c r="W82" s="447"/>
      <c r="X82" s="385"/>
      <c r="Y82" s="370"/>
      <c r="Z82" s="370"/>
      <c r="AA82" s="441"/>
      <c r="AB82" s="445"/>
      <c r="AC82" s="254"/>
      <c r="AD82" s="254"/>
      <c r="AE82" s="298"/>
      <c r="AF82" s="338"/>
      <c r="AG82" s="298"/>
      <c r="AH82" s="314"/>
      <c r="AI82" s="344"/>
      <c r="AJ82" s="320"/>
      <c r="AK82" s="298"/>
      <c r="AL82" s="338"/>
      <c r="AM82" s="298"/>
      <c r="AN82" s="453"/>
      <c r="AO82" s="449"/>
      <c r="AP82" s="325"/>
      <c r="AQ82" s="254"/>
      <c r="AR82" s="254"/>
      <c r="AS82" s="254"/>
      <c r="AT82" s="498"/>
      <c r="AU82" s="252"/>
      <c r="AV82" s="254"/>
      <c r="AW82" s="254"/>
      <c r="AX82" s="37" t="s">
        <v>143</v>
      </c>
      <c r="AY82" s="27" t="s">
        <v>382</v>
      </c>
      <c r="AZ82" s="38" t="s">
        <v>401</v>
      </c>
      <c r="BA82" s="37" t="s">
        <v>177</v>
      </c>
      <c r="BB82" s="89">
        <v>45292</v>
      </c>
      <c r="BC82" s="232"/>
      <c r="BD82" s="225"/>
      <c r="BE82" s="235"/>
      <c r="BF82" s="214"/>
      <c r="BG82" s="210"/>
      <c r="BH82" s="212"/>
      <c r="BI82" s="581"/>
      <c r="ED82" s="58"/>
      <c r="EE82" s="58"/>
      <c r="EF82" s="58"/>
      <c r="EG82" s="58"/>
      <c r="EH82" s="58"/>
      <c r="EI82" s="58"/>
      <c r="EJ82" s="58"/>
      <c r="EK82" s="58"/>
      <c r="EL82" s="58"/>
      <c r="EM82" s="58"/>
      <c r="EN82" s="58"/>
      <c r="EO82" s="58"/>
      <c r="EP82" s="58"/>
      <c r="EQ82" s="58"/>
      <c r="ER82" s="58"/>
      <c r="ES82" s="58"/>
      <c r="ET82" s="58"/>
      <c r="EU82" s="58"/>
      <c r="EV82" s="58"/>
      <c r="EW82" s="58"/>
      <c r="EX82" s="58"/>
      <c r="EY82" s="58"/>
      <c r="EZ82" s="58"/>
      <c r="FA82" s="58"/>
      <c r="FB82" s="58"/>
      <c r="FC82" s="58"/>
      <c r="FD82" s="58"/>
      <c r="FE82" s="58"/>
      <c r="FF82" s="58"/>
      <c r="FG82" s="58"/>
      <c r="FH82" s="58"/>
      <c r="FI82" s="58"/>
      <c r="FJ82" s="58"/>
      <c r="FK82" s="58"/>
      <c r="FL82" s="58"/>
      <c r="FM82" s="58"/>
      <c r="FN82" s="58"/>
      <c r="FO82" s="58"/>
      <c r="FP82" s="58"/>
      <c r="FQ82" s="58"/>
      <c r="FR82" s="58"/>
      <c r="FS82" s="58"/>
      <c r="FT82" s="58"/>
      <c r="FU82" s="58"/>
      <c r="FV82" s="58"/>
      <c r="FW82" s="58"/>
      <c r="FX82" s="58"/>
      <c r="FY82" s="58"/>
      <c r="FZ82" s="58"/>
      <c r="GA82" s="58"/>
      <c r="GB82" s="58"/>
      <c r="GC82" s="58"/>
      <c r="GD82" s="58"/>
      <c r="GE82" s="58"/>
      <c r="GF82" s="58"/>
      <c r="GG82" s="58"/>
      <c r="GH82" s="58"/>
      <c r="GI82" s="58"/>
      <c r="GJ82" s="58"/>
      <c r="GK82" s="58"/>
    </row>
    <row r="83" spans="1:193" ht="14.45" customHeight="1" x14ac:dyDescent="0.2">
      <c r="A83" s="269"/>
      <c r="B83" s="272"/>
      <c r="C83" s="272"/>
      <c r="D83" s="214"/>
      <c r="E83" s="385"/>
      <c r="F83" s="214"/>
      <c r="G83" s="385"/>
      <c r="H83" s="385"/>
      <c r="I83" s="385"/>
      <c r="J83" s="441"/>
      <c r="K83" s="214"/>
      <c r="L83" s="214"/>
      <c r="M83" s="409"/>
      <c r="N83" s="214"/>
      <c r="O83" s="298"/>
      <c r="P83" s="298"/>
      <c r="Q83" s="298"/>
      <c r="R83" s="420"/>
      <c r="S83" s="421"/>
      <c r="T83" s="420"/>
      <c r="U83" s="453"/>
      <c r="V83" s="447"/>
      <c r="W83" s="447"/>
      <c r="X83" s="385"/>
      <c r="Y83" s="370"/>
      <c r="Z83" s="370"/>
      <c r="AA83" s="441"/>
      <c r="AB83" s="445"/>
      <c r="AC83" s="254"/>
      <c r="AD83" s="254"/>
      <c r="AE83" s="298"/>
      <c r="AF83" s="338"/>
      <c r="AG83" s="298"/>
      <c r="AH83" s="314"/>
      <c r="AI83" s="344"/>
      <c r="AJ83" s="320"/>
      <c r="AK83" s="298"/>
      <c r="AL83" s="338"/>
      <c r="AM83" s="298"/>
      <c r="AN83" s="453"/>
      <c r="AO83" s="449"/>
      <c r="AP83" s="325"/>
      <c r="AQ83" s="254"/>
      <c r="AR83" s="254"/>
      <c r="AS83" s="254"/>
      <c r="AT83" s="493"/>
      <c r="AU83" s="253"/>
      <c r="AV83" s="254"/>
      <c r="AW83" s="254"/>
      <c r="AX83" s="37" t="s">
        <v>143</v>
      </c>
      <c r="AY83" s="27" t="s">
        <v>388</v>
      </c>
      <c r="AZ83" s="38" t="s">
        <v>401</v>
      </c>
      <c r="BA83" s="37" t="s">
        <v>177</v>
      </c>
      <c r="BB83" s="89">
        <v>45292</v>
      </c>
      <c r="BC83" s="232"/>
      <c r="BD83" s="225"/>
      <c r="BE83" s="235"/>
      <c r="BF83" s="214"/>
      <c r="BG83" s="210"/>
      <c r="BH83" s="212"/>
      <c r="BI83" s="581"/>
      <c r="ED83" s="58"/>
      <c r="EE83" s="58"/>
      <c r="EF83" s="58"/>
      <c r="EG83" s="58"/>
      <c r="EH83" s="58"/>
      <c r="EI83" s="58"/>
      <c r="EJ83" s="58"/>
      <c r="EK83" s="58"/>
      <c r="EL83" s="58"/>
      <c r="EM83" s="58"/>
      <c r="EN83" s="58"/>
      <c r="EO83" s="58"/>
      <c r="EP83" s="58"/>
      <c r="EQ83" s="58"/>
      <c r="ER83" s="58"/>
      <c r="ES83" s="58"/>
      <c r="ET83" s="58"/>
      <c r="EU83" s="58"/>
      <c r="EV83" s="58"/>
      <c r="EW83" s="58"/>
      <c r="EX83" s="58"/>
      <c r="EY83" s="58"/>
      <c r="EZ83" s="58"/>
      <c r="FA83" s="58"/>
      <c r="FB83" s="58"/>
      <c r="FC83" s="58"/>
      <c r="FD83" s="58"/>
      <c r="FE83" s="58"/>
      <c r="FF83" s="58"/>
      <c r="FG83" s="58"/>
      <c r="FH83" s="58"/>
      <c r="FI83" s="58"/>
      <c r="FJ83" s="58"/>
      <c r="FK83" s="58"/>
      <c r="FL83" s="58"/>
      <c r="FM83" s="58"/>
      <c r="FN83" s="58"/>
      <c r="FO83" s="58"/>
      <c r="FP83" s="58"/>
      <c r="FQ83" s="58"/>
      <c r="FR83" s="58"/>
      <c r="FS83" s="58"/>
      <c r="FT83" s="58"/>
      <c r="FU83" s="58"/>
      <c r="FV83" s="58"/>
      <c r="FW83" s="58"/>
      <c r="FX83" s="58"/>
      <c r="FY83" s="58"/>
      <c r="FZ83" s="58"/>
      <c r="GA83" s="58"/>
      <c r="GB83" s="58"/>
      <c r="GC83" s="58"/>
      <c r="GD83" s="58"/>
      <c r="GE83" s="58"/>
      <c r="GF83" s="58"/>
      <c r="GG83" s="58"/>
      <c r="GH83" s="58"/>
      <c r="GI83" s="58"/>
      <c r="GJ83" s="58"/>
      <c r="GK83" s="58"/>
    </row>
    <row r="84" spans="1:193" ht="14.45" customHeight="1" x14ac:dyDescent="0.2">
      <c r="A84" s="269"/>
      <c r="B84" s="272"/>
      <c r="C84" s="272"/>
      <c r="D84" s="214"/>
      <c r="E84" s="385"/>
      <c r="F84" s="214"/>
      <c r="G84" s="385"/>
      <c r="H84" s="385"/>
      <c r="I84" s="385"/>
      <c r="J84" s="441"/>
      <c r="K84" s="214"/>
      <c r="L84" s="214"/>
      <c r="M84" s="409"/>
      <c r="N84" s="214"/>
      <c r="O84" s="298"/>
      <c r="P84" s="298"/>
      <c r="Q84" s="298"/>
      <c r="R84" s="420"/>
      <c r="S84" s="421"/>
      <c r="T84" s="420"/>
      <c r="U84" s="453"/>
      <c r="V84" s="447"/>
      <c r="W84" s="447"/>
      <c r="X84" s="385"/>
      <c r="Y84" s="370"/>
      <c r="Z84" s="370"/>
      <c r="AA84" s="441"/>
      <c r="AB84" s="445"/>
      <c r="AC84" s="254"/>
      <c r="AD84" s="254"/>
      <c r="AE84" s="299"/>
      <c r="AF84" s="338"/>
      <c r="AG84" s="298"/>
      <c r="AH84" s="315"/>
      <c r="AI84" s="323"/>
      <c r="AJ84" s="321"/>
      <c r="AK84" s="299"/>
      <c r="AL84" s="338"/>
      <c r="AM84" s="298"/>
      <c r="AN84" s="453"/>
      <c r="AO84" s="449"/>
      <c r="AP84" s="325"/>
      <c r="AQ84" s="254"/>
      <c r="AR84" s="254"/>
      <c r="AS84" s="254"/>
      <c r="AT84" s="66">
        <v>14622491</v>
      </c>
      <c r="AU84" s="37" t="s">
        <v>140</v>
      </c>
      <c r="AV84" s="254"/>
      <c r="AW84" s="254"/>
      <c r="AX84" s="37" t="s">
        <v>143</v>
      </c>
      <c r="AY84" s="27" t="s">
        <v>388</v>
      </c>
      <c r="AZ84" s="38" t="s">
        <v>401</v>
      </c>
      <c r="BA84" s="37" t="s">
        <v>140</v>
      </c>
      <c r="BB84" s="89">
        <v>45292</v>
      </c>
      <c r="BC84" s="232"/>
      <c r="BD84" s="225"/>
      <c r="BE84" s="235"/>
      <c r="BF84" s="214"/>
      <c r="BG84" s="210"/>
      <c r="BH84" s="212"/>
      <c r="BI84" s="581"/>
      <c r="ED84" s="58"/>
      <c r="EE84" s="58"/>
      <c r="EF84" s="58"/>
      <c r="EG84" s="58"/>
      <c r="EH84" s="58"/>
      <c r="EI84" s="58"/>
      <c r="EJ84" s="58"/>
      <c r="EK84" s="58"/>
      <c r="EL84" s="58"/>
      <c r="EM84" s="58"/>
      <c r="EN84" s="58"/>
      <c r="EO84" s="58"/>
      <c r="EP84" s="58"/>
      <c r="EQ84" s="58"/>
      <c r="ER84" s="58"/>
      <c r="ES84" s="58"/>
      <c r="ET84" s="58"/>
      <c r="EU84" s="58"/>
      <c r="EV84" s="58"/>
      <c r="EW84" s="58"/>
      <c r="EX84" s="58"/>
      <c r="EY84" s="58"/>
      <c r="EZ84" s="58"/>
      <c r="FA84" s="58"/>
      <c r="FB84" s="58"/>
      <c r="FC84" s="58"/>
      <c r="FD84" s="58"/>
      <c r="FE84" s="58"/>
      <c r="FF84" s="58"/>
      <c r="FG84" s="58"/>
      <c r="FH84" s="58"/>
      <c r="FI84" s="58"/>
      <c r="FJ84" s="58"/>
      <c r="FK84" s="58"/>
      <c r="FL84" s="58"/>
      <c r="FM84" s="58"/>
      <c r="FN84" s="58"/>
      <c r="FO84" s="58"/>
      <c r="FP84" s="58"/>
      <c r="FQ84" s="58"/>
      <c r="FR84" s="58"/>
      <c r="FS84" s="58"/>
      <c r="FT84" s="58"/>
      <c r="FU84" s="58"/>
      <c r="FV84" s="58"/>
      <c r="FW84" s="58"/>
      <c r="FX84" s="58"/>
      <c r="FY84" s="58"/>
      <c r="FZ84" s="58"/>
      <c r="GA84" s="58"/>
      <c r="GB84" s="58"/>
      <c r="GC84" s="58"/>
      <c r="GD84" s="58"/>
      <c r="GE84" s="58"/>
      <c r="GF84" s="58"/>
      <c r="GG84" s="58"/>
      <c r="GH84" s="58"/>
      <c r="GI84" s="58"/>
      <c r="GJ84" s="58"/>
      <c r="GK84" s="58"/>
    </row>
    <row r="85" spans="1:193" ht="28.5" customHeight="1" x14ac:dyDescent="0.2">
      <c r="A85" s="269"/>
      <c r="B85" s="272"/>
      <c r="C85" s="272"/>
      <c r="D85" s="214"/>
      <c r="E85" s="385"/>
      <c r="F85" s="214"/>
      <c r="G85" s="385"/>
      <c r="H85" s="385"/>
      <c r="I85" s="385"/>
      <c r="J85" s="441"/>
      <c r="K85" s="214"/>
      <c r="L85" s="214"/>
      <c r="M85" s="409"/>
      <c r="N85" s="214"/>
      <c r="O85" s="298"/>
      <c r="P85" s="298"/>
      <c r="Q85" s="298"/>
      <c r="R85" s="420"/>
      <c r="S85" s="421"/>
      <c r="T85" s="420"/>
      <c r="U85" s="453"/>
      <c r="V85" s="447"/>
      <c r="W85" s="447"/>
      <c r="X85" s="385"/>
      <c r="Y85" s="370"/>
      <c r="Z85" s="370"/>
      <c r="AA85" s="441"/>
      <c r="AB85" s="445"/>
      <c r="AC85" s="254"/>
      <c r="AD85" s="254"/>
      <c r="AE85" s="297" t="s">
        <v>231</v>
      </c>
      <c r="AF85" s="338"/>
      <c r="AG85" s="298"/>
      <c r="AH85" s="313">
        <v>0.04</v>
      </c>
      <c r="AI85" s="322" t="s">
        <v>373</v>
      </c>
      <c r="AJ85" s="319" t="s">
        <v>372</v>
      </c>
      <c r="AK85" s="297">
        <v>319</v>
      </c>
      <c r="AL85" s="338"/>
      <c r="AM85" s="298"/>
      <c r="AN85" s="453"/>
      <c r="AO85" s="449"/>
      <c r="AP85" s="325"/>
      <c r="AQ85" s="254"/>
      <c r="AR85" s="254"/>
      <c r="AS85" s="254"/>
      <c r="AT85" s="492">
        <v>122647950</v>
      </c>
      <c r="AU85" s="251" t="s">
        <v>177</v>
      </c>
      <c r="AV85" s="254"/>
      <c r="AW85" s="254"/>
      <c r="AX85" s="37"/>
      <c r="AY85" s="27" t="s">
        <v>386</v>
      </c>
      <c r="AZ85" s="38" t="s">
        <v>401</v>
      </c>
      <c r="BA85" s="44" t="s">
        <v>177</v>
      </c>
      <c r="BB85" s="89">
        <v>45292</v>
      </c>
      <c r="BC85" s="232"/>
      <c r="BD85" s="225"/>
      <c r="BE85" s="235"/>
      <c r="BF85" s="214"/>
      <c r="BG85" s="210"/>
      <c r="BH85" s="212"/>
      <c r="BI85" s="581"/>
      <c r="ED85" s="58"/>
      <c r="EE85" s="58"/>
      <c r="EF85" s="58"/>
      <c r="EG85" s="58"/>
      <c r="EH85" s="58"/>
      <c r="EI85" s="58"/>
      <c r="EJ85" s="58"/>
      <c r="EK85" s="58"/>
      <c r="EL85" s="58"/>
      <c r="EM85" s="58"/>
      <c r="EN85" s="58"/>
      <c r="EO85" s="58"/>
      <c r="EP85" s="58"/>
      <c r="EQ85" s="58"/>
      <c r="ER85" s="58"/>
      <c r="ES85" s="58"/>
      <c r="ET85" s="58"/>
      <c r="EU85" s="58"/>
      <c r="EV85" s="58"/>
      <c r="EW85" s="58"/>
      <c r="EX85" s="58"/>
      <c r="EY85" s="58"/>
      <c r="EZ85" s="58"/>
      <c r="FA85" s="58"/>
      <c r="FB85" s="58"/>
      <c r="FC85" s="58"/>
      <c r="FD85" s="58"/>
      <c r="FE85" s="58"/>
      <c r="FF85" s="58"/>
      <c r="FG85" s="58"/>
      <c r="FH85" s="58"/>
      <c r="FI85" s="58"/>
      <c r="FJ85" s="58"/>
      <c r="FK85" s="58"/>
      <c r="FL85" s="58"/>
      <c r="FM85" s="58"/>
      <c r="FN85" s="58"/>
      <c r="FO85" s="58"/>
      <c r="FP85" s="58"/>
      <c r="FQ85" s="58"/>
      <c r="FR85" s="58"/>
      <c r="FS85" s="58"/>
      <c r="FT85" s="58"/>
      <c r="FU85" s="58"/>
      <c r="FV85" s="58"/>
      <c r="FW85" s="58"/>
      <c r="FX85" s="58"/>
      <c r="FY85" s="58"/>
      <c r="FZ85" s="58"/>
      <c r="GA85" s="58"/>
      <c r="GB85" s="58"/>
      <c r="GC85" s="58"/>
      <c r="GD85" s="58"/>
      <c r="GE85" s="58"/>
      <c r="GF85" s="58"/>
      <c r="GG85" s="58"/>
      <c r="GH85" s="58"/>
      <c r="GI85" s="58"/>
      <c r="GJ85" s="58"/>
      <c r="GK85" s="58"/>
    </row>
    <row r="86" spans="1:193" ht="31.5" customHeight="1" x14ac:dyDescent="0.2">
      <c r="A86" s="269"/>
      <c r="B86" s="272"/>
      <c r="C86" s="272"/>
      <c r="D86" s="214"/>
      <c r="E86" s="385"/>
      <c r="F86" s="214"/>
      <c r="G86" s="385"/>
      <c r="H86" s="385"/>
      <c r="I86" s="385"/>
      <c r="J86" s="441"/>
      <c r="K86" s="214"/>
      <c r="L86" s="214"/>
      <c r="M86" s="409"/>
      <c r="N86" s="214"/>
      <c r="O86" s="298"/>
      <c r="P86" s="298"/>
      <c r="Q86" s="298"/>
      <c r="R86" s="420"/>
      <c r="S86" s="421"/>
      <c r="T86" s="420"/>
      <c r="U86" s="453"/>
      <c r="V86" s="447"/>
      <c r="W86" s="447"/>
      <c r="X86" s="385"/>
      <c r="Y86" s="370"/>
      <c r="Z86" s="370"/>
      <c r="AA86" s="441"/>
      <c r="AB86" s="445"/>
      <c r="AC86" s="254"/>
      <c r="AD86" s="254"/>
      <c r="AE86" s="299"/>
      <c r="AF86" s="338"/>
      <c r="AG86" s="299"/>
      <c r="AH86" s="315"/>
      <c r="AI86" s="323"/>
      <c r="AJ86" s="321"/>
      <c r="AK86" s="299"/>
      <c r="AL86" s="338"/>
      <c r="AM86" s="298"/>
      <c r="AN86" s="453"/>
      <c r="AO86" s="449"/>
      <c r="AP86" s="325"/>
      <c r="AQ86" s="254"/>
      <c r="AR86" s="254"/>
      <c r="AS86" s="254"/>
      <c r="AT86" s="493"/>
      <c r="AU86" s="253"/>
      <c r="AV86" s="254"/>
      <c r="AW86" s="254"/>
      <c r="AX86" s="37" t="s">
        <v>143</v>
      </c>
      <c r="AY86" s="27" t="s">
        <v>382</v>
      </c>
      <c r="AZ86" s="38" t="s">
        <v>401</v>
      </c>
      <c r="BA86" s="44" t="s">
        <v>177</v>
      </c>
      <c r="BB86" s="89">
        <v>45292</v>
      </c>
      <c r="BC86" s="232"/>
      <c r="BD86" s="225"/>
      <c r="BE86" s="235"/>
      <c r="BF86" s="214"/>
      <c r="BG86" s="210"/>
      <c r="BH86" s="212"/>
      <c r="BI86" s="581"/>
      <c r="ED86" s="58"/>
      <c r="EE86" s="58"/>
      <c r="EF86" s="58"/>
      <c r="EG86" s="58"/>
      <c r="EH86" s="58"/>
      <c r="EI86" s="58"/>
      <c r="EJ86" s="58"/>
      <c r="EK86" s="58"/>
      <c r="EL86" s="58"/>
      <c r="EM86" s="58"/>
      <c r="EN86" s="58"/>
      <c r="EO86" s="58"/>
      <c r="EP86" s="58"/>
      <c r="EQ86" s="58"/>
      <c r="ER86" s="58"/>
      <c r="ES86" s="58"/>
      <c r="ET86" s="58"/>
      <c r="EU86" s="58"/>
      <c r="EV86" s="58"/>
      <c r="EW86" s="58"/>
      <c r="EX86" s="58"/>
      <c r="EY86" s="58"/>
      <c r="EZ86" s="58"/>
      <c r="FA86" s="58"/>
      <c r="FB86" s="58"/>
      <c r="FC86" s="58"/>
      <c r="FD86" s="58"/>
      <c r="FE86" s="58"/>
      <c r="FF86" s="58"/>
      <c r="FG86" s="58"/>
      <c r="FH86" s="58"/>
      <c r="FI86" s="58"/>
      <c r="FJ86" s="58"/>
      <c r="FK86" s="58"/>
      <c r="FL86" s="58"/>
      <c r="FM86" s="58"/>
      <c r="FN86" s="58"/>
      <c r="FO86" s="58"/>
      <c r="FP86" s="58"/>
      <c r="FQ86" s="58"/>
      <c r="FR86" s="58"/>
      <c r="FS86" s="58"/>
      <c r="FT86" s="58"/>
      <c r="FU86" s="58"/>
      <c r="FV86" s="58"/>
      <c r="FW86" s="58"/>
      <c r="FX86" s="58"/>
      <c r="FY86" s="58"/>
      <c r="FZ86" s="58"/>
      <c r="GA86" s="58"/>
      <c r="GB86" s="58"/>
      <c r="GC86" s="58"/>
      <c r="GD86" s="58"/>
      <c r="GE86" s="58"/>
      <c r="GF86" s="58"/>
      <c r="GG86" s="58"/>
      <c r="GH86" s="58"/>
      <c r="GI86" s="58"/>
      <c r="GJ86" s="58"/>
      <c r="GK86" s="58"/>
    </row>
    <row r="87" spans="1:193" ht="42.75" customHeight="1" x14ac:dyDescent="0.2">
      <c r="A87" s="269"/>
      <c r="B87" s="272"/>
      <c r="C87" s="272"/>
      <c r="D87" s="214"/>
      <c r="E87" s="385"/>
      <c r="F87" s="214"/>
      <c r="G87" s="385"/>
      <c r="H87" s="385"/>
      <c r="I87" s="385"/>
      <c r="J87" s="441"/>
      <c r="K87" s="297" t="s">
        <v>232</v>
      </c>
      <c r="L87" s="297" t="s">
        <v>125</v>
      </c>
      <c r="M87" s="297">
        <v>14300</v>
      </c>
      <c r="N87" s="297" t="s">
        <v>233</v>
      </c>
      <c r="O87" s="298"/>
      <c r="P87" s="298"/>
      <c r="Q87" s="298"/>
      <c r="R87" s="297">
        <v>19448</v>
      </c>
      <c r="S87" s="300">
        <v>3750</v>
      </c>
      <c r="T87" s="459">
        <f>23788+29830</f>
        <v>53618</v>
      </c>
      <c r="U87" s="455">
        <f>2361+ 5169+936+3030</f>
        <v>11496</v>
      </c>
      <c r="V87" s="364">
        <v>1</v>
      </c>
      <c r="W87" s="364">
        <v>1</v>
      </c>
      <c r="X87" s="385"/>
      <c r="Y87" s="370"/>
      <c r="Z87" s="370"/>
      <c r="AA87" s="441"/>
      <c r="AB87" s="445"/>
      <c r="AC87" s="254"/>
      <c r="AD87" s="254"/>
      <c r="AE87" s="290" t="s">
        <v>234</v>
      </c>
      <c r="AF87" s="338"/>
      <c r="AG87" s="297"/>
      <c r="AH87" s="313">
        <v>0.05</v>
      </c>
      <c r="AI87" s="322" t="s">
        <v>373</v>
      </c>
      <c r="AJ87" s="319" t="s">
        <v>372</v>
      </c>
      <c r="AK87" s="297">
        <v>319</v>
      </c>
      <c r="AL87" s="338"/>
      <c r="AM87" s="298"/>
      <c r="AN87" s="455">
        <f>U87</f>
        <v>11496</v>
      </c>
      <c r="AO87" s="324">
        <v>1</v>
      </c>
      <c r="AP87" s="325"/>
      <c r="AQ87" s="254"/>
      <c r="AR87" s="254"/>
      <c r="AS87" s="254"/>
      <c r="AT87" s="492">
        <f>46110834+50000000+50000000</f>
        <v>146110834</v>
      </c>
      <c r="AU87" s="251" t="s">
        <v>147</v>
      </c>
      <c r="AV87" s="254"/>
      <c r="AW87" s="254"/>
      <c r="AX87" s="37" t="s">
        <v>143</v>
      </c>
      <c r="AY87" s="27" t="s">
        <v>144</v>
      </c>
      <c r="AZ87" s="38" t="s">
        <v>145</v>
      </c>
      <c r="BA87" s="37" t="s">
        <v>177</v>
      </c>
      <c r="BB87" s="89">
        <v>45292</v>
      </c>
      <c r="BC87" s="232"/>
      <c r="BD87" s="225"/>
      <c r="BE87" s="235"/>
      <c r="BF87" s="214" t="s">
        <v>432</v>
      </c>
      <c r="BG87" s="223" t="s">
        <v>464</v>
      </c>
      <c r="BH87" s="213" t="s">
        <v>498</v>
      </c>
      <c r="BI87" s="582" t="s">
        <v>505</v>
      </c>
      <c r="ED87" s="58"/>
      <c r="EE87" s="58"/>
      <c r="EF87" s="58"/>
      <c r="EG87" s="58"/>
      <c r="EH87" s="58"/>
      <c r="EI87" s="58"/>
      <c r="EJ87" s="58"/>
      <c r="EK87" s="58"/>
      <c r="EL87" s="58"/>
      <c r="EM87" s="58"/>
      <c r="EN87" s="58"/>
      <c r="EO87" s="58"/>
      <c r="EP87" s="58"/>
      <c r="EQ87" s="58"/>
      <c r="ER87" s="58"/>
      <c r="ES87" s="58"/>
      <c r="ET87" s="58"/>
      <c r="EU87" s="58"/>
      <c r="EV87" s="58"/>
      <c r="EW87" s="58"/>
      <c r="EX87" s="58"/>
      <c r="EY87" s="58"/>
      <c r="EZ87" s="58"/>
      <c r="FA87" s="58"/>
      <c r="FB87" s="58"/>
      <c r="FC87" s="58"/>
      <c r="FD87" s="58"/>
      <c r="FE87" s="58"/>
      <c r="FF87" s="58"/>
      <c r="FG87" s="58"/>
      <c r="FH87" s="58"/>
      <c r="FI87" s="58"/>
      <c r="FJ87" s="58"/>
      <c r="FK87" s="58"/>
      <c r="FL87" s="58"/>
      <c r="FM87" s="58"/>
      <c r="FN87" s="58"/>
      <c r="FO87" s="58"/>
      <c r="FP87" s="58"/>
      <c r="FQ87" s="58"/>
      <c r="FR87" s="58"/>
      <c r="FS87" s="58"/>
      <c r="FT87" s="58"/>
      <c r="FU87" s="58"/>
      <c r="FV87" s="58"/>
      <c r="FW87" s="58"/>
      <c r="FX87" s="58"/>
      <c r="FY87" s="58"/>
      <c r="FZ87" s="58"/>
      <c r="GA87" s="58"/>
      <c r="GB87" s="58"/>
      <c r="GC87" s="58"/>
      <c r="GD87" s="58"/>
      <c r="GE87" s="58"/>
      <c r="GF87" s="58"/>
      <c r="GG87" s="58"/>
      <c r="GH87" s="58"/>
      <c r="GI87" s="58"/>
      <c r="GJ87" s="58"/>
      <c r="GK87" s="58"/>
    </row>
    <row r="88" spans="1:193" ht="14.45" customHeight="1" x14ac:dyDescent="0.2">
      <c r="A88" s="269"/>
      <c r="B88" s="272"/>
      <c r="C88" s="272"/>
      <c r="D88" s="214"/>
      <c r="E88" s="385"/>
      <c r="F88" s="214"/>
      <c r="G88" s="385"/>
      <c r="H88" s="385"/>
      <c r="I88" s="385"/>
      <c r="J88" s="441"/>
      <c r="K88" s="298"/>
      <c r="L88" s="298"/>
      <c r="M88" s="298"/>
      <c r="N88" s="298"/>
      <c r="O88" s="298"/>
      <c r="P88" s="298"/>
      <c r="Q88" s="298"/>
      <c r="R88" s="298"/>
      <c r="S88" s="301"/>
      <c r="T88" s="460"/>
      <c r="U88" s="456"/>
      <c r="V88" s="365"/>
      <c r="W88" s="365"/>
      <c r="X88" s="385"/>
      <c r="Y88" s="370"/>
      <c r="Z88" s="370"/>
      <c r="AA88" s="441"/>
      <c r="AB88" s="445"/>
      <c r="AC88" s="254"/>
      <c r="AD88" s="254"/>
      <c r="AE88" s="291"/>
      <c r="AF88" s="338"/>
      <c r="AG88" s="298"/>
      <c r="AH88" s="314"/>
      <c r="AI88" s="344"/>
      <c r="AJ88" s="320"/>
      <c r="AK88" s="298"/>
      <c r="AL88" s="338"/>
      <c r="AM88" s="298"/>
      <c r="AN88" s="456"/>
      <c r="AO88" s="325"/>
      <c r="AP88" s="325"/>
      <c r="AQ88" s="254"/>
      <c r="AR88" s="254"/>
      <c r="AS88" s="254"/>
      <c r="AT88" s="498"/>
      <c r="AU88" s="252"/>
      <c r="AV88" s="254"/>
      <c r="AW88" s="254"/>
      <c r="AX88" s="37" t="s">
        <v>143</v>
      </c>
      <c r="AY88" s="27" t="s">
        <v>389</v>
      </c>
      <c r="AZ88" s="45" t="s">
        <v>405</v>
      </c>
      <c r="BA88" s="37" t="s">
        <v>177</v>
      </c>
      <c r="BB88" s="89">
        <v>45292</v>
      </c>
      <c r="BC88" s="232"/>
      <c r="BD88" s="225"/>
      <c r="BE88" s="235"/>
      <c r="BF88" s="214"/>
      <c r="BG88" s="210"/>
      <c r="BH88" s="212"/>
      <c r="BI88" s="579"/>
      <c r="ED88" s="58"/>
      <c r="EE88" s="58"/>
      <c r="EF88" s="58"/>
      <c r="EG88" s="58"/>
      <c r="EH88" s="58"/>
      <c r="EI88" s="58"/>
      <c r="EJ88" s="58"/>
      <c r="EK88" s="58"/>
      <c r="EL88" s="58"/>
      <c r="EM88" s="58"/>
      <c r="EN88" s="58"/>
      <c r="EO88" s="58"/>
      <c r="EP88" s="58"/>
      <c r="EQ88" s="58"/>
      <c r="ER88" s="58"/>
      <c r="ES88" s="58"/>
      <c r="ET88" s="58"/>
      <c r="EU88" s="58"/>
      <c r="EV88" s="58"/>
      <c r="EW88" s="58"/>
      <c r="EX88" s="58"/>
      <c r="EY88" s="58"/>
      <c r="EZ88" s="58"/>
      <c r="FA88" s="58"/>
      <c r="FB88" s="58"/>
      <c r="FC88" s="58"/>
      <c r="FD88" s="58"/>
      <c r="FE88" s="58"/>
      <c r="FF88" s="58"/>
      <c r="FG88" s="58"/>
      <c r="FH88" s="58"/>
      <c r="FI88" s="58"/>
      <c r="FJ88" s="58"/>
      <c r="FK88" s="58"/>
      <c r="FL88" s="58"/>
      <c r="FM88" s="58"/>
      <c r="FN88" s="58"/>
      <c r="FO88" s="58"/>
      <c r="FP88" s="58"/>
      <c r="FQ88" s="58"/>
      <c r="FR88" s="58"/>
      <c r="FS88" s="58"/>
      <c r="FT88" s="58"/>
      <c r="FU88" s="58"/>
      <c r="FV88" s="58"/>
      <c r="FW88" s="58"/>
      <c r="FX88" s="58"/>
      <c r="FY88" s="58"/>
      <c r="FZ88" s="58"/>
      <c r="GA88" s="58"/>
      <c r="GB88" s="58"/>
      <c r="GC88" s="58"/>
      <c r="GD88" s="58"/>
      <c r="GE88" s="58"/>
      <c r="GF88" s="58"/>
      <c r="GG88" s="58"/>
      <c r="GH88" s="58"/>
      <c r="GI88" s="58"/>
      <c r="GJ88" s="58"/>
      <c r="GK88" s="58"/>
    </row>
    <row r="89" spans="1:193" ht="14.45" customHeight="1" x14ac:dyDescent="0.2">
      <c r="A89" s="269"/>
      <c r="B89" s="272"/>
      <c r="C89" s="272"/>
      <c r="D89" s="214"/>
      <c r="E89" s="385"/>
      <c r="F89" s="214"/>
      <c r="G89" s="385"/>
      <c r="H89" s="385"/>
      <c r="I89" s="385"/>
      <c r="J89" s="441"/>
      <c r="K89" s="298"/>
      <c r="L89" s="298"/>
      <c r="M89" s="298"/>
      <c r="N89" s="298"/>
      <c r="O89" s="299"/>
      <c r="P89" s="299"/>
      <c r="Q89" s="299"/>
      <c r="R89" s="298"/>
      <c r="S89" s="301"/>
      <c r="T89" s="460"/>
      <c r="U89" s="456"/>
      <c r="V89" s="365"/>
      <c r="W89" s="365"/>
      <c r="X89" s="385"/>
      <c r="Y89" s="370"/>
      <c r="Z89" s="370"/>
      <c r="AA89" s="441"/>
      <c r="AB89" s="445"/>
      <c r="AC89" s="254"/>
      <c r="AD89" s="254"/>
      <c r="AE89" s="292"/>
      <c r="AF89" s="339"/>
      <c r="AG89" s="299"/>
      <c r="AH89" s="315"/>
      <c r="AI89" s="323"/>
      <c r="AJ89" s="321"/>
      <c r="AK89" s="299"/>
      <c r="AL89" s="339"/>
      <c r="AM89" s="299"/>
      <c r="AN89" s="456"/>
      <c r="AO89" s="325"/>
      <c r="AP89" s="325"/>
      <c r="AQ89" s="254"/>
      <c r="AR89" s="254"/>
      <c r="AS89" s="254"/>
      <c r="AT89" s="493"/>
      <c r="AU89" s="253"/>
      <c r="AV89" s="254"/>
      <c r="AW89" s="254"/>
      <c r="AX89" s="37" t="s">
        <v>143</v>
      </c>
      <c r="AY89" s="27" t="s">
        <v>390</v>
      </c>
      <c r="AZ89" s="45" t="s">
        <v>405</v>
      </c>
      <c r="BA89" s="37" t="s">
        <v>177</v>
      </c>
      <c r="BB89" s="89">
        <v>45292</v>
      </c>
      <c r="BC89" s="232"/>
      <c r="BD89" s="225"/>
      <c r="BE89" s="235"/>
      <c r="BF89" s="214"/>
      <c r="BG89" s="210"/>
      <c r="BH89" s="212"/>
      <c r="BI89" s="579"/>
      <c r="ED89" s="58"/>
      <c r="EE89" s="58"/>
      <c r="EF89" s="58"/>
      <c r="EG89" s="58"/>
      <c r="EH89" s="58"/>
      <c r="EI89" s="58"/>
      <c r="EJ89" s="58"/>
      <c r="EK89" s="58"/>
      <c r="EL89" s="58"/>
      <c r="EM89" s="58"/>
      <c r="EN89" s="58"/>
      <c r="EO89" s="58"/>
      <c r="EP89" s="58"/>
      <c r="EQ89" s="58"/>
      <c r="ER89" s="58"/>
      <c r="ES89" s="58"/>
      <c r="ET89" s="58"/>
      <c r="EU89" s="58"/>
      <c r="EV89" s="58"/>
      <c r="EW89" s="58"/>
      <c r="EX89" s="58"/>
      <c r="EY89" s="58"/>
      <c r="EZ89" s="58"/>
      <c r="FA89" s="58"/>
      <c r="FB89" s="58"/>
      <c r="FC89" s="58"/>
      <c r="FD89" s="58"/>
      <c r="FE89" s="58"/>
      <c r="FF89" s="58"/>
      <c r="FG89" s="58"/>
      <c r="FH89" s="58"/>
      <c r="FI89" s="58"/>
      <c r="FJ89" s="58"/>
      <c r="FK89" s="58"/>
      <c r="FL89" s="58"/>
      <c r="FM89" s="58"/>
      <c r="FN89" s="58"/>
      <c r="FO89" s="58"/>
      <c r="FP89" s="58"/>
      <c r="FQ89" s="58"/>
      <c r="FR89" s="58"/>
      <c r="FS89" s="58"/>
      <c r="FT89" s="58"/>
      <c r="FU89" s="58"/>
      <c r="FV89" s="58"/>
      <c r="FW89" s="58"/>
      <c r="FX89" s="58"/>
      <c r="FY89" s="58"/>
      <c r="FZ89" s="58"/>
      <c r="GA89" s="58"/>
      <c r="GB89" s="58"/>
      <c r="GC89" s="58"/>
      <c r="GD89" s="58"/>
      <c r="GE89" s="58"/>
      <c r="GF89" s="58"/>
      <c r="GG89" s="58"/>
      <c r="GH89" s="58"/>
      <c r="GI89" s="58"/>
      <c r="GJ89" s="58"/>
      <c r="GK89" s="58"/>
    </row>
    <row r="90" spans="1:193" ht="25.15" customHeight="1" x14ac:dyDescent="0.2">
      <c r="A90" s="269"/>
      <c r="B90" s="272"/>
      <c r="C90" s="272"/>
      <c r="D90" s="214"/>
      <c r="E90" s="385"/>
      <c r="F90" s="214"/>
      <c r="G90" s="385"/>
      <c r="H90" s="385"/>
      <c r="I90" s="385"/>
      <c r="J90" s="441"/>
      <c r="K90" s="298"/>
      <c r="L90" s="298"/>
      <c r="M90" s="298"/>
      <c r="N90" s="298"/>
      <c r="O90" s="385"/>
      <c r="P90" s="385" t="s">
        <v>129</v>
      </c>
      <c r="Q90" s="297" t="s">
        <v>235</v>
      </c>
      <c r="R90" s="298"/>
      <c r="S90" s="301"/>
      <c r="T90" s="460"/>
      <c r="U90" s="456"/>
      <c r="V90" s="365"/>
      <c r="W90" s="365"/>
      <c r="X90" s="385"/>
      <c r="Y90" s="370"/>
      <c r="Z90" s="370"/>
      <c r="AA90" s="441"/>
      <c r="AB90" s="445"/>
      <c r="AC90" s="254"/>
      <c r="AD90" s="254"/>
      <c r="AE90" s="404" t="s">
        <v>236</v>
      </c>
      <c r="AF90" s="297"/>
      <c r="AG90" s="297"/>
      <c r="AH90" s="313">
        <v>0.04</v>
      </c>
      <c r="AI90" s="322" t="s">
        <v>373</v>
      </c>
      <c r="AJ90" s="319" t="s">
        <v>372</v>
      </c>
      <c r="AK90" s="297">
        <v>319</v>
      </c>
      <c r="AL90" s="297">
        <v>3750</v>
      </c>
      <c r="AM90" s="303"/>
      <c r="AN90" s="456"/>
      <c r="AO90" s="325"/>
      <c r="AP90" s="325"/>
      <c r="AQ90" s="254"/>
      <c r="AR90" s="254"/>
      <c r="AS90" s="254"/>
      <c r="AT90" s="66">
        <f>173812623.6</f>
        <v>173812623.59999999</v>
      </c>
      <c r="AU90" s="37" t="s">
        <v>140</v>
      </c>
      <c r="AV90" s="254"/>
      <c r="AW90" s="254"/>
      <c r="AX90" s="37" t="s">
        <v>143</v>
      </c>
      <c r="AY90" s="27" t="s">
        <v>144</v>
      </c>
      <c r="AZ90" s="38" t="s">
        <v>145</v>
      </c>
      <c r="BA90" s="37" t="s">
        <v>140</v>
      </c>
      <c r="BB90" s="89">
        <v>45292</v>
      </c>
      <c r="BC90" s="232"/>
      <c r="BD90" s="225"/>
      <c r="BE90" s="235"/>
      <c r="BF90" s="214"/>
      <c r="BG90" s="210"/>
      <c r="BH90" s="212"/>
      <c r="BI90" s="579"/>
      <c r="ED90" s="58"/>
      <c r="EE90" s="58"/>
      <c r="EF90" s="58"/>
      <c r="EG90" s="58"/>
      <c r="EH90" s="58"/>
      <c r="EI90" s="58"/>
      <c r="EJ90" s="58"/>
      <c r="EK90" s="58"/>
      <c r="EL90" s="58"/>
      <c r="EM90" s="58"/>
      <c r="EN90" s="58"/>
      <c r="EO90" s="58"/>
      <c r="EP90" s="58"/>
      <c r="EQ90" s="58"/>
      <c r="ER90" s="58"/>
      <c r="ES90" s="58"/>
      <c r="ET90" s="58"/>
      <c r="EU90" s="58"/>
      <c r="EV90" s="58"/>
      <c r="EW90" s="58"/>
      <c r="EX90" s="58"/>
      <c r="EY90" s="58"/>
      <c r="EZ90" s="58"/>
      <c r="FA90" s="58"/>
      <c r="FB90" s="58"/>
      <c r="FC90" s="58"/>
      <c r="FD90" s="58"/>
      <c r="FE90" s="58"/>
      <c r="FF90" s="58"/>
      <c r="FG90" s="58"/>
      <c r="FH90" s="58"/>
      <c r="FI90" s="58"/>
      <c r="FJ90" s="58"/>
      <c r="FK90" s="58"/>
      <c r="FL90" s="58"/>
      <c r="FM90" s="58"/>
      <c r="FN90" s="58"/>
      <c r="FO90" s="58"/>
      <c r="FP90" s="58"/>
      <c r="FQ90" s="58"/>
      <c r="FR90" s="58"/>
      <c r="FS90" s="58"/>
      <c r="FT90" s="58"/>
      <c r="FU90" s="58"/>
      <c r="FV90" s="58"/>
      <c r="FW90" s="58"/>
      <c r="FX90" s="58"/>
      <c r="FY90" s="58"/>
      <c r="FZ90" s="58"/>
      <c r="GA90" s="58"/>
      <c r="GB90" s="58"/>
      <c r="GC90" s="58"/>
      <c r="GD90" s="58"/>
      <c r="GE90" s="58"/>
      <c r="GF90" s="58"/>
      <c r="GG90" s="58"/>
      <c r="GH90" s="58"/>
      <c r="GI90" s="58"/>
      <c r="GJ90" s="58"/>
      <c r="GK90" s="58"/>
    </row>
    <row r="91" spans="1:193" ht="14.45" hidden="1" customHeight="1" x14ac:dyDescent="0.2">
      <c r="A91" s="269"/>
      <c r="B91" s="272"/>
      <c r="C91" s="272"/>
      <c r="D91" s="214"/>
      <c r="E91" s="385"/>
      <c r="F91" s="214"/>
      <c r="G91" s="385"/>
      <c r="H91" s="385"/>
      <c r="I91" s="385"/>
      <c r="J91" s="441"/>
      <c r="K91" s="298"/>
      <c r="L91" s="298"/>
      <c r="M91" s="298"/>
      <c r="N91" s="298"/>
      <c r="O91" s="385"/>
      <c r="P91" s="385"/>
      <c r="Q91" s="298"/>
      <c r="R91" s="298"/>
      <c r="S91" s="301"/>
      <c r="T91" s="460"/>
      <c r="U91" s="456"/>
      <c r="V91" s="365"/>
      <c r="W91" s="365"/>
      <c r="X91" s="385"/>
      <c r="Y91" s="370"/>
      <c r="Z91" s="370"/>
      <c r="AA91" s="441"/>
      <c r="AB91" s="445"/>
      <c r="AC91" s="254"/>
      <c r="AD91" s="254"/>
      <c r="AE91" s="405"/>
      <c r="AF91" s="298"/>
      <c r="AG91" s="298"/>
      <c r="AH91" s="314"/>
      <c r="AI91" s="344"/>
      <c r="AJ91" s="320"/>
      <c r="AK91" s="298"/>
      <c r="AL91" s="298"/>
      <c r="AM91" s="304"/>
      <c r="AN91" s="456"/>
      <c r="AO91" s="325"/>
      <c r="AP91" s="325"/>
      <c r="AQ91" s="254"/>
      <c r="AR91" s="254"/>
      <c r="AS91" s="254"/>
      <c r="AT91" s="492">
        <v>142647950</v>
      </c>
      <c r="AU91" s="251" t="s">
        <v>147</v>
      </c>
      <c r="AV91" s="254"/>
      <c r="AW91" s="254"/>
      <c r="AX91" s="37" t="s">
        <v>143</v>
      </c>
      <c r="AY91" s="27" t="s">
        <v>386</v>
      </c>
      <c r="AZ91" s="38" t="s">
        <v>401</v>
      </c>
      <c r="BA91" s="37" t="s">
        <v>177</v>
      </c>
      <c r="BB91" s="89">
        <v>45292</v>
      </c>
      <c r="BC91" s="232"/>
      <c r="BD91" s="225"/>
      <c r="BE91" s="235"/>
      <c r="BF91" s="214"/>
      <c r="BG91" s="210"/>
      <c r="BH91" s="212"/>
      <c r="BI91" s="579"/>
      <c r="ED91" s="58"/>
      <c r="EE91" s="58"/>
      <c r="EF91" s="58"/>
      <c r="EG91" s="58"/>
      <c r="EH91" s="58"/>
      <c r="EI91" s="58"/>
      <c r="EJ91" s="58"/>
      <c r="EK91" s="58"/>
      <c r="EL91" s="58"/>
      <c r="EM91" s="58"/>
      <c r="EN91" s="58"/>
      <c r="EO91" s="58"/>
      <c r="EP91" s="58"/>
      <c r="EQ91" s="58"/>
      <c r="ER91" s="58"/>
      <c r="ES91" s="58"/>
      <c r="ET91" s="58"/>
      <c r="EU91" s="58"/>
      <c r="EV91" s="58"/>
      <c r="EW91" s="58"/>
      <c r="EX91" s="58"/>
      <c r="EY91" s="58"/>
      <c r="EZ91" s="58"/>
      <c r="FA91" s="58"/>
      <c r="FB91" s="58"/>
      <c r="FC91" s="58"/>
      <c r="FD91" s="58"/>
      <c r="FE91" s="58"/>
      <c r="FF91" s="58"/>
      <c r="FG91" s="58"/>
      <c r="FH91" s="58"/>
      <c r="FI91" s="58"/>
      <c r="FJ91" s="58"/>
      <c r="FK91" s="58"/>
      <c r="FL91" s="58"/>
      <c r="FM91" s="58"/>
      <c r="FN91" s="58"/>
      <c r="FO91" s="58"/>
      <c r="FP91" s="58"/>
      <c r="FQ91" s="58"/>
      <c r="FR91" s="58"/>
      <c r="FS91" s="58"/>
      <c r="FT91" s="58"/>
      <c r="FU91" s="58"/>
      <c r="FV91" s="58"/>
      <c r="FW91" s="58"/>
      <c r="FX91" s="58"/>
      <c r="FY91" s="58"/>
      <c r="FZ91" s="58"/>
      <c r="GA91" s="58"/>
      <c r="GB91" s="58"/>
      <c r="GC91" s="58"/>
      <c r="GD91" s="58"/>
      <c r="GE91" s="58"/>
      <c r="GF91" s="58"/>
      <c r="GG91" s="58"/>
      <c r="GH91" s="58"/>
      <c r="GI91" s="58"/>
      <c r="GJ91" s="58"/>
      <c r="GK91" s="58"/>
    </row>
    <row r="92" spans="1:193" ht="14.45" hidden="1" customHeight="1" x14ac:dyDescent="0.2">
      <c r="A92" s="269"/>
      <c r="B92" s="272"/>
      <c r="C92" s="272"/>
      <c r="D92" s="214"/>
      <c r="E92" s="385"/>
      <c r="F92" s="214"/>
      <c r="G92" s="385"/>
      <c r="H92" s="385"/>
      <c r="I92" s="385"/>
      <c r="J92" s="441"/>
      <c r="K92" s="298"/>
      <c r="L92" s="298"/>
      <c r="M92" s="298"/>
      <c r="N92" s="298"/>
      <c r="O92" s="385"/>
      <c r="P92" s="385"/>
      <c r="Q92" s="298"/>
      <c r="R92" s="298"/>
      <c r="S92" s="301"/>
      <c r="T92" s="460"/>
      <c r="U92" s="456"/>
      <c r="V92" s="365"/>
      <c r="W92" s="365"/>
      <c r="X92" s="385"/>
      <c r="Y92" s="370"/>
      <c r="Z92" s="370"/>
      <c r="AA92" s="441"/>
      <c r="AB92" s="445"/>
      <c r="AC92" s="254"/>
      <c r="AD92" s="254"/>
      <c r="AE92" s="405"/>
      <c r="AF92" s="298"/>
      <c r="AG92" s="298"/>
      <c r="AH92" s="314"/>
      <c r="AI92" s="344"/>
      <c r="AJ92" s="320"/>
      <c r="AK92" s="298"/>
      <c r="AL92" s="298"/>
      <c r="AM92" s="304"/>
      <c r="AN92" s="456"/>
      <c r="AO92" s="325"/>
      <c r="AP92" s="325"/>
      <c r="AQ92" s="254"/>
      <c r="AR92" s="254"/>
      <c r="AS92" s="254"/>
      <c r="AT92" s="498"/>
      <c r="AU92" s="252"/>
      <c r="AV92" s="254"/>
      <c r="AW92" s="254"/>
      <c r="AX92" s="37" t="s">
        <v>143</v>
      </c>
      <c r="AY92" s="27" t="s">
        <v>391</v>
      </c>
      <c r="AZ92" s="45" t="s">
        <v>405</v>
      </c>
      <c r="BA92" s="37" t="s">
        <v>177</v>
      </c>
      <c r="BB92" s="89">
        <v>45292</v>
      </c>
      <c r="BC92" s="232"/>
      <c r="BD92" s="225"/>
      <c r="BE92" s="235"/>
      <c r="BF92" s="214"/>
      <c r="BG92" s="210"/>
      <c r="BH92" s="212"/>
      <c r="BI92" s="579"/>
      <c r="ED92" s="58"/>
      <c r="EE92" s="58"/>
      <c r="EF92" s="58"/>
      <c r="EG92" s="58"/>
      <c r="EH92" s="58"/>
      <c r="EI92" s="58"/>
      <c r="EJ92" s="58"/>
      <c r="EK92" s="58"/>
      <c r="EL92" s="58"/>
      <c r="EM92" s="58"/>
      <c r="EN92" s="58"/>
      <c r="EO92" s="58"/>
      <c r="EP92" s="58"/>
      <c r="EQ92" s="58"/>
      <c r="ER92" s="58"/>
      <c r="ES92" s="58"/>
      <c r="ET92" s="58"/>
      <c r="EU92" s="58"/>
      <c r="EV92" s="58"/>
      <c r="EW92" s="58"/>
      <c r="EX92" s="58"/>
      <c r="EY92" s="58"/>
      <c r="EZ92" s="58"/>
      <c r="FA92" s="58"/>
      <c r="FB92" s="58"/>
      <c r="FC92" s="58"/>
      <c r="FD92" s="58"/>
      <c r="FE92" s="58"/>
      <c r="FF92" s="58"/>
      <c r="FG92" s="58"/>
      <c r="FH92" s="58"/>
      <c r="FI92" s="58"/>
      <c r="FJ92" s="58"/>
      <c r="FK92" s="58"/>
      <c r="FL92" s="58"/>
      <c r="FM92" s="58"/>
      <c r="FN92" s="58"/>
      <c r="FO92" s="58"/>
      <c r="FP92" s="58"/>
      <c r="FQ92" s="58"/>
      <c r="FR92" s="58"/>
      <c r="FS92" s="58"/>
      <c r="FT92" s="58"/>
      <c r="FU92" s="58"/>
      <c r="FV92" s="58"/>
      <c r="FW92" s="58"/>
      <c r="FX92" s="58"/>
      <c r="FY92" s="58"/>
      <c r="FZ92" s="58"/>
      <c r="GA92" s="58"/>
      <c r="GB92" s="58"/>
      <c r="GC92" s="58"/>
      <c r="GD92" s="58"/>
      <c r="GE92" s="58"/>
      <c r="GF92" s="58"/>
      <c r="GG92" s="58"/>
      <c r="GH92" s="58"/>
      <c r="GI92" s="58"/>
      <c r="GJ92" s="58"/>
      <c r="GK92" s="58"/>
    </row>
    <row r="93" spans="1:193" ht="14.45" hidden="1" customHeight="1" x14ac:dyDescent="0.2">
      <c r="A93" s="269"/>
      <c r="B93" s="272"/>
      <c r="C93" s="272"/>
      <c r="D93" s="214"/>
      <c r="E93" s="385"/>
      <c r="F93" s="214"/>
      <c r="G93" s="385"/>
      <c r="H93" s="385"/>
      <c r="I93" s="385"/>
      <c r="J93" s="441"/>
      <c r="K93" s="298"/>
      <c r="L93" s="298"/>
      <c r="M93" s="298"/>
      <c r="N93" s="298"/>
      <c r="O93" s="385"/>
      <c r="P93" s="385"/>
      <c r="Q93" s="298"/>
      <c r="R93" s="298"/>
      <c r="S93" s="301"/>
      <c r="T93" s="460"/>
      <c r="U93" s="456"/>
      <c r="V93" s="365"/>
      <c r="W93" s="365"/>
      <c r="X93" s="385"/>
      <c r="Y93" s="370"/>
      <c r="Z93" s="370"/>
      <c r="AA93" s="441"/>
      <c r="AB93" s="445"/>
      <c r="AC93" s="254"/>
      <c r="AD93" s="254"/>
      <c r="AE93" s="406"/>
      <c r="AF93" s="298"/>
      <c r="AG93" s="298"/>
      <c r="AH93" s="315"/>
      <c r="AI93" s="323"/>
      <c r="AJ93" s="321"/>
      <c r="AK93" s="299"/>
      <c r="AL93" s="298"/>
      <c r="AM93" s="304"/>
      <c r="AN93" s="456"/>
      <c r="AO93" s="325"/>
      <c r="AP93" s="325"/>
      <c r="AQ93" s="254"/>
      <c r="AR93" s="254"/>
      <c r="AS93" s="254"/>
      <c r="AT93" s="493"/>
      <c r="AU93" s="253"/>
      <c r="AV93" s="254"/>
      <c r="AW93" s="254"/>
      <c r="AX93" s="37" t="s">
        <v>143</v>
      </c>
      <c r="AY93" s="27" t="s">
        <v>382</v>
      </c>
      <c r="AZ93" s="38" t="s">
        <v>401</v>
      </c>
      <c r="BA93" s="37" t="s">
        <v>177</v>
      </c>
      <c r="BB93" s="89">
        <v>45292</v>
      </c>
      <c r="BC93" s="232"/>
      <c r="BD93" s="225"/>
      <c r="BE93" s="235"/>
      <c r="BF93" s="214"/>
      <c r="BG93" s="210"/>
      <c r="BH93" s="212"/>
      <c r="BI93" s="579"/>
      <c r="ED93" s="58"/>
      <c r="EE93" s="58"/>
      <c r="EF93" s="58"/>
      <c r="EG93" s="58"/>
      <c r="EH93" s="58"/>
      <c r="EI93" s="58"/>
      <c r="EJ93" s="58"/>
      <c r="EK93" s="58"/>
      <c r="EL93" s="58"/>
      <c r="EM93" s="58"/>
      <c r="EN93" s="58"/>
      <c r="EO93" s="58"/>
      <c r="EP93" s="58"/>
      <c r="EQ93" s="58"/>
      <c r="ER93" s="58"/>
      <c r="ES93" s="58"/>
      <c r="ET93" s="58"/>
      <c r="EU93" s="58"/>
      <c r="EV93" s="58"/>
      <c r="EW93" s="58"/>
      <c r="EX93" s="58"/>
      <c r="EY93" s="58"/>
      <c r="EZ93" s="58"/>
      <c r="FA93" s="58"/>
      <c r="FB93" s="58"/>
      <c r="FC93" s="58"/>
      <c r="FD93" s="58"/>
      <c r="FE93" s="58"/>
      <c r="FF93" s="58"/>
      <c r="FG93" s="58"/>
      <c r="FH93" s="58"/>
      <c r="FI93" s="58"/>
      <c r="FJ93" s="58"/>
      <c r="FK93" s="58"/>
      <c r="FL93" s="58"/>
      <c r="FM93" s="58"/>
      <c r="FN93" s="58"/>
      <c r="FO93" s="58"/>
      <c r="FP93" s="58"/>
      <c r="FQ93" s="58"/>
      <c r="FR93" s="58"/>
      <c r="FS93" s="58"/>
      <c r="FT93" s="58"/>
      <c r="FU93" s="58"/>
      <c r="FV93" s="58"/>
      <c r="FW93" s="58"/>
      <c r="FX93" s="58"/>
      <c r="FY93" s="58"/>
      <c r="FZ93" s="58"/>
      <c r="GA93" s="58"/>
      <c r="GB93" s="58"/>
      <c r="GC93" s="58"/>
      <c r="GD93" s="58"/>
      <c r="GE93" s="58"/>
      <c r="GF93" s="58"/>
      <c r="GG93" s="58"/>
      <c r="GH93" s="58"/>
      <c r="GI93" s="58"/>
      <c r="GJ93" s="58"/>
      <c r="GK93" s="58"/>
    </row>
    <row r="94" spans="1:193" ht="46.9" hidden="1" customHeight="1" x14ac:dyDescent="0.2">
      <c r="A94" s="269"/>
      <c r="B94" s="272"/>
      <c r="C94" s="272"/>
      <c r="D94" s="214"/>
      <c r="E94" s="385"/>
      <c r="F94" s="214"/>
      <c r="G94" s="385"/>
      <c r="H94" s="385"/>
      <c r="I94" s="385"/>
      <c r="J94" s="441"/>
      <c r="K94" s="298"/>
      <c r="L94" s="298"/>
      <c r="M94" s="298"/>
      <c r="N94" s="298"/>
      <c r="O94" s="385"/>
      <c r="P94" s="385"/>
      <c r="Q94" s="298"/>
      <c r="R94" s="298"/>
      <c r="S94" s="301"/>
      <c r="T94" s="460"/>
      <c r="U94" s="456"/>
      <c r="V94" s="365"/>
      <c r="W94" s="365"/>
      <c r="X94" s="385"/>
      <c r="Y94" s="370"/>
      <c r="Z94" s="370"/>
      <c r="AA94" s="441"/>
      <c r="AB94" s="445"/>
      <c r="AC94" s="254"/>
      <c r="AD94" s="254"/>
      <c r="AE94" s="404" t="s">
        <v>237</v>
      </c>
      <c r="AF94" s="298"/>
      <c r="AG94" s="298"/>
      <c r="AH94" s="313">
        <v>0.04</v>
      </c>
      <c r="AI94" s="322" t="s">
        <v>373</v>
      </c>
      <c r="AJ94" s="319" t="s">
        <v>372</v>
      </c>
      <c r="AK94" s="297">
        <v>319</v>
      </c>
      <c r="AL94" s="298"/>
      <c r="AM94" s="304"/>
      <c r="AN94" s="456"/>
      <c r="AO94" s="325"/>
      <c r="AP94" s="325"/>
      <c r="AQ94" s="254"/>
      <c r="AR94" s="254"/>
      <c r="AS94" s="254"/>
      <c r="AT94" s="66">
        <v>150019623.59999999</v>
      </c>
      <c r="AU94" s="37" t="s">
        <v>140</v>
      </c>
      <c r="AV94" s="254"/>
      <c r="AW94" s="254"/>
      <c r="AX94" s="37" t="s">
        <v>143</v>
      </c>
      <c r="AY94" s="27" t="s">
        <v>144</v>
      </c>
      <c r="AZ94" s="38" t="s">
        <v>145</v>
      </c>
      <c r="BA94" s="37" t="s">
        <v>140</v>
      </c>
      <c r="BB94" s="89">
        <v>45292</v>
      </c>
      <c r="BC94" s="232"/>
      <c r="BD94" s="225"/>
      <c r="BE94" s="235"/>
      <c r="BF94" s="214"/>
      <c r="BG94" s="210"/>
      <c r="BH94" s="212"/>
      <c r="BI94" s="579"/>
      <c r="ED94" s="58"/>
      <c r="EE94" s="58"/>
      <c r="EF94" s="58"/>
      <c r="EG94" s="58"/>
      <c r="EH94" s="58"/>
      <c r="EI94" s="58"/>
      <c r="EJ94" s="58"/>
      <c r="EK94" s="58"/>
      <c r="EL94" s="58"/>
      <c r="EM94" s="58"/>
      <c r="EN94" s="58"/>
      <c r="EO94" s="58"/>
      <c r="EP94" s="58"/>
      <c r="EQ94" s="58"/>
      <c r="ER94" s="58"/>
      <c r="ES94" s="58"/>
      <c r="ET94" s="58"/>
      <c r="EU94" s="58"/>
      <c r="EV94" s="58"/>
      <c r="EW94" s="58"/>
      <c r="EX94" s="58"/>
      <c r="EY94" s="58"/>
      <c r="EZ94" s="58"/>
      <c r="FA94" s="58"/>
      <c r="FB94" s="58"/>
      <c r="FC94" s="58"/>
      <c r="FD94" s="58"/>
      <c r="FE94" s="58"/>
      <c r="FF94" s="58"/>
      <c r="FG94" s="58"/>
      <c r="FH94" s="58"/>
      <c r="FI94" s="58"/>
      <c r="FJ94" s="58"/>
      <c r="FK94" s="58"/>
      <c r="FL94" s="58"/>
      <c r="FM94" s="58"/>
      <c r="FN94" s="58"/>
      <c r="FO94" s="58"/>
      <c r="FP94" s="58"/>
      <c r="FQ94" s="58"/>
      <c r="FR94" s="58"/>
      <c r="FS94" s="58"/>
      <c r="FT94" s="58"/>
      <c r="FU94" s="58"/>
      <c r="FV94" s="58"/>
      <c r="FW94" s="58"/>
      <c r="FX94" s="58"/>
      <c r="FY94" s="58"/>
      <c r="FZ94" s="58"/>
      <c r="GA94" s="58"/>
      <c r="GB94" s="58"/>
      <c r="GC94" s="58"/>
      <c r="GD94" s="58"/>
      <c r="GE94" s="58"/>
      <c r="GF94" s="58"/>
      <c r="GG94" s="58"/>
      <c r="GH94" s="58"/>
      <c r="GI94" s="58"/>
      <c r="GJ94" s="58"/>
      <c r="GK94" s="58"/>
    </row>
    <row r="95" spans="1:193" ht="14.45" hidden="1" customHeight="1" x14ac:dyDescent="0.2">
      <c r="A95" s="269"/>
      <c r="B95" s="272"/>
      <c r="C95" s="272"/>
      <c r="D95" s="214"/>
      <c r="E95" s="385"/>
      <c r="F95" s="214"/>
      <c r="G95" s="385"/>
      <c r="H95" s="385"/>
      <c r="I95" s="385"/>
      <c r="J95" s="441"/>
      <c r="K95" s="298"/>
      <c r="L95" s="298"/>
      <c r="M95" s="298"/>
      <c r="N95" s="298"/>
      <c r="O95" s="385"/>
      <c r="P95" s="385"/>
      <c r="Q95" s="298"/>
      <c r="R95" s="298"/>
      <c r="S95" s="301"/>
      <c r="T95" s="460"/>
      <c r="U95" s="456"/>
      <c r="V95" s="365"/>
      <c r="W95" s="365"/>
      <c r="X95" s="385"/>
      <c r="Y95" s="370"/>
      <c r="Z95" s="370"/>
      <c r="AA95" s="441"/>
      <c r="AB95" s="445"/>
      <c r="AC95" s="254"/>
      <c r="AD95" s="254"/>
      <c r="AE95" s="405"/>
      <c r="AF95" s="298"/>
      <c r="AG95" s="298"/>
      <c r="AH95" s="314"/>
      <c r="AI95" s="344"/>
      <c r="AJ95" s="320"/>
      <c r="AK95" s="298"/>
      <c r="AL95" s="298"/>
      <c r="AM95" s="304"/>
      <c r="AN95" s="456"/>
      <c r="AO95" s="325"/>
      <c r="AP95" s="325"/>
      <c r="AQ95" s="254"/>
      <c r="AR95" s="254"/>
      <c r="AS95" s="254"/>
      <c r="AT95" s="492">
        <v>142647950</v>
      </c>
      <c r="AU95" s="251" t="s">
        <v>147</v>
      </c>
      <c r="AV95" s="254"/>
      <c r="AW95" s="254"/>
      <c r="AX95" s="37" t="s">
        <v>143</v>
      </c>
      <c r="AY95" s="27" t="s">
        <v>384</v>
      </c>
      <c r="AZ95" s="71" t="s">
        <v>401</v>
      </c>
      <c r="BA95" s="37" t="s">
        <v>177</v>
      </c>
      <c r="BB95" s="89">
        <v>45292</v>
      </c>
      <c r="BC95" s="232"/>
      <c r="BD95" s="225"/>
      <c r="BE95" s="235"/>
      <c r="BF95" s="214"/>
      <c r="BG95" s="210"/>
      <c r="BH95" s="212"/>
      <c r="BI95" s="579"/>
      <c r="ED95" s="58"/>
      <c r="EE95" s="58"/>
      <c r="EF95" s="58"/>
      <c r="EG95" s="58"/>
      <c r="EH95" s="58"/>
      <c r="EI95" s="58"/>
      <c r="EJ95" s="58"/>
      <c r="EK95" s="58"/>
      <c r="EL95" s="58"/>
      <c r="EM95" s="58"/>
      <c r="EN95" s="58"/>
      <c r="EO95" s="58"/>
      <c r="EP95" s="58"/>
      <c r="EQ95" s="58"/>
      <c r="ER95" s="58"/>
      <c r="ES95" s="58"/>
      <c r="ET95" s="58"/>
      <c r="EU95" s="58"/>
      <c r="EV95" s="58"/>
      <c r="EW95" s="58"/>
      <c r="EX95" s="58"/>
      <c r="EY95" s="58"/>
      <c r="EZ95" s="58"/>
      <c r="FA95" s="58"/>
      <c r="FB95" s="58"/>
      <c r="FC95" s="58"/>
      <c r="FD95" s="58"/>
      <c r="FE95" s="58"/>
      <c r="FF95" s="58"/>
      <c r="FG95" s="58"/>
      <c r="FH95" s="58"/>
      <c r="FI95" s="58"/>
      <c r="FJ95" s="58"/>
      <c r="FK95" s="58"/>
      <c r="FL95" s="58"/>
      <c r="FM95" s="58"/>
      <c r="FN95" s="58"/>
      <c r="FO95" s="58"/>
      <c r="FP95" s="58"/>
      <c r="FQ95" s="58"/>
      <c r="FR95" s="58"/>
      <c r="FS95" s="58"/>
      <c r="FT95" s="58"/>
      <c r="FU95" s="58"/>
      <c r="FV95" s="58"/>
      <c r="FW95" s="58"/>
      <c r="FX95" s="58"/>
      <c r="FY95" s="58"/>
      <c r="FZ95" s="58"/>
      <c r="GA95" s="58"/>
      <c r="GB95" s="58"/>
      <c r="GC95" s="58"/>
      <c r="GD95" s="58"/>
      <c r="GE95" s="58"/>
      <c r="GF95" s="58"/>
      <c r="GG95" s="58"/>
      <c r="GH95" s="58"/>
      <c r="GI95" s="58"/>
      <c r="GJ95" s="58"/>
      <c r="GK95" s="58"/>
    </row>
    <row r="96" spans="1:193" ht="14.45" hidden="1" customHeight="1" x14ac:dyDescent="0.2">
      <c r="A96" s="269"/>
      <c r="B96" s="272"/>
      <c r="C96" s="272"/>
      <c r="D96" s="214"/>
      <c r="E96" s="385"/>
      <c r="F96" s="214"/>
      <c r="G96" s="385"/>
      <c r="H96" s="385"/>
      <c r="I96" s="385"/>
      <c r="J96" s="441"/>
      <c r="K96" s="298"/>
      <c r="L96" s="298"/>
      <c r="M96" s="298"/>
      <c r="N96" s="298"/>
      <c r="O96" s="385"/>
      <c r="P96" s="385"/>
      <c r="Q96" s="298"/>
      <c r="R96" s="298"/>
      <c r="S96" s="301"/>
      <c r="T96" s="460"/>
      <c r="U96" s="456"/>
      <c r="V96" s="365"/>
      <c r="W96" s="365"/>
      <c r="X96" s="385"/>
      <c r="Y96" s="370"/>
      <c r="Z96" s="370"/>
      <c r="AA96" s="441"/>
      <c r="AB96" s="445"/>
      <c r="AC96" s="254"/>
      <c r="AD96" s="254"/>
      <c r="AE96" s="405"/>
      <c r="AF96" s="298"/>
      <c r="AG96" s="298"/>
      <c r="AH96" s="314"/>
      <c r="AI96" s="344"/>
      <c r="AJ96" s="320"/>
      <c r="AK96" s="298"/>
      <c r="AL96" s="298"/>
      <c r="AM96" s="304"/>
      <c r="AN96" s="456"/>
      <c r="AO96" s="325"/>
      <c r="AP96" s="325"/>
      <c r="AQ96" s="254"/>
      <c r="AR96" s="254"/>
      <c r="AS96" s="254"/>
      <c r="AT96" s="498"/>
      <c r="AU96" s="252"/>
      <c r="AV96" s="254"/>
      <c r="AW96" s="254"/>
      <c r="AX96" s="37" t="s">
        <v>143</v>
      </c>
      <c r="AY96" s="27" t="s">
        <v>391</v>
      </c>
      <c r="AZ96" s="45" t="s">
        <v>405</v>
      </c>
      <c r="BA96" s="37" t="s">
        <v>177</v>
      </c>
      <c r="BB96" s="89">
        <v>45292</v>
      </c>
      <c r="BC96" s="232"/>
      <c r="BD96" s="225"/>
      <c r="BE96" s="235"/>
      <c r="BF96" s="214"/>
      <c r="BG96" s="210"/>
      <c r="BH96" s="212"/>
      <c r="BI96" s="579"/>
      <c r="ED96" s="58"/>
      <c r="EE96" s="58"/>
      <c r="EF96" s="58"/>
      <c r="EG96" s="58"/>
      <c r="EH96" s="58"/>
      <c r="EI96" s="58"/>
      <c r="EJ96" s="58"/>
      <c r="EK96" s="58"/>
      <c r="EL96" s="58"/>
      <c r="EM96" s="58"/>
      <c r="EN96" s="58"/>
      <c r="EO96" s="58"/>
      <c r="EP96" s="58"/>
      <c r="EQ96" s="58"/>
      <c r="ER96" s="58"/>
      <c r="ES96" s="58"/>
      <c r="ET96" s="58"/>
      <c r="EU96" s="58"/>
      <c r="EV96" s="58"/>
      <c r="EW96" s="58"/>
      <c r="EX96" s="58"/>
      <c r="EY96" s="58"/>
      <c r="EZ96" s="58"/>
      <c r="FA96" s="58"/>
      <c r="FB96" s="58"/>
      <c r="FC96" s="58"/>
      <c r="FD96" s="58"/>
      <c r="FE96" s="58"/>
      <c r="FF96" s="58"/>
      <c r="FG96" s="58"/>
      <c r="FH96" s="58"/>
      <c r="FI96" s="58"/>
      <c r="FJ96" s="58"/>
      <c r="FK96" s="58"/>
      <c r="FL96" s="58"/>
      <c r="FM96" s="58"/>
      <c r="FN96" s="58"/>
      <c r="FO96" s="58"/>
      <c r="FP96" s="58"/>
      <c r="FQ96" s="58"/>
      <c r="FR96" s="58"/>
      <c r="FS96" s="58"/>
      <c r="FT96" s="58"/>
      <c r="FU96" s="58"/>
      <c r="FV96" s="58"/>
      <c r="FW96" s="58"/>
      <c r="FX96" s="58"/>
      <c r="FY96" s="58"/>
      <c r="FZ96" s="58"/>
      <c r="GA96" s="58"/>
      <c r="GB96" s="58"/>
      <c r="GC96" s="58"/>
      <c r="GD96" s="58"/>
      <c r="GE96" s="58"/>
      <c r="GF96" s="58"/>
      <c r="GG96" s="58"/>
      <c r="GH96" s="58"/>
      <c r="GI96" s="58"/>
      <c r="GJ96" s="58"/>
      <c r="GK96" s="58"/>
    </row>
    <row r="97" spans="1:193" ht="212.45" customHeight="1" x14ac:dyDescent="0.2">
      <c r="A97" s="269"/>
      <c r="B97" s="272"/>
      <c r="C97" s="272"/>
      <c r="D97" s="214"/>
      <c r="E97" s="385"/>
      <c r="F97" s="214"/>
      <c r="G97" s="385"/>
      <c r="H97" s="385"/>
      <c r="I97" s="385"/>
      <c r="J97" s="441"/>
      <c r="K97" s="299"/>
      <c r="L97" s="299"/>
      <c r="M97" s="299"/>
      <c r="N97" s="299"/>
      <c r="O97" s="385"/>
      <c r="P97" s="385"/>
      <c r="Q97" s="298"/>
      <c r="R97" s="299"/>
      <c r="S97" s="302"/>
      <c r="T97" s="461"/>
      <c r="U97" s="457"/>
      <c r="V97" s="366"/>
      <c r="W97" s="366"/>
      <c r="X97" s="385"/>
      <c r="Y97" s="370"/>
      <c r="Z97" s="370"/>
      <c r="AA97" s="441"/>
      <c r="AB97" s="445"/>
      <c r="AC97" s="254"/>
      <c r="AD97" s="254"/>
      <c r="AE97" s="406"/>
      <c r="AF97" s="298"/>
      <c r="AG97" s="298"/>
      <c r="AH97" s="315"/>
      <c r="AI97" s="323"/>
      <c r="AJ97" s="321"/>
      <c r="AK97" s="299"/>
      <c r="AL97" s="298"/>
      <c r="AM97" s="304"/>
      <c r="AN97" s="457"/>
      <c r="AO97" s="326"/>
      <c r="AP97" s="325"/>
      <c r="AQ97" s="254"/>
      <c r="AR97" s="254"/>
      <c r="AS97" s="254"/>
      <c r="AT97" s="493"/>
      <c r="AU97" s="253"/>
      <c r="AV97" s="254"/>
      <c r="AW97" s="254"/>
      <c r="AX97" s="37" t="s">
        <v>143</v>
      </c>
      <c r="AY97" s="27" t="s">
        <v>382</v>
      </c>
      <c r="AZ97" s="38" t="s">
        <v>401</v>
      </c>
      <c r="BA97" s="37" t="s">
        <v>177</v>
      </c>
      <c r="BB97" s="89">
        <v>45292</v>
      </c>
      <c r="BC97" s="232"/>
      <c r="BD97" s="225"/>
      <c r="BE97" s="235"/>
      <c r="BF97" s="214"/>
      <c r="BG97" s="210"/>
      <c r="BH97" s="212"/>
      <c r="BI97" s="579"/>
      <c r="ED97" s="58"/>
      <c r="EE97" s="58"/>
      <c r="EF97" s="58"/>
      <c r="EG97" s="58"/>
      <c r="EH97" s="58"/>
      <c r="EI97" s="58"/>
      <c r="EJ97" s="58"/>
      <c r="EK97" s="58"/>
      <c r="EL97" s="58"/>
      <c r="EM97" s="58"/>
      <c r="EN97" s="58"/>
      <c r="EO97" s="58"/>
      <c r="EP97" s="58"/>
      <c r="EQ97" s="58"/>
      <c r="ER97" s="58"/>
      <c r="ES97" s="58"/>
      <c r="ET97" s="58"/>
      <c r="EU97" s="58"/>
      <c r="EV97" s="58"/>
      <c r="EW97" s="58"/>
      <c r="EX97" s="58"/>
      <c r="EY97" s="58"/>
      <c r="EZ97" s="58"/>
      <c r="FA97" s="58"/>
      <c r="FB97" s="58"/>
      <c r="FC97" s="58"/>
      <c r="FD97" s="58"/>
      <c r="FE97" s="58"/>
      <c r="FF97" s="58"/>
      <c r="FG97" s="58"/>
      <c r="FH97" s="58"/>
      <c r="FI97" s="58"/>
      <c r="FJ97" s="58"/>
      <c r="FK97" s="58"/>
      <c r="FL97" s="58"/>
      <c r="FM97" s="58"/>
      <c r="FN97" s="58"/>
      <c r="FO97" s="58"/>
      <c r="FP97" s="58"/>
      <c r="FQ97" s="58"/>
      <c r="FR97" s="58"/>
      <c r="FS97" s="58"/>
      <c r="FT97" s="58"/>
      <c r="FU97" s="58"/>
      <c r="FV97" s="58"/>
      <c r="FW97" s="58"/>
      <c r="FX97" s="58"/>
      <c r="FY97" s="58"/>
      <c r="FZ97" s="58"/>
      <c r="GA97" s="58"/>
      <c r="GB97" s="58"/>
      <c r="GC97" s="58"/>
      <c r="GD97" s="58"/>
      <c r="GE97" s="58"/>
      <c r="GF97" s="58"/>
      <c r="GG97" s="58"/>
      <c r="GH97" s="58"/>
      <c r="GI97" s="58"/>
      <c r="GJ97" s="58"/>
      <c r="GK97" s="58"/>
    </row>
    <row r="98" spans="1:193" ht="47.25" customHeight="1" x14ac:dyDescent="0.2">
      <c r="A98" s="269"/>
      <c r="B98" s="272"/>
      <c r="C98" s="272"/>
      <c r="D98" s="214"/>
      <c r="E98" s="385"/>
      <c r="F98" s="214"/>
      <c r="G98" s="385"/>
      <c r="H98" s="385"/>
      <c r="I98" s="385"/>
      <c r="J98" s="441"/>
      <c r="K98" s="431" t="s">
        <v>238</v>
      </c>
      <c r="L98" s="431" t="s">
        <v>125</v>
      </c>
      <c r="M98" s="561">
        <v>28</v>
      </c>
      <c r="N98" s="214" t="s">
        <v>239</v>
      </c>
      <c r="O98" s="385"/>
      <c r="P98" s="385"/>
      <c r="Q98" s="298"/>
      <c r="R98" s="571">
        <v>18</v>
      </c>
      <c r="S98" s="572">
        <f>+S87/750</f>
        <v>5</v>
      </c>
      <c r="T98" s="571">
        <f>20+10</f>
        <v>30</v>
      </c>
      <c r="U98" s="458">
        <v>5</v>
      </c>
      <c r="V98" s="448">
        <f>U98/S98</f>
        <v>1</v>
      </c>
      <c r="W98" s="448">
        <v>1</v>
      </c>
      <c r="X98" s="385"/>
      <c r="Y98" s="370"/>
      <c r="Z98" s="370"/>
      <c r="AA98" s="441"/>
      <c r="AB98" s="445"/>
      <c r="AC98" s="254"/>
      <c r="AD98" s="254"/>
      <c r="AE98" s="554" t="s">
        <v>240</v>
      </c>
      <c r="AF98" s="298"/>
      <c r="AG98" s="298"/>
      <c r="AH98" s="555">
        <v>0.1</v>
      </c>
      <c r="AI98" s="322" t="s">
        <v>373</v>
      </c>
      <c r="AJ98" s="319" t="s">
        <v>372</v>
      </c>
      <c r="AK98" s="297">
        <v>319</v>
      </c>
      <c r="AL98" s="298"/>
      <c r="AM98" s="304"/>
      <c r="AN98" s="553">
        <f>U98</f>
        <v>5</v>
      </c>
      <c r="AO98" s="503">
        <f>AN98/S98</f>
        <v>1</v>
      </c>
      <c r="AP98" s="325"/>
      <c r="AQ98" s="254"/>
      <c r="AR98" s="254"/>
      <c r="AS98" s="254"/>
      <c r="AT98" s="66">
        <v>103142655</v>
      </c>
      <c r="AU98" s="37" t="s">
        <v>140</v>
      </c>
      <c r="AV98" s="254"/>
      <c r="AW98" s="254"/>
      <c r="AX98" s="37" t="s">
        <v>143</v>
      </c>
      <c r="AY98" s="27" t="s">
        <v>144</v>
      </c>
      <c r="AZ98" s="38" t="s">
        <v>145</v>
      </c>
      <c r="BA98" s="37" t="s">
        <v>140</v>
      </c>
      <c r="BB98" s="89">
        <v>45292</v>
      </c>
      <c r="BC98" s="232"/>
      <c r="BD98" s="225"/>
      <c r="BE98" s="235"/>
      <c r="BF98" s="214" t="s">
        <v>432</v>
      </c>
      <c r="BG98" s="210" t="s">
        <v>459</v>
      </c>
      <c r="BH98" s="212" t="s">
        <v>498</v>
      </c>
      <c r="BI98" s="579" t="s">
        <v>505</v>
      </c>
      <c r="ED98" s="58"/>
      <c r="EE98" s="58"/>
      <c r="EF98" s="58"/>
      <c r="EG98" s="58"/>
      <c r="EH98" s="58"/>
      <c r="EI98" s="58"/>
      <c r="EJ98" s="58"/>
      <c r="EK98" s="58"/>
      <c r="EL98" s="58"/>
      <c r="EM98" s="58"/>
      <c r="EN98" s="58"/>
      <c r="EO98" s="58"/>
      <c r="EP98" s="58"/>
      <c r="EQ98" s="58"/>
      <c r="ER98" s="58"/>
      <c r="ES98" s="58"/>
      <c r="ET98" s="58"/>
      <c r="EU98" s="58"/>
      <c r="EV98" s="58"/>
      <c r="EW98" s="58"/>
      <c r="EX98" s="58"/>
      <c r="EY98" s="58"/>
      <c r="EZ98" s="58"/>
      <c r="FA98" s="58"/>
      <c r="FB98" s="58"/>
      <c r="FC98" s="58"/>
      <c r="FD98" s="58"/>
      <c r="FE98" s="58"/>
      <c r="FF98" s="58"/>
      <c r="FG98" s="58"/>
      <c r="FH98" s="58"/>
      <c r="FI98" s="58"/>
      <c r="FJ98" s="58"/>
      <c r="FK98" s="58"/>
      <c r="FL98" s="58"/>
      <c r="FM98" s="58"/>
      <c r="FN98" s="58"/>
      <c r="FO98" s="58"/>
      <c r="FP98" s="58"/>
      <c r="FQ98" s="58"/>
      <c r="FR98" s="58"/>
      <c r="FS98" s="58"/>
      <c r="FT98" s="58"/>
      <c r="FU98" s="58"/>
      <c r="FV98" s="58"/>
      <c r="FW98" s="58"/>
      <c r="FX98" s="58"/>
      <c r="FY98" s="58"/>
      <c r="FZ98" s="58"/>
      <c r="GA98" s="58"/>
      <c r="GB98" s="58"/>
      <c r="GC98" s="58"/>
      <c r="GD98" s="58"/>
      <c r="GE98" s="58"/>
      <c r="GF98" s="58"/>
      <c r="GG98" s="58"/>
      <c r="GH98" s="58"/>
      <c r="GI98" s="58"/>
      <c r="GJ98" s="58"/>
      <c r="GK98" s="58"/>
    </row>
    <row r="99" spans="1:193" ht="63" customHeight="1" x14ac:dyDescent="0.2">
      <c r="A99" s="269"/>
      <c r="B99" s="272"/>
      <c r="C99" s="272"/>
      <c r="D99" s="214"/>
      <c r="E99" s="385"/>
      <c r="F99" s="214"/>
      <c r="G99" s="385"/>
      <c r="H99" s="385"/>
      <c r="I99" s="385"/>
      <c r="J99" s="441"/>
      <c r="K99" s="431"/>
      <c r="L99" s="431"/>
      <c r="M99" s="561"/>
      <c r="N99" s="214"/>
      <c r="O99" s="385"/>
      <c r="P99" s="385"/>
      <c r="Q99" s="298"/>
      <c r="R99" s="571"/>
      <c r="S99" s="572"/>
      <c r="T99" s="571"/>
      <c r="U99" s="458"/>
      <c r="V99" s="448"/>
      <c r="W99" s="448"/>
      <c r="X99" s="385"/>
      <c r="Y99" s="370"/>
      <c r="Z99" s="370"/>
      <c r="AA99" s="441"/>
      <c r="AB99" s="445"/>
      <c r="AC99" s="254"/>
      <c r="AD99" s="254"/>
      <c r="AE99" s="554"/>
      <c r="AF99" s="298"/>
      <c r="AG99" s="298"/>
      <c r="AH99" s="555"/>
      <c r="AI99" s="344"/>
      <c r="AJ99" s="320"/>
      <c r="AK99" s="298"/>
      <c r="AL99" s="298"/>
      <c r="AM99" s="304"/>
      <c r="AN99" s="553"/>
      <c r="AO99" s="503"/>
      <c r="AP99" s="325"/>
      <c r="AQ99" s="254"/>
      <c r="AR99" s="254"/>
      <c r="AS99" s="254"/>
      <c r="AT99" s="492">
        <v>162647957</v>
      </c>
      <c r="AU99" s="251" t="s">
        <v>147</v>
      </c>
      <c r="AV99" s="254"/>
      <c r="AW99" s="254"/>
      <c r="AX99" s="37" t="s">
        <v>143</v>
      </c>
      <c r="AY99" s="27" t="s">
        <v>355</v>
      </c>
      <c r="AZ99" s="45" t="s">
        <v>405</v>
      </c>
      <c r="BA99" s="37" t="s">
        <v>177</v>
      </c>
      <c r="BB99" s="89">
        <v>45292</v>
      </c>
      <c r="BC99" s="232"/>
      <c r="BD99" s="225"/>
      <c r="BE99" s="235"/>
      <c r="BF99" s="214"/>
      <c r="BG99" s="210"/>
      <c r="BH99" s="212"/>
      <c r="BI99" s="579"/>
      <c r="ED99" s="58"/>
      <c r="EE99" s="58"/>
      <c r="EF99" s="58"/>
      <c r="EG99" s="58"/>
      <c r="EH99" s="58"/>
      <c r="EI99" s="58"/>
      <c r="EJ99" s="58"/>
      <c r="EK99" s="58"/>
      <c r="EL99" s="58"/>
      <c r="EM99" s="58"/>
      <c r="EN99" s="58"/>
      <c r="EO99" s="58"/>
      <c r="EP99" s="58"/>
      <c r="EQ99" s="58"/>
      <c r="ER99" s="58"/>
      <c r="ES99" s="58"/>
      <c r="ET99" s="58"/>
      <c r="EU99" s="58"/>
      <c r="EV99" s="58"/>
      <c r="EW99" s="58"/>
      <c r="EX99" s="58"/>
      <c r="EY99" s="58"/>
      <c r="EZ99" s="58"/>
      <c r="FA99" s="58"/>
      <c r="FB99" s="58"/>
      <c r="FC99" s="58"/>
      <c r="FD99" s="58"/>
      <c r="FE99" s="58"/>
      <c r="FF99" s="58"/>
      <c r="FG99" s="58"/>
      <c r="FH99" s="58"/>
      <c r="FI99" s="58"/>
      <c r="FJ99" s="58"/>
      <c r="FK99" s="58"/>
      <c r="FL99" s="58"/>
      <c r="FM99" s="58"/>
      <c r="FN99" s="58"/>
      <c r="FO99" s="58"/>
      <c r="FP99" s="58"/>
      <c r="FQ99" s="58"/>
      <c r="FR99" s="58"/>
      <c r="FS99" s="58"/>
      <c r="FT99" s="58"/>
      <c r="FU99" s="58"/>
      <c r="FV99" s="58"/>
      <c r="FW99" s="58"/>
      <c r="FX99" s="58"/>
      <c r="FY99" s="58"/>
      <c r="FZ99" s="58"/>
      <c r="GA99" s="58"/>
      <c r="GB99" s="58"/>
      <c r="GC99" s="58"/>
      <c r="GD99" s="58"/>
      <c r="GE99" s="58"/>
      <c r="GF99" s="58"/>
      <c r="GG99" s="58"/>
      <c r="GH99" s="58"/>
      <c r="GI99" s="58"/>
      <c r="GJ99" s="58"/>
      <c r="GK99" s="58"/>
    </row>
    <row r="100" spans="1:193" ht="103.9" customHeight="1" x14ac:dyDescent="0.2">
      <c r="A100" s="269"/>
      <c r="B100" s="272"/>
      <c r="C100" s="272"/>
      <c r="D100" s="214"/>
      <c r="E100" s="385"/>
      <c r="F100" s="214"/>
      <c r="G100" s="385"/>
      <c r="H100" s="385"/>
      <c r="I100" s="385"/>
      <c r="J100" s="441"/>
      <c r="K100" s="431"/>
      <c r="L100" s="431"/>
      <c r="M100" s="561"/>
      <c r="N100" s="214"/>
      <c r="O100" s="385"/>
      <c r="P100" s="385"/>
      <c r="Q100" s="298"/>
      <c r="R100" s="571"/>
      <c r="S100" s="572"/>
      <c r="T100" s="571"/>
      <c r="U100" s="458"/>
      <c r="V100" s="448"/>
      <c r="W100" s="448"/>
      <c r="X100" s="385"/>
      <c r="Y100" s="370"/>
      <c r="Z100" s="370"/>
      <c r="AA100" s="441"/>
      <c r="AB100" s="445"/>
      <c r="AC100" s="254"/>
      <c r="AD100" s="254"/>
      <c r="AE100" s="554"/>
      <c r="AF100" s="298"/>
      <c r="AG100" s="298"/>
      <c r="AH100" s="555"/>
      <c r="AI100" s="344"/>
      <c r="AJ100" s="320"/>
      <c r="AK100" s="298"/>
      <c r="AL100" s="298"/>
      <c r="AM100" s="304"/>
      <c r="AN100" s="553"/>
      <c r="AO100" s="503"/>
      <c r="AP100" s="325"/>
      <c r="AQ100" s="254"/>
      <c r="AR100" s="254"/>
      <c r="AS100" s="254"/>
      <c r="AT100" s="498"/>
      <c r="AU100" s="252"/>
      <c r="AV100" s="254"/>
      <c r="AW100" s="254"/>
      <c r="AX100" s="37" t="s">
        <v>143</v>
      </c>
      <c r="AY100" s="27" t="s">
        <v>392</v>
      </c>
      <c r="AZ100" s="65" t="s">
        <v>401</v>
      </c>
      <c r="BA100" s="37" t="s">
        <v>177</v>
      </c>
      <c r="BB100" s="89">
        <v>45292</v>
      </c>
      <c r="BC100" s="232"/>
      <c r="BD100" s="225"/>
      <c r="BE100" s="235"/>
      <c r="BF100" s="214"/>
      <c r="BG100" s="210"/>
      <c r="BH100" s="212"/>
      <c r="BI100" s="579"/>
      <c r="ED100" s="58"/>
      <c r="EE100" s="58"/>
      <c r="EF100" s="58"/>
      <c r="EG100" s="58"/>
      <c r="EH100" s="58"/>
      <c r="EI100" s="58"/>
      <c r="EJ100" s="58"/>
      <c r="EK100" s="58"/>
      <c r="EL100" s="58"/>
      <c r="EM100" s="58"/>
      <c r="EN100" s="58"/>
      <c r="EO100" s="58"/>
      <c r="EP100" s="58"/>
      <c r="EQ100" s="58"/>
      <c r="ER100" s="58"/>
      <c r="ES100" s="58"/>
      <c r="ET100" s="58"/>
      <c r="EU100" s="58"/>
      <c r="EV100" s="58"/>
      <c r="EW100" s="58"/>
      <c r="EX100" s="58"/>
      <c r="EY100" s="58"/>
      <c r="EZ100" s="58"/>
      <c r="FA100" s="58"/>
      <c r="FB100" s="58"/>
      <c r="FC100" s="58"/>
      <c r="FD100" s="58"/>
      <c r="FE100" s="58"/>
      <c r="FF100" s="58"/>
      <c r="FG100" s="58"/>
      <c r="FH100" s="58"/>
      <c r="FI100" s="58"/>
      <c r="FJ100" s="58"/>
      <c r="FK100" s="58"/>
      <c r="FL100" s="58"/>
      <c r="FM100" s="58"/>
      <c r="FN100" s="58"/>
      <c r="FO100" s="58"/>
      <c r="FP100" s="58"/>
      <c r="FQ100" s="58"/>
      <c r="FR100" s="58"/>
      <c r="FS100" s="58"/>
      <c r="FT100" s="58"/>
      <c r="FU100" s="58"/>
      <c r="FV100" s="58"/>
      <c r="FW100" s="58"/>
      <c r="FX100" s="58"/>
      <c r="FY100" s="58"/>
      <c r="FZ100" s="58"/>
      <c r="GA100" s="58"/>
      <c r="GB100" s="58"/>
      <c r="GC100" s="58"/>
      <c r="GD100" s="58"/>
      <c r="GE100" s="58"/>
      <c r="GF100" s="58"/>
      <c r="GG100" s="58"/>
      <c r="GH100" s="58"/>
      <c r="GI100" s="58"/>
      <c r="GJ100" s="58"/>
      <c r="GK100" s="58"/>
    </row>
    <row r="101" spans="1:193" ht="131.44999999999999" customHeight="1" x14ac:dyDescent="0.2">
      <c r="A101" s="269"/>
      <c r="B101" s="272"/>
      <c r="C101" s="272"/>
      <c r="D101" s="214"/>
      <c r="E101" s="385"/>
      <c r="F101" s="214"/>
      <c r="G101" s="385"/>
      <c r="H101" s="385"/>
      <c r="I101" s="385"/>
      <c r="J101" s="441"/>
      <c r="K101" s="431"/>
      <c r="L101" s="431"/>
      <c r="M101" s="561"/>
      <c r="N101" s="214"/>
      <c r="O101" s="385"/>
      <c r="P101" s="385"/>
      <c r="Q101" s="299"/>
      <c r="R101" s="571"/>
      <c r="S101" s="572"/>
      <c r="T101" s="571"/>
      <c r="U101" s="458"/>
      <c r="V101" s="448"/>
      <c r="W101" s="448"/>
      <c r="X101" s="385"/>
      <c r="Y101" s="370"/>
      <c r="Z101" s="370"/>
      <c r="AA101" s="441"/>
      <c r="AB101" s="445"/>
      <c r="AC101" s="254"/>
      <c r="AD101" s="254"/>
      <c r="AE101" s="554"/>
      <c r="AF101" s="299"/>
      <c r="AG101" s="299"/>
      <c r="AH101" s="555"/>
      <c r="AI101" s="323"/>
      <c r="AJ101" s="321"/>
      <c r="AK101" s="299"/>
      <c r="AL101" s="299"/>
      <c r="AM101" s="305"/>
      <c r="AN101" s="553"/>
      <c r="AO101" s="503"/>
      <c r="AP101" s="326"/>
      <c r="AQ101" s="254"/>
      <c r="AR101" s="254"/>
      <c r="AS101" s="254"/>
      <c r="AT101" s="493"/>
      <c r="AU101" s="253"/>
      <c r="AV101" s="254"/>
      <c r="AW101" s="254"/>
      <c r="AX101" s="37" t="s">
        <v>143</v>
      </c>
      <c r="AY101" s="27" t="s">
        <v>382</v>
      </c>
      <c r="AZ101" s="38" t="s">
        <v>401</v>
      </c>
      <c r="BA101" s="37" t="s">
        <v>177</v>
      </c>
      <c r="BB101" s="89">
        <v>45292</v>
      </c>
      <c r="BC101" s="233"/>
      <c r="BD101" s="250"/>
      <c r="BE101" s="236"/>
      <c r="BF101" s="214"/>
      <c r="BG101" s="210"/>
      <c r="BH101" s="212"/>
      <c r="BI101" s="579"/>
      <c r="ED101" s="58"/>
      <c r="EE101" s="58"/>
      <c r="EF101" s="58"/>
      <c r="EG101" s="58"/>
      <c r="EH101" s="58"/>
      <c r="EI101" s="58"/>
      <c r="EJ101" s="58"/>
      <c r="EK101" s="58"/>
      <c r="EL101" s="58"/>
      <c r="EM101" s="58"/>
      <c r="EN101" s="58"/>
      <c r="EO101" s="58"/>
      <c r="EP101" s="58"/>
      <c r="EQ101" s="58"/>
      <c r="ER101" s="58"/>
      <c r="ES101" s="58"/>
      <c r="ET101" s="58"/>
      <c r="EU101" s="58"/>
      <c r="EV101" s="58"/>
      <c r="EW101" s="58"/>
      <c r="EX101" s="58"/>
      <c r="EY101" s="58"/>
      <c r="EZ101" s="58"/>
      <c r="FA101" s="58"/>
      <c r="FB101" s="58"/>
      <c r="FC101" s="58"/>
      <c r="FD101" s="58"/>
      <c r="FE101" s="58"/>
      <c r="FF101" s="58"/>
      <c r="FG101" s="58"/>
      <c r="FH101" s="58"/>
      <c r="FI101" s="58"/>
      <c r="FJ101" s="58"/>
      <c r="FK101" s="58"/>
      <c r="FL101" s="58"/>
      <c r="FM101" s="58"/>
      <c r="FN101" s="58"/>
      <c r="FO101" s="58"/>
      <c r="FP101" s="58"/>
      <c r="FQ101" s="58"/>
      <c r="FR101" s="58"/>
      <c r="FS101" s="58"/>
      <c r="FT101" s="58"/>
      <c r="FU101" s="58"/>
      <c r="FV101" s="58"/>
      <c r="FW101" s="58"/>
      <c r="FX101" s="58"/>
      <c r="FY101" s="58"/>
      <c r="FZ101" s="58"/>
      <c r="GA101" s="58"/>
      <c r="GB101" s="58"/>
      <c r="GC101" s="58"/>
      <c r="GD101" s="58"/>
      <c r="GE101" s="58"/>
      <c r="GF101" s="58"/>
      <c r="GG101" s="58"/>
      <c r="GH101" s="58"/>
      <c r="GI101" s="58"/>
      <c r="GJ101" s="58"/>
      <c r="GK101" s="58"/>
    </row>
    <row r="102" spans="1:193" ht="47.25" customHeight="1" x14ac:dyDescent="0.2">
      <c r="A102" s="269"/>
      <c r="B102" s="272"/>
      <c r="C102" s="272"/>
      <c r="D102" s="214"/>
      <c r="E102" s="385"/>
      <c r="F102" s="214"/>
      <c r="G102" s="385"/>
      <c r="H102" s="385"/>
      <c r="I102" s="385"/>
      <c r="J102" s="410" t="s">
        <v>424</v>
      </c>
      <c r="K102" s="411"/>
      <c r="L102" s="411"/>
      <c r="M102" s="411"/>
      <c r="N102" s="411"/>
      <c r="O102" s="411"/>
      <c r="P102" s="411"/>
      <c r="Q102" s="411"/>
      <c r="R102" s="123"/>
      <c r="S102" s="156"/>
      <c r="T102" s="123"/>
      <c r="U102" s="148"/>
      <c r="V102" s="147">
        <f>+AVERAGE(V65:V101)</f>
        <v>1</v>
      </c>
      <c r="W102" s="147">
        <f>+AVERAGE(W65:W101)</f>
        <v>1</v>
      </c>
      <c r="X102" s="123"/>
      <c r="Y102" s="123"/>
      <c r="Z102" s="123"/>
      <c r="AA102" s="123"/>
      <c r="AB102" s="123"/>
      <c r="AC102" s="123"/>
      <c r="AD102" s="123"/>
      <c r="AE102" s="123"/>
      <c r="AF102" s="123"/>
      <c r="AG102" s="123"/>
      <c r="AH102" s="123"/>
      <c r="AI102" s="123"/>
      <c r="AJ102" s="123"/>
      <c r="AK102" s="123"/>
      <c r="AL102" s="123"/>
      <c r="AM102" s="123"/>
      <c r="AN102" s="150"/>
      <c r="AO102" s="153">
        <f>+AVERAGE(AO65:AO101)</f>
        <v>1</v>
      </c>
      <c r="AP102" s="146">
        <f>AP65</f>
        <v>1</v>
      </c>
      <c r="AQ102" s="123"/>
      <c r="AR102" s="123"/>
      <c r="AS102" s="124"/>
      <c r="AT102" s="101"/>
      <c r="AU102" s="40"/>
      <c r="AV102" s="40"/>
      <c r="AW102" s="40"/>
      <c r="AX102" s="40"/>
      <c r="AY102" s="40"/>
      <c r="AZ102" s="41"/>
      <c r="BA102" s="90"/>
      <c r="BB102" s="91"/>
      <c r="BC102" s="161">
        <f>BC65</f>
        <v>3345275007.7399998</v>
      </c>
      <c r="BD102" s="161">
        <f>BD65</f>
        <v>1563342078</v>
      </c>
      <c r="BE102" s="160">
        <f>BD102/BC102</f>
        <v>0.46732841825645965</v>
      </c>
      <c r="BF102" s="41"/>
      <c r="BG102" s="41"/>
      <c r="BH102" s="41"/>
      <c r="BI102" s="41"/>
      <c r="ED102" s="58"/>
      <c r="EE102" s="58"/>
      <c r="EF102" s="58"/>
      <c r="EG102" s="58"/>
      <c r="EH102" s="58"/>
      <c r="EI102" s="58"/>
      <c r="EJ102" s="58"/>
      <c r="EK102" s="58"/>
      <c r="EL102" s="58"/>
      <c r="EM102" s="58"/>
      <c r="EN102" s="58"/>
      <c r="EO102" s="58"/>
      <c r="EP102" s="58"/>
      <c r="EQ102" s="58"/>
      <c r="ER102" s="58"/>
      <c r="ES102" s="58"/>
      <c r="ET102" s="58"/>
      <c r="EU102" s="58"/>
      <c r="EV102" s="58"/>
      <c r="EW102" s="58"/>
      <c r="EX102" s="58"/>
      <c r="EY102" s="58"/>
      <c r="EZ102" s="58"/>
      <c r="FA102" s="58"/>
      <c r="FB102" s="58"/>
      <c r="FC102" s="58"/>
      <c r="FD102" s="58"/>
      <c r="FE102" s="58"/>
      <c r="FF102" s="58"/>
      <c r="FG102" s="58"/>
      <c r="FH102" s="58"/>
      <c r="FI102" s="58"/>
      <c r="FJ102" s="58"/>
      <c r="FK102" s="58"/>
      <c r="FL102" s="58"/>
      <c r="FM102" s="58"/>
      <c r="FN102" s="58"/>
      <c r="FO102" s="58"/>
      <c r="FP102" s="58"/>
      <c r="FQ102" s="58"/>
      <c r="FR102" s="58"/>
      <c r="FS102" s="58"/>
      <c r="FT102" s="58"/>
      <c r="FU102" s="58"/>
      <c r="FV102" s="58"/>
      <c r="FW102" s="58"/>
      <c r="FX102" s="58"/>
      <c r="FY102" s="58"/>
      <c r="FZ102" s="58"/>
      <c r="GA102" s="58"/>
      <c r="GB102" s="58"/>
      <c r="GC102" s="58"/>
      <c r="GD102" s="58"/>
      <c r="GE102" s="58"/>
      <c r="GF102" s="58"/>
      <c r="GG102" s="58"/>
      <c r="GH102" s="58"/>
      <c r="GI102" s="58"/>
      <c r="GJ102" s="58"/>
      <c r="GK102" s="58"/>
    </row>
    <row r="103" spans="1:193" ht="47.25" customHeight="1" x14ac:dyDescent="0.2">
      <c r="A103" s="269"/>
      <c r="B103" s="272"/>
      <c r="C103" s="272"/>
      <c r="D103" s="214"/>
      <c r="E103" s="385"/>
      <c r="F103" s="214"/>
      <c r="G103" s="385"/>
      <c r="H103" s="385"/>
      <c r="I103" s="385"/>
      <c r="J103" s="431" t="s">
        <v>241</v>
      </c>
      <c r="K103" s="214" t="s">
        <v>242</v>
      </c>
      <c r="L103" s="214" t="s">
        <v>125</v>
      </c>
      <c r="M103" s="409">
        <v>27432</v>
      </c>
      <c r="N103" s="214" t="s">
        <v>243</v>
      </c>
      <c r="O103" s="385"/>
      <c r="P103" s="385" t="s">
        <v>129</v>
      </c>
      <c r="Q103" s="297" t="s">
        <v>244</v>
      </c>
      <c r="R103" s="420">
        <v>24984</v>
      </c>
      <c r="S103" s="421">
        <v>18713</v>
      </c>
      <c r="T103" s="420">
        <f>75385+66795</f>
        <v>142180</v>
      </c>
      <c r="U103" s="453">
        <f>3681+2908+1130+11573+10975</f>
        <v>30267</v>
      </c>
      <c r="V103" s="449">
        <v>1</v>
      </c>
      <c r="W103" s="447">
        <v>1</v>
      </c>
      <c r="X103" s="385" t="s">
        <v>131</v>
      </c>
      <c r="Y103" s="370" t="s">
        <v>132</v>
      </c>
      <c r="Z103" s="370" t="s">
        <v>218</v>
      </c>
      <c r="AA103" s="371" t="s">
        <v>245</v>
      </c>
      <c r="AB103" s="442" t="s">
        <v>246</v>
      </c>
      <c r="AC103" s="446">
        <v>2021130010230</v>
      </c>
      <c r="AD103" s="446" t="s">
        <v>247</v>
      </c>
      <c r="AE103" s="378" t="s">
        <v>248</v>
      </c>
      <c r="AF103" s="407"/>
      <c r="AG103" s="330"/>
      <c r="AH103" s="310">
        <v>0.1</v>
      </c>
      <c r="AI103" s="322" t="s">
        <v>373</v>
      </c>
      <c r="AJ103" s="319" t="s">
        <v>372</v>
      </c>
      <c r="AK103" s="297">
        <v>319</v>
      </c>
      <c r="AL103" s="297">
        <v>18713</v>
      </c>
      <c r="AM103" s="309"/>
      <c r="AN103" s="453">
        <f>U103</f>
        <v>30267</v>
      </c>
      <c r="AO103" s="449">
        <v>1</v>
      </c>
      <c r="AP103" s="395">
        <f>(AO103+AO124+AO128)/3</f>
        <v>0.73333333333333339</v>
      </c>
      <c r="AQ103" s="446" t="s">
        <v>138</v>
      </c>
      <c r="AR103" s="254" t="s">
        <v>341</v>
      </c>
      <c r="AS103" s="446" t="s">
        <v>139</v>
      </c>
      <c r="AT103" s="494">
        <v>163529901.74250001</v>
      </c>
      <c r="AU103" s="389" t="s">
        <v>177</v>
      </c>
      <c r="AV103" s="446" t="s">
        <v>246</v>
      </c>
      <c r="AW103" s="446" t="s">
        <v>249</v>
      </c>
      <c r="AX103" s="37" t="s">
        <v>143</v>
      </c>
      <c r="AY103" s="27" t="s">
        <v>144</v>
      </c>
      <c r="AZ103" s="38" t="s">
        <v>145</v>
      </c>
      <c r="BA103" s="37" t="s">
        <v>177</v>
      </c>
      <c r="BB103" s="89">
        <v>45292</v>
      </c>
      <c r="BC103" s="249">
        <v>2300848397</v>
      </c>
      <c r="BD103" s="249">
        <v>1247854440</v>
      </c>
      <c r="BE103" s="234">
        <f>BD103/BC103</f>
        <v>0.54234535470787038</v>
      </c>
      <c r="BF103" s="214" t="s">
        <v>431</v>
      </c>
      <c r="BG103" s="210" t="s">
        <v>460</v>
      </c>
      <c r="BH103" s="212" t="s">
        <v>477</v>
      </c>
      <c r="BI103" s="583" t="s">
        <v>509</v>
      </c>
      <c r="ED103" s="58"/>
      <c r="EE103" s="58"/>
      <c r="EF103" s="58"/>
      <c r="EG103" s="58"/>
      <c r="EH103" s="58"/>
      <c r="EI103" s="58"/>
      <c r="EJ103" s="58"/>
      <c r="EK103" s="58"/>
      <c r="EL103" s="58"/>
      <c r="EM103" s="58"/>
      <c r="EN103" s="58"/>
      <c r="EO103" s="58"/>
      <c r="EP103" s="58"/>
      <c r="EQ103" s="58"/>
      <c r="ER103" s="58"/>
      <c r="ES103" s="58"/>
      <c r="ET103" s="58"/>
      <c r="EU103" s="58"/>
      <c r="EV103" s="58"/>
      <c r="EW103" s="58"/>
      <c r="EX103" s="58"/>
      <c r="EY103" s="58"/>
      <c r="EZ103" s="58"/>
      <c r="FA103" s="58"/>
      <c r="FB103" s="58"/>
      <c r="FC103" s="58"/>
      <c r="FD103" s="58"/>
      <c r="FE103" s="58"/>
      <c r="FF103" s="58"/>
      <c r="FG103" s="58"/>
      <c r="FH103" s="58"/>
      <c r="FI103" s="58"/>
      <c r="FJ103" s="58"/>
      <c r="FK103" s="58"/>
      <c r="FL103" s="58"/>
      <c r="FM103" s="58"/>
      <c r="FN103" s="58"/>
      <c r="FO103" s="58"/>
      <c r="FP103" s="58"/>
      <c r="FQ103" s="58"/>
      <c r="FR103" s="58"/>
      <c r="FS103" s="58"/>
      <c r="FT103" s="58"/>
      <c r="FU103" s="58"/>
      <c r="FV103" s="58"/>
      <c r="FW103" s="58"/>
      <c r="FX103" s="58"/>
      <c r="FY103" s="58"/>
      <c r="FZ103" s="58"/>
      <c r="GA103" s="58"/>
      <c r="GB103" s="58"/>
      <c r="GC103" s="58"/>
      <c r="GD103" s="58"/>
      <c r="GE103" s="58"/>
      <c r="GF103" s="58"/>
      <c r="GG103" s="58"/>
      <c r="GH103" s="58"/>
      <c r="GI103" s="58"/>
      <c r="GJ103" s="58"/>
      <c r="GK103" s="58"/>
    </row>
    <row r="104" spans="1:193" ht="14.45" customHeight="1" x14ac:dyDescent="0.2">
      <c r="A104" s="269"/>
      <c r="B104" s="272"/>
      <c r="C104" s="272"/>
      <c r="D104" s="214"/>
      <c r="E104" s="385"/>
      <c r="F104" s="214"/>
      <c r="G104" s="385"/>
      <c r="H104" s="385"/>
      <c r="I104" s="385"/>
      <c r="J104" s="431"/>
      <c r="K104" s="214"/>
      <c r="L104" s="214"/>
      <c r="M104" s="409"/>
      <c r="N104" s="214"/>
      <c r="O104" s="385"/>
      <c r="P104" s="385"/>
      <c r="Q104" s="298"/>
      <c r="R104" s="420"/>
      <c r="S104" s="421"/>
      <c r="T104" s="420"/>
      <c r="U104" s="453"/>
      <c r="V104" s="449"/>
      <c r="W104" s="447"/>
      <c r="X104" s="385"/>
      <c r="Y104" s="370"/>
      <c r="Z104" s="370"/>
      <c r="AA104" s="371"/>
      <c r="AB104" s="442"/>
      <c r="AC104" s="446"/>
      <c r="AD104" s="446"/>
      <c r="AE104" s="379"/>
      <c r="AF104" s="407"/>
      <c r="AG104" s="340"/>
      <c r="AH104" s="311"/>
      <c r="AI104" s="344"/>
      <c r="AJ104" s="320"/>
      <c r="AK104" s="298"/>
      <c r="AL104" s="298"/>
      <c r="AM104" s="309"/>
      <c r="AN104" s="453"/>
      <c r="AO104" s="449"/>
      <c r="AP104" s="396"/>
      <c r="AQ104" s="446"/>
      <c r="AR104" s="254"/>
      <c r="AS104" s="446"/>
      <c r="AT104" s="507"/>
      <c r="AU104" s="390"/>
      <c r="AV104" s="446"/>
      <c r="AW104" s="446"/>
      <c r="AX104" s="37" t="s">
        <v>143</v>
      </c>
      <c r="AY104" s="27" t="s">
        <v>388</v>
      </c>
      <c r="AZ104" s="38" t="s">
        <v>401</v>
      </c>
      <c r="BA104" s="37" t="s">
        <v>177</v>
      </c>
      <c r="BB104" s="89">
        <v>45292</v>
      </c>
      <c r="BC104" s="225"/>
      <c r="BD104" s="225"/>
      <c r="BE104" s="235"/>
      <c r="BF104" s="214"/>
      <c r="BG104" s="210"/>
      <c r="BH104" s="212"/>
      <c r="BI104" s="579"/>
      <c r="ED104" s="58"/>
      <c r="EE104" s="58"/>
      <c r="EF104" s="58"/>
      <c r="EG104" s="58"/>
      <c r="EH104" s="58"/>
      <c r="EI104" s="58"/>
      <c r="EJ104" s="58"/>
      <c r="EK104" s="58"/>
      <c r="EL104" s="58"/>
      <c r="EM104" s="58"/>
      <c r="EN104" s="58"/>
      <c r="EO104" s="58"/>
      <c r="EP104" s="58"/>
      <c r="EQ104" s="58"/>
      <c r="ER104" s="58"/>
      <c r="ES104" s="58"/>
      <c r="ET104" s="58"/>
      <c r="EU104" s="58"/>
      <c r="EV104" s="58"/>
      <c r="EW104" s="58"/>
      <c r="EX104" s="58"/>
      <c r="EY104" s="58"/>
      <c r="EZ104" s="58"/>
      <c r="FA104" s="58"/>
      <c r="FB104" s="58"/>
      <c r="FC104" s="58"/>
      <c r="FD104" s="58"/>
      <c r="FE104" s="58"/>
      <c r="FF104" s="58"/>
      <c r="FG104" s="58"/>
      <c r="FH104" s="58"/>
      <c r="FI104" s="58"/>
      <c r="FJ104" s="58"/>
      <c r="FK104" s="58"/>
      <c r="FL104" s="58"/>
      <c r="FM104" s="58"/>
      <c r="FN104" s="58"/>
      <c r="FO104" s="58"/>
      <c r="FP104" s="58"/>
      <c r="FQ104" s="58"/>
      <c r="FR104" s="58"/>
      <c r="FS104" s="58"/>
      <c r="FT104" s="58"/>
      <c r="FU104" s="58"/>
      <c r="FV104" s="58"/>
      <c r="FW104" s="58"/>
      <c r="FX104" s="58"/>
      <c r="FY104" s="58"/>
      <c r="FZ104" s="58"/>
      <c r="GA104" s="58"/>
      <c r="GB104" s="58"/>
      <c r="GC104" s="58"/>
      <c r="GD104" s="58"/>
      <c r="GE104" s="58"/>
      <c r="GF104" s="58"/>
      <c r="GG104" s="58"/>
      <c r="GH104" s="58"/>
      <c r="GI104" s="58"/>
      <c r="GJ104" s="58"/>
      <c r="GK104" s="58"/>
    </row>
    <row r="105" spans="1:193" ht="14.45" customHeight="1" x14ac:dyDescent="0.2">
      <c r="A105" s="269"/>
      <c r="B105" s="272"/>
      <c r="C105" s="272"/>
      <c r="D105" s="214"/>
      <c r="E105" s="385"/>
      <c r="F105" s="214"/>
      <c r="G105" s="385"/>
      <c r="H105" s="385"/>
      <c r="I105" s="385"/>
      <c r="J105" s="431"/>
      <c r="K105" s="214"/>
      <c r="L105" s="214"/>
      <c r="M105" s="409"/>
      <c r="N105" s="214"/>
      <c r="O105" s="385"/>
      <c r="P105" s="385"/>
      <c r="Q105" s="298"/>
      <c r="R105" s="420"/>
      <c r="S105" s="421"/>
      <c r="T105" s="420"/>
      <c r="U105" s="453"/>
      <c r="V105" s="449"/>
      <c r="W105" s="447"/>
      <c r="X105" s="385"/>
      <c r="Y105" s="370"/>
      <c r="Z105" s="370"/>
      <c r="AA105" s="371"/>
      <c r="AB105" s="442"/>
      <c r="AC105" s="446"/>
      <c r="AD105" s="446"/>
      <c r="AE105" s="379"/>
      <c r="AF105" s="407"/>
      <c r="AG105" s="340"/>
      <c r="AH105" s="311"/>
      <c r="AI105" s="344"/>
      <c r="AJ105" s="320"/>
      <c r="AK105" s="298"/>
      <c r="AL105" s="298"/>
      <c r="AM105" s="309"/>
      <c r="AN105" s="453"/>
      <c r="AO105" s="449"/>
      <c r="AP105" s="396"/>
      <c r="AQ105" s="446"/>
      <c r="AR105" s="254"/>
      <c r="AS105" s="446"/>
      <c r="AT105" s="495"/>
      <c r="AU105" s="391"/>
      <c r="AV105" s="446"/>
      <c r="AW105" s="446"/>
      <c r="AX105" s="37" t="s">
        <v>143</v>
      </c>
      <c r="AY105" s="27" t="s">
        <v>393</v>
      </c>
      <c r="AZ105" s="45" t="s">
        <v>405</v>
      </c>
      <c r="BA105" s="37" t="s">
        <v>177</v>
      </c>
      <c r="BB105" s="89">
        <v>45292</v>
      </c>
      <c r="BC105" s="225"/>
      <c r="BD105" s="225"/>
      <c r="BE105" s="235"/>
      <c r="BF105" s="214"/>
      <c r="BG105" s="210"/>
      <c r="BH105" s="212"/>
      <c r="BI105" s="579"/>
      <c r="ED105" s="58"/>
      <c r="EE105" s="58"/>
      <c r="EF105" s="58"/>
      <c r="EG105" s="58"/>
      <c r="EH105" s="58"/>
      <c r="EI105" s="58"/>
      <c r="EJ105" s="58"/>
      <c r="EK105" s="58"/>
      <c r="EL105" s="58"/>
      <c r="EM105" s="58"/>
      <c r="EN105" s="58"/>
      <c r="EO105" s="58"/>
      <c r="EP105" s="58"/>
      <c r="EQ105" s="58"/>
      <c r="ER105" s="58"/>
      <c r="ES105" s="58"/>
      <c r="ET105" s="58"/>
      <c r="EU105" s="58"/>
      <c r="EV105" s="58"/>
      <c r="EW105" s="58"/>
      <c r="EX105" s="58"/>
      <c r="EY105" s="58"/>
      <c r="EZ105" s="58"/>
      <c r="FA105" s="58"/>
      <c r="FB105" s="58"/>
      <c r="FC105" s="58"/>
      <c r="FD105" s="58"/>
      <c r="FE105" s="58"/>
      <c r="FF105" s="58"/>
      <c r="FG105" s="58"/>
      <c r="FH105" s="58"/>
      <c r="FI105" s="58"/>
      <c r="FJ105" s="58"/>
      <c r="FK105" s="58"/>
      <c r="FL105" s="58"/>
      <c r="FM105" s="58"/>
      <c r="FN105" s="58"/>
      <c r="FO105" s="58"/>
      <c r="FP105" s="58"/>
      <c r="FQ105" s="58"/>
      <c r="FR105" s="58"/>
      <c r="FS105" s="58"/>
      <c r="FT105" s="58"/>
      <c r="FU105" s="58"/>
      <c r="FV105" s="58"/>
      <c r="FW105" s="58"/>
      <c r="FX105" s="58"/>
      <c r="FY105" s="58"/>
      <c r="FZ105" s="58"/>
      <c r="GA105" s="58"/>
      <c r="GB105" s="58"/>
      <c r="GC105" s="58"/>
      <c r="GD105" s="58"/>
      <c r="GE105" s="58"/>
      <c r="GF105" s="58"/>
      <c r="GG105" s="58"/>
      <c r="GH105" s="58"/>
      <c r="GI105" s="58"/>
      <c r="GJ105" s="58"/>
      <c r="GK105" s="58"/>
    </row>
    <row r="106" spans="1:193" ht="14.45" customHeight="1" x14ac:dyDescent="0.2">
      <c r="A106" s="269"/>
      <c r="B106" s="272"/>
      <c r="C106" s="272"/>
      <c r="D106" s="214"/>
      <c r="E106" s="385"/>
      <c r="F106" s="214"/>
      <c r="G106" s="385"/>
      <c r="H106" s="385"/>
      <c r="I106" s="385"/>
      <c r="J106" s="431"/>
      <c r="K106" s="214"/>
      <c r="L106" s="214"/>
      <c r="M106" s="409"/>
      <c r="N106" s="214"/>
      <c r="O106" s="385"/>
      <c r="P106" s="385"/>
      <c r="Q106" s="298"/>
      <c r="R106" s="420"/>
      <c r="S106" s="421"/>
      <c r="T106" s="420"/>
      <c r="U106" s="453"/>
      <c r="V106" s="449"/>
      <c r="W106" s="447"/>
      <c r="X106" s="385"/>
      <c r="Y106" s="370"/>
      <c r="Z106" s="370"/>
      <c r="AA106" s="371"/>
      <c r="AB106" s="442"/>
      <c r="AC106" s="446"/>
      <c r="AD106" s="446"/>
      <c r="AE106" s="380"/>
      <c r="AF106" s="407"/>
      <c r="AG106" s="340"/>
      <c r="AH106" s="312"/>
      <c r="AI106" s="323"/>
      <c r="AJ106" s="321"/>
      <c r="AK106" s="299"/>
      <c r="AL106" s="298"/>
      <c r="AM106" s="309"/>
      <c r="AN106" s="453"/>
      <c r="AO106" s="449"/>
      <c r="AP106" s="396"/>
      <c r="AQ106" s="446"/>
      <c r="AR106" s="254"/>
      <c r="AS106" s="446"/>
      <c r="AT106" s="102">
        <v>65529901.7425</v>
      </c>
      <c r="AU106" s="50" t="s">
        <v>140</v>
      </c>
      <c r="AV106" s="446"/>
      <c r="AW106" s="446"/>
      <c r="AX106" s="37" t="s">
        <v>143</v>
      </c>
      <c r="AY106" s="27" t="s">
        <v>394</v>
      </c>
      <c r="AZ106" s="38" t="s">
        <v>401</v>
      </c>
      <c r="BA106" s="37" t="s">
        <v>140</v>
      </c>
      <c r="BB106" s="89">
        <v>45292</v>
      </c>
      <c r="BC106" s="225"/>
      <c r="BD106" s="225"/>
      <c r="BE106" s="235"/>
      <c r="BF106" s="214"/>
      <c r="BG106" s="210"/>
      <c r="BH106" s="212"/>
      <c r="BI106" s="579"/>
      <c r="ED106" s="58"/>
      <c r="EE106" s="58"/>
      <c r="EF106" s="58"/>
      <c r="EG106" s="58"/>
      <c r="EH106" s="58"/>
      <c r="EI106" s="58"/>
      <c r="EJ106" s="58"/>
      <c r="EK106" s="58"/>
      <c r="EL106" s="58"/>
      <c r="EM106" s="58"/>
      <c r="EN106" s="58"/>
      <c r="EO106" s="58"/>
      <c r="EP106" s="58"/>
      <c r="EQ106" s="58"/>
      <c r="ER106" s="58"/>
      <c r="ES106" s="58"/>
      <c r="ET106" s="58"/>
      <c r="EU106" s="58"/>
      <c r="EV106" s="58"/>
      <c r="EW106" s="58"/>
      <c r="EX106" s="58"/>
      <c r="EY106" s="58"/>
      <c r="EZ106" s="58"/>
      <c r="FA106" s="58"/>
      <c r="FB106" s="58"/>
      <c r="FC106" s="58"/>
      <c r="FD106" s="58"/>
      <c r="FE106" s="58"/>
      <c r="FF106" s="58"/>
      <c r="FG106" s="58"/>
      <c r="FH106" s="58"/>
      <c r="FI106" s="58"/>
      <c r="FJ106" s="58"/>
      <c r="FK106" s="58"/>
      <c r="FL106" s="58"/>
      <c r="FM106" s="58"/>
      <c r="FN106" s="58"/>
      <c r="FO106" s="58"/>
      <c r="FP106" s="58"/>
      <c r="FQ106" s="58"/>
      <c r="FR106" s="58"/>
      <c r="FS106" s="58"/>
      <c r="FT106" s="58"/>
      <c r="FU106" s="58"/>
      <c r="FV106" s="58"/>
      <c r="FW106" s="58"/>
      <c r="FX106" s="58"/>
      <c r="FY106" s="58"/>
      <c r="FZ106" s="58"/>
      <c r="GA106" s="58"/>
      <c r="GB106" s="58"/>
      <c r="GC106" s="58"/>
      <c r="GD106" s="58"/>
      <c r="GE106" s="58"/>
      <c r="GF106" s="58"/>
      <c r="GG106" s="58"/>
      <c r="GH106" s="58"/>
      <c r="GI106" s="58"/>
      <c r="GJ106" s="58"/>
      <c r="GK106" s="58"/>
    </row>
    <row r="107" spans="1:193" ht="47.25" customHeight="1" x14ac:dyDescent="0.2">
      <c r="A107" s="269"/>
      <c r="B107" s="272"/>
      <c r="C107" s="272"/>
      <c r="D107" s="214"/>
      <c r="E107" s="385"/>
      <c r="F107" s="214"/>
      <c r="G107" s="385"/>
      <c r="H107" s="385"/>
      <c r="I107" s="385"/>
      <c r="J107" s="431"/>
      <c r="K107" s="214"/>
      <c r="L107" s="214"/>
      <c r="M107" s="409"/>
      <c r="N107" s="214"/>
      <c r="O107" s="385"/>
      <c r="P107" s="385"/>
      <c r="Q107" s="298"/>
      <c r="R107" s="420"/>
      <c r="S107" s="421"/>
      <c r="T107" s="420"/>
      <c r="U107" s="453"/>
      <c r="V107" s="449"/>
      <c r="W107" s="447"/>
      <c r="X107" s="385"/>
      <c r="Y107" s="370"/>
      <c r="Z107" s="370"/>
      <c r="AA107" s="371"/>
      <c r="AB107" s="442"/>
      <c r="AC107" s="446"/>
      <c r="AD107" s="446"/>
      <c r="AE107" s="378" t="s">
        <v>250</v>
      </c>
      <c r="AF107" s="407"/>
      <c r="AG107" s="340"/>
      <c r="AH107" s="310">
        <v>0.12</v>
      </c>
      <c r="AI107" s="322" t="s">
        <v>373</v>
      </c>
      <c r="AJ107" s="319" t="s">
        <v>372</v>
      </c>
      <c r="AK107" s="297">
        <v>319</v>
      </c>
      <c r="AL107" s="298"/>
      <c r="AM107" s="309"/>
      <c r="AN107" s="453"/>
      <c r="AO107" s="449"/>
      <c r="AP107" s="396"/>
      <c r="AQ107" s="446"/>
      <c r="AR107" s="254"/>
      <c r="AS107" s="446"/>
      <c r="AT107" s="392">
        <v>119529901.74250001</v>
      </c>
      <c r="AU107" s="389" t="s">
        <v>177</v>
      </c>
      <c r="AV107" s="446"/>
      <c r="AW107" s="446"/>
      <c r="AX107" s="37" t="s">
        <v>143</v>
      </c>
      <c r="AY107" s="27" t="s">
        <v>144</v>
      </c>
      <c r="AZ107" s="38" t="s">
        <v>145</v>
      </c>
      <c r="BA107" s="37" t="s">
        <v>177</v>
      </c>
      <c r="BB107" s="89">
        <v>45292</v>
      </c>
      <c r="BC107" s="225"/>
      <c r="BD107" s="225"/>
      <c r="BE107" s="235"/>
      <c r="BF107" s="214"/>
      <c r="BG107" s="210"/>
      <c r="BH107" s="212"/>
      <c r="BI107" s="579"/>
      <c r="ED107" s="58"/>
      <c r="EE107" s="58"/>
      <c r="EF107" s="58"/>
      <c r="EG107" s="58"/>
      <c r="EH107" s="58"/>
      <c r="EI107" s="58"/>
      <c r="EJ107" s="58"/>
      <c r="EK107" s="58"/>
      <c r="EL107" s="58"/>
      <c r="EM107" s="58"/>
      <c r="EN107" s="58"/>
      <c r="EO107" s="58"/>
      <c r="EP107" s="58"/>
      <c r="EQ107" s="58"/>
      <c r="ER107" s="58"/>
      <c r="ES107" s="58"/>
      <c r="ET107" s="58"/>
      <c r="EU107" s="58"/>
      <c r="EV107" s="58"/>
      <c r="EW107" s="58"/>
      <c r="EX107" s="58"/>
      <c r="EY107" s="58"/>
      <c r="EZ107" s="58"/>
      <c r="FA107" s="58"/>
      <c r="FB107" s="58"/>
      <c r="FC107" s="58"/>
      <c r="FD107" s="58"/>
      <c r="FE107" s="58"/>
      <c r="FF107" s="58"/>
      <c r="FG107" s="58"/>
      <c r="FH107" s="58"/>
      <c r="FI107" s="58"/>
      <c r="FJ107" s="58"/>
      <c r="FK107" s="58"/>
      <c r="FL107" s="58"/>
      <c r="FM107" s="58"/>
      <c r="FN107" s="58"/>
      <c r="FO107" s="58"/>
      <c r="FP107" s="58"/>
      <c r="FQ107" s="58"/>
      <c r="FR107" s="58"/>
      <c r="FS107" s="58"/>
      <c r="FT107" s="58"/>
      <c r="FU107" s="58"/>
      <c r="FV107" s="58"/>
      <c r="FW107" s="58"/>
      <c r="FX107" s="58"/>
      <c r="FY107" s="58"/>
      <c r="FZ107" s="58"/>
      <c r="GA107" s="58"/>
      <c r="GB107" s="58"/>
      <c r="GC107" s="58"/>
      <c r="GD107" s="58"/>
      <c r="GE107" s="58"/>
      <c r="GF107" s="58"/>
      <c r="GG107" s="58"/>
      <c r="GH107" s="58"/>
      <c r="GI107" s="58"/>
      <c r="GJ107" s="58"/>
      <c r="GK107" s="58"/>
    </row>
    <row r="108" spans="1:193" ht="14.45" customHeight="1" x14ac:dyDescent="0.2">
      <c r="A108" s="269"/>
      <c r="B108" s="272"/>
      <c r="C108" s="272"/>
      <c r="D108" s="214"/>
      <c r="E108" s="385"/>
      <c r="F108" s="214"/>
      <c r="G108" s="385"/>
      <c r="H108" s="385"/>
      <c r="I108" s="385"/>
      <c r="J108" s="431"/>
      <c r="K108" s="214"/>
      <c r="L108" s="214"/>
      <c r="M108" s="409"/>
      <c r="N108" s="214"/>
      <c r="O108" s="385"/>
      <c r="P108" s="385"/>
      <c r="Q108" s="298"/>
      <c r="R108" s="420"/>
      <c r="S108" s="421"/>
      <c r="T108" s="420"/>
      <c r="U108" s="453"/>
      <c r="V108" s="449"/>
      <c r="W108" s="447"/>
      <c r="X108" s="385"/>
      <c r="Y108" s="370"/>
      <c r="Z108" s="370"/>
      <c r="AA108" s="371"/>
      <c r="AB108" s="442"/>
      <c r="AC108" s="446"/>
      <c r="AD108" s="446"/>
      <c r="AE108" s="379"/>
      <c r="AF108" s="407"/>
      <c r="AG108" s="340"/>
      <c r="AH108" s="311"/>
      <c r="AI108" s="344"/>
      <c r="AJ108" s="320"/>
      <c r="AK108" s="298"/>
      <c r="AL108" s="298"/>
      <c r="AM108" s="309"/>
      <c r="AN108" s="453"/>
      <c r="AO108" s="449"/>
      <c r="AP108" s="396"/>
      <c r="AQ108" s="446"/>
      <c r="AR108" s="254"/>
      <c r="AS108" s="446"/>
      <c r="AT108" s="393"/>
      <c r="AU108" s="390"/>
      <c r="AV108" s="446"/>
      <c r="AW108" s="446"/>
      <c r="AX108" s="37" t="s">
        <v>143</v>
      </c>
      <c r="AY108" s="27" t="s">
        <v>388</v>
      </c>
      <c r="AZ108" s="38" t="s">
        <v>401</v>
      </c>
      <c r="BA108" s="37" t="s">
        <v>177</v>
      </c>
      <c r="BB108" s="89">
        <v>45292</v>
      </c>
      <c r="BC108" s="225"/>
      <c r="BD108" s="225"/>
      <c r="BE108" s="235"/>
      <c r="BF108" s="214"/>
      <c r="BG108" s="210"/>
      <c r="BH108" s="212"/>
      <c r="BI108" s="579"/>
      <c r="ED108" s="58"/>
      <c r="EE108" s="58"/>
      <c r="EF108" s="58"/>
      <c r="EG108" s="58"/>
      <c r="EH108" s="58"/>
      <c r="EI108" s="58"/>
      <c r="EJ108" s="58"/>
      <c r="EK108" s="58"/>
      <c r="EL108" s="58"/>
      <c r="EM108" s="58"/>
      <c r="EN108" s="58"/>
      <c r="EO108" s="58"/>
      <c r="EP108" s="58"/>
      <c r="EQ108" s="58"/>
      <c r="ER108" s="58"/>
      <c r="ES108" s="58"/>
      <c r="ET108" s="58"/>
      <c r="EU108" s="58"/>
      <c r="EV108" s="58"/>
      <c r="EW108" s="58"/>
      <c r="EX108" s="58"/>
      <c r="EY108" s="58"/>
      <c r="EZ108" s="58"/>
      <c r="FA108" s="58"/>
      <c r="FB108" s="58"/>
      <c r="FC108" s="58"/>
      <c r="FD108" s="58"/>
      <c r="FE108" s="58"/>
      <c r="FF108" s="58"/>
      <c r="FG108" s="58"/>
      <c r="FH108" s="58"/>
      <c r="FI108" s="58"/>
      <c r="FJ108" s="58"/>
      <c r="FK108" s="58"/>
      <c r="FL108" s="58"/>
      <c r="FM108" s="58"/>
      <c r="FN108" s="58"/>
      <c r="FO108" s="58"/>
      <c r="FP108" s="58"/>
      <c r="FQ108" s="58"/>
      <c r="FR108" s="58"/>
      <c r="FS108" s="58"/>
      <c r="FT108" s="58"/>
      <c r="FU108" s="58"/>
      <c r="FV108" s="58"/>
      <c r="FW108" s="58"/>
      <c r="FX108" s="58"/>
      <c r="FY108" s="58"/>
      <c r="FZ108" s="58"/>
      <c r="GA108" s="58"/>
      <c r="GB108" s="58"/>
      <c r="GC108" s="58"/>
      <c r="GD108" s="58"/>
      <c r="GE108" s="58"/>
      <c r="GF108" s="58"/>
      <c r="GG108" s="58"/>
      <c r="GH108" s="58"/>
      <c r="GI108" s="58"/>
      <c r="GJ108" s="58"/>
      <c r="GK108" s="58"/>
    </row>
    <row r="109" spans="1:193" ht="14.45" customHeight="1" x14ac:dyDescent="0.2">
      <c r="A109" s="269"/>
      <c r="B109" s="272"/>
      <c r="C109" s="272"/>
      <c r="D109" s="214"/>
      <c r="E109" s="385"/>
      <c r="F109" s="214"/>
      <c r="G109" s="385"/>
      <c r="H109" s="385"/>
      <c r="I109" s="385"/>
      <c r="J109" s="431"/>
      <c r="K109" s="214"/>
      <c r="L109" s="214"/>
      <c r="M109" s="409"/>
      <c r="N109" s="214"/>
      <c r="O109" s="385"/>
      <c r="P109" s="385"/>
      <c r="Q109" s="298"/>
      <c r="R109" s="420"/>
      <c r="S109" s="421"/>
      <c r="T109" s="420"/>
      <c r="U109" s="453"/>
      <c r="V109" s="449"/>
      <c r="W109" s="447"/>
      <c r="X109" s="385"/>
      <c r="Y109" s="370"/>
      <c r="Z109" s="370"/>
      <c r="AA109" s="371"/>
      <c r="AB109" s="442"/>
      <c r="AC109" s="446"/>
      <c r="AD109" s="446"/>
      <c r="AE109" s="379"/>
      <c r="AF109" s="407"/>
      <c r="AG109" s="340"/>
      <c r="AH109" s="311"/>
      <c r="AI109" s="344"/>
      <c r="AJ109" s="320"/>
      <c r="AK109" s="298"/>
      <c r="AL109" s="298"/>
      <c r="AM109" s="309"/>
      <c r="AN109" s="453"/>
      <c r="AO109" s="449"/>
      <c r="AP109" s="396"/>
      <c r="AQ109" s="446"/>
      <c r="AR109" s="254"/>
      <c r="AS109" s="446"/>
      <c r="AT109" s="394"/>
      <c r="AU109" s="391"/>
      <c r="AV109" s="446"/>
      <c r="AW109" s="446"/>
      <c r="AX109" s="37" t="s">
        <v>143</v>
      </c>
      <c r="AY109" s="27" t="s">
        <v>393</v>
      </c>
      <c r="AZ109" s="45" t="s">
        <v>405</v>
      </c>
      <c r="BA109" s="37" t="s">
        <v>177</v>
      </c>
      <c r="BB109" s="89">
        <v>45292</v>
      </c>
      <c r="BC109" s="225"/>
      <c r="BD109" s="225"/>
      <c r="BE109" s="235"/>
      <c r="BF109" s="214"/>
      <c r="BG109" s="210"/>
      <c r="BH109" s="212"/>
      <c r="BI109" s="579"/>
      <c r="ED109" s="58"/>
      <c r="EE109" s="58"/>
      <c r="EF109" s="58"/>
      <c r="EG109" s="58"/>
      <c r="EH109" s="58"/>
      <c r="EI109" s="58"/>
      <c r="EJ109" s="58"/>
      <c r="EK109" s="58"/>
      <c r="EL109" s="58"/>
      <c r="EM109" s="58"/>
      <c r="EN109" s="58"/>
      <c r="EO109" s="58"/>
      <c r="EP109" s="58"/>
      <c r="EQ109" s="58"/>
      <c r="ER109" s="58"/>
      <c r="ES109" s="58"/>
      <c r="ET109" s="58"/>
      <c r="EU109" s="58"/>
      <c r="EV109" s="58"/>
      <c r="EW109" s="58"/>
      <c r="EX109" s="58"/>
      <c r="EY109" s="58"/>
      <c r="EZ109" s="58"/>
      <c r="FA109" s="58"/>
      <c r="FB109" s="58"/>
      <c r="FC109" s="58"/>
      <c r="FD109" s="58"/>
      <c r="FE109" s="58"/>
      <c r="FF109" s="58"/>
      <c r="FG109" s="58"/>
      <c r="FH109" s="58"/>
      <c r="FI109" s="58"/>
      <c r="FJ109" s="58"/>
      <c r="FK109" s="58"/>
      <c r="FL109" s="58"/>
      <c r="FM109" s="58"/>
      <c r="FN109" s="58"/>
      <c r="FO109" s="58"/>
      <c r="FP109" s="58"/>
      <c r="FQ109" s="58"/>
      <c r="FR109" s="58"/>
      <c r="FS109" s="58"/>
      <c r="FT109" s="58"/>
      <c r="FU109" s="58"/>
      <c r="FV109" s="58"/>
      <c r="FW109" s="58"/>
      <c r="FX109" s="58"/>
      <c r="FY109" s="58"/>
      <c r="FZ109" s="58"/>
      <c r="GA109" s="58"/>
      <c r="GB109" s="58"/>
      <c r="GC109" s="58"/>
      <c r="GD109" s="58"/>
      <c r="GE109" s="58"/>
      <c r="GF109" s="58"/>
      <c r="GG109" s="58"/>
      <c r="GH109" s="58"/>
      <c r="GI109" s="58"/>
      <c r="GJ109" s="58"/>
      <c r="GK109" s="58"/>
    </row>
    <row r="110" spans="1:193" ht="14.45" customHeight="1" x14ac:dyDescent="0.2">
      <c r="A110" s="269"/>
      <c r="B110" s="272"/>
      <c r="C110" s="272"/>
      <c r="D110" s="214"/>
      <c r="E110" s="385"/>
      <c r="F110" s="214"/>
      <c r="G110" s="385"/>
      <c r="H110" s="385"/>
      <c r="I110" s="385"/>
      <c r="J110" s="431"/>
      <c r="K110" s="214"/>
      <c r="L110" s="214"/>
      <c r="M110" s="409"/>
      <c r="N110" s="214"/>
      <c r="O110" s="385"/>
      <c r="P110" s="385"/>
      <c r="Q110" s="298"/>
      <c r="R110" s="420"/>
      <c r="S110" s="421"/>
      <c r="T110" s="420"/>
      <c r="U110" s="453"/>
      <c r="V110" s="449"/>
      <c r="W110" s="447"/>
      <c r="X110" s="385"/>
      <c r="Y110" s="370"/>
      <c r="Z110" s="370"/>
      <c r="AA110" s="371"/>
      <c r="AB110" s="442"/>
      <c r="AC110" s="446"/>
      <c r="AD110" s="446"/>
      <c r="AE110" s="380"/>
      <c r="AF110" s="407"/>
      <c r="AG110" s="340"/>
      <c r="AH110" s="312"/>
      <c r="AI110" s="323"/>
      <c r="AJ110" s="321"/>
      <c r="AK110" s="299"/>
      <c r="AL110" s="298"/>
      <c r="AM110" s="309"/>
      <c r="AN110" s="453"/>
      <c r="AO110" s="449"/>
      <c r="AP110" s="396"/>
      <c r="AQ110" s="446"/>
      <c r="AR110" s="254"/>
      <c r="AS110" s="446"/>
      <c r="AT110" s="102">
        <v>65529901.7425</v>
      </c>
      <c r="AU110" s="50" t="s">
        <v>140</v>
      </c>
      <c r="AV110" s="446"/>
      <c r="AW110" s="446"/>
      <c r="AX110" s="37" t="s">
        <v>143</v>
      </c>
      <c r="AY110" s="27" t="s">
        <v>394</v>
      </c>
      <c r="AZ110" s="38" t="s">
        <v>401</v>
      </c>
      <c r="BA110" s="37" t="s">
        <v>140</v>
      </c>
      <c r="BB110" s="89">
        <v>45292</v>
      </c>
      <c r="BC110" s="225"/>
      <c r="BD110" s="225"/>
      <c r="BE110" s="235"/>
      <c r="BF110" s="214"/>
      <c r="BG110" s="210"/>
      <c r="BH110" s="212"/>
      <c r="BI110" s="579"/>
      <c r="ED110" s="58"/>
      <c r="EE110" s="58"/>
      <c r="EF110" s="58"/>
      <c r="EG110" s="58"/>
      <c r="EH110" s="58"/>
      <c r="EI110" s="58"/>
      <c r="EJ110" s="58"/>
      <c r="EK110" s="58"/>
      <c r="EL110" s="58"/>
      <c r="EM110" s="58"/>
      <c r="EN110" s="58"/>
      <c r="EO110" s="58"/>
      <c r="EP110" s="58"/>
      <c r="EQ110" s="58"/>
      <c r="ER110" s="58"/>
      <c r="ES110" s="58"/>
      <c r="ET110" s="58"/>
      <c r="EU110" s="58"/>
      <c r="EV110" s="58"/>
      <c r="EW110" s="58"/>
      <c r="EX110" s="58"/>
      <c r="EY110" s="58"/>
      <c r="EZ110" s="58"/>
      <c r="FA110" s="58"/>
      <c r="FB110" s="58"/>
      <c r="FC110" s="58"/>
      <c r="FD110" s="58"/>
      <c r="FE110" s="58"/>
      <c r="FF110" s="58"/>
      <c r="FG110" s="58"/>
      <c r="FH110" s="58"/>
      <c r="FI110" s="58"/>
      <c r="FJ110" s="58"/>
      <c r="FK110" s="58"/>
      <c r="FL110" s="58"/>
      <c r="FM110" s="58"/>
      <c r="FN110" s="58"/>
      <c r="FO110" s="58"/>
      <c r="FP110" s="58"/>
      <c r="FQ110" s="58"/>
      <c r="FR110" s="58"/>
      <c r="FS110" s="58"/>
      <c r="FT110" s="58"/>
      <c r="FU110" s="58"/>
      <c r="FV110" s="58"/>
      <c r="FW110" s="58"/>
      <c r="FX110" s="58"/>
      <c r="FY110" s="58"/>
      <c r="FZ110" s="58"/>
      <c r="GA110" s="58"/>
      <c r="GB110" s="58"/>
      <c r="GC110" s="58"/>
      <c r="GD110" s="58"/>
      <c r="GE110" s="58"/>
      <c r="GF110" s="58"/>
      <c r="GG110" s="58"/>
      <c r="GH110" s="58"/>
      <c r="GI110" s="58"/>
      <c r="GJ110" s="58"/>
      <c r="GK110" s="58"/>
    </row>
    <row r="111" spans="1:193" ht="47.25" customHeight="1" x14ac:dyDescent="0.2">
      <c r="A111" s="269"/>
      <c r="B111" s="272"/>
      <c r="C111" s="272"/>
      <c r="D111" s="214"/>
      <c r="E111" s="385"/>
      <c r="F111" s="214"/>
      <c r="G111" s="385"/>
      <c r="H111" s="385"/>
      <c r="I111" s="385"/>
      <c r="J111" s="431"/>
      <c r="K111" s="214"/>
      <c r="L111" s="214"/>
      <c r="M111" s="409"/>
      <c r="N111" s="214"/>
      <c r="O111" s="385"/>
      <c r="P111" s="385"/>
      <c r="Q111" s="298"/>
      <c r="R111" s="420"/>
      <c r="S111" s="421"/>
      <c r="T111" s="420"/>
      <c r="U111" s="453"/>
      <c r="V111" s="449"/>
      <c r="W111" s="447"/>
      <c r="X111" s="385"/>
      <c r="Y111" s="370"/>
      <c r="Z111" s="370"/>
      <c r="AA111" s="371"/>
      <c r="AB111" s="442"/>
      <c r="AC111" s="446"/>
      <c r="AD111" s="446"/>
      <c r="AE111" s="378" t="s">
        <v>251</v>
      </c>
      <c r="AF111" s="407"/>
      <c r="AG111" s="340"/>
      <c r="AH111" s="310">
        <v>0.12</v>
      </c>
      <c r="AI111" s="322" t="s">
        <v>373</v>
      </c>
      <c r="AJ111" s="319" t="s">
        <v>372</v>
      </c>
      <c r="AK111" s="297">
        <v>319</v>
      </c>
      <c r="AL111" s="298"/>
      <c r="AM111" s="309"/>
      <c r="AN111" s="453"/>
      <c r="AO111" s="449"/>
      <c r="AP111" s="396"/>
      <c r="AQ111" s="446"/>
      <c r="AR111" s="254"/>
      <c r="AS111" s="446"/>
      <c r="AT111" s="392">
        <v>217529901.74250001</v>
      </c>
      <c r="AU111" s="389" t="s">
        <v>177</v>
      </c>
      <c r="AV111" s="446"/>
      <c r="AW111" s="446"/>
      <c r="AX111" s="37" t="s">
        <v>143</v>
      </c>
      <c r="AY111" s="27" t="s">
        <v>144</v>
      </c>
      <c r="AZ111" s="38" t="s">
        <v>145</v>
      </c>
      <c r="BA111" s="44" t="s">
        <v>177</v>
      </c>
      <c r="BB111" s="89">
        <v>45292</v>
      </c>
      <c r="BC111" s="225"/>
      <c r="BD111" s="225"/>
      <c r="BE111" s="235"/>
      <c r="BF111" s="214"/>
      <c r="BG111" s="210"/>
      <c r="BH111" s="212"/>
      <c r="BI111" s="579"/>
      <c r="ED111" s="58"/>
      <c r="EE111" s="58"/>
      <c r="EF111" s="58"/>
      <c r="EG111" s="58"/>
      <c r="EH111" s="58"/>
      <c r="EI111" s="58"/>
      <c r="EJ111" s="58"/>
      <c r="EK111" s="58"/>
      <c r="EL111" s="58"/>
      <c r="EM111" s="58"/>
      <c r="EN111" s="58"/>
      <c r="EO111" s="58"/>
      <c r="EP111" s="58"/>
      <c r="EQ111" s="58"/>
      <c r="ER111" s="58"/>
      <c r="ES111" s="58"/>
      <c r="ET111" s="58"/>
      <c r="EU111" s="58"/>
      <c r="EV111" s="58"/>
      <c r="EW111" s="58"/>
      <c r="EX111" s="58"/>
      <c r="EY111" s="58"/>
      <c r="EZ111" s="58"/>
      <c r="FA111" s="58"/>
      <c r="FB111" s="58"/>
      <c r="FC111" s="58"/>
      <c r="FD111" s="58"/>
      <c r="FE111" s="58"/>
      <c r="FF111" s="58"/>
      <c r="FG111" s="58"/>
      <c r="FH111" s="58"/>
      <c r="FI111" s="58"/>
      <c r="FJ111" s="58"/>
      <c r="FK111" s="58"/>
      <c r="FL111" s="58"/>
      <c r="FM111" s="58"/>
      <c r="FN111" s="58"/>
      <c r="FO111" s="58"/>
      <c r="FP111" s="58"/>
      <c r="FQ111" s="58"/>
      <c r="FR111" s="58"/>
      <c r="FS111" s="58"/>
      <c r="FT111" s="58"/>
      <c r="FU111" s="58"/>
      <c r="FV111" s="58"/>
      <c r="FW111" s="58"/>
      <c r="FX111" s="58"/>
      <c r="FY111" s="58"/>
      <c r="FZ111" s="58"/>
      <c r="GA111" s="58"/>
      <c r="GB111" s="58"/>
      <c r="GC111" s="58"/>
      <c r="GD111" s="58"/>
      <c r="GE111" s="58"/>
      <c r="GF111" s="58"/>
      <c r="GG111" s="58"/>
      <c r="GH111" s="58"/>
      <c r="GI111" s="58"/>
      <c r="GJ111" s="58"/>
      <c r="GK111" s="58"/>
    </row>
    <row r="112" spans="1:193" ht="14.45" customHeight="1" x14ac:dyDescent="0.2">
      <c r="A112" s="269"/>
      <c r="B112" s="272"/>
      <c r="C112" s="272"/>
      <c r="D112" s="214"/>
      <c r="E112" s="385"/>
      <c r="F112" s="214"/>
      <c r="G112" s="385"/>
      <c r="H112" s="385"/>
      <c r="I112" s="385"/>
      <c r="J112" s="431"/>
      <c r="K112" s="214"/>
      <c r="L112" s="214"/>
      <c r="M112" s="409"/>
      <c r="N112" s="214"/>
      <c r="O112" s="385"/>
      <c r="P112" s="385"/>
      <c r="Q112" s="298"/>
      <c r="R112" s="420"/>
      <c r="S112" s="421"/>
      <c r="T112" s="420"/>
      <c r="U112" s="453"/>
      <c r="V112" s="449"/>
      <c r="W112" s="447"/>
      <c r="X112" s="385"/>
      <c r="Y112" s="370"/>
      <c r="Z112" s="370"/>
      <c r="AA112" s="371"/>
      <c r="AB112" s="442"/>
      <c r="AC112" s="446"/>
      <c r="AD112" s="446"/>
      <c r="AE112" s="379"/>
      <c r="AF112" s="407"/>
      <c r="AG112" s="340"/>
      <c r="AH112" s="311"/>
      <c r="AI112" s="344"/>
      <c r="AJ112" s="320"/>
      <c r="AK112" s="298"/>
      <c r="AL112" s="298"/>
      <c r="AM112" s="309"/>
      <c r="AN112" s="453"/>
      <c r="AO112" s="449"/>
      <c r="AP112" s="396"/>
      <c r="AQ112" s="446"/>
      <c r="AR112" s="254"/>
      <c r="AS112" s="446"/>
      <c r="AT112" s="393"/>
      <c r="AU112" s="390"/>
      <c r="AV112" s="446"/>
      <c r="AW112" s="446"/>
      <c r="AX112" s="37" t="s">
        <v>143</v>
      </c>
      <c r="AY112" s="27" t="s">
        <v>388</v>
      </c>
      <c r="AZ112" s="38" t="s">
        <v>401</v>
      </c>
      <c r="BA112" s="44" t="s">
        <v>177</v>
      </c>
      <c r="BB112" s="89">
        <v>45292</v>
      </c>
      <c r="BC112" s="225"/>
      <c r="BD112" s="225"/>
      <c r="BE112" s="235"/>
      <c r="BF112" s="214"/>
      <c r="BG112" s="210"/>
      <c r="BH112" s="212"/>
      <c r="BI112" s="579"/>
      <c r="ED112" s="58"/>
      <c r="EE112" s="58"/>
      <c r="EF112" s="58"/>
      <c r="EG112" s="58"/>
      <c r="EH112" s="58"/>
      <c r="EI112" s="58"/>
      <c r="EJ112" s="58"/>
      <c r="EK112" s="58"/>
      <c r="EL112" s="58"/>
      <c r="EM112" s="58"/>
      <c r="EN112" s="58"/>
      <c r="EO112" s="58"/>
      <c r="EP112" s="58"/>
      <c r="EQ112" s="58"/>
      <c r="ER112" s="58"/>
      <c r="ES112" s="58"/>
      <c r="ET112" s="58"/>
      <c r="EU112" s="58"/>
      <c r="EV112" s="58"/>
      <c r="EW112" s="58"/>
      <c r="EX112" s="58"/>
      <c r="EY112" s="58"/>
      <c r="EZ112" s="58"/>
      <c r="FA112" s="58"/>
      <c r="FB112" s="58"/>
      <c r="FC112" s="58"/>
      <c r="FD112" s="58"/>
      <c r="FE112" s="58"/>
      <c r="FF112" s="58"/>
      <c r="FG112" s="58"/>
      <c r="FH112" s="58"/>
      <c r="FI112" s="58"/>
      <c r="FJ112" s="58"/>
      <c r="FK112" s="58"/>
      <c r="FL112" s="58"/>
      <c r="FM112" s="58"/>
      <c r="FN112" s="58"/>
      <c r="FO112" s="58"/>
      <c r="FP112" s="58"/>
      <c r="FQ112" s="58"/>
      <c r="FR112" s="58"/>
      <c r="FS112" s="58"/>
      <c r="FT112" s="58"/>
      <c r="FU112" s="58"/>
      <c r="FV112" s="58"/>
      <c r="FW112" s="58"/>
      <c r="FX112" s="58"/>
      <c r="FY112" s="58"/>
      <c r="FZ112" s="58"/>
      <c r="GA112" s="58"/>
      <c r="GB112" s="58"/>
      <c r="GC112" s="58"/>
      <c r="GD112" s="58"/>
      <c r="GE112" s="58"/>
      <c r="GF112" s="58"/>
      <c r="GG112" s="58"/>
      <c r="GH112" s="58"/>
      <c r="GI112" s="58"/>
      <c r="GJ112" s="58"/>
      <c r="GK112" s="58"/>
    </row>
    <row r="113" spans="1:193" ht="14.45" customHeight="1" x14ac:dyDescent="0.2">
      <c r="A113" s="269"/>
      <c r="B113" s="272"/>
      <c r="C113" s="272"/>
      <c r="D113" s="214"/>
      <c r="E113" s="385"/>
      <c r="F113" s="214"/>
      <c r="G113" s="385"/>
      <c r="H113" s="385"/>
      <c r="I113" s="385"/>
      <c r="J113" s="431"/>
      <c r="K113" s="214"/>
      <c r="L113" s="214"/>
      <c r="M113" s="409"/>
      <c r="N113" s="214"/>
      <c r="O113" s="385"/>
      <c r="P113" s="385"/>
      <c r="Q113" s="298"/>
      <c r="R113" s="420"/>
      <c r="S113" s="421"/>
      <c r="T113" s="420"/>
      <c r="U113" s="453"/>
      <c r="V113" s="449"/>
      <c r="W113" s="447"/>
      <c r="X113" s="385"/>
      <c r="Y113" s="370"/>
      <c r="Z113" s="370"/>
      <c r="AA113" s="371"/>
      <c r="AB113" s="442"/>
      <c r="AC113" s="446"/>
      <c r="AD113" s="446"/>
      <c r="AE113" s="379"/>
      <c r="AF113" s="407"/>
      <c r="AG113" s="340"/>
      <c r="AH113" s="311"/>
      <c r="AI113" s="344"/>
      <c r="AJ113" s="320"/>
      <c r="AK113" s="298"/>
      <c r="AL113" s="298"/>
      <c r="AM113" s="309"/>
      <c r="AN113" s="453"/>
      <c r="AO113" s="449"/>
      <c r="AP113" s="396"/>
      <c r="AQ113" s="446"/>
      <c r="AR113" s="254"/>
      <c r="AS113" s="446"/>
      <c r="AT113" s="394"/>
      <c r="AU113" s="391"/>
      <c r="AV113" s="446"/>
      <c r="AW113" s="446"/>
      <c r="AX113" s="37" t="s">
        <v>143</v>
      </c>
      <c r="AY113" s="27" t="s">
        <v>393</v>
      </c>
      <c r="AZ113" s="45" t="s">
        <v>405</v>
      </c>
      <c r="BA113" s="44"/>
      <c r="BB113" s="89">
        <v>45292</v>
      </c>
      <c r="BC113" s="225"/>
      <c r="BD113" s="225"/>
      <c r="BE113" s="235"/>
      <c r="BF113" s="214"/>
      <c r="BG113" s="210"/>
      <c r="BH113" s="212"/>
      <c r="BI113" s="579"/>
      <c r="ED113" s="58"/>
      <c r="EE113" s="58"/>
      <c r="EF113" s="58"/>
      <c r="EG113" s="58"/>
      <c r="EH113" s="58"/>
      <c r="EI113" s="58"/>
      <c r="EJ113" s="58"/>
      <c r="EK113" s="58"/>
      <c r="EL113" s="58"/>
      <c r="EM113" s="58"/>
      <c r="EN113" s="58"/>
      <c r="EO113" s="58"/>
      <c r="EP113" s="58"/>
      <c r="EQ113" s="58"/>
      <c r="ER113" s="58"/>
      <c r="ES113" s="58"/>
      <c r="ET113" s="58"/>
      <c r="EU113" s="58"/>
      <c r="EV113" s="58"/>
      <c r="EW113" s="58"/>
      <c r="EX113" s="58"/>
      <c r="EY113" s="58"/>
      <c r="EZ113" s="58"/>
      <c r="FA113" s="58"/>
      <c r="FB113" s="58"/>
      <c r="FC113" s="58"/>
      <c r="FD113" s="58"/>
      <c r="FE113" s="58"/>
      <c r="FF113" s="58"/>
      <c r="FG113" s="58"/>
      <c r="FH113" s="58"/>
      <c r="FI113" s="58"/>
      <c r="FJ113" s="58"/>
      <c r="FK113" s="58"/>
      <c r="FL113" s="58"/>
      <c r="FM113" s="58"/>
      <c r="FN113" s="58"/>
      <c r="FO113" s="58"/>
      <c r="FP113" s="58"/>
      <c r="FQ113" s="58"/>
      <c r="FR113" s="58"/>
      <c r="FS113" s="58"/>
      <c r="FT113" s="58"/>
      <c r="FU113" s="58"/>
      <c r="FV113" s="58"/>
      <c r="FW113" s="58"/>
      <c r="FX113" s="58"/>
      <c r="FY113" s="58"/>
      <c r="FZ113" s="58"/>
      <c r="GA113" s="58"/>
      <c r="GB113" s="58"/>
      <c r="GC113" s="58"/>
      <c r="GD113" s="58"/>
      <c r="GE113" s="58"/>
      <c r="GF113" s="58"/>
      <c r="GG113" s="58"/>
      <c r="GH113" s="58"/>
      <c r="GI113" s="58"/>
      <c r="GJ113" s="58"/>
      <c r="GK113" s="58"/>
    </row>
    <row r="114" spans="1:193" ht="14.45" customHeight="1" x14ac:dyDescent="0.2">
      <c r="A114" s="269"/>
      <c r="B114" s="272"/>
      <c r="C114" s="272"/>
      <c r="D114" s="214"/>
      <c r="E114" s="385"/>
      <c r="F114" s="214"/>
      <c r="G114" s="385"/>
      <c r="H114" s="385"/>
      <c r="I114" s="385"/>
      <c r="J114" s="431"/>
      <c r="K114" s="214"/>
      <c r="L114" s="214"/>
      <c r="M114" s="409"/>
      <c r="N114" s="214"/>
      <c r="O114" s="385"/>
      <c r="P114" s="385"/>
      <c r="Q114" s="298"/>
      <c r="R114" s="420"/>
      <c r="S114" s="421"/>
      <c r="T114" s="420"/>
      <c r="U114" s="453"/>
      <c r="V114" s="449"/>
      <c r="W114" s="447"/>
      <c r="X114" s="385"/>
      <c r="Y114" s="370"/>
      <c r="Z114" s="370"/>
      <c r="AA114" s="371"/>
      <c r="AB114" s="442"/>
      <c r="AC114" s="446"/>
      <c r="AD114" s="446"/>
      <c r="AE114" s="380"/>
      <c r="AF114" s="407"/>
      <c r="AG114" s="340"/>
      <c r="AH114" s="312"/>
      <c r="AI114" s="323"/>
      <c r="AJ114" s="321"/>
      <c r="AK114" s="299"/>
      <c r="AL114" s="298"/>
      <c r="AM114" s="309"/>
      <c r="AN114" s="453"/>
      <c r="AO114" s="449"/>
      <c r="AP114" s="396"/>
      <c r="AQ114" s="446"/>
      <c r="AR114" s="254"/>
      <c r="AS114" s="446"/>
      <c r="AT114" s="76">
        <v>65529901.7425</v>
      </c>
      <c r="AU114" s="50" t="s">
        <v>140</v>
      </c>
      <c r="AV114" s="446"/>
      <c r="AW114" s="446"/>
      <c r="AX114" s="37" t="s">
        <v>143</v>
      </c>
      <c r="AY114" s="27" t="s">
        <v>394</v>
      </c>
      <c r="AZ114" s="38" t="s">
        <v>401</v>
      </c>
      <c r="BA114" s="37" t="s">
        <v>140</v>
      </c>
      <c r="BB114" s="89">
        <v>45292</v>
      </c>
      <c r="BC114" s="225"/>
      <c r="BD114" s="225"/>
      <c r="BE114" s="235"/>
      <c r="BF114" s="214"/>
      <c r="BG114" s="210"/>
      <c r="BH114" s="212"/>
      <c r="BI114" s="579"/>
      <c r="ED114" s="58"/>
      <c r="EE114" s="58"/>
      <c r="EF114" s="58"/>
      <c r="EG114" s="58"/>
      <c r="EH114" s="58"/>
      <c r="EI114" s="58"/>
      <c r="EJ114" s="58"/>
      <c r="EK114" s="58"/>
      <c r="EL114" s="58"/>
      <c r="EM114" s="58"/>
      <c r="EN114" s="58"/>
      <c r="EO114" s="58"/>
      <c r="EP114" s="58"/>
      <c r="EQ114" s="58"/>
      <c r="ER114" s="58"/>
      <c r="ES114" s="58"/>
      <c r="ET114" s="58"/>
      <c r="EU114" s="58"/>
      <c r="EV114" s="58"/>
      <c r="EW114" s="58"/>
      <c r="EX114" s="58"/>
      <c r="EY114" s="58"/>
      <c r="EZ114" s="58"/>
      <c r="FA114" s="58"/>
      <c r="FB114" s="58"/>
      <c r="FC114" s="58"/>
      <c r="FD114" s="58"/>
      <c r="FE114" s="58"/>
      <c r="FF114" s="58"/>
      <c r="FG114" s="58"/>
      <c r="FH114" s="58"/>
      <c r="FI114" s="58"/>
      <c r="FJ114" s="58"/>
      <c r="FK114" s="58"/>
      <c r="FL114" s="58"/>
      <c r="FM114" s="58"/>
      <c r="FN114" s="58"/>
      <c r="FO114" s="58"/>
      <c r="FP114" s="58"/>
      <c r="FQ114" s="58"/>
      <c r="FR114" s="58"/>
      <c r="FS114" s="58"/>
      <c r="FT114" s="58"/>
      <c r="FU114" s="58"/>
      <c r="FV114" s="58"/>
      <c r="FW114" s="58"/>
      <c r="FX114" s="58"/>
      <c r="FY114" s="58"/>
      <c r="FZ114" s="58"/>
      <c r="GA114" s="58"/>
      <c r="GB114" s="58"/>
      <c r="GC114" s="58"/>
      <c r="GD114" s="58"/>
      <c r="GE114" s="58"/>
      <c r="GF114" s="58"/>
      <c r="GG114" s="58"/>
      <c r="GH114" s="58"/>
      <c r="GI114" s="58"/>
      <c r="GJ114" s="58"/>
      <c r="GK114" s="58"/>
    </row>
    <row r="115" spans="1:193" ht="47.25" customHeight="1" x14ac:dyDescent="0.2">
      <c r="A115" s="269"/>
      <c r="B115" s="272"/>
      <c r="C115" s="272"/>
      <c r="D115" s="214"/>
      <c r="E115" s="385"/>
      <c r="F115" s="214"/>
      <c r="G115" s="385"/>
      <c r="H115" s="385"/>
      <c r="I115" s="385"/>
      <c r="J115" s="431"/>
      <c r="K115" s="214"/>
      <c r="L115" s="214"/>
      <c r="M115" s="409"/>
      <c r="N115" s="214"/>
      <c r="O115" s="385"/>
      <c r="P115" s="385"/>
      <c r="Q115" s="298"/>
      <c r="R115" s="420"/>
      <c r="S115" s="421"/>
      <c r="T115" s="420"/>
      <c r="U115" s="453"/>
      <c r="V115" s="449"/>
      <c r="W115" s="447"/>
      <c r="X115" s="385"/>
      <c r="Y115" s="370"/>
      <c r="Z115" s="370"/>
      <c r="AA115" s="371"/>
      <c r="AB115" s="442"/>
      <c r="AC115" s="446"/>
      <c r="AD115" s="446"/>
      <c r="AE115" s="378" t="s">
        <v>252</v>
      </c>
      <c r="AF115" s="407"/>
      <c r="AG115" s="340"/>
      <c r="AH115" s="310">
        <v>0.12</v>
      </c>
      <c r="AI115" s="322" t="s">
        <v>373</v>
      </c>
      <c r="AJ115" s="319" t="s">
        <v>372</v>
      </c>
      <c r="AK115" s="297">
        <v>319</v>
      </c>
      <c r="AL115" s="298"/>
      <c r="AM115" s="309"/>
      <c r="AN115" s="453"/>
      <c r="AO115" s="449"/>
      <c r="AP115" s="396"/>
      <c r="AQ115" s="446"/>
      <c r="AR115" s="254"/>
      <c r="AS115" s="446"/>
      <c r="AT115" s="392">
        <f>320529901.74+151059803.49</f>
        <v>471589705.23000002</v>
      </c>
      <c r="AU115" s="389" t="s">
        <v>177</v>
      </c>
      <c r="AV115" s="446"/>
      <c r="AW115" s="446"/>
      <c r="AX115" s="37" t="s">
        <v>143</v>
      </c>
      <c r="AY115" s="27" t="s">
        <v>144</v>
      </c>
      <c r="AZ115" s="38" t="s">
        <v>145</v>
      </c>
      <c r="BA115" s="44" t="s">
        <v>177</v>
      </c>
      <c r="BB115" s="89">
        <v>45292</v>
      </c>
      <c r="BC115" s="225"/>
      <c r="BD115" s="225"/>
      <c r="BE115" s="235"/>
      <c r="BF115" s="214"/>
      <c r="BG115" s="210"/>
      <c r="BH115" s="212"/>
      <c r="BI115" s="579"/>
      <c r="ED115" s="58"/>
      <c r="EE115" s="58"/>
      <c r="EF115" s="58"/>
      <c r="EG115" s="58"/>
      <c r="EH115" s="58"/>
      <c r="EI115" s="58"/>
      <c r="EJ115" s="58"/>
      <c r="EK115" s="58"/>
      <c r="EL115" s="58"/>
      <c r="EM115" s="58"/>
      <c r="EN115" s="58"/>
      <c r="EO115" s="58"/>
      <c r="EP115" s="58"/>
      <c r="EQ115" s="58"/>
      <c r="ER115" s="58"/>
      <c r="ES115" s="58"/>
      <c r="ET115" s="58"/>
      <c r="EU115" s="58"/>
      <c r="EV115" s="58"/>
      <c r="EW115" s="58"/>
      <c r="EX115" s="58"/>
      <c r="EY115" s="58"/>
      <c r="EZ115" s="58"/>
      <c r="FA115" s="58"/>
      <c r="FB115" s="58"/>
      <c r="FC115" s="58"/>
      <c r="FD115" s="58"/>
      <c r="FE115" s="58"/>
      <c r="FF115" s="58"/>
      <c r="FG115" s="58"/>
      <c r="FH115" s="58"/>
      <c r="FI115" s="58"/>
      <c r="FJ115" s="58"/>
      <c r="FK115" s="58"/>
      <c r="FL115" s="58"/>
      <c r="FM115" s="58"/>
      <c r="FN115" s="58"/>
      <c r="FO115" s="58"/>
      <c r="FP115" s="58"/>
      <c r="FQ115" s="58"/>
      <c r="FR115" s="58"/>
      <c r="FS115" s="58"/>
      <c r="FT115" s="58"/>
      <c r="FU115" s="58"/>
      <c r="FV115" s="58"/>
      <c r="FW115" s="58"/>
      <c r="FX115" s="58"/>
      <c r="FY115" s="58"/>
      <c r="FZ115" s="58"/>
      <c r="GA115" s="58"/>
      <c r="GB115" s="58"/>
      <c r="GC115" s="58"/>
      <c r="GD115" s="58"/>
      <c r="GE115" s="58"/>
      <c r="GF115" s="58"/>
      <c r="GG115" s="58"/>
      <c r="GH115" s="58"/>
      <c r="GI115" s="58"/>
      <c r="GJ115" s="58"/>
      <c r="GK115" s="58"/>
    </row>
    <row r="116" spans="1:193" ht="14.45" customHeight="1" x14ac:dyDescent="0.2">
      <c r="A116" s="269"/>
      <c r="B116" s="272"/>
      <c r="C116" s="272"/>
      <c r="D116" s="214"/>
      <c r="E116" s="385"/>
      <c r="F116" s="214"/>
      <c r="G116" s="385"/>
      <c r="H116" s="385"/>
      <c r="I116" s="385"/>
      <c r="J116" s="431"/>
      <c r="K116" s="214"/>
      <c r="L116" s="214"/>
      <c r="M116" s="409"/>
      <c r="N116" s="214"/>
      <c r="O116" s="385"/>
      <c r="P116" s="385"/>
      <c r="Q116" s="298"/>
      <c r="R116" s="420"/>
      <c r="S116" s="421"/>
      <c r="T116" s="420"/>
      <c r="U116" s="453"/>
      <c r="V116" s="449"/>
      <c r="W116" s="447"/>
      <c r="X116" s="385"/>
      <c r="Y116" s="370"/>
      <c r="Z116" s="370"/>
      <c r="AA116" s="371"/>
      <c r="AB116" s="442"/>
      <c r="AC116" s="446"/>
      <c r="AD116" s="446"/>
      <c r="AE116" s="379"/>
      <c r="AF116" s="407"/>
      <c r="AG116" s="340"/>
      <c r="AH116" s="311"/>
      <c r="AI116" s="344"/>
      <c r="AJ116" s="320"/>
      <c r="AK116" s="298"/>
      <c r="AL116" s="298"/>
      <c r="AM116" s="309"/>
      <c r="AN116" s="453"/>
      <c r="AO116" s="449"/>
      <c r="AP116" s="396"/>
      <c r="AQ116" s="446"/>
      <c r="AR116" s="254"/>
      <c r="AS116" s="446"/>
      <c r="AT116" s="393"/>
      <c r="AU116" s="390"/>
      <c r="AV116" s="446"/>
      <c r="AW116" s="446"/>
      <c r="AX116" s="37" t="s">
        <v>143</v>
      </c>
      <c r="AY116" s="27" t="s">
        <v>388</v>
      </c>
      <c r="AZ116" s="38" t="s">
        <v>401</v>
      </c>
      <c r="BA116" s="44" t="s">
        <v>177</v>
      </c>
      <c r="BB116" s="89">
        <v>45292</v>
      </c>
      <c r="BC116" s="225"/>
      <c r="BD116" s="225"/>
      <c r="BE116" s="235"/>
      <c r="BF116" s="214"/>
      <c r="BG116" s="210"/>
      <c r="BH116" s="212"/>
      <c r="BI116" s="579"/>
      <c r="ED116" s="58"/>
      <c r="EE116" s="58"/>
      <c r="EF116" s="58"/>
      <c r="EG116" s="58"/>
      <c r="EH116" s="58"/>
      <c r="EI116" s="58"/>
      <c r="EJ116" s="58"/>
      <c r="EK116" s="58"/>
      <c r="EL116" s="58"/>
      <c r="EM116" s="58"/>
      <c r="EN116" s="58"/>
      <c r="EO116" s="58"/>
      <c r="EP116" s="58"/>
      <c r="EQ116" s="58"/>
      <c r="ER116" s="58"/>
      <c r="ES116" s="58"/>
      <c r="ET116" s="58"/>
      <c r="EU116" s="58"/>
      <c r="EV116" s="58"/>
      <c r="EW116" s="58"/>
      <c r="EX116" s="58"/>
      <c r="EY116" s="58"/>
      <c r="EZ116" s="58"/>
      <c r="FA116" s="58"/>
      <c r="FB116" s="58"/>
      <c r="FC116" s="58"/>
      <c r="FD116" s="58"/>
      <c r="FE116" s="58"/>
      <c r="FF116" s="58"/>
      <c r="FG116" s="58"/>
      <c r="FH116" s="58"/>
      <c r="FI116" s="58"/>
      <c r="FJ116" s="58"/>
      <c r="FK116" s="58"/>
      <c r="FL116" s="58"/>
      <c r="FM116" s="58"/>
      <c r="FN116" s="58"/>
      <c r="FO116" s="58"/>
      <c r="FP116" s="58"/>
      <c r="FQ116" s="58"/>
      <c r="FR116" s="58"/>
      <c r="FS116" s="58"/>
      <c r="FT116" s="58"/>
      <c r="FU116" s="58"/>
      <c r="FV116" s="58"/>
      <c r="FW116" s="58"/>
      <c r="FX116" s="58"/>
      <c r="FY116" s="58"/>
      <c r="FZ116" s="58"/>
      <c r="GA116" s="58"/>
      <c r="GB116" s="58"/>
      <c r="GC116" s="58"/>
      <c r="GD116" s="58"/>
      <c r="GE116" s="58"/>
      <c r="GF116" s="58"/>
      <c r="GG116" s="58"/>
      <c r="GH116" s="58"/>
      <c r="GI116" s="58"/>
      <c r="GJ116" s="58"/>
      <c r="GK116" s="58"/>
    </row>
    <row r="117" spans="1:193" ht="14.45" customHeight="1" x14ac:dyDescent="0.2">
      <c r="A117" s="269"/>
      <c r="B117" s="272"/>
      <c r="C117" s="272"/>
      <c r="D117" s="214"/>
      <c r="E117" s="385"/>
      <c r="F117" s="214"/>
      <c r="G117" s="385"/>
      <c r="H117" s="385"/>
      <c r="I117" s="385"/>
      <c r="J117" s="431"/>
      <c r="K117" s="214"/>
      <c r="L117" s="214"/>
      <c r="M117" s="409"/>
      <c r="N117" s="214"/>
      <c r="O117" s="385"/>
      <c r="P117" s="385"/>
      <c r="Q117" s="298"/>
      <c r="R117" s="420"/>
      <c r="S117" s="421"/>
      <c r="T117" s="420"/>
      <c r="U117" s="453"/>
      <c r="V117" s="449"/>
      <c r="W117" s="447"/>
      <c r="X117" s="385"/>
      <c r="Y117" s="370"/>
      <c r="Z117" s="370"/>
      <c r="AA117" s="371"/>
      <c r="AB117" s="442"/>
      <c r="AC117" s="446"/>
      <c r="AD117" s="446"/>
      <c r="AE117" s="379"/>
      <c r="AF117" s="407"/>
      <c r="AG117" s="340"/>
      <c r="AH117" s="311"/>
      <c r="AI117" s="344"/>
      <c r="AJ117" s="320"/>
      <c r="AK117" s="298"/>
      <c r="AL117" s="298"/>
      <c r="AM117" s="309"/>
      <c r="AN117" s="453"/>
      <c r="AO117" s="449"/>
      <c r="AP117" s="396"/>
      <c r="AQ117" s="446"/>
      <c r="AR117" s="254"/>
      <c r="AS117" s="446"/>
      <c r="AT117" s="393"/>
      <c r="AU117" s="390"/>
      <c r="AV117" s="446"/>
      <c r="AW117" s="446"/>
      <c r="AX117" s="37" t="s">
        <v>143</v>
      </c>
      <c r="AY117" s="27" t="s">
        <v>394</v>
      </c>
      <c r="AZ117" s="38" t="s">
        <v>401</v>
      </c>
      <c r="BA117" s="44" t="s">
        <v>177</v>
      </c>
      <c r="BB117" s="89">
        <v>45292</v>
      </c>
      <c r="BC117" s="225"/>
      <c r="BD117" s="225"/>
      <c r="BE117" s="235"/>
      <c r="BF117" s="214"/>
      <c r="BG117" s="210"/>
      <c r="BH117" s="212"/>
      <c r="BI117" s="579"/>
      <c r="ED117" s="58"/>
      <c r="EE117" s="58"/>
      <c r="EF117" s="58"/>
      <c r="EG117" s="58"/>
      <c r="EH117" s="58"/>
      <c r="EI117" s="58"/>
      <c r="EJ117" s="58"/>
      <c r="EK117" s="58"/>
      <c r="EL117" s="58"/>
      <c r="EM117" s="58"/>
      <c r="EN117" s="58"/>
      <c r="EO117" s="58"/>
      <c r="EP117" s="58"/>
      <c r="EQ117" s="58"/>
      <c r="ER117" s="58"/>
      <c r="ES117" s="58"/>
      <c r="ET117" s="58"/>
      <c r="EU117" s="58"/>
      <c r="EV117" s="58"/>
      <c r="EW117" s="58"/>
      <c r="EX117" s="58"/>
      <c r="EY117" s="58"/>
      <c r="EZ117" s="58"/>
      <c r="FA117" s="58"/>
      <c r="FB117" s="58"/>
      <c r="FC117" s="58"/>
      <c r="FD117" s="58"/>
      <c r="FE117" s="58"/>
      <c r="FF117" s="58"/>
      <c r="FG117" s="58"/>
      <c r="FH117" s="58"/>
      <c r="FI117" s="58"/>
      <c r="FJ117" s="58"/>
      <c r="FK117" s="58"/>
      <c r="FL117" s="58"/>
      <c r="FM117" s="58"/>
      <c r="FN117" s="58"/>
      <c r="FO117" s="58"/>
      <c r="FP117" s="58"/>
      <c r="FQ117" s="58"/>
      <c r="FR117" s="58"/>
      <c r="FS117" s="58"/>
      <c r="FT117" s="58"/>
      <c r="FU117" s="58"/>
      <c r="FV117" s="58"/>
      <c r="FW117" s="58"/>
      <c r="FX117" s="58"/>
      <c r="FY117" s="58"/>
      <c r="FZ117" s="58"/>
      <c r="GA117" s="58"/>
      <c r="GB117" s="58"/>
      <c r="GC117" s="58"/>
      <c r="GD117" s="58"/>
      <c r="GE117" s="58"/>
      <c r="GF117" s="58"/>
      <c r="GG117" s="58"/>
      <c r="GH117" s="58"/>
      <c r="GI117" s="58"/>
      <c r="GJ117" s="58"/>
      <c r="GK117" s="58"/>
    </row>
    <row r="118" spans="1:193" ht="14.45" customHeight="1" x14ac:dyDescent="0.2">
      <c r="A118" s="269"/>
      <c r="B118" s="272"/>
      <c r="C118" s="272"/>
      <c r="D118" s="214"/>
      <c r="E118" s="385"/>
      <c r="F118" s="214"/>
      <c r="G118" s="385"/>
      <c r="H118" s="385"/>
      <c r="I118" s="385"/>
      <c r="J118" s="431"/>
      <c r="K118" s="214"/>
      <c r="L118" s="214"/>
      <c r="M118" s="409"/>
      <c r="N118" s="214"/>
      <c r="O118" s="385"/>
      <c r="P118" s="385"/>
      <c r="Q118" s="298"/>
      <c r="R118" s="420"/>
      <c r="S118" s="421"/>
      <c r="T118" s="420"/>
      <c r="U118" s="453"/>
      <c r="V118" s="449"/>
      <c r="W118" s="447"/>
      <c r="X118" s="385"/>
      <c r="Y118" s="370"/>
      <c r="Z118" s="370"/>
      <c r="AA118" s="371"/>
      <c r="AB118" s="442"/>
      <c r="AC118" s="446"/>
      <c r="AD118" s="446"/>
      <c r="AE118" s="380"/>
      <c r="AF118" s="407"/>
      <c r="AG118" s="340"/>
      <c r="AH118" s="312"/>
      <c r="AI118" s="323"/>
      <c r="AJ118" s="321"/>
      <c r="AK118" s="299"/>
      <c r="AL118" s="298"/>
      <c r="AM118" s="309"/>
      <c r="AN118" s="453"/>
      <c r="AO118" s="449"/>
      <c r="AP118" s="396"/>
      <c r="AQ118" s="446"/>
      <c r="AR118" s="254"/>
      <c r="AS118" s="446"/>
      <c r="AT118" s="394"/>
      <c r="AU118" s="391"/>
      <c r="AV118" s="446"/>
      <c r="AW118" s="446"/>
      <c r="AX118" s="37" t="s">
        <v>143</v>
      </c>
      <c r="AY118" s="27" t="s">
        <v>393</v>
      </c>
      <c r="AZ118" s="45" t="s">
        <v>405</v>
      </c>
      <c r="BA118" s="44" t="s">
        <v>177</v>
      </c>
      <c r="BB118" s="89">
        <v>45292</v>
      </c>
      <c r="BC118" s="225"/>
      <c r="BD118" s="225"/>
      <c r="BE118" s="235"/>
      <c r="BF118" s="214"/>
      <c r="BG118" s="210"/>
      <c r="BH118" s="212"/>
      <c r="BI118" s="579"/>
      <c r="ED118" s="58"/>
      <c r="EE118" s="58"/>
      <c r="EF118" s="58"/>
      <c r="EG118" s="58"/>
      <c r="EH118" s="58"/>
      <c r="EI118" s="58"/>
      <c r="EJ118" s="58"/>
      <c r="EK118" s="58"/>
      <c r="EL118" s="58"/>
      <c r="EM118" s="58"/>
      <c r="EN118" s="58"/>
      <c r="EO118" s="58"/>
      <c r="EP118" s="58"/>
      <c r="EQ118" s="58"/>
      <c r="ER118" s="58"/>
      <c r="ES118" s="58"/>
      <c r="ET118" s="58"/>
      <c r="EU118" s="58"/>
      <c r="EV118" s="58"/>
      <c r="EW118" s="58"/>
      <c r="EX118" s="58"/>
      <c r="EY118" s="58"/>
      <c r="EZ118" s="58"/>
      <c r="FA118" s="58"/>
      <c r="FB118" s="58"/>
      <c r="FC118" s="58"/>
      <c r="FD118" s="58"/>
      <c r="FE118" s="58"/>
      <c r="FF118" s="58"/>
      <c r="FG118" s="58"/>
      <c r="FH118" s="58"/>
      <c r="FI118" s="58"/>
      <c r="FJ118" s="58"/>
      <c r="FK118" s="58"/>
      <c r="FL118" s="58"/>
      <c r="FM118" s="58"/>
      <c r="FN118" s="58"/>
      <c r="FO118" s="58"/>
      <c r="FP118" s="58"/>
      <c r="FQ118" s="58"/>
      <c r="FR118" s="58"/>
      <c r="FS118" s="58"/>
      <c r="FT118" s="58"/>
      <c r="FU118" s="58"/>
      <c r="FV118" s="58"/>
      <c r="FW118" s="58"/>
      <c r="FX118" s="58"/>
      <c r="FY118" s="58"/>
      <c r="FZ118" s="58"/>
      <c r="GA118" s="58"/>
      <c r="GB118" s="58"/>
      <c r="GC118" s="58"/>
      <c r="GD118" s="58"/>
      <c r="GE118" s="58"/>
      <c r="GF118" s="58"/>
      <c r="GG118" s="58"/>
      <c r="GH118" s="58"/>
      <c r="GI118" s="58"/>
      <c r="GJ118" s="58"/>
      <c r="GK118" s="58"/>
    </row>
    <row r="119" spans="1:193" ht="47.25" customHeight="1" x14ac:dyDescent="0.2">
      <c r="A119" s="269"/>
      <c r="B119" s="272"/>
      <c r="C119" s="272"/>
      <c r="D119" s="214"/>
      <c r="E119" s="385"/>
      <c r="F119" s="214"/>
      <c r="G119" s="385"/>
      <c r="H119" s="385"/>
      <c r="I119" s="385"/>
      <c r="J119" s="431"/>
      <c r="K119" s="214"/>
      <c r="L119" s="214"/>
      <c r="M119" s="409"/>
      <c r="N119" s="214"/>
      <c r="O119" s="385"/>
      <c r="P119" s="385"/>
      <c r="Q119" s="298"/>
      <c r="R119" s="420"/>
      <c r="S119" s="421"/>
      <c r="T119" s="420"/>
      <c r="U119" s="453"/>
      <c r="V119" s="449"/>
      <c r="W119" s="447"/>
      <c r="X119" s="385"/>
      <c r="Y119" s="370"/>
      <c r="Z119" s="370"/>
      <c r="AA119" s="371"/>
      <c r="AB119" s="442"/>
      <c r="AC119" s="446"/>
      <c r="AD119" s="446"/>
      <c r="AE119" s="378" t="s">
        <v>253</v>
      </c>
      <c r="AF119" s="407"/>
      <c r="AG119" s="340"/>
      <c r="AH119" s="310">
        <v>0.05</v>
      </c>
      <c r="AI119" s="322" t="s">
        <v>373</v>
      </c>
      <c r="AJ119" s="319" t="s">
        <v>372</v>
      </c>
      <c r="AK119" s="297">
        <v>319</v>
      </c>
      <c r="AL119" s="298"/>
      <c r="AM119" s="309"/>
      <c r="AN119" s="453"/>
      <c r="AO119" s="449"/>
      <c r="AP119" s="396"/>
      <c r="AQ119" s="446"/>
      <c r="AR119" s="254"/>
      <c r="AS119" s="446"/>
      <c r="AT119" s="392">
        <v>212181449.12</v>
      </c>
      <c r="AU119" s="389" t="s">
        <v>177</v>
      </c>
      <c r="AV119" s="446"/>
      <c r="AW119" s="446"/>
      <c r="AX119" s="37" t="s">
        <v>143</v>
      </c>
      <c r="AY119" s="27" t="s">
        <v>144</v>
      </c>
      <c r="AZ119" s="38" t="s">
        <v>145</v>
      </c>
      <c r="BA119" s="44" t="s">
        <v>177</v>
      </c>
      <c r="BB119" s="89">
        <v>45292</v>
      </c>
      <c r="BC119" s="225"/>
      <c r="BD119" s="225"/>
      <c r="BE119" s="235"/>
      <c r="BF119" s="214"/>
      <c r="BG119" s="210"/>
      <c r="BH119" s="212"/>
      <c r="BI119" s="579"/>
      <c r="ED119" s="58"/>
      <c r="EE119" s="58"/>
      <c r="EF119" s="58"/>
      <c r="EG119" s="58"/>
      <c r="EH119" s="58"/>
      <c r="EI119" s="58"/>
      <c r="EJ119" s="58"/>
      <c r="EK119" s="58"/>
      <c r="EL119" s="58"/>
      <c r="EM119" s="58"/>
      <c r="EN119" s="58"/>
      <c r="EO119" s="58"/>
      <c r="EP119" s="58"/>
      <c r="EQ119" s="58"/>
      <c r="ER119" s="58"/>
      <c r="ES119" s="58"/>
      <c r="ET119" s="58"/>
      <c r="EU119" s="58"/>
      <c r="EV119" s="58"/>
      <c r="EW119" s="58"/>
      <c r="EX119" s="58"/>
      <c r="EY119" s="58"/>
      <c r="EZ119" s="58"/>
      <c r="FA119" s="58"/>
      <c r="FB119" s="58"/>
      <c r="FC119" s="58"/>
      <c r="FD119" s="58"/>
      <c r="FE119" s="58"/>
      <c r="FF119" s="58"/>
      <c r="FG119" s="58"/>
      <c r="FH119" s="58"/>
      <c r="FI119" s="58"/>
      <c r="FJ119" s="58"/>
      <c r="FK119" s="58"/>
      <c r="FL119" s="58"/>
      <c r="FM119" s="58"/>
      <c r="FN119" s="58"/>
      <c r="FO119" s="58"/>
      <c r="FP119" s="58"/>
      <c r="FQ119" s="58"/>
      <c r="FR119" s="58"/>
      <c r="FS119" s="58"/>
      <c r="FT119" s="58"/>
      <c r="FU119" s="58"/>
      <c r="FV119" s="58"/>
      <c r="FW119" s="58"/>
      <c r="FX119" s="58"/>
      <c r="FY119" s="58"/>
      <c r="FZ119" s="58"/>
      <c r="GA119" s="58"/>
      <c r="GB119" s="58"/>
      <c r="GC119" s="58"/>
      <c r="GD119" s="58"/>
      <c r="GE119" s="58"/>
      <c r="GF119" s="58"/>
      <c r="GG119" s="58"/>
      <c r="GH119" s="58"/>
      <c r="GI119" s="58"/>
      <c r="GJ119" s="58"/>
      <c r="GK119" s="58"/>
    </row>
    <row r="120" spans="1:193" ht="14.45" customHeight="1" x14ac:dyDescent="0.2">
      <c r="A120" s="269"/>
      <c r="B120" s="272"/>
      <c r="C120" s="272"/>
      <c r="D120" s="214"/>
      <c r="E120" s="385"/>
      <c r="F120" s="214"/>
      <c r="G120" s="385"/>
      <c r="H120" s="385"/>
      <c r="I120" s="385"/>
      <c r="J120" s="431"/>
      <c r="K120" s="214"/>
      <c r="L120" s="214"/>
      <c r="M120" s="409"/>
      <c r="N120" s="214"/>
      <c r="O120" s="385"/>
      <c r="P120" s="385"/>
      <c r="Q120" s="298"/>
      <c r="R120" s="420"/>
      <c r="S120" s="421"/>
      <c r="T120" s="420"/>
      <c r="U120" s="453"/>
      <c r="V120" s="449"/>
      <c r="W120" s="447"/>
      <c r="X120" s="385"/>
      <c r="Y120" s="370"/>
      <c r="Z120" s="370"/>
      <c r="AA120" s="371"/>
      <c r="AB120" s="442"/>
      <c r="AC120" s="446"/>
      <c r="AD120" s="446"/>
      <c r="AE120" s="380"/>
      <c r="AF120" s="407"/>
      <c r="AG120" s="340"/>
      <c r="AH120" s="312"/>
      <c r="AI120" s="323"/>
      <c r="AJ120" s="321"/>
      <c r="AK120" s="299"/>
      <c r="AL120" s="298"/>
      <c r="AM120" s="309"/>
      <c r="AN120" s="453"/>
      <c r="AO120" s="449"/>
      <c r="AP120" s="396"/>
      <c r="AQ120" s="446"/>
      <c r="AR120" s="254"/>
      <c r="AS120" s="446"/>
      <c r="AT120" s="394"/>
      <c r="AU120" s="391"/>
      <c r="AV120" s="446"/>
      <c r="AW120" s="446"/>
      <c r="AX120" s="37" t="s">
        <v>143</v>
      </c>
      <c r="AY120" s="27" t="s">
        <v>395</v>
      </c>
      <c r="AZ120" s="45" t="s">
        <v>405</v>
      </c>
      <c r="BA120" s="44" t="s">
        <v>177</v>
      </c>
      <c r="BB120" s="89">
        <v>45292</v>
      </c>
      <c r="BC120" s="225"/>
      <c r="BD120" s="225"/>
      <c r="BE120" s="235"/>
      <c r="BF120" s="214"/>
      <c r="BG120" s="210"/>
      <c r="BH120" s="212"/>
      <c r="BI120" s="579"/>
      <c r="ED120" s="58"/>
      <c r="EE120" s="58"/>
      <c r="EF120" s="58"/>
      <c r="EG120" s="58"/>
      <c r="EH120" s="58"/>
      <c r="EI120" s="58"/>
      <c r="EJ120" s="58"/>
      <c r="EK120" s="58"/>
      <c r="EL120" s="58"/>
      <c r="EM120" s="58"/>
      <c r="EN120" s="58"/>
      <c r="EO120" s="58"/>
      <c r="EP120" s="58"/>
      <c r="EQ120" s="58"/>
      <c r="ER120" s="58"/>
      <c r="ES120" s="58"/>
      <c r="ET120" s="58"/>
      <c r="EU120" s="58"/>
      <c r="EV120" s="58"/>
      <c r="EW120" s="58"/>
      <c r="EX120" s="58"/>
      <c r="EY120" s="58"/>
      <c r="EZ120" s="58"/>
      <c r="FA120" s="58"/>
      <c r="FB120" s="58"/>
      <c r="FC120" s="58"/>
      <c r="FD120" s="58"/>
      <c r="FE120" s="58"/>
      <c r="FF120" s="58"/>
      <c r="FG120" s="58"/>
      <c r="FH120" s="58"/>
      <c r="FI120" s="58"/>
      <c r="FJ120" s="58"/>
      <c r="FK120" s="58"/>
      <c r="FL120" s="58"/>
      <c r="FM120" s="58"/>
      <c r="FN120" s="58"/>
      <c r="FO120" s="58"/>
      <c r="FP120" s="58"/>
      <c r="FQ120" s="58"/>
      <c r="FR120" s="58"/>
      <c r="FS120" s="58"/>
      <c r="FT120" s="58"/>
      <c r="FU120" s="58"/>
      <c r="FV120" s="58"/>
      <c r="FW120" s="58"/>
      <c r="FX120" s="58"/>
      <c r="FY120" s="58"/>
      <c r="FZ120" s="58"/>
      <c r="GA120" s="58"/>
      <c r="GB120" s="58"/>
      <c r="GC120" s="58"/>
      <c r="GD120" s="58"/>
      <c r="GE120" s="58"/>
      <c r="GF120" s="58"/>
      <c r="GG120" s="58"/>
      <c r="GH120" s="58"/>
      <c r="GI120" s="58"/>
      <c r="GJ120" s="58"/>
      <c r="GK120" s="58"/>
    </row>
    <row r="121" spans="1:193" ht="47.25" customHeight="1" x14ac:dyDescent="0.2">
      <c r="A121" s="269"/>
      <c r="B121" s="272"/>
      <c r="C121" s="272"/>
      <c r="D121" s="214"/>
      <c r="E121" s="385"/>
      <c r="F121" s="214"/>
      <c r="G121" s="385"/>
      <c r="H121" s="385"/>
      <c r="I121" s="385"/>
      <c r="J121" s="431"/>
      <c r="K121" s="214"/>
      <c r="L121" s="214"/>
      <c r="M121" s="409"/>
      <c r="N121" s="214"/>
      <c r="O121" s="385"/>
      <c r="P121" s="385"/>
      <c r="Q121" s="298"/>
      <c r="R121" s="420"/>
      <c r="S121" s="421"/>
      <c r="T121" s="420"/>
      <c r="U121" s="453"/>
      <c r="V121" s="449"/>
      <c r="W121" s="447"/>
      <c r="X121" s="385"/>
      <c r="Y121" s="370"/>
      <c r="Z121" s="370"/>
      <c r="AA121" s="371"/>
      <c r="AB121" s="442"/>
      <c r="AC121" s="446"/>
      <c r="AD121" s="446"/>
      <c r="AE121" s="210" t="s">
        <v>254</v>
      </c>
      <c r="AF121" s="407"/>
      <c r="AG121" s="340"/>
      <c r="AH121" s="333">
        <v>0.12</v>
      </c>
      <c r="AI121" s="322" t="s">
        <v>373</v>
      </c>
      <c r="AJ121" s="319" t="s">
        <v>372</v>
      </c>
      <c r="AK121" s="341">
        <v>319</v>
      </c>
      <c r="AL121" s="298"/>
      <c r="AM121" s="309"/>
      <c r="AN121" s="453"/>
      <c r="AO121" s="449"/>
      <c r="AP121" s="396"/>
      <c r="AQ121" s="446"/>
      <c r="AR121" s="254"/>
      <c r="AS121" s="446"/>
      <c r="AT121" s="392">
        <v>376630701.74250001</v>
      </c>
      <c r="AU121" s="389" t="s">
        <v>177</v>
      </c>
      <c r="AV121" s="446"/>
      <c r="AW121" s="446"/>
      <c r="AX121" s="37" t="s">
        <v>143</v>
      </c>
      <c r="AY121" s="27" t="s">
        <v>144</v>
      </c>
      <c r="AZ121" s="38" t="s">
        <v>145</v>
      </c>
      <c r="BA121" s="290" t="s">
        <v>255</v>
      </c>
      <c r="BB121" s="89">
        <v>45292</v>
      </c>
      <c r="BC121" s="225"/>
      <c r="BD121" s="225"/>
      <c r="BE121" s="235"/>
      <c r="BF121" s="214"/>
      <c r="BG121" s="210"/>
      <c r="BH121" s="212"/>
      <c r="BI121" s="579"/>
      <c r="ED121" s="58"/>
      <c r="EE121" s="58"/>
      <c r="EF121" s="58"/>
      <c r="EG121" s="58"/>
      <c r="EH121" s="58"/>
      <c r="EI121" s="58"/>
      <c r="EJ121" s="58"/>
      <c r="EK121" s="58"/>
      <c r="EL121" s="58"/>
      <c r="EM121" s="58"/>
      <c r="EN121" s="58"/>
      <c r="EO121" s="58"/>
      <c r="EP121" s="58"/>
      <c r="EQ121" s="58"/>
      <c r="ER121" s="58"/>
      <c r="ES121" s="58"/>
      <c r="ET121" s="58"/>
      <c r="EU121" s="58"/>
      <c r="EV121" s="58"/>
      <c r="EW121" s="58"/>
      <c r="EX121" s="58"/>
      <c r="EY121" s="58"/>
      <c r="EZ121" s="58"/>
      <c r="FA121" s="58"/>
      <c r="FB121" s="58"/>
      <c r="FC121" s="58"/>
      <c r="FD121" s="58"/>
      <c r="FE121" s="58"/>
      <c r="FF121" s="58"/>
      <c r="FG121" s="58"/>
      <c r="FH121" s="58"/>
      <c r="FI121" s="58"/>
      <c r="FJ121" s="58"/>
      <c r="FK121" s="58"/>
      <c r="FL121" s="58"/>
      <c r="FM121" s="58"/>
      <c r="FN121" s="58"/>
      <c r="FO121" s="58"/>
      <c r="FP121" s="58"/>
      <c r="FQ121" s="58"/>
      <c r="FR121" s="58"/>
      <c r="FS121" s="58"/>
      <c r="FT121" s="58"/>
      <c r="FU121" s="58"/>
      <c r="FV121" s="58"/>
      <c r="FW121" s="58"/>
      <c r="FX121" s="58"/>
      <c r="FY121" s="58"/>
      <c r="FZ121" s="58"/>
      <c r="GA121" s="58"/>
      <c r="GB121" s="58"/>
      <c r="GC121" s="58"/>
      <c r="GD121" s="58"/>
      <c r="GE121" s="58"/>
      <c r="GF121" s="58"/>
      <c r="GG121" s="58"/>
      <c r="GH121" s="58"/>
      <c r="GI121" s="58"/>
      <c r="GJ121" s="58"/>
      <c r="GK121" s="58"/>
    </row>
    <row r="122" spans="1:193" ht="47.25" customHeight="1" x14ac:dyDescent="0.2">
      <c r="A122" s="269"/>
      <c r="B122" s="272"/>
      <c r="C122" s="272"/>
      <c r="D122" s="214"/>
      <c r="E122" s="385"/>
      <c r="F122" s="214"/>
      <c r="G122" s="385"/>
      <c r="H122" s="385"/>
      <c r="I122" s="385"/>
      <c r="J122" s="431"/>
      <c r="K122" s="214"/>
      <c r="L122" s="214"/>
      <c r="M122" s="409"/>
      <c r="N122" s="214"/>
      <c r="O122" s="385"/>
      <c r="P122" s="385"/>
      <c r="Q122" s="298"/>
      <c r="R122" s="420"/>
      <c r="S122" s="421"/>
      <c r="T122" s="420"/>
      <c r="U122" s="453"/>
      <c r="V122" s="449"/>
      <c r="W122" s="447"/>
      <c r="X122" s="385"/>
      <c r="Y122" s="370"/>
      <c r="Z122" s="370"/>
      <c r="AA122" s="371"/>
      <c r="AB122" s="442"/>
      <c r="AC122" s="446"/>
      <c r="AD122" s="446"/>
      <c r="AE122" s="210"/>
      <c r="AF122" s="407"/>
      <c r="AG122" s="340"/>
      <c r="AH122" s="333"/>
      <c r="AI122" s="344"/>
      <c r="AJ122" s="320"/>
      <c r="AK122" s="342"/>
      <c r="AL122" s="298"/>
      <c r="AM122" s="309"/>
      <c r="AN122" s="453"/>
      <c r="AO122" s="449"/>
      <c r="AP122" s="396"/>
      <c r="AQ122" s="446"/>
      <c r="AR122" s="254"/>
      <c r="AS122" s="446"/>
      <c r="AT122" s="394"/>
      <c r="AU122" s="391"/>
      <c r="AV122" s="446"/>
      <c r="AW122" s="446"/>
      <c r="AX122" s="37" t="s">
        <v>143</v>
      </c>
      <c r="AY122" s="27" t="s">
        <v>396</v>
      </c>
      <c r="AZ122" s="38" t="s">
        <v>401</v>
      </c>
      <c r="BA122" s="291"/>
      <c r="BB122" s="89">
        <v>45292</v>
      </c>
      <c r="BC122" s="225"/>
      <c r="BD122" s="225"/>
      <c r="BE122" s="235"/>
      <c r="BF122" s="214"/>
      <c r="BG122" s="210"/>
      <c r="BH122" s="212"/>
      <c r="BI122" s="579"/>
      <c r="ED122" s="58"/>
      <c r="EE122" s="58"/>
      <c r="EF122" s="58"/>
      <c r="EG122" s="58"/>
      <c r="EH122" s="58"/>
      <c r="EI122" s="58"/>
      <c r="EJ122" s="58"/>
      <c r="EK122" s="58"/>
      <c r="EL122" s="58"/>
      <c r="EM122" s="58"/>
      <c r="EN122" s="58"/>
      <c r="EO122" s="58"/>
      <c r="EP122" s="58"/>
      <c r="EQ122" s="58"/>
      <c r="ER122" s="58"/>
      <c r="ES122" s="58"/>
      <c r="ET122" s="58"/>
      <c r="EU122" s="58"/>
      <c r="EV122" s="58"/>
      <c r="EW122" s="58"/>
      <c r="EX122" s="58"/>
      <c r="EY122" s="58"/>
      <c r="EZ122" s="58"/>
      <c r="FA122" s="58"/>
      <c r="FB122" s="58"/>
      <c r="FC122" s="58"/>
      <c r="FD122" s="58"/>
      <c r="FE122" s="58"/>
      <c r="FF122" s="58"/>
      <c r="FG122" s="58"/>
      <c r="FH122" s="58"/>
      <c r="FI122" s="58"/>
      <c r="FJ122" s="58"/>
      <c r="FK122" s="58"/>
      <c r="FL122" s="58"/>
      <c r="FM122" s="58"/>
      <c r="FN122" s="58"/>
      <c r="FO122" s="58"/>
      <c r="FP122" s="58"/>
      <c r="FQ122" s="58"/>
      <c r="FR122" s="58"/>
      <c r="FS122" s="58"/>
      <c r="FT122" s="58"/>
      <c r="FU122" s="58"/>
      <c r="FV122" s="58"/>
      <c r="FW122" s="58"/>
      <c r="FX122" s="58"/>
      <c r="FY122" s="58"/>
      <c r="FZ122" s="58"/>
      <c r="GA122" s="58"/>
      <c r="GB122" s="58"/>
      <c r="GC122" s="58"/>
      <c r="GD122" s="58"/>
      <c r="GE122" s="58"/>
      <c r="GF122" s="58"/>
      <c r="GG122" s="58"/>
      <c r="GH122" s="58"/>
      <c r="GI122" s="58"/>
      <c r="GJ122" s="58"/>
      <c r="GK122" s="58"/>
    </row>
    <row r="123" spans="1:193" ht="47.25" customHeight="1" x14ac:dyDescent="0.2">
      <c r="A123" s="269"/>
      <c r="B123" s="272"/>
      <c r="C123" s="272"/>
      <c r="D123" s="214"/>
      <c r="E123" s="385"/>
      <c r="F123" s="214"/>
      <c r="G123" s="385"/>
      <c r="H123" s="385"/>
      <c r="I123" s="385"/>
      <c r="J123" s="431"/>
      <c r="K123" s="214"/>
      <c r="L123" s="214"/>
      <c r="M123" s="409"/>
      <c r="N123" s="214"/>
      <c r="O123" s="385"/>
      <c r="P123" s="385"/>
      <c r="Q123" s="298"/>
      <c r="R123" s="420"/>
      <c r="S123" s="421"/>
      <c r="T123" s="420"/>
      <c r="U123" s="453"/>
      <c r="V123" s="449"/>
      <c r="W123" s="447"/>
      <c r="X123" s="385"/>
      <c r="Y123" s="370"/>
      <c r="Z123" s="370"/>
      <c r="AA123" s="371"/>
      <c r="AB123" s="442"/>
      <c r="AC123" s="446"/>
      <c r="AD123" s="446"/>
      <c r="AE123" s="210"/>
      <c r="AF123" s="407"/>
      <c r="AG123" s="331"/>
      <c r="AH123" s="333"/>
      <c r="AI123" s="323"/>
      <c r="AJ123" s="321"/>
      <c r="AK123" s="343"/>
      <c r="AL123" s="299"/>
      <c r="AM123" s="309"/>
      <c r="AN123" s="453"/>
      <c r="AO123" s="449"/>
      <c r="AP123" s="396"/>
      <c r="AQ123" s="446"/>
      <c r="AR123" s="254"/>
      <c r="AS123" s="446"/>
      <c r="AT123" s="76">
        <v>65529901.7425</v>
      </c>
      <c r="AU123" s="50" t="s">
        <v>140</v>
      </c>
      <c r="AV123" s="446"/>
      <c r="AW123" s="446"/>
      <c r="AX123" s="37" t="s">
        <v>143</v>
      </c>
      <c r="AY123" s="27" t="s">
        <v>394</v>
      </c>
      <c r="AZ123" s="38" t="s">
        <v>401</v>
      </c>
      <c r="BA123" s="292"/>
      <c r="BB123" s="89">
        <v>45292</v>
      </c>
      <c r="BC123" s="225"/>
      <c r="BD123" s="225"/>
      <c r="BE123" s="235"/>
      <c r="BF123" s="214"/>
      <c r="BG123" s="210"/>
      <c r="BH123" s="212"/>
      <c r="BI123" s="579"/>
      <c r="ED123" s="58"/>
      <c r="EE123" s="58"/>
      <c r="EF123" s="58"/>
      <c r="EG123" s="58"/>
      <c r="EH123" s="58"/>
      <c r="EI123" s="58"/>
      <c r="EJ123" s="58"/>
      <c r="EK123" s="58"/>
      <c r="EL123" s="58"/>
      <c r="EM123" s="58"/>
      <c r="EN123" s="58"/>
      <c r="EO123" s="58"/>
      <c r="EP123" s="58"/>
      <c r="EQ123" s="58"/>
      <c r="ER123" s="58"/>
      <c r="ES123" s="58"/>
      <c r="ET123" s="58"/>
      <c r="EU123" s="58"/>
      <c r="EV123" s="58"/>
      <c r="EW123" s="58"/>
      <c r="EX123" s="58"/>
      <c r="EY123" s="58"/>
      <c r="EZ123" s="58"/>
      <c r="FA123" s="58"/>
      <c r="FB123" s="58"/>
      <c r="FC123" s="58"/>
      <c r="FD123" s="58"/>
      <c r="FE123" s="58"/>
      <c r="FF123" s="58"/>
      <c r="FG123" s="58"/>
      <c r="FH123" s="58"/>
      <c r="FI123" s="58"/>
      <c r="FJ123" s="58"/>
      <c r="FK123" s="58"/>
      <c r="FL123" s="58"/>
      <c r="FM123" s="58"/>
      <c r="FN123" s="58"/>
      <c r="FO123" s="58"/>
      <c r="FP123" s="58"/>
      <c r="FQ123" s="58"/>
      <c r="FR123" s="58"/>
      <c r="FS123" s="58"/>
      <c r="FT123" s="58"/>
      <c r="FU123" s="58"/>
      <c r="FV123" s="58"/>
      <c r="FW123" s="58"/>
      <c r="FX123" s="58"/>
      <c r="FY123" s="58"/>
      <c r="FZ123" s="58"/>
      <c r="GA123" s="58"/>
      <c r="GB123" s="58"/>
      <c r="GC123" s="58"/>
      <c r="GD123" s="58"/>
      <c r="GE123" s="58"/>
      <c r="GF123" s="58"/>
      <c r="GG123" s="58"/>
      <c r="GH123" s="58"/>
      <c r="GI123" s="58"/>
      <c r="GJ123" s="58"/>
      <c r="GK123" s="58"/>
    </row>
    <row r="124" spans="1:193" ht="47.25" customHeight="1" x14ac:dyDescent="0.2">
      <c r="A124" s="269"/>
      <c r="B124" s="272"/>
      <c r="C124" s="272"/>
      <c r="D124" s="214"/>
      <c r="E124" s="385"/>
      <c r="F124" s="214"/>
      <c r="G124" s="385"/>
      <c r="H124" s="385"/>
      <c r="I124" s="385"/>
      <c r="J124" s="431"/>
      <c r="K124" s="287" t="s">
        <v>256</v>
      </c>
      <c r="L124" s="290" t="s">
        <v>125</v>
      </c>
      <c r="M124" s="297">
        <v>16428</v>
      </c>
      <c r="N124" s="290" t="s">
        <v>257</v>
      </c>
      <c r="O124" s="385"/>
      <c r="P124" s="385"/>
      <c r="Q124" s="298"/>
      <c r="R124" s="297">
        <v>22999</v>
      </c>
      <c r="S124" s="300">
        <v>11000</v>
      </c>
      <c r="T124" s="297">
        <f>12187+29637</f>
        <v>41824</v>
      </c>
      <c r="U124" s="450">
        <f>2598+1747+9307+1589</f>
        <v>15241</v>
      </c>
      <c r="V124" s="324">
        <v>1</v>
      </c>
      <c r="W124" s="364">
        <v>1</v>
      </c>
      <c r="X124" s="385"/>
      <c r="Y124" s="370"/>
      <c r="Z124" s="370"/>
      <c r="AA124" s="371"/>
      <c r="AB124" s="442"/>
      <c r="AC124" s="446"/>
      <c r="AD124" s="446"/>
      <c r="AE124" s="378" t="s">
        <v>258</v>
      </c>
      <c r="AF124" s="330"/>
      <c r="AG124" s="330"/>
      <c r="AH124" s="310">
        <v>0.2</v>
      </c>
      <c r="AI124" s="322" t="s">
        <v>373</v>
      </c>
      <c r="AJ124" s="319" t="s">
        <v>372</v>
      </c>
      <c r="AK124" s="297">
        <v>319</v>
      </c>
      <c r="AL124" s="297">
        <v>11000</v>
      </c>
      <c r="AM124" s="297"/>
      <c r="AN124" s="455">
        <f>U124</f>
        <v>15241</v>
      </c>
      <c r="AO124" s="324">
        <v>1</v>
      </c>
      <c r="AP124" s="396"/>
      <c r="AQ124" s="446"/>
      <c r="AR124" s="254"/>
      <c r="AS124" s="446"/>
      <c r="AT124" s="392">
        <v>189598635.19749999</v>
      </c>
      <c r="AU124" s="389" t="s">
        <v>177</v>
      </c>
      <c r="AV124" s="446"/>
      <c r="AW124" s="446"/>
      <c r="AX124" s="37" t="s">
        <v>143</v>
      </c>
      <c r="AY124" s="27" t="s">
        <v>144</v>
      </c>
      <c r="AZ124" s="43" t="s">
        <v>145</v>
      </c>
      <c r="BA124" s="78"/>
      <c r="BB124" s="89">
        <v>45292</v>
      </c>
      <c r="BC124" s="225"/>
      <c r="BD124" s="225"/>
      <c r="BE124" s="235"/>
      <c r="BF124" s="214" t="s">
        <v>430</v>
      </c>
      <c r="BG124" s="210" t="s">
        <v>466</v>
      </c>
      <c r="BH124" s="212" t="s">
        <v>478</v>
      </c>
      <c r="BI124" s="579" t="s">
        <v>506</v>
      </c>
      <c r="ED124" s="58"/>
      <c r="EE124" s="58"/>
      <c r="EF124" s="58"/>
      <c r="EG124" s="58"/>
      <c r="EH124" s="58"/>
      <c r="EI124" s="58"/>
      <c r="EJ124" s="58"/>
      <c r="EK124" s="58"/>
      <c r="EL124" s="58"/>
      <c r="EM124" s="58"/>
      <c r="EN124" s="58"/>
      <c r="EO124" s="58"/>
      <c r="EP124" s="58"/>
      <c r="EQ124" s="58"/>
      <c r="ER124" s="58"/>
      <c r="ES124" s="58"/>
      <c r="ET124" s="58"/>
      <c r="EU124" s="58"/>
      <c r="EV124" s="58"/>
      <c r="EW124" s="58"/>
      <c r="EX124" s="58"/>
      <c r="EY124" s="58"/>
      <c r="EZ124" s="58"/>
      <c r="FA124" s="58"/>
      <c r="FB124" s="58"/>
      <c r="FC124" s="58"/>
      <c r="FD124" s="58"/>
      <c r="FE124" s="58"/>
      <c r="FF124" s="58"/>
      <c r="FG124" s="58"/>
      <c r="FH124" s="58"/>
      <c r="FI124" s="58"/>
      <c r="FJ124" s="58"/>
      <c r="FK124" s="58"/>
      <c r="FL124" s="58"/>
      <c r="FM124" s="58"/>
      <c r="FN124" s="58"/>
      <c r="FO124" s="58"/>
      <c r="FP124" s="58"/>
      <c r="FQ124" s="58"/>
      <c r="FR124" s="58"/>
      <c r="FS124" s="58"/>
      <c r="FT124" s="58"/>
      <c r="FU124" s="58"/>
      <c r="FV124" s="58"/>
      <c r="FW124" s="58"/>
      <c r="FX124" s="58"/>
      <c r="FY124" s="58"/>
      <c r="FZ124" s="58"/>
      <c r="GA124" s="58"/>
      <c r="GB124" s="58"/>
      <c r="GC124" s="58"/>
      <c r="GD124" s="58"/>
      <c r="GE124" s="58"/>
      <c r="GF124" s="58"/>
      <c r="GG124" s="58"/>
      <c r="GH124" s="58"/>
      <c r="GI124" s="58"/>
      <c r="GJ124" s="58"/>
      <c r="GK124" s="58"/>
    </row>
    <row r="125" spans="1:193" ht="14.45" customHeight="1" x14ac:dyDescent="0.2">
      <c r="A125" s="269"/>
      <c r="B125" s="272"/>
      <c r="C125" s="272"/>
      <c r="D125" s="214"/>
      <c r="E125" s="385"/>
      <c r="F125" s="214"/>
      <c r="G125" s="385"/>
      <c r="H125" s="385"/>
      <c r="I125" s="385"/>
      <c r="J125" s="431"/>
      <c r="K125" s="288"/>
      <c r="L125" s="291"/>
      <c r="M125" s="298"/>
      <c r="N125" s="291"/>
      <c r="O125" s="385"/>
      <c r="P125" s="385"/>
      <c r="Q125" s="298"/>
      <c r="R125" s="298"/>
      <c r="S125" s="301"/>
      <c r="T125" s="298"/>
      <c r="U125" s="451"/>
      <c r="V125" s="325"/>
      <c r="W125" s="365"/>
      <c r="X125" s="385"/>
      <c r="Y125" s="370"/>
      <c r="Z125" s="370"/>
      <c r="AA125" s="371"/>
      <c r="AB125" s="442"/>
      <c r="AC125" s="446"/>
      <c r="AD125" s="446"/>
      <c r="AE125" s="379"/>
      <c r="AF125" s="340"/>
      <c r="AG125" s="340"/>
      <c r="AH125" s="311"/>
      <c r="AI125" s="344"/>
      <c r="AJ125" s="320"/>
      <c r="AK125" s="298"/>
      <c r="AL125" s="298"/>
      <c r="AM125" s="298"/>
      <c r="AN125" s="456"/>
      <c r="AO125" s="325"/>
      <c r="AP125" s="396"/>
      <c r="AQ125" s="446"/>
      <c r="AR125" s="254"/>
      <c r="AS125" s="446"/>
      <c r="AT125" s="393"/>
      <c r="AU125" s="390"/>
      <c r="AV125" s="446"/>
      <c r="AW125" s="446"/>
      <c r="AX125" s="37" t="s">
        <v>143</v>
      </c>
      <c r="AY125" s="27" t="s">
        <v>388</v>
      </c>
      <c r="AZ125" s="43" t="s">
        <v>401</v>
      </c>
      <c r="BA125" s="78"/>
      <c r="BB125" s="89">
        <v>45292</v>
      </c>
      <c r="BC125" s="225"/>
      <c r="BD125" s="225"/>
      <c r="BE125" s="235"/>
      <c r="BF125" s="214"/>
      <c r="BG125" s="210"/>
      <c r="BH125" s="212"/>
      <c r="BI125" s="579"/>
      <c r="ED125" s="58"/>
      <c r="EE125" s="58"/>
      <c r="EF125" s="58"/>
      <c r="EG125" s="58"/>
      <c r="EH125" s="58"/>
      <c r="EI125" s="58"/>
      <c r="EJ125" s="58"/>
      <c r="EK125" s="58"/>
      <c r="EL125" s="58"/>
      <c r="EM125" s="58"/>
      <c r="EN125" s="58"/>
      <c r="EO125" s="58"/>
      <c r="EP125" s="58"/>
      <c r="EQ125" s="58"/>
      <c r="ER125" s="58"/>
      <c r="ES125" s="58"/>
      <c r="ET125" s="58"/>
      <c r="EU125" s="58"/>
      <c r="EV125" s="58"/>
      <c r="EW125" s="58"/>
      <c r="EX125" s="58"/>
      <c r="EY125" s="58"/>
      <c r="EZ125" s="58"/>
      <c r="FA125" s="58"/>
      <c r="FB125" s="58"/>
      <c r="FC125" s="58"/>
      <c r="FD125" s="58"/>
      <c r="FE125" s="58"/>
      <c r="FF125" s="58"/>
      <c r="FG125" s="58"/>
      <c r="FH125" s="58"/>
      <c r="FI125" s="58"/>
      <c r="FJ125" s="58"/>
      <c r="FK125" s="58"/>
      <c r="FL125" s="58"/>
      <c r="FM125" s="58"/>
      <c r="FN125" s="58"/>
      <c r="FO125" s="58"/>
      <c r="FP125" s="58"/>
      <c r="FQ125" s="58"/>
      <c r="FR125" s="58"/>
      <c r="FS125" s="58"/>
      <c r="FT125" s="58"/>
      <c r="FU125" s="58"/>
      <c r="FV125" s="58"/>
      <c r="FW125" s="58"/>
      <c r="FX125" s="58"/>
      <c r="FY125" s="58"/>
      <c r="FZ125" s="58"/>
      <c r="GA125" s="58"/>
      <c r="GB125" s="58"/>
      <c r="GC125" s="58"/>
      <c r="GD125" s="58"/>
      <c r="GE125" s="58"/>
      <c r="GF125" s="58"/>
      <c r="GG125" s="58"/>
      <c r="GH125" s="58"/>
      <c r="GI125" s="58"/>
      <c r="GJ125" s="58"/>
      <c r="GK125" s="58"/>
    </row>
    <row r="126" spans="1:193" ht="14.45" customHeight="1" x14ac:dyDescent="0.2">
      <c r="A126" s="269"/>
      <c r="B126" s="272"/>
      <c r="C126" s="272"/>
      <c r="D126" s="214"/>
      <c r="E126" s="385"/>
      <c r="F126" s="214"/>
      <c r="G126" s="385"/>
      <c r="H126" s="385"/>
      <c r="I126" s="385"/>
      <c r="J126" s="431"/>
      <c r="K126" s="288"/>
      <c r="L126" s="291"/>
      <c r="M126" s="298"/>
      <c r="N126" s="291"/>
      <c r="O126" s="385"/>
      <c r="P126" s="385"/>
      <c r="Q126" s="298"/>
      <c r="R126" s="298"/>
      <c r="S126" s="301"/>
      <c r="T126" s="298"/>
      <c r="U126" s="451"/>
      <c r="V126" s="325"/>
      <c r="W126" s="365"/>
      <c r="X126" s="385"/>
      <c r="Y126" s="370"/>
      <c r="Z126" s="370"/>
      <c r="AA126" s="371"/>
      <c r="AB126" s="442"/>
      <c r="AC126" s="446"/>
      <c r="AD126" s="446"/>
      <c r="AE126" s="379"/>
      <c r="AF126" s="340"/>
      <c r="AG126" s="340"/>
      <c r="AH126" s="311"/>
      <c r="AI126" s="344"/>
      <c r="AJ126" s="320"/>
      <c r="AK126" s="298"/>
      <c r="AL126" s="298"/>
      <c r="AM126" s="298"/>
      <c r="AN126" s="456"/>
      <c r="AO126" s="325"/>
      <c r="AP126" s="396"/>
      <c r="AQ126" s="446"/>
      <c r="AR126" s="254"/>
      <c r="AS126" s="446"/>
      <c r="AT126" s="394"/>
      <c r="AU126" s="391"/>
      <c r="AV126" s="446"/>
      <c r="AW126" s="446"/>
      <c r="AX126" s="37" t="s">
        <v>143</v>
      </c>
      <c r="AY126" s="27" t="s">
        <v>393</v>
      </c>
      <c r="AZ126" s="45" t="s">
        <v>405</v>
      </c>
      <c r="BA126" s="78"/>
      <c r="BB126" s="89">
        <v>45292</v>
      </c>
      <c r="BC126" s="225"/>
      <c r="BD126" s="225"/>
      <c r="BE126" s="235"/>
      <c r="BF126" s="214"/>
      <c r="BG126" s="210"/>
      <c r="BH126" s="212"/>
      <c r="BI126" s="579"/>
      <c r="ED126" s="58"/>
      <c r="EE126" s="58"/>
      <c r="EF126" s="58"/>
      <c r="EG126" s="58"/>
      <c r="EH126" s="58"/>
      <c r="EI126" s="58"/>
      <c r="EJ126" s="58"/>
      <c r="EK126" s="58"/>
      <c r="EL126" s="58"/>
      <c r="EM126" s="58"/>
      <c r="EN126" s="58"/>
      <c r="EO126" s="58"/>
      <c r="EP126" s="58"/>
      <c r="EQ126" s="58"/>
      <c r="ER126" s="58"/>
      <c r="ES126" s="58"/>
      <c r="ET126" s="58"/>
      <c r="EU126" s="58"/>
      <c r="EV126" s="58"/>
      <c r="EW126" s="58"/>
      <c r="EX126" s="58"/>
      <c r="EY126" s="58"/>
      <c r="EZ126" s="58"/>
      <c r="FA126" s="58"/>
      <c r="FB126" s="58"/>
      <c r="FC126" s="58"/>
      <c r="FD126" s="58"/>
      <c r="FE126" s="58"/>
      <c r="FF126" s="58"/>
      <c r="FG126" s="58"/>
      <c r="FH126" s="58"/>
      <c r="FI126" s="58"/>
      <c r="FJ126" s="58"/>
      <c r="FK126" s="58"/>
      <c r="FL126" s="58"/>
      <c r="FM126" s="58"/>
      <c r="FN126" s="58"/>
      <c r="FO126" s="58"/>
      <c r="FP126" s="58"/>
      <c r="FQ126" s="58"/>
      <c r="FR126" s="58"/>
      <c r="FS126" s="58"/>
      <c r="FT126" s="58"/>
      <c r="FU126" s="58"/>
      <c r="FV126" s="58"/>
      <c r="FW126" s="58"/>
      <c r="FX126" s="58"/>
      <c r="FY126" s="58"/>
      <c r="FZ126" s="58"/>
      <c r="GA126" s="58"/>
      <c r="GB126" s="58"/>
      <c r="GC126" s="58"/>
      <c r="GD126" s="58"/>
      <c r="GE126" s="58"/>
      <c r="GF126" s="58"/>
      <c r="GG126" s="58"/>
      <c r="GH126" s="58"/>
      <c r="GI126" s="58"/>
      <c r="GJ126" s="58"/>
      <c r="GK126" s="58"/>
    </row>
    <row r="127" spans="1:193" ht="226.15" customHeight="1" x14ac:dyDescent="0.2">
      <c r="A127" s="269"/>
      <c r="B127" s="272"/>
      <c r="C127" s="272"/>
      <c r="D127" s="214"/>
      <c r="E127" s="385"/>
      <c r="F127" s="214"/>
      <c r="G127" s="385"/>
      <c r="H127" s="385"/>
      <c r="I127" s="385"/>
      <c r="J127" s="431"/>
      <c r="K127" s="289"/>
      <c r="L127" s="292"/>
      <c r="M127" s="299"/>
      <c r="N127" s="292"/>
      <c r="O127" s="385"/>
      <c r="P127" s="385"/>
      <c r="Q127" s="299"/>
      <c r="R127" s="299"/>
      <c r="S127" s="302"/>
      <c r="T127" s="299"/>
      <c r="U127" s="452"/>
      <c r="V127" s="326"/>
      <c r="W127" s="366"/>
      <c r="X127" s="385"/>
      <c r="Y127" s="370"/>
      <c r="Z127" s="370"/>
      <c r="AA127" s="371"/>
      <c r="AB127" s="442"/>
      <c r="AC127" s="446"/>
      <c r="AD127" s="446"/>
      <c r="AE127" s="380"/>
      <c r="AF127" s="331"/>
      <c r="AG127" s="331"/>
      <c r="AH127" s="312"/>
      <c r="AI127" s="323"/>
      <c r="AJ127" s="321"/>
      <c r="AK127" s="299"/>
      <c r="AL127" s="298"/>
      <c r="AM127" s="298"/>
      <c r="AN127" s="457"/>
      <c r="AO127" s="326"/>
      <c r="AP127" s="396"/>
      <c r="AQ127" s="446"/>
      <c r="AR127" s="254"/>
      <c r="AS127" s="446"/>
      <c r="AT127" s="76">
        <v>25528790.030000001</v>
      </c>
      <c r="AU127" s="50" t="s">
        <v>140</v>
      </c>
      <c r="AV127" s="446"/>
      <c r="AW127" s="446"/>
      <c r="AX127" s="37" t="s">
        <v>143</v>
      </c>
      <c r="AY127" s="27" t="s">
        <v>394</v>
      </c>
      <c r="AZ127" s="38" t="s">
        <v>401</v>
      </c>
      <c r="BA127" s="44" t="s">
        <v>177</v>
      </c>
      <c r="BB127" s="89">
        <v>45292</v>
      </c>
      <c r="BC127" s="225"/>
      <c r="BD127" s="225"/>
      <c r="BE127" s="235"/>
      <c r="BF127" s="214"/>
      <c r="BG127" s="210"/>
      <c r="BH127" s="212"/>
      <c r="BI127" s="579"/>
      <c r="ED127" s="58"/>
      <c r="EE127" s="58"/>
      <c r="EF127" s="58"/>
      <c r="EG127" s="58"/>
      <c r="EH127" s="58"/>
      <c r="EI127" s="58"/>
      <c r="EJ127" s="58"/>
      <c r="EK127" s="58"/>
      <c r="EL127" s="58"/>
      <c r="EM127" s="58"/>
      <c r="EN127" s="58"/>
      <c r="EO127" s="58"/>
      <c r="EP127" s="58"/>
      <c r="EQ127" s="58"/>
      <c r="ER127" s="58"/>
      <c r="ES127" s="58"/>
      <c r="ET127" s="58"/>
      <c r="EU127" s="58"/>
      <c r="EV127" s="58"/>
      <c r="EW127" s="58"/>
      <c r="EX127" s="58"/>
      <c r="EY127" s="58"/>
      <c r="EZ127" s="58"/>
      <c r="FA127" s="58"/>
      <c r="FB127" s="58"/>
      <c r="FC127" s="58"/>
      <c r="FD127" s="58"/>
      <c r="FE127" s="58"/>
      <c r="FF127" s="58"/>
      <c r="FG127" s="58"/>
      <c r="FH127" s="58"/>
      <c r="FI127" s="58"/>
      <c r="FJ127" s="58"/>
      <c r="FK127" s="58"/>
      <c r="FL127" s="58"/>
      <c r="FM127" s="58"/>
      <c r="FN127" s="58"/>
      <c r="FO127" s="58"/>
      <c r="FP127" s="58"/>
      <c r="FQ127" s="58"/>
      <c r="FR127" s="58"/>
      <c r="FS127" s="58"/>
      <c r="FT127" s="58"/>
      <c r="FU127" s="58"/>
      <c r="FV127" s="58"/>
      <c r="FW127" s="58"/>
      <c r="FX127" s="58"/>
      <c r="FY127" s="58"/>
      <c r="FZ127" s="58"/>
      <c r="GA127" s="58"/>
      <c r="GB127" s="58"/>
      <c r="GC127" s="58"/>
      <c r="GD127" s="58"/>
      <c r="GE127" s="58"/>
      <c r="GF127" s="58"/>
      <c r="GG127" s="58"/>
      <c r="GH127" s="58"/>
      <c r="GI127" s="58"/>
      <c r="GJ127" s="58"/>
      <c r="GK127" s="58"/>
    </row>
    <row r="128" spans="1:193" ht="47.25" customHeight="1" x14ac:dyDescent="0.2">
      <c r="A128" s="269"/>
      <c r="B128" s="272"/>
      <c r="C128" s="272"/>
      <c r="D128" s="214"/>
      <c r="E128" s="385"/>
      <c r="F128" s="214"/>
      <c r="G128" s="385"/>
      <c r="H128" s="385"/>
      <c r="I128" s="385"/>
      <c r="J128" s="431"/>
      <c r="K128" s="214" t="s">
        <v>259</v>
      </c>
      <c r="L128" s="214" t="s">
        <v>125</v>
      </c>
      <c r="M128" s="409">
        <v>16</v>
      </c>
      <c r="N128" s="214" t="s">
        <v>260</v>
      </c>
      <c r="O128" s="562"/>
      <c r="P128" s="214" t="s">
        <v>158</v>
      </c>
      <c r="Q128" s="214" t="s">
        <v>159</v>
      </c>
      <c r="R128" s="420">
        <v>17</v>
      </c>
      <c r="S128" s="421">
        <v>15</v>
      </c>
      <c r="T128" s="420">
        <f>22+24</f>
        <v>46</v>
      </c>
      <c r="U128" s="453">
        <f>1+2</f>
        <v>3</v>
      </c>
      <c r="V128" s="449">
        <f>U128/S128</f>
        <v>0.2</v>
      </c>
      <c r="W128" s="447">
        <f>U128/S128</f>
        <v>0.2</v>
      </c>
      <c r="X128" s="385"/>
      <c r="Y128" s="370"/>
      <c r="Z128" s="370"/>
      <c r="AA128" s="371"/>
      <c r="AB128" s="442"/>
      <c r="AC128" s="446"/>
      <c r="AD128" s="446"/>
      <c r="AE128" s="80" t="s">
        <v>261</v>
      </c>
      <c r="AF128" s="67"/>
      <c r="AG128" s="52"/>
      <c r="AH128" s="49">
        <v>0.05</v>
      </c>
      <c r="AI128" s="63" t="s">
        <v>373</v>
      </c>
      <c r="AJ128" s="35" t="s">
        <v>372</v>
      </c>
      <c r="AK128" s="62">
        <v>319</v>
      </c>
      <c r="AL128" s="298"/>
      <c r="AM128" s="298"/>
      <c r="AN128" s="453">
        <f>U128</f>
        <v>3</v>
      </c>
      <c r="AO128" s="449">
        <f>AN128/S128</f>
        <v>0.2</v>
      </c>
      <c r="AP128" s="396"/>
      <c r="AQ128" s="446"/>
      <c r="AR128" s="254"/>
      <c r="AS128" s="446"/>
      <c r="AT128" s="102">
        <v>35000000</v>
      </c>
      <c r="AU128" s="44" t="s">
        <v>177</v>
      </c>
      <c r="AV128" s="446"/>
      <c r="AW128" s="446"/>
      <c r="AX128" s="37" t="s">
        <v>143</v>
      </c>
      <c r="AY128" s="27" t="s">
        <v>144</v>
      </c>
      <c r="AZ128" s="43" t="s">
        <v>145</v>
      </c>
      <c r="BA128" s="44" t="s">
        <v>177</v>
      </c>
      <c r="BB128" s="89">
        <v>45292</v>
      </c>
      <c r="BC128" s="225"/>
      <c r="BD128" s="225"/>
      <c r="BE128" s="235"/>
      <c r="BF128" s="214" t="s">
        <v>430</v>
      </c>
      <c r="BG128" s="210" t="s">
        <v>465</v>
      </c>
      <c r="BH128" s="212" t="s">
        <v>479</v>
      </c>
      <c r="BI128" s="579" t="s">
        <v>507</v>
      </c>
      <c r="ED128" s="58"/>
      <c r="EE128" s="58"/>
      <c r="EF128" s="58"/>
      <c r="EG128" s="58"/>
      <c r="EH128" s="58"/>
      <c r="EI128" s="58"/>
      <c r="EJ128" s="58"/>
      <c r="EK128" s="58"/>
      <c r="EL128" s="58"/>
      <c r="EM128" s="58"/>
      <c r="EN128" s="58"/>
      <c r="EO128" s="58"/>
      <c r="EP128" s="58"/>
      <c r="EQ128" s="58"/>
      <c r="ER128" s="58"/>
      <c r="ES128" s="58"/>
      <c r="ET128" s="58"/>
      <c r="EU128" s="58"/>
      <c r="EV128" s="58"/>
      <c r="EW128" s="58"/>
      <c r="EX128" s="58"/>
      <c r="EY128" s="58"/>
      <c r="EZ128" s="58"/>
      <c r="FA128" s="58"/>
      <c r="FB128" s="58"/>
      <c r="FC128" s="58"/>
      <c r="FD128" s="58"/>
      <c r="FE128" s="58"/>
      <c r="FF128" s="58"/>
      <c r="FG128" s="58"/>
      <c r="FH128" s="58"/>
      <c r="FI128" s="58"/>
      <c r="FJ128" s="58"/>
      <c r="FK128" s="58"/>
      <c r="FL128" s="58"/>
      <c r="FM128" s="58"/>
      <c r="FN128" s="58"/>
      <c r="FO128" s="58"/>
      <c r="FP128" s="58"/>
      <c r="FQ128" s="58"/>
      <c r="FR128" s="58"/>
      <c r="FS128" s="58"/>
      <c r="FT128" s="58"/>
      <c r="FU128" s="58"/>
      <c r="FV128" s="58"/>
      <c r="FW128" s="58"/>
      <c r="FX128" s="58"/>
      <c r="FY128" s="58"/>
      <c r="FZ128" s="58"/>
      <c r="GA128" s="58"/>
      <c r="GB128" s="58"/>
      <c r="GC128" s="58"/>
      <c r="GD128" s="58"/>
      <c r="GE128" s="58"/>
      <c r="GF128" s="58"/>
      <c r="GG128" s="58"/>
      <c r="GH128" s="58"/>
      <c r="GI128" s="58"/>
      <c r="GJ128" s="58"/>
      <c r="GK128" s="58"/>
    </row>
    <row r="129" spans="1:193" ht="28.9" customHeight="1" x14ac:dyDescent="0.2">
      <c r="A129" s="269"/>
      <c r="B129" s="272"/>
      <c r="C129" s="272"/>
      <c r="D129" s="214"/>
      <c r="E129" s="385"/>
      <c r="F129" s="214"/>
      <c r="G129" s="385"/>
      <c r="H129" s="385"/>
      <c r="I129" s="385"/>
      <c r="J129" s="431"/>
      <c r="K129" s="214"/>
      <c r="L129" s="214"/>
      <c r="M129" s="409"/>
      <c r="N129" s="214"/>
      <c r="O129" s="562"/>
      <c r="P129" s="214"/>
      <c r="Q129" s="214"/>
      <c r="R129" s="420"/>
      <c r="S129" s="421"/>
      <c r="T129" s="420"/>
      <c r="U129" s="453"/>
      <c r="V129" s="449"/>
      <c r="W129" s="447"/>
      <c r="X129" s="385"/>
      <c r="Y129" s="370"/>
      <c r="Z129" s="370"/>
      <c r="AA129" s="371"/>
      <c r="AB129" s="442"/>
      <c r="AC129" s="446"/>
      <c r="AD129" s="446"/>
      <c r="AE129" s="378" t="s">
        <v>262</v>
      </c>
      <c r="AF129" s="558"/>
      <c r="AG129" s="401"/>
      <c r="AH129" s="310">
        <v>0.12</v>
      </c>
      <c r="AI129" s="322" t="s">
        <v>373</v>
      </c>
      <c r="AJ129" s="319" t="s">
        <v>372</v>
      </c>
      <c r="AK129" s="297">
        <v>319</v>
      </c>
      <c r="AL129" s="298"/>
      <c r="AM129" s="298"/>
      <c r="AN129" s="453"/>
      <c r="AO129" s="449"/>
      <c r="AP129" s="396"/>
      <c r="AQ129" s="446"/>
      <c r="AR129" s="254"/>
      <c r="AS129" s="446"/>
      <c r="AT129" s="494">
        <v>214409803.48500001</v>
      </c>
      <c r="AU129" s="290" t="s">
        <v>147</v>
      </c>
      <c r="AV129" s="446"/>
      <c r="AW129" s="446"/>
      <c r="AX129" s="37" t="s">
        <v>143</v>
      </c>
      <c r="AY129" s="27" t="s">
        <v>144</v>
      </c>
      <c r="AZ129" s="43" t="s">
        <v>145</v>
      </c>
      <c r="BA129" s="44" t="s">
        <v>177</v>
      </c>
      <c r="BB129" s="89">
        <v>45292</v>
      </c>
      <c r="BC129" s="225"/>
      <c r="BD129" s="225"/>
      <c r="BE129" s="235"/>
      <c r="BF129" s="214"/>
      <c r="BG129" s="210"/>
      <c r="BH129" s="212"/>
      <c r="BI129" s="579"/>
      <c r="ED129" s="58"/>
      <c r="EE129" s="58"/>
      <c r="EF129" s="58"/>
      <c r="EG129" s="58"/>
      <c r="EH129" s="58"/>
      <c r="EI129" s="58"/>
      <c r="EJ129" s="58"/>
      <c r="EK129" s="58"/>
      <c r="EL129" s="58"/>
      <c r="EM129" s="58"/>
      <c r="EN129" s="58"/>
      <c r="EO129" s="58"/>
      <c r="EP129" s="58"/>
      <c r="EQ129" s="58"/>
      <c r="ER129" s="58"/>
      <c r="ES129" s="58"/>
      <c r="ET129" s="58"/>
      <c r="EU129" s="58"/>
      <c r="EV129" s="58"/>
      <c r="EW129" s="58"/>
      <c r="EX129" s="58"/>
      <c r="EY129" s="58"/>
      <c r="EZ129" s="58"/>
      <c r="FA129" s="58"/>
      <c r="FB129" s="58"/>
      <c r="FC129" s="58"/>
      <c r="FD129" s="58"/>
      <c r="FE129" s="58"/>
      <c r="FF129" s="58"/>
      <c r="FG129" s="58"/>
      <c r="FH129" s="58"/>
      <c r="FI129" s="58"/>
      <c r="FJ129" s="58"/>
      <c r="FK129" s="58"/>
      <c r="FL129" s="58"/>
      <c r="FM129" s="58"/>
      <c r="FN129" s="58"/>
      <c r="FO129" s="58"/>
      <c r="FP129" s="58"/>
      <c r="FQ129" s="58"/>
      <c r="FR129" s="58"/>
      <c r="FS129" s="58"/>
      <c r="FT129" s="58"/>
      <c r="FU129" s="58"/>
      <c r="FV129" s="58"/>
      <c r="FW129" s="58"/>
      <c r="FX129" s="58"/>
      <c r="FY129" s="58"/>
      <c r="FZ129" s="58"/>
      <c r="GA129" s="58"/>
      <c r="GB129" s="58"/>
      <c r="GC129" s="58"/>
      <c r="GD129" s="58"/>
      <c r="GE129" s="58"/>
      <c r="GF129" s="58"/>
      <c r="GG129" s="58"/>
      <c r="GH129" s="58"/>
      <c r="GI129" s="58"/>
      <c r="GJ129" s="58"/>
      <c r="GK129" s="58"/>
    </row>
    <row r="130" spans="1:193" ht="24" customHeight="1" x14ac:dyDescent="0.2">
      <c r="A130" s="269"/>
      <c r="B130" s="272"/>
      <c r="C130" s="272"/>
      <c r="D130" s="214"/>
      <c r="E130" s="385"/>
      <c r="F130" s="214"/>
      <c r="G130" s="385"/>
      <c r="H130" s="385"/>
      <c r="I130" s="385"/>
      <c r="J130" s="431"/>
      <c r="K130" s="214"/>
      <c r="L130" s="214"/>
      <c r="M130" s="409"/>
      <c r="N130" s="214"/>
      <c r="O130" s="562"/>
      <c r="P130" s="214"/>
      <c r="Q130" s="214"/>
      <c r="R130" s="420"/>
      <c r="S130" s="421"/>
      <c r="T130" s="420"/>
      <c r="U130" s="453"/>
      <c r="V130" s="449"/>
      <c r="W130" s="447"/>
      <c r="X130" s="385"/>
      <c r="Y130" s="370"/>
      <c r="Z130" s="370"/>
      <c r="AA130" s="371"/>
      <c r="AB130" s="442"/>
      <c r="AC130" s="446"/>
      <c r="AD130" s="446"/>
      <c r="AE130" s="379"/>
      <c r="AF130" s="559"/>
      <c r="AG130" s="402"/>
      <c r="AH130" s="311"/>
      <c r="AI130" s="344"/>
      <c r="AJ130" s="320"/>
      <c r="AK130" s="298"/>
      <c r="AL130" s="298"/>
      <c r="AM130" s="298"/>
      <c r="AN130" s="453"/>
      <c r="AO130" s="449"/>
      <c r="AP130" s="396"/>
      <c r="AQ130" s="446"/>
      <c r="AR130" s="254"/>
      <c r="AS130" s="446"/>
      <c r="AT130" s="507"/>
      <c r="AU130" s="291"/>
      <c r="AV130" s="446"/>
      <c r="AW130" s="446"/>
      <c r="AX130" s="37" t="s">
        <v>143</v>
      </c>
      <c r="AY130" s="27" t="s">
        <v>397</v>
      </c>
      <c r="AZ130" s="43" t="s">
        <v>401</v>
      </c>
      <c r="BA130" s="44" t="s">
        <v>177</v>
      </c>
      <c r="BB130" s="89">
        <v>45292</v>
      </c>
      <c r="BC130" s="225"/>
      <c r="BD130" s="225"/>
      <c r="BE130" s="235"/>
      <c r="BF130" s="214"/>
      <c r="BG130" s="210"/>
      <c r="BH130" s="212"/>
      <c r="BI130" s="579"/>
      <c r="ED130" s="58"/>
      <c r="EE130" s="58"/>
      <c r="EF130" s="58"/>
      <c r="EG130" s="58"/>
      <c r="EH130" s="58"/>
      <c r="EI130" s="58"/>
      <c r="EJ130" s="58"/>
      <c r="EK130" s="58"/>
      <c r="EL130" s="58"/>
      <c r="EM130" s="58"/>
      <c r="EN130" s="58"/>
      <c r="EO130" s="58"/>
      <c r="EP130" s="58"/>
      <c r="EQ130" s="58"/>
      <c r="ER130" s="58"/>
      <c r="ES130" s="58"/>
      <c r="ET130" s="58"/>
      <c r="EU130" s="58"/>
      <c r="EV130" s="58"/>
      <c r="EW130" s="58"/>
      <c r="EX130" s="58"/>
      <c r="EY130" s="58"/>
      <c r="EZ130" s="58"/>
      <c r="FA130" s="58"/>
      <c r="FB130" s="58"/>
      <c r="FC130" s="58"/>
      <c r="FD130" s="58"/>
      <c r="FE130" s="58"/>
      <c r="FF130" s="58"/>
      <c r="FG130" s="58"/>
      <c r="FH130" s="58"/>
      <c r="FI130" s="58"/>
      <c r="FJ130" s="58"/>
      <c r="FK130" s="58"/>
      <c r="FL130" s="58"/>
      <c r="FM130" s="58"/>
      <c r="FN130" s="58"/>
      <c r="FO130" s="58"/>
      <c r="FP130" s="58"/>
      <c r="FQ130" s="58"/>
      <c r="FR130" s="58"/>
      <c r="FS130" s="58"/>
      <c r="FT130" s="58"/>
      <c r="FU130" s="58"/>
      <c r="FV130" s="58"/>
      <c r="FW130" s="58"/>
      <c r="FX130" s="58"/>
      <c r="FY130" s="58"/>
      <c r="FZ130" s="58"/>
      <c r="GA130" s="58"/>
      <c r="GB130" s="58"/>
      <c r="GC130" s="58"/>
      <c r="GD130" s="58"/>
      <c r="GE130" s="58"/>
      <c r="GF130" s="58"/>
      <c r="GG130" s="58"/>
      <c r="GH130" s="58"/>
      <c r="GI130" s="58"/>
      <c r="GJ130" s="58"/>
      <c r="GK130" s="58"/>
    </row>
    <row r="131" spans="1:193" ht="24.75" customHeight="1" x14ac:dyDescent="0.2">
      <c r="A131" s="269"/>
      <c r="B131" s="272"/>
      <c r="C131" s="272"/>
      <c r="D131" s="214"/>
      <c r="E131" s="385"/>
      <c r="F131" s="214"/>
      <c r="G131" s="385"/>
      <c r="H131" s="385"/>
      <c r="I131" s="385"/>
      <c r="J131" s="431"/>
      <c r="K131" s="214"/>
      <c r="L131" s="214"/>
      <c r="M131" s="409"/>
      <c r="N131" s="214"/>
      <c r="O131" s="562"/>
      <c r="P131" s="214"/>
      <c r="Q131" s="214"/>
      <c r="R131" s="420"/>
      <c r="S131" s="421"/>
      <c r="T131" s="420"/>
      <c r="U131" s="453"/>
      <c r="V131" s="449"/>
      <c r="W131" s="447"/>
      <c r="X131" s="385"/>
      <c r="Y131" s="370"/>
      <c r="Z131" s="370"/>
      <c r="AA131" s="371"/>
      <c r="AB131" s="442"/>
      <c r="AC131" s="446"/>
      <c r="AD131" s="446"/>
      <c r="AE131" s="379"/>
      <c r="AF131" s="559"/>
      <c r="AG131" s="402"/>
      <c r="AH131" s="311"/>
      <c r="AI131" s="344"/>
      <c r="AJ131" s="320"/>
      <c r="AK131" s="298"/>
      <c r="AL131" s="298"/>
      <c r="AM131" s="298"/>
      <c r="AN131" s="453"/>
      <c r="AO131" s="449"/>
      <c r="AP131" s="396"/>
      <c r="AQ131" s="446"/>
      <c r="AR131" s="254"/>
      <c r="AS131" s="446"/>
      <c r="AT131" s="507"/>
      <c r="AU131" s="291"/>
      <c r="AV131" s="446"/>
      <c r="AW131" s="446"/>
      <c r="AX131" s="37" t="s">
        <v>143</v>
      </c>
      <c r="AY131" s="27" t="s">
        <v>393</v>
      </c>
      <c r="AZ131" s="45" t="s">
        <v>405</v>
      </c>
      <c r="BA131" s="44" t="s">
        <v>177</v>
      </c>
      <c r="BB131" s="89">
        <v>45292</v>
      </c>
      <c r="BC131" s="225"/>
      <c r="BD131" s="225"/>
      <c r="BE131" s="235"/>
      <c r="BF131" s="214"/>
      <c r="BG131" s="210"/>
      <c r="BH131" s="212"/>
      <c r="BI131" s="579"/>
      <c r="ED131" s="58"/>
      <c r="EE131" s="58"/>
      <c r="EF131" s="58"/>
      <c r="EG131" s="58"/>
      <c r="EH131" s="58"/>
      <c r="EI131" s="58"/>
      <c r="EJ131" s="58"/>
      <c r="EK131" s="58"/>
      <c r="EL131" s="58"/>
      <c r="EM131" s="58"/>
      <c r="EN131" s="58"/>
      <c r="EO131" s="58"/>
      <c r="EP131" s="58"/>
      <c r="EQ131" s="58"/>
      <c r="ER131" s="58"/>
      <c r="ES131" s="58"/>
      <c r="ET131" s="58"/>
      <c r="EU131" s="58"/>
      <c r="EV131" s="58"/>
      <c r="EW131" s="58"/>
      <c r="EX131" s="58"/>
      <c r="EY131" s="58"/>
      <c r="EZ131" s="58"/>
      <c r="FA131" s="58"/>
      <c r="FB131" s="58"/>
      <c r="FC131" s="58"/>
      <c r="FD131" s="58"/>
      <c r="FE131" s="58"/>
      <c r="FF131" s="58"/>
      <c r="FG131" s="58"/>
      <c r="FH131" s="58"/>
      <c r="FI131" s="58"/>
      <c r="FJ131" s="58"/>
      <c r="FK131" s="58"/>
      <c r="FL131" s="58"/>
      <c r="FM131" s="58"/>
      <c r="FN131" s="58"/>
      <c r="FO131" s="58"/>
      <c r="FP131" s="58"/>
      <c r="FQ131" s="58"/>
      <c r="FR131" s="58"/>
      <c r="FS131" s="58"/>
      <c r="FT131" s="58"/>
      <c r="FU131" s="58"/>
      <c r="FV131" s="58"/>
      <c r="FW131" s="58"/>
      <c r="FX131" s="58"/>
      <c r="FY131" s="58"/>
      <c r="FZ131" s="58"/>
      <c r="GA131" s="58"/>
      <c r="GB131" s="58"/>
      <c r="GC131" s="58"/>
      <c r="GD131" s="58"/>
      <c r="GE131" s="58"/>
      <c r="GF131" s="58"/>
      <c r="GG131" s="58"/>
      <c r="GH131" s="58"/>
      <c r="GI131" s="58"/>
      <c r="GJ131" s="58"/>
      <c r="GK131" s="58"/>
    </row>
    <row r="132" spans="1:193" ht="26.25" customHeight="1" x14ac:dyDescent="0.2">
      <c r="A132" s="269"/>
      <c r="B132" s="272"/>
      <c r="C132" s="272"/>
      <c r="D132" s="214"/>
      <c r="E132" s="385"/>
      <c r="F132" s="214"/>
      <c r="G132" s="385"/>
      <c r="H132" s="385"/>
      <c r="I132" s="385"/>
      <c r="J132" s="431"/>
      <c r="K132" s="214"/>
      <c r="L132" s="214"/>
      <c r="M132" s="409"/>
      <c r="N132" s="214"/>
      <c r="O132" s="214"/>
      <c r="P132" s="214"/>
      <c r="Q132" s="214"/>
      <c r="R132" s="420"/>
      <c r="S132" s="421"/>
      <c r="T132" s="420"/>
      <c r="U132" s="453"/>
      <c r="V132" s="449"/>
      <c r="W132" s="447"/>
      <c r="X132" s="385"/>
      <c r="Y132" s="370"/>
      <c r="Z132" s="370"/>
      <c r="AA132" s="371"/>
      <c r="AB132" s="442"/>
      <c r="AC132" s="446"/>
      <c r="AD132" s="446"/>
      <c r="AE132" s="380"/>
      <c r="AF132" s="560"/>
      <c r="AG132" s="403"/>
      <c r="AH132" s="312"/>
      <c r="AI132" s="323"/>
      <c r="AJ132" s="321"/>
      <c r="AK132" s="299"/>
      <c r="AL132" s="299"/>
      <c r="AM132" s="299"/>
      <c r="AN132" s="453"/>
      <c r="AO132" s="449"/>
      <c r="AP132" s="397"/>
      <c r="AQ132" s="446"/>
      <c r="AR132" s="254"/>
      <c r="AS132" s="446"/>
      <c r="AT132" s="495"/>
      <c r="AU132" s="292"/>
      <c r="AV132" s="446"/>
      <c r="AW132" s="446"/>
      <c r="AX132" s="37" t="s">
        <v>143</v>
      </c>
      <c r="AY132" s="27" t="s">
        <v>394</v>
      </c>
      <c r="AZ132" s="38" t="s">
        <v>401</v>
      </c>
      <c r="BA132" s="44" t="s">
        <v>177</v>
      </c>
      <c r="BB132" s="89">
        <v>45292</v>
      </c>
      <c r="BC132" s="250"/>
      <c r="BD132" s="250"/>
      <c r="BE132" s="236"/>
      <c r="BF132" s="214"/>
      <c r="BG132" s="210"/>
      <c r="BH132" s="212"/>
      <c r="BI132" s="579"/>
      <c r="ED132" s="58"/>
      <c r="EE132" s="58"/>
      <c r="EF132" s="58"/>
      <c r="EG132" s="58"/>
      <c r="EH132" s="58"/>
      <c r="EI132" s="58"/>
      <c r="EJ132" s="58"/>
      <c r="EK132" s="58"/>
      <c r="EL132" s="58"/>
      <c r="EM132" s="58"/>
      <c r="EN132" s="58"/>
      <c r="EO132" s="58"/>
      <c r="EP132" s="58"/>
      <c r="EQ132" s="58"/>
      <c r="ER132" s="58"/>
      <c r="ES132" s="58"/>
      <c r="ET132" s="58"/>
      <c r="EU132" s="58"/>
      <c r="EV132" s="58"/>
      <c r="EW132" s="58"/>
      <c r="EX132" s="58"/>
      <c r="EY132" s="58"/>
      <c r="EZ132" s="58"/>
      <c r="FA132" s="58"/>
      <c r="FB132" s="58"/>
      <c r="FC132" s="58"/>
      <c r="FD132" s="58"/>
      <c r="FE132" s="58"/>
      <c r="FF132" s="58"/>
      <c r="FG132" s="58"/>
      <c r="FH132" s="58"/>
      <c r="FI132" s="58"/>
      <c r="FJ132" s="58"/>
      <c r="FK132" s="58"/>
      <c r="FL132" s="58"/>
      <c r="FM132" s="58"/>
      <c r="FN132" s="58"/>
      <c r="FO132" s="58"/>
      <c r="FP132" s="58"/>
      <c r="FQ132" s="58"/>
      <c r="FR132" s="58"/>
      <c r="FS132" s="58"/>
      <c r="FT132" s="58"/>
      <c r="FU132" s="58"/>
      <c r="FV132" s="58"/>
      <c r="FW132" s="58"/>
      <c r="FX132" s="58"/>
      <c r="FY132" s="58"/>
      <c r="FZ132" s="58"/>
      <c r="GA132" s="58"/>
      <c r="GB132" s="58"/>
      <c r="GC132" s="58"/>
      <c r="GD132" s="58"/>
      <c r="GE132" s="58"/>
      <c r="GF132" s="58"/>
      <c r="GG132" s="58"/>
      <c r="GH132" s="58"/>
      <c r="GI132" s="58"/>
      <c r="GJ132" s="58"/>
      <c r="GK132" s="58"/>
    </row>
    <row r="133" spans="1:193" ht="49.9" customHeight="1" x14ac:dyDescent="0.2">
      <c r="A133" s="269"/>
      <c r="B133" s="272"/>
      <c r="C133" s="272"/>
      <c r="D133" s="214"/>
      <c r="E133" s="385"/>
      <c r="F133" s="214"/>
      <c r="G133" s="385"/>
      <c r="H133" s="385"/>
      <c r="I133" s="385"/>
      <c r="J133" s="410" t="s">
        <v>424</v>
      </c>
      <c r="K133" s="411"/>
      <c r="L133" s="411"/>
      <c r="M133" s="411"/>
      <c r="N133" s="411"/>
      <c r="O133" s="411"/>
      <c r="P133" s="411"/>
      <c r="Q133" s="411"/>
      <c r="R133" s="123"/>
      <c r="S133" s="156"/>
      <c r="T133" s="123"/>
      <c r="U133" s="148"/>
      <c r="V133" s="147">
        <f>(V103+V124+V128)/3</f>
        <v>0.73333333333333339</v>
      </c>
      <c r="W133" s="152">
        <f>+AVERAGE(W103:W132)</f>
        <v>0.73333333333333339</v>
      </c>
      <c r="X133" s="123"/>
      <c r="Y133" s="123"/>
      <c r="Z133" s="123"/>
      <c r="AA133" s="123"/>
      <c r="AB133" s="123"/>
      <c r="AC133" s="123"/>
      <c r="AD133" s="123"/>
      <c r="AE133" s="123"/>
      <c r="AF133" s="123"/>
      <c r="AG133" s="123"/>
      <c r="AH133" s="123"/>
      <c r="AI133" s="123"/>
      <c r="AJ133" s="123"/>
      <c r="AK133" s="123"/>
      <c r="AL133" s="123"/>
      <c r="AM133" s="123"/>
      <c r="AN133" s="150"/>
      <c r="AO133" s="146">
        <f>(AO103+AO124+AO128)/3</f>
        <v>0.73333333333333339</v>
      </c>
      <c r="AP133" s="146">
        <f>AP103</f>
        <v>0.73333333333333339</v>
      </c>
      <c r="AQ133" s="123"/>
      <c r="AR133" s="123"/>
      <c r="AS133" s="124"/>
      <c r="AT133" s="103"/>
      <c r="AU133" s="53"/>
      <c r="AV133" s="53"/>
      <c r="AW133" s="53"/>
      <c r="AX133" s="53"/>
      <c r="AY133" s="53"/>
      <c r="AZ133" s="41"/>
      <c r="BA133" s="90"/>
      <c r="BB133" s="91"/>
      <c r="BC133" s="161">
        <f>BC103</f>
        <v>2300848397</v>
      </c>
      <c r="BD133" s="161">
        <f>BD103</f>
        <v>1247854440</v>
      </c>
      <c r="BE133" s="160">
        <f>BD133/BC133</f>
        <v>0.54234535470787038</v>
      </c>
      <c r="BF133" s="41"/>
      <c r="BG133" s="41"/>
      <c r="BH133" s="41"/>
      <c r="BI133" s="41"/>
      <c r="ED133" s="58"/>
      <c r="EE133" s="58"/>
      <c r="EF133" s="58"/>
      <c r="EG133" s="58"/>
      <c r="EH133" s="58"/>
      <c r="EI133" s="58"/>
      <c r="EJ133" s="58"/>
      <c r="EK133" s="58"/>
      <c r="EL133" s="58"/>
      <c r="EM133" s="58"/>
      <c r="EN133" s="58"/>
      <c r="EO133" s="58"/>
      <c r="EP133" s="58"/>
      <c r="EQ133" s="58"/>
      <c r="ER133" s="58"/>
      <c r="ES133" s="58"/>
      <c r="ET133" s="58"/>
      <c r="EU133" s="58"/>
      <c r="EV133" s="58"/>
      <c r="EW133" s="58"/>
      <c r="EX133" s="58"/>
      <c r="EY133" s="58"/>
      <c r="EZ133" s="58"/>
      <c r="FA133" s="58"/>
      <c r="FB133" s="58"/>
      <c r="FC133" s="58"/>
      <c r="FD133" s="58"/>
      <c r="FE133" s="58"/>
      <c r="FF133" s="58"/>
      <c r="FG133" s="58"/>
      <c r="FH133" s="58"/>
      <c r="FI133" s="58"/>
      <c r="FJ133" s="58"/>
      <c r="FK133" s="58"/>
      <c r="FL133" s="58"/>
      <c r="FM133" s="58"/>
      <c r="FN133" s="58"/>
      <c r="FO133" s="58"/>
      <c r="FP133" s="58"/>
      <c r="FQ133" s="58"/>
      <c r="FR133" s="58"/>
      <c r="FS133" s="58"/>
      <c r="FT133" s="58"/>
      <c r="FU133" s="58"/>
      <c r="FV133" s="58"/>
      <c r="FW133" s="58"/>
      <c r="FX133" s="58"/>
      <c r="FY133" s="58"/>
      <c r="FZ133" s="58"/>
      <c r="GA133" s="58"/>
      <c r="GB133" s="58"/>
      <c r="GC133" s="58"/>
      <c r="GD133" s="58"/>
      <c r="GE133" s="58"/>
      <c r="GF133" s="58"/>
      <c r="GG133" s="58"/>
      <c r="GH133" s="58"/>
      <c r="GI133" s="58"/>
      <c r="GJ133" s="58"/>
      <c r="GK133" s="58"/>
    </row>
    <row r="134" spans="1:193" ht="51" customHeight="1" x14ac:dyDescent="0.25">
      <c r="A134" s="269"/>
      <c r="B134" s="272"/>
      <c r="C134" s="272"/>
      <c r="D134" s="210" t="s">
        <v>124</v>
      </c>
      <c r="E134" s="408">
        <v>1049212</v>
      </c>
      <c r="F134" s="210" t="s">
        <v>124</v>
      </c>
      <c r="G134" s="408">
        <v>209876</v>
      </c>
      <c r="H134" s="408" t="s">
        <v>125</v>
      </c>
      <c r="I134" s="408">
        <v>136398</v>
      </c>
      <c r="J134" s="431" t="s">
        <v>263</v>
      </c>
      <c r="K134" s="287" t="s">
        <v>264</v>
      </c>
      <c r="L134" s="290" t="s">
        <v>125</v>
      </c>
      <c r="M134" s="293">
        <v>0</v>
      </c>
      <c r="N134" s="290" t="s">
        <v>265</v>
      </c>
      <c r="O134" s="303" t="s">
        <v>129</v>
      </c>
      <c r="P134" s="303"/>
      <c r="Q134" s="303" t="s">
        <v>266</v>
      </c>
      <c r="R134" s="297">
        <v>4</v>
      </c>
      <c r="S134" s="300">
        <v>1</v>
      </c>
      <c r="T134" s="297">
        <f>4+1</f>
        <v>5</v>
      </c>
      <c r="U134" s="361">
        <v>1</v>
      </c>
      <c r="V134" s="324">
        <f>U134/S134</f>
        <v>1</v>
      </c>
      <c r="W134" s="364">
        <f>U134/S134</f>
        <v>1</v>
      </c>
      <c r="X134" s="385" t="s">
        <v>267</v>
      </c>
      <c r="Y134" s="370" t="s">
        <v>268</v>
      </c>
      <c r="Z134" s="370" t="s">
        <v>133</v>
      </c>
      <c r="AA134" s="371" t="s">
        <v>269</v>
      </c>
      <c r="AB134" s="509" t="s">
        <v>270</v>
      </c>
      <c r="AC134" s="381">
        <v>2021130010270</v>
      </c>
      <c r="AD134" s="381" t="s">
        <v>271</v>
      </c>
      <c r="AE134" s="290" t="s">
        <v>272</v>
      </c>
      <c r="AF134" s="398"/>
      <c r="AG134" s="358"/>
      <c r="AH134" s="313">
        <v>0.15</v>
      </c>
      <c r="AI134" s="322" t="s">
        <v>373</v>
      </c>
      <c r="AJ134" s="319" t="s">
        <v>372</v>
      </c>
      <c r="AK134" s="297">
        <v>319</v>
      </c>
      <c r="AL134" s="382" t="s">
        <v>157</v>
      </c>
      <c r="AM134" s="382"/>
      <c r="AN134" s="361">
        <f>U134</f>
        <v>1</v>
      </c>
      <c r="AO134" s="324">
        <f>AN134/S134</f>
        <v>1</v>
      </c>
      <c r="AP134" s="324">
        <f>(AO134+AO137+AO146+AO147+AO150)/5</f>
        <v>0.45235000000000003</v>
      </c>
      <c r="AQ134" s="381" t="s">
        <v>138</v>
      </c>
      <c r="AR134" s="381" t="s">
        <v>341</v>
      </c>
      <c r="AS134" s="381" t="s">
        <v>139</v>
      </c>
      <c r="AT134" s="392">
        <f>47586000+50000000+71195629</f>
        <v>168781629</v>
      </c>
      <c r="AU134" s="496" t="s">
        <v>177</v>
      </c>
      <c r="AV134" s="381" t="s">
        <v>270</v>
      </c>
      <c r="AW134" s="381" t="s">
        <v>273</v>
      </c>
      <c r="AX134" s="37" t="s">
        <v>143</v>
      </c>
      <c r="AY134" s="73" t="s">
        <v>377</v>
      </c>
      <c r="AZ134" s="43" t="s">
        <v>401</v>
      </c>
      <c r="BA134" s="44" t="s">
        <v>177</v>
      </c>
      <c r="BB134" s="89">
        <v>45292</v>
      </c>
      <c r="BC134" s="249">
        <v>838274202</v>
      </c>
      <c r="BD134" s="249">
        <v>94500000</v>
      </c>
      <c r="BE134" s="234">
        <f>BD134/BC134</f>
        <v>0.11273160950741032</v>
      </c>
      <c r="BF134" s="214" t="s">
        <v>451</v>
      </c>
      <c r="BG134" s="214" t="s">
        <v>468</v>
      </c>
      <c r="BH134" s="214" t="s">
        <v>480</v>
      </c>
      <c r="BI134" s="579" t="s">
        <v>510</v>
      </c>
      <c r="ED134" s="58"/>
      <c r="EE134" s="58"/>
      <c r="EF134" s="58"/>
      <c r="EG134" s="58"/>
      <c r="EH134" s="58"/>
      <c r="EI134" s="58"/>
      <c r="EJ134" s="58"/>
      <c r="EK134" s="58"/>
      <c r="EL134" s="58"/>
      <c r="EM134" s="58"/>
      <c r="EN134" s="58"/>
      <c r="EO134" s="58"/>
      <c r="EP134" s="58"/>
      <c r="EQ134" s="58"/>
      <c r="ER134" s="58"/>
      <c r="ES134" s="58"/>
      <c r="ET134" s="58"/>
      <c r="EU134" s="58"/>
      <c r="EV134" s="58"/>
      <c r="EW134" s="58"/>
      <c r="EX134" s="58"/>
      <c r="EY134" s="58"/>
      <c r="EZ134" s="58"/>
      <c r="FA134" s="58"/>
      <c r="FB134" s="58"/>
      <c r="FC134" s="58"/>
      <c r="FD134" s="58"/>
      <c r="FE134" s="58"/>
      <c r="FF134" s="58"/>
      <c r="FG134" s="58"/>
      <c r="FH134" s="58"/>
      <c r="FI134" s="58"/>
      <c r="FJ134" s="58"/>
      <c r="FK134" s="58"/>
      <c r="FL134" s="58"/>
      <c r="FM134" s="58"/>
      <c r="FN134" s="58"/>
      <c r="FO134" s="58"/>
      <c r="FP134" s="58"/>
      <c r="FQ134" s="58"/>
      <c r="FR134" s="58"/>
      <c r="FS134" s="58"/>
      <c r="FT134" s="58"/>
      <c r="FU134" s="58"/>
      <c r="FV134" s="58"/>
      <c r="FW134" s="58"/>
      <c r="FX134" s="58"/>
      <c r="FY134" s="58"/>
      <c r="FZ134" s="58"/>
      <c r="GA134" s="58"/>
      <c r="GB134" s="58"/>
      <c r="GC134" s="58"/>
      <c r="GD134" s="58"/>
      <c r="GE134" s="58"/>
      <c r="GF134" s="58"/>
      <c r="GG134" s="58"/>
      <c r="GH134" s="58"/>
      <c r="GI134" s="58"/>
      <c r="GJ134" s="58"/>
      <c r="GK134" s="58"/>
    </row>
    <row r="135" spans="1:193" ht="14.45" customHeight="1" x14ac:dyDescent="0.25">
      <c r="A135" s="269"/>
      <c r="B135" s="272"/>
      <c r="C135" s="272"/>
      <c r="D135" s="210"/>
      <c r="E135" s="408"/>
      <c r="F135" s="210"/>
      <c r="G135" s="408"/>
      <c r="H135" s="408"/>
      <c r="I135" s="408"/>
      <c r="J135" s="431"/>
      <c r="K135" s="288"/>
      <c r="L135" s="291"/>
      <c r="M135" s="294"/>
      <c r="N135" s="291"/>
      <c r="O135" s="304"/>
      <c r="P135" s="304"/>
      <c r="Q135" s="304"/>
      <c r="R135" s="298"/>
      <c r="S135" s="301"/>
      <c r="T135" s="298"/>
      <c r="U135" s="362"/>
      <c r="V135" s="325"/>
      <c r="W135" s="365"/>
      <c r="X135" s="385"/>
      <c r="Y135" s="370"/>
      <c r="Z135" s="370"/>
      <c r="AA135" s="371"/>
      <c r="AB135" s="509"/>
      <c r="AC135" s="381"/>
      <c r="AD135" s="381"/>
      <c r="AE135" s="291"/>
      <c r="AF135" s="399"/>
      <c r="AG135" s="359"/>
      <c r="AH135" s="314"/>
      <c r="AI135" s="344"/>
      <c r="AJ135" s="320"/>
      <c r="AK135" s="298"/>
      <c r="AL135" s="383"/>
      <c r="AM135" s="383"/>
      <c r="AN135" s="362"/>
      <c r="AO135" s="325"/>
      <c r="AP135" s="325"/>
      <c r="AQ135" s="381"/>
      <c r="AR135" s="381"/>
      <c r="AS135" s="381"/>
      <c r="AT135" s="393"/>
      <c r="AU135" s="502"/>
      <c r="AV135" s="381"/>
      <c r="AW135" s="381"/>
      <c r="AX135" s="37" t="s">
        <v>143</v>
      </c>
      <c r="AY135" s="73" t="s">
        <v>378</v>
      </c>
      <c r="AZ135" s="45" t="s">
        <v>405</v>
      </c>
      <c r="BA135" s="44" t="s">
        <v>177</v>
      </c>
      <c r="BB135" s="89">
        <v>45292</v>
      </c>
      <c r="BC135" s="225"/>
      <c r="BD135" s="225"/>
      <c r="BE135" s="235"/>
      <c r="BF135" s="214"/>
      <c r="BG135" s="214"/>
      <c r="BH135" s="214"/>
      <c r="BI135" s="579"/>
      <c r="ED135" s="58"/>
      <c r="EE135" s="58"/>
      <c r="EF135" s="58"/>
      <c r="EG135" s="58"/>
      <c r="EH135" s="58"/>
      <c r="EI135" s="58"/>
      <c r="EJ135" s="58"/>
      <c r="EK135" s="58"/>
      <c r="EL135" s="58"/>
      <c r="EM135" s="58"/>
      <c r="EN135" s="58"/>
      <c r="EO135" s="58"/>
      <c r="EP135" s="58"/>
      <c r="EQ135" s="58"/>
      <c r="ER135" s="58"/>
      <c r="ES135" s="58"/>
      <c r="ET135" s="58"/>
      <c r="EU135" s="58"/>
      <c r="EV135" s="58"/>
      <c r="EW135" s="58"/>
      <c r="EX135" s="58"/>
      <c r="EY135" s="58"/>
      <c r="EZ135" s="58"/>
      <c r="FA135" s="58"/>
      <c r="FB135" s="58"/>
      <c r="FC135" s="58"/>
      <c r="FD135" s="58"/>
      <c r="FE135" s="58"/>
      <c r="FF135" s="58"/>
      <c r="FG135" s="58"/>
      <c r="FH135" s="58"/>
      <c r="FI135" s="58"/>
      <c r="FJ135" s="58"/>
      <c r="FK135" s="58"/>
      <c r="FL135" s="58"/>
      <c r="FM135" s="58"/>
      <c r="FN135" s="58"/>
      <c r="FO135" s="58"/>
      <c r="FP135" s="58"/>
      <c r="FQ135" s="58"/>
      <c r="FR135" s="58"/>
      <c r="FS135" s="58"/>
      <c r="FT135" s="58"/>
      <c r="FU135" s="58"/>
      <c r="FV135" s="58"/>
      <c r="FW135" s="58"/>
      <c r="FX135" s="58"/>
      <c r="FY135" s="58"/>
      <c r="FZ135" s="58"/>
      <c r="GA135" s="58"/>
      <c r="GB135" s="58"/>
      <c r="GC135" s="58"/>
      <c r="GD135" s="58"/>
      <c r="GE135" s="58"/>
      <c r="GF135" s="58"/>
      <c r="GG135" s="58"/>
      <c r="GH135" s="58"/>
      <c r="GI135" s="58"/>
      <c r="GJ135" s="58"/>
      <c r="GK135" s="58"/>
    </row>
    <row r="136" spans="1:193" ht="28.9" customHeight="1" x14ac:dyDescent="0.25">
      <c r="A136" s="269"/>
      <c r="B136" s="272"/>
      <c r="C136" s="272"/>
      <c r="D136" s="210"/>
      <c r="E136" s="408"/>
      <c r="F136" s="210"/>
      <c r="G136" s="408"/>
      <c r="H136" s="408"/>
      <c r="I136" s="408"/>
      <c r="J136" s="431"/>
      <c r="K136" s="289"/>
      <c r="L136" s="292"/>
      <c r="M136" s="295"/>
      <c r="N136" s="292"/>
      <c r="O136" s="305"/>
      <c r="P136" s="305"/>
      <c r="Q136" s="305"/>
      <c r="R136" s="299"/>
      <c r="S136" s="302"/>
      <c r="T136" s="299"/>
      <c r="U136" s="363"/>
      <c r="V136" s="326"/>
      <c r="W136" s="366"/>
      <c r="X136" s="385"/>
      <c r="Y136" s="370"/>
      <c r="Z136" s="370"/>
      <c r="AA136" s="371"/>
      <c r="AB136" s="509"/>
      <c r="AC136" s="381"/>
      <c r="AD136" s="381"/>
      <c r="AE136" s="292"/>
      <c r="AF136" s="400"/>
      <c r="AG136" s="360"/>
      <c r="AH136" s="315"/>
      <c r="AI136" s="323"/>
      <c r="AJ136" s="321"/>
      <c r="AK136" s="299"/>
      <c r="AL136" s="384"/>
      <c r="AM136" s="384"/>
      <c r="AN136" s="363"/>
      <c r="AO136" s="326"/>
      <c r="AP136" s="325"/>
      <c r="AQ136" s="381"/>
      <c r="AR136" s="381"/>
      <c r="AS136" s="381"/>
      <c r="AT136" s="394"/>
      <c r="AU136" s="497"/>
      <c r="AV136" s="381"/>
      <c r="AW136" s="381"/>
      <c r="AX136" s="37" t="s">
        <v>143</v>
      </c>
      <c r="AY136" s="73" t="s">
        <v>144</v>
      </c>
      <c r="AZ136" s="43" t="s">
        <v>145</v>
      </c>
      <c r="BA136" s="44" t="s">
        <v>177</v>
      </c>
      <c r="BB136" s="89">
        <v>45292</v>
      </c>
      <c r="BC136" s="225"/>
      <c r="BD136" s="225"/>
      <c r="BE136" s="235"/>
      <c r="BF136" s="214"/>
      <c r="BG136" s="214"/>
      <c r="BH136" s="214"/>
      <c r="BI136" s="579"/>
      <c r="ED136" s="58"/>
      <c r="EE136" s="58"/>
      <c r="EF136" s="58"/>
      <c r="EG136" s="58"/>
      <c r="EH136" s="58"/>
      <c r="EI136" s="58"/>
      <c r="EJ136" s="58"/>
      <c r="EK136" s="58"/>
      <c r="EL136" s="58"/>
      <c r="EM136" s="58"/>
      <c r="EN136" s="58"/>
      <c r="EO136" s="58"/>
      <c r="EP136" s="58"/>
      <c r="EQ136" s="58"/>
      <c r="ER136" s="58"/>
      <c r="ES136" s="58"/>
      <c r="ET136" s="58"/>
      <c r="EU136" s="58"/>
      <c r="EV136" s="58"/>
      <c r="EW136" s="58"/>
      <c r="EX136" s="58"/>
      <c r="EY136" s="58"/>
      <c r="EZ136" s="58"/>
      <c r="FA136" s="58"/>
      <c r="FB136" s="58"/>
      <c r="FC136" s="58"/>
      <c r="FD136" s="58"/>
      <c r="FE136" s="58"/>
      <c r="FF136" s="58"/>
      <c r="FG136" s="58"/>
      <c r="FH136" s="58"/>
      <c r="FI136" s="58"/>
      <c r="FJ136" s="58"/>
      <c r="FK136" s="58"/>
      <c r="FL136" s="58"/>
      <c r="FM136" s="58"/>
      <c r="FN136" s="58"/>
      <c r="FO136" s="58"/>
      <c r="FP136" s="58"/>
      <c r="FQ136" s="58"/>
      <c r="FR136" s="58"/>
      <c r="FS136" s="58"/>
      <c r="FT136" s="58"/>
      <c r="FU136" s="58"/>
      <c r="FV136" s="58"/>
      <c r="FW136" s="58"/>
      <c r="FX136" s="58"/>
      <c r="FY136" s="58"/>
      <c r="FZ136" s="58"/>
      <c r="GA136" s="58"/>
      <c r="GB136" s="58"/>
      <c r="GC136" s="58"/>
      <c r="GD136" s="58"/>
      <c r="GE136" s="58"/>
      <c r="GF136" s="58"/>
      <c r="GG136" s="58"/>
      <c r="GH136" s="58"/>
      <c r="GI136" s="58"/>
      <c r="GJ136" s="58"/>
      <c r="GK136" s="58"/>
    </row>
    <row r="137" spans="1:193" ht="34.15" customHeight="1" x14ac:dyDescent="0.25">
      <c r="A137" s="269"/>
      <c r="B137" s="272"/>
      <c r="C137" s="272"/>
      <c r="D137" s="210"/>
      <c r="E137" s="408"/>
      <c r="F137" s="210"/>
      <c r="G137" s="408"/>
      <c r="H137" s="408"/>
      <c r="I137" s="408"/>
      <c r="J137" s="431"/>
      <c r="K137" s="287" t="s">
        <v>274</v>
      </c>
      <c r="L137" s="287" t="s">
        <v>125</v>
      </c>
      <c r="M137" s="284">
        <v>11147</v>
      </c>
      <c r="N137" s="287" t="s">
        <v>275</v>
      </c>
      <c r="O137" s="303"/>
      <c r="P137" s="303" t="s">
        <v>129</v>
      </c>
      <c r="Q137" s="303" t="s">
        <v>276</v>
      </c>
      <c r="R137" s="284">
        <v>16720</v>
      </c>
      <c r="S137" s="306">
        <v>4000</v>
      </c>
      <c r="T137" s="284">
        <f>19010+2774</f>
        <v>21784</v>
      </c>
      <c r="U137" s="375">
        <f>120+34+393</f>
        <v>547</v>
      </c>
      <c r="V137" s="355">
        <f>U137/S137</f>
        <v>0.13675000000000001</v>
      </c>
      <c r="W137" s="367">
        <f>U137/S137</f>
        <v>0.13675000000000001</v>
      </c>
      <c r="X137" s="385"/>
      <c r="Y137" s="370"/>
      <c r="Z137" s="370"/>
      <c r="AA137" s="371"/>
      <c r="AB137" s="509"/>
      <c r="AC137" s="381"/>
      <c r="AD137" s="381"/>
      <c r="AE137" s="290" t="s">
        <v>166</v>
      </c>
      <c r="AF137" s="284"/>
      <c r="AG137" s="303"/>
      <c r="AH137" s="313">
        <v>0.05</v>
      </c>
      <c r="AI137" s="322" t="s">
        <v>373</v>
      </c>
      <c r="AJ137" s="319" t="s">
        <v>372</v>
      </c>
      <c r="AK137" s="297">
        <v>319</v>
      </c>
      <c r="AL137" s="284">
        <v>4000</v>
      </c>
      <c r="AM137" s="386"/>
      <c r="AN137" s="375">
        <f>U137</f>
        <v>547</v>
      </c>
      <c r="AO137" s="355">
        <f>AN137/S137</f>
        <v>0.13675000000000001</v>
      </c>
      <c r="AP137" s="325"/>
      <c r="AQ137" s="381"/>
      <c r="AR137" s="381"/>
      <c r="AS137" s="381"/>
      <c r="AT137" s="392">
        <v>78804371</v>
      </c>
      <c r="AU137" s="496" t="s">
        <v>177</v>
      </c>
      <c r="AV137" s="381"/>
      <c r="AW137" s="381"/>
      <c r="AX137" s="37" t="s">
        <v>143</v>
      </c>
      <c r="AY137" s="73" t="s">
        <v>389</v>
      </c>
      <c r="AZ137" s="45" t="s">
        <v>405</v>
      </c>
      <c r="BA137" s="44" t="s">
        <v>177</v>
      </c>
      <c r="BB137" s="89">
        <v>45292</v>
      </c>
      <c r="BC137" s="225"/>
      <c r="BD137" s="225"/>
      <c r="BE137" s="235"/>
      <c r="BF137" s="245" t="s">
        <v>442</v>
      </c>
      <c r="BG137" s="214" t="s">
        <v>469</v>
      </c>
      <c r="BH137" s="214" t="s">
        <v>481</v>
      </c>
      <c r="BI137" s="579" t="s">
        <v>512</v>
      </c>
      <c r="ED137" s="58"/>
      <c r="EE137" s="58"/>
      <c r="EF137" s="58"/>
      <c r="EG137" s="58"/>
      <c r="EH137" s="58"/>
      <c r="EI137" s="58"/>
      <c r="EJ137" s="58"/>
      <c r="EK137" s="58"/>
      <c r="EL137" s="58"/>
      <c r="EM137" s="58"/>
      <c r="EN137" s="58"/>
      <c r="EO137" s="58"/>
      <c r="EP137" s="58"/>
      <c r="EQ137" s="58"/>
      <c r="ER137" s="58"/>
      <c r="ES137" s="58"/>
      <c r="ET137" s="58"/>
      <c r="EU137" s="58"/>
      <c r="EV137" s="58"/>
      <c r="EW137" s="58"/>
      <c r="EX137" s="58"/>
      <c r="EY137" s="58"/>
      <c r="EZ137" s="58"/>
      <c r="FA137" s="58"/>
      <c r="FB137" s="58"/>
      <c r="FC137" s="58"/>
      <c r="FD137" s="58"/>
      <c r="FE137" s="58"/>
      <c r="FF137" s="58"/>
      <c r="FG137" s="58"/>
      <c r="FH137" s="58"/>
      <c r="FI137" s="58"/>
      <c r="FJ137" s="58"/>
      <c r="FK137" s="58"/>
      <c r="FL137" s="58"/>
      <c r="FM137" s="58"/>
      <c r="FN137" s="58"/>
      <c r="FO137" s="58"/>
      <c r="FP137" s="58"/>
      <c r="FQ137" s="58"/>
      <c r="FR137" s="58"/>
      <c r="FS137" s="58"/>
      <c r="FT137" s="58"/>
      <c r="FU137" s="58"/>
      <c r="FV137" s="58"/>
      <c r="FW137" s="58"/>
      <c r="FX137" s="58"/>
      <c r="FY137" s="58"/>
      <c r="FZ137" s="58"/>
      <c r="GA137" s="58"/>
      <c r="GB137" s="58"/>
      <c r="GC137" s="58"/>
      <c r="GD137" s="58"/>
      <c r="GE137" s="58"/>
      <c r="GF137" s="58"/>
      <c r="GG137" s="58"/>
      <c r="GH137" s="58"/>
      <c r="GI137" s="58"/>
      <c r="GJ137" s="58"/>
      <c r="GK137" s="58"/>
    </row>
    <row r="138" spans="1:193" ht="12" customHeight="1" x14ac:dyDescent="0.25">
      <c r="A138" s="269"/>
      <c r="B138" s="272"/>
      <c r="C138" s="272"/>
      <c r="D138" s="210"/>
      <c r="E138" s="408"/>
      <c r="F138" s="210"/>
      <c r="G138" s="408"/>
      <c r="H138" s="408"/>
      <c r="I138" s="408"/>
      <c r="J138" s="431"/>
      <c r="K138" s="288"/>
      <c r="L138" s="288"/>
      <c r="M138" s="285"/>
      <c r="N138" s="288"/>
      <c r="O138" s="304"/>
      <c r="P138" s="304"/>
      <c r="Q138" s="304"/>
      <c r="R138" s="285"/>
      <c r="S138" s="307"/>
      <c r="T138" s="285"/>
      <c r="U138" s="376"/>
      <c r="V138" s="356"/>
      <c r="W138" s="368"/>
      <c r="X138" s="385"/>
      <c r="Y138" s="370"/>
      <c r="Z138" s="370"/>
      <c r="AA138" s="371"/>
      <c r="AB138" s="509"/>
      <c r="AC138" s="381"/>
      <c r="AD138" s="381"/>
      <c r="AE138" s="291"/>
      <c r="AF138" s="285"/>
      <c r="AG138" s="304"/>
      <c r="AH138" s="314"/>
      <c r="AI138" s="344"/>
      <c r="AJ138" s="320"/>
      <c r="AK138" s="298"/>
      <c r="AL138" s="285"/>
      <c r="AM138" s="387"/>
      <c r="AN138" s="376"/>
      <c r="AO138" s="356"/>
      <c r="AP138" s="325"/>
      <c r="AQ138" s="381"/>
      <c r="AR138" s="381"/>
      <c r="AS138" s="381"/>
      <c r="AT138" s="394"/>
      <c r="AU138" s="497"/>
      <c r="AV138" s="381"/>
      <c r="AW138" s="381"/>
      <c r="AX138" s="37" t="s">
        <v>143</v>
      </c>
      <c r="AY138" s="74" t="s">
        <v>416</v>
      </c>
      <c r="AZ138" s="72" t="s">
        <v>405</v>
      </c>
      <c r="BA138" s="44" t="s">
        <v>177</v>
      </c>
      <c r="BB138" s="89">
        <v>45292</v>
      </c>
      <c r="BC138" s="225"/>
      <c r="BD138" s="225"/>
      <c r="BE138" s="235"/>
      <c r="BF138" s="245"/>
      <c r="BG138" s="214"/>
      <c r="BH138" s="214"/>
      <c r="BI138" s="579"/>
      <c r="ED138" s="58"/>
      <c r="EE138" s="58"/>
      <c r="EF138" s="58"/>
      <c r="EG138" s="58"/>
      <c r="EH138" s="58"/>
      <c r="EI138" s="58"/>
      <c r="EJ138" s="58"/>
      <c r="EK138" s="58"/>
      <c r="EL138" s="58"/>
      <c r="EM138" s="58"/>
      <c r="EN138" s="58"/>
      <c r="EO138" s="58"/>
      <c r="EP138" s="58"/>
      <c r="EQ138" s="58"/>
      <c r="ER138" s="58"/>
      <c r="ES138" s="58"/>
      <c r="ET138" s="58"/>
      <c r="EU138" s="58"/>
      <c r="EV138" s="58"/>
      <c r="EW138" s="58"/>
      <c r="EX138" s="58"/>
      <c r="EY138" s="58"/>
      <c r="EZ138" s="58"/>
      <c r="FA138" s="58"/>
      <c r="FB138" s="58"/>
      <c r="FC138" s="58"/>
      <c r="FD138" s="58"/>
      <c r="FE138" s="58"/>
      <c r="FF138" s="58"/>
      <c r="FG138" s="58"/>
      <c r="FH138" s="58"/>
      <c r="FI138" s="58"/>
      <c r="FJ138" s="58"/>
      <c r="FK138" s="58"/>
      <c r="FL138" s="58"/>
      <c r="FM138" s="58"/>
      <c r="FN138" s="58"/>
      <c r="FO138" s="58"/>
      <c r="FP138" s="58"/>
      <c r="FQ138" s="58"/>
      <c r="FR138" s="58"/>
      <c r="FS138" s="58"/>
      <c r="FT138" s="58"/>
      <c r="FU138" s="58"/>
      <c r="FV138" s="58"/>
      <c r="FW138" s="58"/>
      <c r="FX138" s="58"/>
      <c r="FY138" s="58"/>
      <c r="FZ138" s="58"/>
      <c r="GA138" s="58"/>
      <c r="GB138" s="58"/>
      <c r="GC138" s="58"/>
      <c r="GD138" s="58"/>
      <c r="GE138" s="58"/>
      <c r="GF138" s="58"/>
      <c r="GG138" s="58"/>
      <c r="GH138" s="58"/>
      <c r="GI138" s="58"/>
      <c r="GJ138" s="58"/>
      <c r="GK138" s="58"/>
    </row>
    <row r="139" spans="1:193" ht="25.9" hidden="1" customHeight="1" x14ac:dyDescent="0.25">
      <c r="A139" s="269"/>
      <c r="B139" s="272"/>
      <c r="C139" s="272"/>
      <c r="D139" s="210"/>
      <c r="E139" s="408"/>
      <c r="F139" s="210"/>
      <c r="G139" s="408"/>
      <c r="H139" s="408"/>
      <c r="I139" s="408"/>
      <c r="J139" s="431"/>
      <c r="K139" s="288"/>
      <c r="L139" s="288"/>
      <c r="M139" s="285"/>
      <c r="N139" s="288"/>
      <c r="O139" s="304"/>
      <c r="P139" s="304"/>
      <c r="Q139" s="304"/>
      <c r="R139" s="285"/>
      <c r="S139" s="307"/>
      <c r="T139" s="285"/>
      <c r="U139" s="376"/>
      <c r="V139" s="356"/>
      <c r="W139" s="368"/>
      <c r="X139" s="385"/>
      <c r="Y139" s="370"/>
      <c r="Z139" s="370"/>
      <c r="AA139" s="371"/>
      <c r="AB139" s="509"/>
      <c r="AC139" s="381"/>
      <c r="AD139" s="381"/>
      <c r="AE139" s="291"/>
      <c r="AF139" s="285"/>
      <c r="AG139" s="304"/>
      <c r="AH139" s="314"/>
      <c r="AI139" s="344"/>
      <c r="AJ139" s="320"/>
      <c r="AK139" s="298"/>
      <c r="AL139" s="285"/>
      <c r="AM139" s="387"/>
      <c r="AN139" s="376"/>
      <c r="AO139" s="356"/>
      <c r="AP139" s="325"/>
      <c r="AQ139" s="381"/>
      <c r="AR139" s="381"/>
      <c r="AS139" s="381"/>
      <c r="AT139" s="392">
        <v>45195629</v>
      </c>
      <c r="AU139" s="496" t="s">
        <v>140</v>
      </c>
      <c r="AV139" s="381"/>
      <c r="AW139" s="381"/>
      <c r="AX139" s="37"/>
      <c r="AY139" s="74" t="s">
        <v>416</v>
      </c>
      <c r="AZ139" s="72" t="s">
        <v>405</v>
      </c>
      <c r="BA139" s="92" t="s">
        <v>140</v>
      </c>
      <c r="BB139" s="89"/>
      <c r="BC139" s="225"/>
      <c r="BD139" s="225"/>
      <c r="BE139" s="235"/>
      <c r="BF139" s="245"/>
      <c r="BG139" s="214"/>
      <c r="BH139" s="214"/>
      <c r="BI139" s="579"/>
      <c r="ED139" s="58"/>
      <c r="EE139" s="58"/>
      <c r="EF139" s="58"/>
      <c r="EG139" s="58"/>
      <c r="EH139" s="58"/>
      <c r="EI139" s="58"/>
      <c r="EJ139" s="58"/>
      <c r="EK139" s="58"/>
      <c r="EL139" s="58"/>
      <c r="EM139" s="58"/>
      <c r="EN139" s="58"/>
      <c r="EO139" s="58"/>
      <c r="EP139" s="58"/>
      <c r="EQ139" s="58"/>
      <c r="ER139" s="58"/>
      <c r="ES139" s="58"/>
      <c r="ET139" s="58"/>
      <c r="EU139" s="58"/>
      <c r="EV139" s="58"/>
      <c r="EW139" s="58"/>
      <c r="EX139" s="58"/>
      <c r="EY139" s="58"/>
      <c r="EZ139" s="58"/>
      <c r="FA139" s="58"/>
      <c r="FB139" s="58"/>
      <c r="FC139" s="58"/>
      <c r="FD139" s="58"/>
      <c r="FE139" s="58"/>
      <c r="FF139" s="58"/>
      <c r="FG139" s="58"/>
      <c r="FH139" s="58"/>
      <c r="FI139" s="58"/>
      <c r="FJ139" s="58"/>
      <c r="FK139" s="58"/>
      <c r="FL139" s="58"/>
      <c r="FM139" s="58"/>
      <c r="FN139" s="58"/>
      <c r="FO139" s="58"/>
      <c r="FP139" s="58"/>
      <c r="FQ139" s="58"/>
      <c r="FR139" s="58"/>
      <c r="FS139" s="58"/>
      <c r="FT139" s="58"/>
      <c r="FU139" s="58"/>
      <c r="FV139" s="58"/>
      <c r="FW139" s="58"/>
      <c r="FX139" s="58"/>
      <c r="FY139" s="58"/>
      <c r="FZ139" s="58"/>
      <c r="GA139" s="58"/>
      <c r="GB139" s="58"/>
      <c r="GC139" s="58"/>
      <c r="GD139" s="58"/>
      <c r="GE139" s="58"/>
      <c r="GF139" s="58"/>
      <c r="GG139" s="58"/>
      <c r="GH139" s="58"/>
      <c r="GI139" s="58"/>
      <c r="GJ139" s="58"/>
      <c r="GK139" s="58"/>
    </row>
    <row r="140" spans="1:193" ht="14.25" customHeight="1" x14ac:dyDescent="0.25">
      <c r="A140" s="269"/>
      <c r="B140" s="272"/>
      <c r="C140" s="272"/>
      <c r="D140" s="210"/>
      <c r="E140" s="408"/>
      <c r="F140" s="210"/>
      <c r="G140" s="408"/>
      <c r="H140" s="408"/>
      <c r="I140" s="408"/>
      <c r="J140" s="431"/>
      <c r="K140" s="288"/>
      <c r="L140" s="288"/>
      <c r="M140" s="285"/>
      <c r="N140" s="288"/>
      <c r="O140" s="304"/>
      <c r="P140" s="304"/>
      <c r="Q140" s="304"/>
      <c r="R140" s="285"/>
      <c r="S140" s="307"/>
      <c r="T140" s="285"/>
      <c r="U140" s="376"/>
      <c r="V140" s="356"/>
      <c r="W140" s="368"/>
      <c r="X140" s="385"/>
      <c r="Y140" s="370"/>
      <c r="Z140" s="370"/>
      <c r="AA140" s="371"/>
      <c r="AB140" s="509"/>
      <c r="AC140" s="381"/>
      <c r="AD140" s="381"/>
      <c r="AE140" s="292"/>
      <c r="AF140" s="285"/>
      <c r="AG140" s="304"/>
      <c r="AH140" s="315"/>
      <c r="AI140" s="323"/>
      <c r="AJ140" s="321"/>
      <c r="AK140" s="299"/>
      <c r="AL140" s="285"/>
      <c r="AM140" s="387"/>
      <c r="AN140" s="376"/>
      <c r="AO140" s="356"/>
      <c r="AP140" s="325"/>
      <c r="AQ140" s="381"/>
      <c r="AR140" s="381"/>
      <c r="AS140" s="381"/>
      <c r="AT140" s="394"/>
      <c r="AU140" s="497"/>
      <c r="AV140" s="381"/>
      <c r="AW140" s="381"/>
      <c r="AX140" s="37" t="s">
        <v>143</v>
      </c>
      <c r="AY140" s="73" t="s">
        <v>417</v>
      </c>
      <c r="AZ140" s="45" t="s">
        <v>405</v>
      </c>
      <c r="BA140" s="92" t="s">
        <v>140</v>
      </c>
      <c r="BB140" s="89">
        <v>45292</v>
      </c>
      <c r="BC140" s="225"/>
      <c r="BD140" s="225"/>
      <c r="BE140" s="235"/>
      <c r="BF140" s="245"/>
      <c r="BG140" s="214"/>
      <c r="BH140" s="214"/>
      <c r="BI140" s="579"/>
      <c r="ED140" s="58"/>
      <c r="EE140" s="58"/>
      <c r="EF140" s="58"/>
      <c r="EG140" s="58"/>
      <c r="EH140" s="58"/>
      <c r="EI140" s="58"/>
      <c r="EJ140" s="58"/>
      <c r="EK140" s="58"/>
      <c r="EL140" s="58"/>
      <c r="EM140" s="58"/>
      <c r="EN140" s="58"/>
      <c r="EO140" s="58"/>
      <c r="EP140" s="58"/>
      <c r="EQ140" s="58"/>
      <c r="ER140" s="58"/>
      <c r="ES140" s="58"/>
      <c r="ET140" s="58"/>
      <c r="EU140" s="58"/>
      <c r="EV140" s="58"/>
      <c r="EW140" s="58"/>
      <c r="EX140" s="58"/>
      <c r="EY140" s="58"/>
      <c r="EZ140" s="58"/>
      <c r="FA140" s="58"/>
      <c r="FB140" s="58"/>
      <c r="FC140" s="58"/>
      <c r="FD140" s="58"/>
      <c r="FE140" s="58"/>
      <c r="FF140" s="58"/>
      <c r="FG140" s="58"/>
      <c r="FH140" s="58"/>
      <c r="FI140" s="58"/>
      <c r="FJ140" s="58"/>
      <c r="FK140" s="58"/>
      <c r="FL140" s="58"/>
      <c r="FM140" s="58"/>
      <c r="FN140" s="58"/>
      <c r="FO140" s="58"/>
      <c r="FP140" s="58"/>
      <c r="FQ140" s="58"/>
      <c r="FR140" s="58"/>
      <c r="FS140" s="58"/>
      <c r="FT140" s="58"/>
      <c r="FU140" s="58"/>
      <c r="FV140" s="58"/>
      <c r="FW140" s="58"/>
      <c r="FX140" s="58"/>
      <c r="FY140" s="58"/>
      <c r="FZ140" s="58"/>
      <c r="GA140" s="58"/>
      <c r="GB140" s="58"/>
      <c r="GC140" s="58"/>
      <c r="GD140" s="58"/>
      <c r="GE140" s="58"/>
      <c r="GF140" s="58"/>
      <c r="GG140" s="58"/>
      <c r="GH140" s="58"/>
      <c r="GI140" s="58"/>
      <c r="GJ140" s="58"/>
      <c r="GK140" s="58"/>
    </row>
    <row r="141" spans="1:193" ht="5.45" customHeight="1" x14ac:dyDescent="0.2">
      <c r="A141" s="269"/>
      <c r="B141" s="272"/>
      <c r="C141" s="272"/>
      <c r="D141" s="210"/>
      <c r="E141" s="408"/>
      <c r="F141" s="210"/>
      <c r="G141" s="408"/>
      <c r="H141" s="408"/>
      <c r="I141" s="408"/>
      <c r="J141" s="431"/>
      <c r="K141" s="288"/>
      <c r="L141" s="288"/>
      <c r="M141" s="285"/>
      <c r="N141" s="288"/>
      <c r="O141" s="304"/>
      <c r="P141" s="304"/>
      <c r="Q141" s="304"/>
      <c r="R141" s="285"/>
      <c r="S141" s="307"/>
      <c r="T141" s="285"/>
      <c r="U141" s="376"/>
      <c r="V141" s="356"/>
      <c r="W141" s="368"/>
      <c r="X141" s="385"/>
      <c r="Y141" s="370"/>
      <c r="Z141" s="370"/>
      <c r="AA141" s="371"/>
      <c r="AB141" s="509"/>
      <c r="AC141" s="381"/>
      <c r="AD141" s="381"/>
      <c r="AE141" s="290" t="s">
        <v>277</v>
      </c>
      <c r="AF141" s="285"/>
      <c r="AG141" s="304"/>
      <c r="AH141" s="313">
        <v>0.2</v>
      </c>
      <c r="AI141" s="322" t="s">
        <v>373</v>
      </c>
      <c r="AJ141" s="319" t="s">
        <v>372</v>
      </c>
      <c r="AK141" s="297">
        <v>319</v>
      </c>
      <c r="AL141" s="285"/>
      <c r="AM141" s="387"/>
      <c r="AN141" s="376"/>
      <c r="AO141" s="356"/>
      <c r="AP141" s="325"/>
      <c r="AQ141" s="381"/>
      <c r="AR141" s="381"/>
      <c r="AS141" s="381"/>
      <c r="AT141" s="104">
        <v>81901750</v>
      </c>
      <c r="AU141" s="82" t="s">
        <v>177</v>
      </c>
      <c r="AV141" s="381"/>
      <c r="AW141" s="381"/>
      <c r="AX141" s="37" t="s">
        <v>143</v>
      </c>
      <c r="AY141" s="496" t="s">
        <v>414</v>
      </c>
      <c r="AZ141" s="43" t="s">
        <v>401</v>
      </c>
      <c r="BA141" s="44" t="s">
        <v>177</v>
      </c>
      <c r="BB141" s="89">
        <v>45292</v>
      </c>
      <c r="BC141" s="225"/>
      <c r="BD141" s="225"/>
      <c r="BE141" s="235"/>
      <c r="BF141" s="245"/>
      <c r="BG141" s="214"/>
      <c r="BH141" s="214"/>
      <c r="BI141" s="579"/>
      <c r="ED141" s="58"/>
      <c r="EE141" s="58"/>
      <c r="EF141" s="58"/>
      <c r="EG141" s="58"/>
      <c r="EH141" s="58"/>
      <c r="EI141" s="58"/>
      <c r="EJ141" s="58"/>
      <c r="EK141" s="58"/>
      <c r="EL141" s="58"/>
      <c r="EM141" s="58"/>
      <c r="EN141" s="58"/>
      <c r="EO141" s="58"/>
      <c r="EP141" s="58"/>
      <c r="EQ141" s="58"/>
      <c r="ER141" s="58"/>
      <c r="ES141" s="58"/>
      <c r="ET141" s="58"/>
      <c r="EU141" s="58"/>
      <c r="EV141" s="58"/>
      <c r="EW141" s="58"/>
      <c r="EX141" s="58"/>
      <c r="EY141" s="58"/>
      <c r="EZ141" s="58"/>
      <c r="FA141" s="58"/>
      <c r="FB141" s="58"/>
      <c r="FC141" s="58"/>
      <c r="FD141" s="58"/>
      <c r="FE141" s="58"/>
      <c r="FF141" s="58"/>
      <c r="FG141" s="58"/>
      <c r="FH141" s="58"/>
      <c r="FI141" s="58"/>
      <c r="FJ141" s="58"/>
      <c r="FK141" s="58"/>
      <c r="FL141" s="58"/>
      <c r="FM141" s="58"/>
      <c r="FN141" s="58"/>
      <c r="FO141" s="58"/>
      <c r="FP141" s="58"/>
      <c r="FQ141" s="58"/>
      <c r="FR141" s="58"/>
      <c r="FS141" s="58"/>
      <c r="FT141" s="58"/>
      <c r="FU141" s="58"/>
      <c r="FV141" s="58"/>
      <c r="FW141" s="58"/>
      <c r="FX141" s="58"/>
      <c r="FY141" s="58"/>
      <c r="FZ141" s="58"/>
      <c r="GA141" s="58"/>
      <c r="GB141" s="58"/>
      <c r="GC141" s="58"/>
      <c r="GD141" s="58"/>
      <c r="GE141" s="58"/>
      <c r="GF141" s="58"/>
      <c r="GG141" s="58"/>
      <c r="GH141" s="58"/>
      <c r="GI141" s="58"/>
      <c r="GJ141" s="58"/>
      <c r="GK141" s="58"/>
    </row>
    <row r="142" spans="1:193" ht="34.15" hidden="1" customHeight="1" x14ac:dyDescent="0.2">
      <c r="A142" s="269"/>
      <c r="B142" s="272"/>
      <c r="C142" s="272"/>
      <c r="D142" s="210"/>
      <c r="E142" s="408"/>
      <c r="F142" s="210"/>
      <c r="G142" s="408"/>
      <c r="H142" s="408"/>
      <c r="I142" s="408"/>
      <c r="J142" s="431"/>
      <c r="K142" s="288"/>
      <c r="L142" s="288"/>
      <c r="M142" s="285"/>
      <c r="N142" s="288"/>
      <c r="O142" s="304"/>
      <c r="P142" s="304"/>
      <c r="Q142" s="304"/>
      <c r="R142" s="285"/>
      <c r="S142" s="307"/>
      <c r="T142" s="285"/>
      <c r="U142" s="376"/>
      <c r="V142" s="356"/>
      <c r="W142" s="368"/>
      <c r="X142" s="385"/>
      <c r="Y142" s="370"/>
      <c r="Z142" s="370"/>
      <c r="AA142" s="371"/>
      <c r="AB142" s="509"/>
      <c r="AC142" s="381"/>
      <c r="AD142" s="381"/>
      <c r="AE142" s="292"/>
      <c r="AF142" s="285"/>
      <c r="AG142" s="304"/>
      <c r="AH142" s="315"/>
      <c r="AI142" s="323"/>
      <c r="AJ142" s="321"/>
      <c r="AK142" s="299"/>
      <c r="AL142" s="285"/>
      <c r="AM142" s="387"/>
      <c r="AN142" s="376"/>
      <c r="AO142" s="356"/>
      <c r="AP142" s="325"/>
      <c r="AQ142" s="381"/>
      <c r="AR142" s="381"/>
      <c r="AS142" s="381"/>
      <c r="AT142" s="76">
        <v>18098250</v>
      </c>
      <c r="AU142" s="83" t="s">
        <v>140</v>
      </c>
      <c r="AV142" s="381"/>
      <c r="AW142" s="381"/>
      <c r="AX142" s="37" t="s">
        <v>143</v>
      </c>
      <c r="AY142" s="497"/>
      <c r="AZ142" s="43" t="s">
        <v>401</v>
      </c>
      <c r="BA142" s="92" t="s">
        <v>140</v>
      </c>
      <c r="BB142" s="89">
        <v>45292</v>
      </c>
      <c r="BC142" s="225"/>
      <c r="BD142" s="225"/>
      <c r="BE142" s="235"/>
      <c r="BF142" s="245"/>
      <c r="BG142" s="214"/>
      <c r="BH142" s="214"/>
      <c r="BI142" s="579"/>
      <c r="ED142" s="58"/>
      <c r="EE142" s="58"/>
      <c r="EF142" s="58"/>
      <c r="EG142" s="58"/>
      <c r="EH142" s="58"/>
      <c r="EI142" s="58"/>
      <c r="EJ142" s="58"/>
      <c r="EK142" s="58"/>
      <c r="EL142" s="58"/>
      <c r="EM142" s="58"/>
      <c r="EN142" s="58"/>
      <c r="EO142" s="58"/>
      <c r="EP142" s="58"/>
      <c r="EQ142" s="58"/>
      <c r="ER142" s="58"/>
      <c r="ES142" s="58"/>
      <c r="ET142" s="58"/>
      <c r="EU142" s="58"/>
      <c r="EV142" s="58"/>
      <c r="EW142" s="58"/>
      <c r="EX142" s="58"/>
      <c r="EY142" s="58"/>
      <c r="EZ142" s="58"/>
      <c r="FA142" s="58"/>
      <c r="FB142" s="58"/>
      <c r="FC142" s="58"/>
      <c r="FD142" s="58"/>
      <c r="FE142" s="58"/>
      <c r="FF142" s="58"/>
      <c r="FG142" s="58"/>
      <c r="FH142" s="58"/>
      <c r="FI142" s="58"/>
      <c r="FJ142" s="58"/>
      <c r="FK142" s="58"/>
      <c r="FL142" s="58"/>
      <c r="FM142" s="58"/>
      <c r="FN142" s="58"/>
      <c r="FO142" s="58"/>
      <c r="FP142" s="58"/>
      <c r="FQ142" s="58"/>
      <c r="FR142" s="58"/>
      <c r="FS142" s="58"/>
      <c r="FT142" s="58"/>
      <c r="FU142" s="58"/>
      <c r="FV142" s="58"/>
      <c r="FW142" s="58"/>
      <c r="FX142" s="58"/>
      <c r="FY142" s="58"/>
      <c r="FZ142" s="58"/>
      <c r="GA142" s="58"/>
      <c r="GB142" s="58"/>
      <c r="GC142" s="58"/>
      <c r="GD142" s="58"/>
      <c r="GE142" s="58"/>
      <c r="GF142" s="58"/>
      <c r="GG142" s="58"/>
      <c r="GH142" s="58"/>
      <c r="GI142" s="58"/>
      <c r="GJ142" s="58"/>
      <c r="GK142" s="58"/>
    </row>
    <row r="143" spans="1:193" ht="84.6" hidden="1" customHeight="1" x14ac:dyDescent="0.2">
      <c r="A143" s="269"/>
      <c r="B143" s="272"/>
      <c r="C143" s="272"/>
      <c r="D143" s="210"/>
      <c r="E143" s="408"/>
      <c r="F143" s="210"/>
      <c r="G143" s="408"/>
      <c r="H143" s="408"/>
      <c r="I143" s="408"/>
      <c r="J143" s="431"/>
      <c r="K143" s="288"/>
      <c r="L143" s="288"/>
      <c r="M143" s="285"/>
      <c r="N143" s="288"/>
      <c r="O143" s="304"/>
      <c r="P143" s="304"/>
      <c r="Q143" s="304"/>
      <c r="R143" s="285"/>
      <c r="S143" s="307"/>
      <c r="T143" s="285"/>
      <c r="U143" s="376"/>
      <c r="V143" s="356"/>
      <c r="W143" s="368"/>
      <c r="X143" s="385"/>
      <c r="Y143" s="370"/>
      <c r="Z143" s="370"/>
      <c r="AA143" s="371"/>
      <c r="AB143" s="509"/>
      <c r="AC143" s="381"/>
      <c r="AD143" s="381"/>
      <c r="AE143" s="44" t="s">
        <v>278</v>
      </c>
      <c r="AF143" s="285"/>
      <c r="AG143" s="304"/>
      <c r="AH143" s="34">
        <v>0.2</v>
      </c>
      <c r="AI143" s="63" t="s">
        <v>373</v>
      </c>
      <c r="AJ143" s="35" t="s">
        <v>372</v>
      </c>
      <c r="AK143" s="62">
        <v>319</v>
      </c>
      <c r="AL143" s="285"/>
      <c r="AM143" s="387"/>
      <c r="AN143" s="376"/>
      <c r="AO143" s="356"/>
      <c r="AP143" s="325"/>
      <c r="AQ143" s="381"/>
      <c r="AR143" s="381"/>
      <c r="AS143" s="381"/>
      <c r="AT143" s="76">
        <v>33000000</v>
      </c>
      <c r="AU143" s="83" t="s">
        <v>177</v>
      </c>
      <c r="AV143" s="381"/>
      <c r="AW143" s="381"/>
      <c r="AX143" s="37" t="s">
        <v>143</v>
      </c>
      <c r="AY143" s="50" t="s">
        <v>144</v>
      </c>
      <c r="AZ143" s="43" t="s">
        <v>145</v>
      </c>
      <c r="BA143" s="44" t="s">
        <v>177</v>
      </c>
      <c r="BB143" s="89">
        <v>45292</v>
      </c>
      <c r="BC143" s="225"/>
      <c r="BD143" s="225"/>
      <c r="BE143" s="235"/>
      <c r="BF143" s="245"/>
      <c r="BG143" s="214"/>
      <c r="BH143" s="214"/>
      <c r="BI143" s="579"/>
      <c r="ED143" s="58"/>
      <c r="EE143" s="58"/>
      <c r="EF143" s="58"/>
      <c r="EG143" s="58"/>
      <c r="EH143" s="58"/>
      <c r="EI143" s="58"/>
      <c r="EJ143" s="58"/>
      <c r="EK143" s="58"/>
      <c r="EL143" s="58"/>
      <c r="EM143" s="58"/>
      <c r="EN143" s="58"/>
      <c r="EO143" s="58"/>
      <c r="EP143" s="58"/>
      <c r="EQ143" s="58"/>
      <c r="ER143" s="58"/>
      <c r="ES143" s="58"/>
      <c r="ET143" s="58"/>
      <c r="EU143" s="58"/>
      <c r="EV143" s="58"/>
      <c r="EW143" s="58"/>
      <c r="EX143" s="58"/>
      <c r="EY143" s="58"/>
      <c r="EZ143" s="58"/>
      <c r="FA143" s="58"/>
      <c r="FB143" s="58"/>
      <c r="FC143" s="58"/>
      <c r="FD143" s="58"/>
      <c r="FE143" s="58"/>
      <c r="FF143" s="58"/>
      <c r="FG143" s="58"/>
      <c r="FH143" s="58"/>
      <c r="FI143" s="58"/>
      <c r="FJ143" s="58"/>
      <c r="FK143" s="58"/>
      <c r="FL143" s="58"/>
      <c r="FM143" s="58"/>
      <c r="FN143" s="58"/>
      <c r="FO143" s="58"/>
      <c r="FP143" s="58"/>
      <c r="FQ143" s="58"/>
      <c r="FR143" s="58"/>
      <c r="FS143" s="58"/>
      <c r="FT143" s="58"/>
      <c r="FU143" s="58"/>
      <c r="FV143" s="58"/>
      <c r="FW143" s="58"/>
      <c r="FX143" s="58"/>
      <c r="FY143" s="58"/>
      <c r="FZ143" s="58"/>
      <c r="GA143" s="58"/>
      <c r="GB143" s="58"/>
      <c r="GC143" s="58"/>
      <c r="GD143" s="58"/>
      <c r="GE143" s="58"/>
      <c r="GF143" s="58"/>
      <c r="GG143" s="58"/>
      <c r="GH143" s="58"/>
      <c r="GI143" s="58"/>
      <c r="GJ143" s="58"/>
      <c r="GK143" s="58"/>
    </row>
    <row r="144" spans="1:193" ht="27.6" hidden="1" customHeight="1" x14ac:dyDescent="0.2">
      <c r="A144" s="269"/>
      <c r="B144" s="272"/>
      <c r="C144" s="272"/>
      <c r="D144" s="210"/>
      <c r="E144" s="408"/>
      <c r="F144" s="210"/>
      <c r="G144" s="408"/>
      <c r="H144" s="408"/>
      <c r="I144" s="408"/>
      <c r="J144" s="431"/>
      <c r="K144" s="288"/>
      <c r="L144" s="288"/>
      <c r="M144" s="285"/>
      <c r="N144" s="288"/>
      <c r="O144" s="304"/>
      <c r="P144" s="304"/>
      <c r="Q144" s="304"/>
      <c r="R144" s="285"/>
      <c r="S144" s="307"/>
      <c r="T144" s="285"/>
      <c r="U144" s="376"/>
      <c r="V144" s="356"/>
      <c r="W144" s="368"/>
      <c r="X144" s="385"/>
      <c r="Y144" s="370"/>
      <c r="Z144" s="370"/>
      <c r="AA144" s="371"/>
      <c r="AB144" s="509"/>
      <c r="AC144" s="381"/>
      <c r="AD144" s="381"/>
      <c r="AE144" s="290" t="s">
        <v>279</v>
      </c>
      <c r="AF144" s="285"/>
      <c r="AG144" s="304"/>
      <c r="AH144" s="313">
        <v>0.08</v>
      </c>
      <c r="AI144" s="322" t="s">
        <v>373</v>
      </c>
      <c r="AJ144" s="319" t="s">
        <v>372</v>
      </c>
      <c r="AK144" s="297">
        <v>319</v>
      </c>
      <c r="AL144" s="285"/>
      <c r="AM144" s="387"/>
      <c r="AN144" s="376"/>
      <c r="AO144" s="356"/>
      <c r="AP144" s="325"/>
      <c r="AQ144" s="381"/>
      <c r="AR144" s="381"/>
      <c r="AS144" s="381"/>
      <c r="AT144" s="392">
        <f>42469350+12000000</f>
        <v>54469350</v>
      </c>
      <c r="AU144" s="496" t="s">
        <v>177</v>
      </c>
      <c r="AV144" s="381"/>
      <c r="AW144" s="381"/>
      <c r="AX144" s="37" t="s">
        <v>143</v>
      </c>
      <c r="AY144" s="50" t="s">
        <v>144</v>
      </c>
      <c r="AZ144" s="43" t="s">
        <v>145</v>
      </c>
      <c r="BA144" s="44" t="s">
        <v>177</v>
      </c>
      <c r="BB144" s="89">
        <v>45292</v>
      </c>
      <c r="BC144" s="225"/>
      <c r="BD144" s="225"/>
      <c r="BE144" s="235"/>
      <c r="BF144" s="245"/>
      <c r="BG144" s="214"/>
      <c r="BH144" s="214"/>
      <c r="BI144" s="579"/>
      <c r="ED144" s="58"/>
      <c r="EE144" s="58"/>
      <c r="EF144" s="58"/>
      <c r="EG144" s="58"/>
      <c r="EH144" s="58"/>
      <c r="EI144" s="58"/>
      <c r="EJ144" s="58"/>
      <c r="EK144" s="58"/>
      <c r="EL144" s="58"/>
      <c r="EM144" s="58"/>
      <c r="EN144" s="58"/>
      <c r="EO144" s="58"/>
      <c r="EP144" s="58"/>
      <c r="EQ144" s="58"/>
      <c r="ER144" s="58"/>
      <c r="ES144" s="58"/>
      <c r="ET144" s="58"/>
      <c r="EU144" s="58"/>
      <c r="EV144" s="58"/>
      <c r="EW144" s="58"/>
      <c r="EX144" s="58"/>
      <c r="EY144" s="58"/>
      <c r="EZ144" s="58"/>
      <c r="FA144" s="58"/>
      <c r="FB144" s="58"/>
      <c r="FC144" s="58"/>
      <c r="FD144" s="58"/>
      <c r="FE144" s="58"/>
      <c r="FF144" s="58"/>
      <c r="FG144" s="58"/>
      <c r="FH144" s="58"/>
      <c r="FI144" s="58"/>
      <c r="FJ144" s="58"/>
      <c r="FK144" s="58"/>
      <c r="FL144" s="58"/>
      <c r="FM144" s="58"/>
      <c r="FN144" s="58"/>
      <c r="FO144" s="58"/>
      <c r="FP144" s="58"/>
      <c r="FQ144" s="58"/>
      <c r="FR144" s="58"/>
      <c r="FS144" s="58"/>
      <c r="FT144" s="58"/>
      <c r="FU144" s="58"/>
      <c r="FV144" s="58"/>
      <c r="FW144" s="58"/>
      <c r="FX144" s="58"/>
      <c r="FY144" s="58"/>
      <c r="FZ144" s="58"/>
      <c r="GA144" s="58"/>
      <c r="GB144" s="58"/>
      <c r="GC144" s="58"/>
      <c r="GD144" s="58"/>
      <c r="GE144" s="58"/>
      <c r="GF144" s="58"/>
      <c r="GG144" s="58"/>
      <c r="GH144" s="58"/>
      <c r="GI144" s="58"/>
      <c r="GJ144" s="58"/>
      <c r="GK144" s="58"/>
    </row>
    <row r="145" spans="1:193" ht="142.15" customHeight="1" x14ac:dyDescent="0.2">
      <c r="A145" s="269"/>
      <c r="B145" s="272"/>
      <c r="C145" s="272"/>
      <c r="D145" s="210"/>
      <c r="E145" s="408"/>
      <c r="F145" s="210"/>
      <c r="G145" s="408"/>
      <c r="H145" s="408"/>
      <c r="I145" s="408"/>
      <c r="J145" s="431"/>
      <c r="K145" s="289"/>
      <c r="L145" s="289"/>
      <c r="M145" s="286"/>
      <c r="N145" s="289"/>
      <c r="O145" s="305"/>
      <c r="P145" s="305"/>
      <c r="Q145" s="305"/>
      <c r="R145" s="286"/>
      <c r="S145" s="308"/>
      <c r="T145" s="286"/>
      <c r="U145" s="377"/>
      <c r="V145" s="357"/>
      <c r="W145" s="369"/>
      <c r="X145" s="385"/>
      <c r="Y145" s="370"/>
      <c r="Z145" s="370"/>
      <c r="AA145" s="371"/>
      <c r="AB145" s="509"/>
      <c r="AC145" s="381"/>
      <c r="AD145" s="381"/>
      <c r="AE145" s="292"/>
      <c r="AF145" s="286"/>
      <c r="AG145" s="305"/>
      <c r="AH145" s="315"/>
      <c r="AI145" s="323"/>
      <c r="AJ145" s="321"/>
      <c r="AK145" s="299"/>
      <c r="AL145" s="286"/>
      <c r="AM145" s="388"/>
      <c r="AN145" s="377"/>
      <c r="AO145" s="357"/>
      <c r="AP145" s="325"/>
      <c r="AQ145" s="381"/>
      <c r="AR145" s="381"/>
      <c r="AS145" s="381"/>
      <c r="AT145" s="394"/>
      <c r="AU145" s="497"/>
      <c r="AV145" s="381"/>
      <c r="AW145" s="381"/>
      <c r="AX145" s="37" t="s">
        <v>143</v>
      </c>
      <c r="AY145" s="50" t="s">
        <v>418</v>
      </c>
      <c r="AZ145" s="43" t="s">
        <v>419</v>
      </c>
      <c r="BA145" s="44" t="s">
        <v>177</v>
      </c>
      <c r="BB145" s="89">
        <v>45292</v>
      </c>
      <c r="BC145" s="225"/>
      <c r="BD145" s="225"/>
      <c r="BE145" s="235"/>
      <c r="BF145" s="245"/>
      <c r="BG145" s="214"/>
      <c r="BH145" s="214"/>
      <c r="BI145" s="579"/>
      <c r="ED145" s="58"/>
      <c r="EE145" s="58"/>
      <c r="EF145" s="58"/>
      <c r="EG145" s="58"/>
      <c r="EH145" s="58"/>
      <c r="EI145" s="58"/>
      <c r="EJ145" s="58"/>
      <c r="EK145" s="58"/>
      <c r="EL145" s="58"/>
      <c r="EM145" s="58"/>
      <c r="EN145" s="58"/>
      <c r="EO145" s="58"/>
      <c r="EP145" s="58"/>
      <c r="EQ145" s="58"/>
      <c r="ER145" s="58"/>
      <c r="ES145" s="58"/>
      <c r="ET145" s="58"/>
      <c r="EU145" s="58"/>
      <c r="EV145" s="58"/>
      <c r="EW145" s="58"/>
      <c r="EX145" s="58"/>
      <c r="EY145" s="58"/>
      <c r="EZ145" s="58"/>
      <c r="FA145" s="58"/>
      <c r="FB145" s="58"/>
      <c r="FC145" s="58"/>
      <c r="FD145" s="58"/>
      <c r="FE145" s="58"/>
      <c r="FF145" s="58"/>
      <c r="FG145" s="58"/>
      <c r="FH145" s="58"/>
      <c r="FI145" s="58"/>
      <c r="FJ145" s="58"/>
      <c r="FK145" s="58"/>
      <c r="FL145" s="58"/>
      <c r="FM145" s="58"/>
      <c r="FN145" s="58"/>
      <c r="FO145" s="58"/>
      <c r="FP145" s="58"/>
      <c r="FQ145" s="58"/>
      <c r="FR145" s="58"/>
      <c r="FS145" s="58"/>
      <c r="FT145" s="58"/>
      <c r="FU145" s="58"/>
      <c r="FV145" s="58"/>
      <c r="FW145" s="58"/>
      <c r="FX145" s="58"/>
      <c r="FY145" s="58"/>
      <c r="FZ145" s="58"/>
      <c r="GA145" s="58"/>
      <c r="GB145" s="58"/>
      <c r="GC145" s="58"/>
      <c r="GD145" s="58"/>
      <c r="GE145" s="58"/>
      <c r="GF145" s="58"/>
      <c r="GG145" s="58"/>
      <c r="GH145" s="58"/>
      <c r="GI145" s="58"/>
      <c r="GJ145" s="58"/>
      <c r="GK145" s="58"/>
    </row>
    <row r="146" spans="1:193" ht="81.75" customHeight="1" x14ac:dyDescent="0.2">
      <c r="A146" s="269"/>
      <c r="B146" s="272"/>
      <c r="C146" s="272"/>
      <c r="D146" s="210"/>
      <c r="E146" s="408"/>
      <c r="F146" s="210"/>
      <c r="G146" s="408"/>
      <c r="H146" s="408"/>
      <c r="I146" s="408"/>
      <c r="J146" s="431"/>
      <c r="K146" s="81" t="s">
        <v>280</v>
      </c>
      <c r="L146" s="44" t="s">
        <v>125</v>
      </c>
      <c r="M146" s="47">
        <v>0</v>
      </c>
      <c r="N146" s="44" t="s">
        <v>281</v>
      </c>
      <c r="O146" s="296" t="s">
        <v>129</v>
      </c>
      <c r="P146" s="296"/>
      <c r="Q146" s="296" t="s">
        <v>266</v>
      </c>
      <c r="R146" s="33">
        <v>10</v>
      </c>
      <c r="S146" s="158">
        <v>8</v>
      </c>
      <c r="T146" s="33">
        <f>2+8</f>
        <v>10</v>
      </c>
      <c r="U146" s="177">
        <v>1</v>
      </c>
      <c r="V146" s="176">
        <f>U146/S146</f>
        <v>0.125</v>
      </c>
      <c r="W146" s="180">
        <f>U146/S146</f>
        <v>0.125</v>
      </c>
      <c r="X146" s="385"/>
      <c r="Y146" s="370"/>
      <c r="Z146" s="370"/>
      <c r="AA146" s="371"/>
      <c r="AB146" s="509"/>
      <c r="AC146" s="381"/>
      <c r="AD146" s="381"/>
      <c r="AE146" s="44" t="s">
        <v>282</v>
      </c>
      <c r="AF146" s="398"/>
      <c r="AG146" s="54"/>
      <c r="AH146" s="34">
        <v>0.1</v>
      </c>
      <c r="AI146" s="63" t="s">
        <v>373</v>
      </c>
      <c r="AJ146" s="35" t="s">
        <v>372</v>
      </c>
      <c r="AK146" s="62">
        <v>319</v>
      </c>
      <c r="AL146" s="93" t="s">
        <v>157</v>
      </c>
      <c r="AM146" s="93"/>
      <c r="AN146" s="177">
        <f>U146</f>
        <v>1</v>
      </c>
      <c r="AO146" s="176">
        <f>AN146/S146</f>
        <v>0.125</v>
      </c>
      <c r="AP146" s="325"/>
      <c r="AQ146" s="381"/>
      <c r="AR146" s="381"/>
      <c r="AS146" s="381"/>
      <c r="AT146" s="76">
        <v>47586000</v>
      </c>
      <c r="AU146" s="83" t="s">
        <v>177</v>
      </c>
      <c r="AV146" s="381"/>
      <c r="AW146" s="381"/>
      <c r="AX146" s="37" t="s">
        <v>143</v>
      </c>
      <c r="AY146" s="50" t="s">
        <v>283</v>
      </c>
      <c r="AZ146" s="43" t="s">
        <v>145</v>
      </c>
      <c r="BA146" s="44" t="s">
        <v>177</v>
      </c>
      <c r="BB146" s="89">
        <v>45292</v>
      </c>
      <c r="BC146" s="225"/>
      <c r="BD146" s="225"/>
      <c r="BE146" s="235"/>
      <c r="BF146" s="44" t="s">
        <v>439</v>
      </c>
      <c r="BG146" s="44" t="s">
        <v>450</v>
      </c>
      <c r="BH146" s="44" t="s">
        <v>483</v>
      </c>
      <c r="BI146" s="170" t="s">
        <v>515</v>
      </c>
      <c r="ED146" s="58"/>
      <c r="EE146" s="58"/>
      <c r="EF146" s="58"/>
      <c r="EG146" s="58"/>
      <c r="EH146" s="58"/>
      <c r="EI146" s="58"/>
      <c r="EJ146" s="58"/>
      <c r="EK146" s="58"/>
      <c r="EL146" s="58"/>
      <c r="EM146" s="58"/>
      <c r="EN146" s="58"/>
      <c r="EO146" s="58"/>
      <c r="EP146" s="58"/>
      <c r="EQ146" s="58"/>
      <c r="ER146" s="58"/>
      <c r="ES146" s="58"/>
      <c r="ET146" s="58"/>
      <c r="EU146" s="58"/>
      <c r="EV146" s="58"/>
      <c r="EW146" s="58"/>
      <c r="EX146" s="58"/>
      <c r="EY146" s="58"/>
      <c r="EZ146" s="58"/>
      <c r="FA146" s="58"/>
      <c r="FB146" s="58"/>
      <c r="FC146" s="58"/>
      <c r="FD146" s="58"/>
      <c r="FE146" s="58"/>
      <c r="FF146" s="58"/>
      <c r="FG146" s="58"/>
      <c r="FH146" s="58"/>
      <c r="FI146" s="58"/>
      <c r="FJ146" s="58"/>
      <c r="FK146" s="58"/>
      <c r="FL146" s="58"/>
      <c r="FM146" s="58"/>
      <c r="FN146" s="58"/>
      <c r="FO146" s="58"/>
      <c r="FP146" s="58"/>
      <c r="FQ146" s="58"/>
      <c r="FR146" s="58"/>
      <c r="FS146" s="58"/>
      <c r="FT146" s="58"/>
      <c r="FU146" s="58"/>
      <c r="FV146" s="58"/>
      <c r="FW146" s="58"/>
      <c r="FX146" s="58"/>
      <c r="FY146" s="58"/>
      <c r="FZ146" s="58"/>
      <c r="GA146" s="58"/>
      <c r="GB146" s="58"/>
      <c r="GC146" s="58"/>
      <c r="GD146" s="58"/>
      <c r="GE146" s="58"/>
      <c r="GF146" s="58"/>
      <c r="GG146" s="58"/>
      <c r="GH146" s="58"/>
      <c r="GI146" s="58"/>
      <c r="GJ146" s="58"/>
      <c r="GK146" s="58"/>
    </row>
    <row r="147" spans="1:193" ht="42.75" customHeight="1" x14ac:dyDescent="0.25">
      <c r="A147" s="269"/>
      <c r="B147" s="272"/>
      <c r="C147" s="272"/>
      <c r="D147" s="210"/>
      <c r="E147" s="408"/>
      <c r="F147" s="210"/>
      <c r="G147" s="408"/>
      <c r="H147" s="408"/>
      <c r="I147" s="408"/>
      <c r="J147" s="431"/>
      <c r="K147" s="287" t="s">
        <v>284</v>
      </c>
      <c r="L147" s="290" t="s">
        <v>125</v>
      </c>
      <c r="M147" s="293">
        <v>0</v>
      </c>
      <c r="N147" s="290" t="s">
        <v>285</v>
      </c>
      <c r="O147" s="296"/>
      <c r="P147" s="296"/>
      <c r="Q147" s="296"/>
      <c r="R147" s="297">
        <v>1</v>
      </c>
      <c r="S147" s="300">
        <v>1</v>
      </c>
      <c r="T147" s="297">
        <f>1+1</f>
        <v>2</v>
      </c>
      <c r="U147" s="361">
        <v>1</v>
      </c>
      <c r="V147" s="324">
        <f>U147/S147</f>
        <v>1</v>
      </c>
      <c r="W147" s="364">
        <f>U147/R147</f>
        <v>1</v>
      </c>
      <c r="X147" s="385"/>
      <c r="Y147" s="370"/>
      <c r="Z147" s="370"/>
      <c r="AA147" s="371"/>
      <c r="AB147" s="509"/>
      <c r="AC147" s="381"/>
      <c r="AD147" s="381"/>
      <c r="AE147" s="290" t="s">
        <v>286</v>
      </c>
      <c r="AF147" s="399"/>
      <c r="AG147" s="372"/>
      <c r="AH147" s="313">
        <v>0.1</v>
      </c>
      <c r="AI147" s="322" t="s">
        <v>373</v>
      </c>
      <c r="AJ147" s="319" t="s">
        <v>372</v>
      </c>
      <c r="AK147" s="297">
        <v>319</v>
      </c>
      <c r="AL147" s="382" t="s">
        <v>157</v>
      </c>
      <c r="AM147" s="382"/>
      <c r="AN147" s="361">
        <f>U147</f>
        <v>1</v>
      </c>
      <c r="AO147" s="324">
        <f>AN147/S147</f>
        <v>1</v>
      </c>
      <c r="AP147" s="325"/>
      <c r="AQ147" s="381"/>
      <c r="AR147" s="381"/>
      <c r="AS147" s="381"/>
      <c r="AT147" s="494">
        <v>82189000</v>
      </c>
      <c r="AU147" s="496" t="s">
        <v>177</v>
      </c>
      <c r="AV147" s="381"/>
      <c r="AW147" s="381"/>
      <c r="AX147" s="37" t="s">
        <v>143</v>
      </c>
      <c r="AY147" s="75" t="s">
        <v>421</v>
      </c>
      <c r="AZ147" s="43" t="s">
        <v>145</v>
      </c>
      <c r="BA147" s="44" t="s">
        <v>177</v>
      </c>
      <c r="BB147" s="89">
        <v>45292</v>
      </c>
      <c r="BC147" s="225"/>
      <c r="BD147" s="225"/>
      <c r="BE147" s="235"/>
      <c r="BF147" s="245" t="s">
        <v>440</v>
      </c>
      <c r="BG147" s="245" t="s">
        <v>452</v>
      </c>
      <c r="BH147" s="214" t="s">
        <v>482</v>
      </c>
      <c r="BI147" s="579" t="s">
        <v>511</v>
      </c>
      <c r="ED147" s="58"/>
      <c r="EE147" s="58"/>
      <c r="EF147" s="58"/>
      <c r="EG147" s="58"/>
      <c r="EH147" s="58"/>
      <c r="EI147" s="58"/>
      <c r="EJ147" s="58"/>
      <c r="EK147" s="58"/>
      <c r="EL147" s="58"/>
      <c r="EM147" s="58"/>
      <c r="EN147" s="58"/>
      <c r="EO147" s="58"/>
      <c r="EP147" s="58"/>
      <c r="EQ147" s="58"/>
      <c r="ER147" s="58"/>
      <c r="ES147" s="58"/>
      <c r="ET147" s="58"/>
      <c r="EU147" s="58"/>
      <c r="EV147" s="58"/>
      <c r="EW147" s="58"/>
      <c r="EX147" s="58"/>
      <c r="EY147" s="58"/>
      <c r="EZ147" s="58"/>
      <c r="FA147" s="58"/>
      <c r="FB147" s="58"/>
      <c r="FC147" s="58"/>
      <c r="FD147" s="58"/>
      <c r="FE147" s="58"/>
      <c r="FF147" s="58"/>
      <c r="FG147" s="58"/>
      <c r="FH147" s="58"/>
      <c r="FI147" s="58"/>
      <c r="FJ147" s="58"/>
      <c r="FK147" s="58"/>
      <c r="FL147" s="58"/>
      <c r="FM147" s="58"/>
      <c r="FN147" s="58"/>
      <c r="FO147" s="58"/>
      <c r="FP147" s="58"/>
      <c r="FQ147" s="58"/>
      <c r="FR147" s="58"/>
      <c r="FS147" s="58"/>
      <c r="FT147" s="58"/>
      <c r="FU147" s="58"/>
      <c r="FV147" s="58"/>
      <c r="FW147" s="58"/>
      <c r="FX147" s="58"/>
      <c r="FY147" s="58"/>
      <c r="FZ147" s="58"/>
      <c r="GA147" s="58"/>
      <c r="GB147" s="58"/>
      <c r="GC147" s="58"/>
      <c r="GD147" s="58"/>
      <c r="GE147" s="58"/>
      <c r="GF147" s="58"/>
      <c r="GG147" s="58"/>
      <c r="GH147" s="58"/>
      <c r="GI147" s="58"/>
      <c r="GJ147" s="58"/>
      <c r="GK147" s="58"/>
    </row>
    <row r="148" spans="1:193" ht="13.9" customHeight="1" x14ac:dyDescent="0.2">
      <c r="A148" s="269"/>
      <c r="B148" s="272"/>
      <c r="C148" s="272"/>
      <c r="D148" s="210"/>
      <c r="E148" s="408"/>
      <c r="F148" s="210"/>
      <c r="G148" s="408"/>
      <c r="H148" s="408"/>
      <c r="I148" s="408"/>
      <c r="J148" s="431"/>
      <c r="K148" s="288"/>
      <c r="L148" s="291"/>
      <c r="M148" s="294"/>
      <c r="N148" s="291"/>
      <c r="O148" s="296"/>
      <c r="P148" s="296"/>
      <c r="Q148" s="296"/>
      <c r="R148" s="298"/>
      <c r="S148" s="301"/>
      <c r="T148" s="298"/>
      <c r="U148" s="362"/>
      <c r="V148" s="325"/>
      <c r="W148" s="365"/>
      <c r="X148" s="385"/>
      <c r="Y148" s="370"/>
      <c r="Z148" s="370"/>
      <c r="AA148" s="371"/>
      <c r="AB148" s="509"/>
      <c r="AC148" s="381"/>
      <c r="AD148" s="381"/>
      <c r="AE148" s="291"/>
      <c r="AF148" s="399"/>
      <c r="AG148" s="373"/>
      <c r="AH148" s="314"/>
      <c r="AI148" s="344"/>
      <c r="AJ148" s="320"/>
      <c r="AK148" s="298"/>
      <c r="AL148" s="383"/>
      <c r="AM148" s="383"/>
      <c r="AN148" s="362"/>
      <c r="AO148" s="325"/>
      <c r="AP148" s="325"/>
      <c r="AQ148" s="381"/>
      <c r="AR148" s="381"/>
      <c r="AS148" s="381"/>
      <c r="AT148" s="495"/>
      <c r="AU148" s="497"/>
      <c r="AV148" s="381"/>
      <c r="AW148" s="381"/>
      <c r="AX148" s="37" t="s">
        <v>143</v>
      </c>
      <c r="AY148" s="548" t="s">
        <v>420</v>
      </c>
      <c r="AZ148" s="546" t="s">
        <v>401</v>
      </c>
      <c r="BA148" s="44" t="s">
        <v>177</v>
      </c>
      <c r="BB148" s="89">
        <v>45292</v>
      </c>
      <c r="BC148" s="225"/>
      <c r="BD148" s="225"/>
      <c r="BE148" s="235"/>
      <c r="BF148" s="245"/>
      <c r="BG148" s="245"/>
      <c r="BH148" s="214"/>
      <c r="BI148" s="579"/>
      <c r="ED148" s="58"/>
      <c r="EE148" s="58"/>
      <c r="EF148" s="58"/>
      <c r="EG148" s="58"/>
      <c r="EH148" s="58"/>
      <c r="EI148" s="58"/>
      <c r="EJ148" s="58"/>
      <c r="EK148" s="58"/>
      <c r="EL148" s="58"/>
      <c r="EM148" s="58"/>
      <c r="EN148" s="58"/>
      <c r="EO148" s="58"/>
      <c r="EP148" s="58"/>
      <c r="EQ148" s="58"/>
      <c r="ER148" s="58"/>
      <c r="ES148" s="58"/>
      <c r="ET148" s="58"/>
      <c r="EU148" s="58"/>
      <c r="EV148" s="58"/>
      <c r="EW148" s="58"/>
      <c r="EX148" s="58"/>
      <c r="EY148" s="58"/>
      <c r="EZ148" s="58"/>
      <c r="FA148" s="58"/>
      <c r="FB148" s="58"/>
      <c r="FC148" s="58"/>
      <c r="FD148" s="58"/>
      <c r="FE148" s="58"/>
      <c r="FF148" s="58"/>
      <c r="FG148" s="58"/>
      <c r="FH148" s="58"/>
      <c r="FI148" s="58"/>
      <c r="FJ148" s="58"/>
      <c r="FK148" s="58"/>
      <c r="FL148" s="58"/>
      <c r="FM148" s="58"/>
      <c r="FN148" s="58"/>
      <c r="FO148" s="58"/>
      <c r="FP148" s="58"/>
      <c r="FQ148" s="58"/>
      <c r="FR148" s="58"/>
      <c r="FS148" s="58"/>
      <c r="FT148" s="58"/>
      <c r="FU148" s="58"/>
      <c r="FV148" s="58"/>
      <c r="FW148" s="58"/>
      <c r="FX148" s="58"/>
      <c r="FY148" s="58"/>
      <c r="FZ148" s="58"/>
      <c r="GA148" s="58"/>
      <c r="GB148" s="58"/>
      <c r="GC148" s="58"/>
      <c r="GD148" s="58"/>
      <c r="GE148" s="58"/>
      <c r="GF148" s="58"/>
      <c r="GG148" s="58"/>
      <c r="GH148" s="58"/>
      <c r="GI148" s="58"/>
      <c r="GJ148" s="58"/>
      <c r="GK148" s="58"/>
    </row>
    <row r="149" spans="1:193" ht="52.9" customHeight="1" x14ac:dyDescent="0.2">
      <c r="A149" s="269"/>
      <c r="B149" s="272"/>
      <c r="C149" s="272"/>
      <c r="D149" s="210"/>
      <c r="E149" s="408"/>
      <c r="F149" s="210"/>
      <c r="G149" s="408"/>
      <c r="H149" s="408"/>
      <c r="I149" s="408"/>
      <c r="J149" s="431"/>
      <c r="K149" s="289"/>
      <c r="L149" s="292"/>
      <c r="M149" s="295"/>
      <c r="N149" s="292"/>
      <c r="O149" s="296"/>
      <c r="P149" s="296"/>
      <c r="Q149" s="296"/>
      <c r="R149" s="299"/>
      <c r="S149" s="302"/>
      <c r="T149" s="299"/>
      <c r="U149" s="363"/>
      <c r="V149" s="326"/>
      <c r="W149" s="366"/>
      <c r="X149" s="385"/>
      <c r="Y149" s="370"/>
      <c r="Z149" s="370"/>
      <c r="AA149" s="371"/>
      <c r="AB149" s="509"/>
      <c r="AC149" s="381"/>
      <c r="AD149" s="381"/>
      <c r="AE149" s="292"/>
      <c r="AF149" s="399"/>
      <c r="AG149" s="374"/>
      <c r="AH149" s="315"/>
      <c r="AI149" s="323"/>
      <c r="AJ149" s="321"/>
      <c r="AK149" s="299"/>
      <c r="AL149" s="384"/>
      <c r="AM149" s="384"/>
      <c r="AN149" s="363"/>
      <c r="AO149" s="326"/>
      <c r="AP149" s="325"/>
      <c r="AQ149" s="381"/>
      <c r="AR149" s="381"/>
      <c r="AS149" s="381"/>
      <c r="AT149" s="102">
        <v>9771000</v>
      </c>
      <c r="AU149" s="83" t="s">
        <v>140</v>
      </c>
      <c r="AV149" s="381"/>
      <c r="AW149" s="381"/>
      <c r="AX149" s="37" t="s">
        <v>143</v>
      </c>
      <c r="AY149" s="549"/>
      <c r="AZ149" s="547"/>
      <c r="BA149" s="44" t="s">
        <v>140</v>
      </c>
      <c r="BB149" s="89">
        <v>45292</v>
      </c>
      <c r="BC149" s="225"/>
      <c r="BD149" s="225"/>
      <c r="BE149" s="235"/>
      <c r="BF149" s="245"/>
      <c r="BG149" s="245"/>
      <c r="BH149" s="214"/>
      <c r="BI149" s="579"/>
      <c r="ED149" s="58"/>
      <c r="EE149" s="58"/>
      <c r="EF149" s="58"/>
      <c r="EG149" s="58"/>
      <c r="EH149" s="58"/>
      <c r="EI149" s="58"/>
      <c r="EJ149" s="58"/>
      <c r="EK149" s="58"/>
      <c r="EL149" s="58"/>
      <c r="EM149" s="58"/>
      <c r="EN149" s="58"/>
      <c r="EO149" s="58"/>
      <c r="EP149" s="58"/>
      <c r="EQ149" s="58"/>
      <c r="ER149" s="58"/>
      <c r="ES149" s="58"/>
      <c r="ET149" s="58"/>
      <c r="EU149" s="58"/>
      <c r="EV149" s="58"/>
      <c r="EW149" s="58"/>
      <c r="EX149" s="58"/>
      <c r="EY149" s="58"/>
      <c r="EZ149" s="58"/>
      <c r="FA149" s="58"/>
      <c r="FB149" s="58"/>
      <c r="FC149" s="58"/>
      <c r="FD149" s="58"/>
      <c r="FE149" s="58"/>
      <c r="FF149" s="58"/>
      <c r="FG149" s="58"/>
      <c r="FH149" s="58"/>
      <c r="FI149" s="58"/>
      <c r="FJ149" s="58"/>
      <c r="FK149" s="58"/>
      <c r="FL149" s="58"/>
      <c r="FM149" s="58"/>
      <c r="FN149" s="58"/>
      <c r="FO149" s="58"/>
      <c r="FP149" s="58"/>
      <c r="FQ149" s="58"/>
      <c r="FR149" s="58"/>
      <c r="FS149" s="58"/>
      <c r="FT149" s="58"/>
      <c r="FU149" s="58"/>
      <c r="FV149" s="58"/>
      <c r="FW149" s="58"/>
      <c r="FX149" s="58"/>
      <c r="FY149" s="58"/>
      <c r="FZ149" s="58"/>
      <c r="GA149" s="58"/>
      <c r="GB149" s="58"/>
      <c r="GC149" s="58"/>
      <c r="GD149" s="58"/>
      <c r="GE149" s="58"/>
      <c r="GF149" s="58"/>
      <c r="GG149" s="58"/>
      <c r="GH149" s="58"/>
      <c r="GI149" s="58"/>
      <c r="GJ149" s="58"/>
      <c r="GK149" s="58"/>
    </row>
    <row r="150" spans="1:193" ht="107.25" customHeight="1" x14ac:dyDescent="0.2">
      <c r="A150" s="269"/>
      <c r="B150" s="272"/>
      <c r="C150" s="272"/>
      <c r="D150" s="210"/>
      <c r="E150" s="408"/>
      <c r="F150" s="210"/>
      <c r="G150" s="408"/>
      <c r="H150" s="408"/>
      <c r="I150" s="408"/>
      <c r="J150" s="431"/>
      <c r="K150" s="81" t="s">
        <v>287</v>
      </c>
      <c r="L150" s="44" t="s">
        <v>125</v>
      </c>
      <c r="M150" s="33">
        <v>4</v>
      </c>
      <c r="N150" s="44" t="s">
        <v>288</v>
      </c>
      <c r="O150" s="296"/>
      <c r="P150" s="296"/>
      <c r="Q150" s="296"/>
      <c r="R150" s="33">
        <v>10</v>
      </c>
      <c r="S150" s="158">
        <v>3</v>
      </c>
      <c r="T150" s="46">
        <f>9+2</f>
        <v>11</v>
      </c>
      <c r="U150" s="177">
        <v>0</v>
      </c>
      <c r="V150" s="176">
        <f>U150/S150</f>
        <v>0</v>
      </c>
      <c r="W150" s="180">
        <f>U150/R150</f>
        <v>0</v>
      </c>
      <c r="X150" s="385"/>
      <c r="Y150" s="370"/>
      <c r="Z150" s="370"/>
      <c r="AA150" s="371"/>
      <c r="AB150" s="509"/>
      <c r="AC150" s="381"/>
      <c r="AD150" s="381"/>
      <c r="AE150" s="44" t="s">
        <v>289</v>
      </c>
      <c r="AF150" s="400"/>
      <c r="AG150" s="54"/>
      <c r="AH150" s="34">
        <v>0.12</v>
      </c>
      <c r="AI150" s="63" t="s">
        <v>373</v>
      </c>
      <c r="AJ150" s="35" t="s">
        <v>372</v>
      </c>
      <c r="AK150" s="62">
        <v>319</v>
      </c>
      <c r="AL150" s="93" t="s">
        <v>157</v>
      </c>
      <c r="AM150" s="93"/>
      <c r="AN150" s="177">
        <f>U150</f>
        <v>0</v>
      </c>
      <c r="AO150" s="178">
        <f>AN150/S150</f>
        <v>0</v>
      </c>
      <c r="AP150" s="325"/>
      <c r="AQ150" s="381"/>
      <c r="AR150" s="381"/>
      <c r="AS150" s="381"/>
      <c r="AT150" s="102">
        <v>60672150</v>
      </c>
      <c r="AU150" s="83" t="s">
        <v>177</v>
      </c>
      <c r="AV150" s="381"/>
      <c r="AW150" s="381"/>
      <c r="AX150" s="37" t="s">
        <v>143</v>
      </c>
      <c r="AY150" s="50" t="s">
        <v>144</v>
      </c>
      <c r="AZ150" s="43" t="s">
        <v>145</v>
      </c>
      <c r="BA150" s="44" t="s">
        <v>177</v>
      </c>
      <c r="BB150" s="89">
        <v>45292</v>
      </c>
      <c r="BC150" s="225"/>
      <c r="BD150" s="225"/>
      <c r="BE150" s="235"/>
      <c r="BF150" s="44" t="s">
        <v>439</v>
      </c>
      <c r="BG150" s="44" t="s">
        <v>453</v>
      </c>
      <c r="BH150" s="44" t="s">
        <v>484</v>
      </c>
      <c r="BI150" s="170" t="s">
        <v>514</v>
      </c>
      <c r="ED150" s="58"/>
      <c r="EE150" s="58"/>
      <c r="EF150" s="58"/>
      <c r="EG150" s="58"/>
      <c r="EH150" s="58"/>
      <c r="EI150" s="58"/>
      <c r="EJ150" s="58"/>
      <c r="EK150" s="58"/>
      <c r="EL150" s="58"/>
      <c r="EM150" s="58"/>
      <c r="EN150" s="58"/>
      <c r="EO150" s="58"/>
      <c r="EP150" s="58"/>
      <c r="EQ150" s="58"/>
      <c r="ER150" s="58"/>
      <c r="ES150" s="58"/>
      <c r="ET150" s="58"/>
      <c r="EU150" s="58"/>
      <c r="EV150" s="58"/>
      <c r="EW150" s="58"/>
      <c r="EX150" s="58"/>
      <c r="EY150" s="58"/>
      <c r="EZ150" s="58"/>
      <c r="FA150" s="58"/>
      <c r="FB150" s="58"/>
      <c r="FC150" s="58"/>
      <c r="FD150" s="58"/>
      <c r="FE150" s="58"/>
      <c r="FF150" s="58"/>
      <c r="FG150" s="58"/>
      <c r="FH150" s="58"/>
      <c r="FI150" s="58"/>
      <c r="FJ150" s="58"/>
      <c r="FK150" s="58"/>
      <c r="FL150" s="58"/>
      <c r="FM150" s="58"/>
      <c r="FN150" s="58"/>
      <c r="FO150" s="58"/>
      <c r="FP150" s="58"/>
      <c r="FQ150" s="58"/>
      <c r="FR150" s="58"/>
      <c r="FS150" s="58"/>
      <c r="FT150" s="58"/>
      <c r="FU150" s="58"/>
      <c r="FV150" s="58"/>
      <c r="FW150" s="58"/>
      <c r="FX150" s="58"/>
      <c r="FY150" s="58"/>
      <c r="FZ150" s="58"/>
      <c r="GA150" s="58"/>
      <c r="GB150" s="58"/>
      <c r="GC150" s="58"/>
      <c r="GD150" s="58"/>
      <c r="GE150" s="58"/>
      <c r="GF150" s="58"/>
      <c r="GG150" s="58"/>
      <c r="GH150" s="58"/>
      <c r="GI150" s="58"/>
      <c r="GJ150" s="58"/>
      <c r="GK150" s="58"/>
    </row>
    <row r="151" spans="1:193" ht="74.25" customHeight="1" x14ac:dyDescent="0.2">
      <c r="A151" s="269"/>
      <c r="B151" s="272"/>
      <c r="C151" s="272"/>
      <c r="D151" s="210"/>
      <c r="E151" s="408"/>
      <c r="F151" s="210"/>
      <c r="G151" s="408"/>
      <c r="H151" s="408"/>
      <c r="I151" s="408"/>
      <c r="J151" s="431"/>
      <c r="K151" s="44" t="s">
        <v>290</v>
      </c>
      <c r="L151" s="44" t="s">
        <v>291</v>
      </c>
      <c r="M151" s="33">
        <v>7</v>
      </c>
      <c r="N151" s="44" t="s">
        <v>292</v>
      </c>
      <c r="O151" s="55"/>
      <c r="P151" s="55"/>
      <c r="Q151" s="94"/>
      <c r="R151" s="33">
        <v>48</v>
      </c>
      <c r="S151" s="158">
        <v>12</v>
      </c>
      <c r="T151" s="33">
        <f>36+12</f>
        <v>48</v>
      </c>
      <c r="U151" s="179">
        <v>12</v>
      </c>
      <c r="V151" s="176">
        <f>U151/S151</f>
        <v>1</v>
      </c>
      <c r="W151" s="180">
        <f>U151/S151</f>
        <v>1</v>
      </c>
      <c r="X151" s="385"/>
      <c r="Y151" s="370"/>
      <c r="Z151" s="370"/>
      <c r="AA151" s="371"/>
      <c r="AB151" s="509"/>
      <c r="AC151" s="381"/>
      <c r="AD151" s="381"/>
      <c r="AE151" s="44" t="s">
        <v>293</v>
      </c>
      <c r="AF151" s="95"/>
      <c r="AG151" s="96"/>
      <c r="AH151" s="34">
        <v>0</v>
      </c>
      <c r="AI151" s="63" t="s">
        <v>373</v>
      </c>
      <c r="AJ151" s="35" t="s">
        <v>372</v>
      </c>
      <c r="AK151" s="62">
        <v>319</v>
      </c>
      <c r="AL151" s="93" t="s">
        <v>157</v>
      </c>
      <c r="AM151" s="93"/>
      <c r="AN151" s="179">
        <f>U151</f>
        <v>12</v>
      </c>
      <c r="AO151" s="176">
        <f>AN151/S151</f>
        <v>1</v>
      </c>
      <c r="AP151" s="326"/>
      <c r="AQ151" s="381"/>
      <c r="AR151" s="381"/>
      <c r="AS151" s="381"/>
      <c r="AT151" s="102">
        <v>0</v>
      </c>
      <c r="AU151" s="83" t="s">
        <v>157</v>
      </c>
      <c r="AV151" s="381"/>
      <c r="AW151" s="381"/>
      <c r="AX151" s="37" t="s">
        <v>422</v>
      </c>
      <c r="AY151" s="50" t="s">
        <v>144</v>
      </c>
      <c r="AZ151" s="43" t="s">
        <v>423</v>
      </c>
      <c r="BA151" s="44" t="s">
        <v>423</v>
      </c>
      <c r="BB151" s="89">
        <v>45292</v>
      </c>
      <c r="BC151" s="250"/>
      <c r="BD151" s="250"/>
      <c r="BE151" s="236"/>
      <c r="BF151" s="38" t="s">
        <v>441</v>
      </c>
      <c r="BG151" s="44" t="s">
        <v>449</v>
      </c>
      <c r="BH151" s="44" t="s">
        <v>513</v>
      </c>
      <c r="BI151" s="170" t="s">
        <v>513</v>
      </c>
      <c r="ED151" s="58"/>
      <c r="EE151" s="58"/>
      <c r="EF151" s="58"/>
      <c r="EG151" s="58"/>
      <c r="EH151" s="58"/>
      <c r="EI151" s="58"/>
      <c r="EJ151" s="58"/>
      <c r="EK151" s="58"/>
      <c r="EL151" s="58"/>
      <c r="EM151" s="58"/>
      <c r="EN151" s="58"/>
      <c r="EO151" s="58"/>
      <c r="EP151" s="58"/>
      <c r="EQ151" s="58"/>
      <c r="ER151" s="58"/>
      <c r="ES151" s="58"/>
      <c r="ET151" s="58"/>
      <c r="EU151" s="58"/>
      <c r="EV151" s="58"/>
      <c r="EW151" s="58"/>
      <c r="EX151" s="58"/>
      <c r="EY151" s="58"/>
      <c r="EZ151" s="58"/>
      <c r="FA151" s="58"/>
      <c r="FB151" s="58"/>
      <c r="FC151" s="58"/>
      <c r="FD151" s="58"/>
      <c r="FE151" s="58"/>
      <c r="FF151" s="58"/>
      <c r="FG151" s="58"/>
      <c r="FH151" s="58"/>
      <c r="FI151" s="58"/>
      <c r="FJ151" s="58"/>
      <c r="FK151" s="58"/>
      <c r="FL151" s="58"/>
      <c r="FM151" s="58"/>
      <c r="FN151" s="58"/>
      <c r="FO151" s="58"/>
      <c r="FP151" s="58"/>
      <c r="FQ151" s="58"/>
      <c r="FR151" s="58"/>
      <c r="FS151" s="58"/>
      <c r="FT151" s="58"/>
      <c r="FU151" s="58"/>
      <c r="FV151" s="58"/>
      <c r="FW151" s="58"/>
      <c r="FX151" s="58"/>
      <c r="FY151" s="58"/>
      <c r="FZ151" s="58"/>
      <c r="GA151" s="58"/>
      <c r="GB151" s="58"/>
      <c r="GC151" s="58"/>
      <c r="GD151" s="58"/>
      <c r="GE151" s="58"/>
      <c r="GF151" s="58"/>
      <c r="GG151" s="58"/>
      <c r="GH151" s="58"/>
      <c r="GI151" s="58"/>
      <c r="GJ151" s="58"/>
      <c r="GK151" s="58"/>
    </row>
    <row r="152" spans="1:193" ht="47.25" customHeight="1" x14ac:dyDescent="0.2">
      <c r="A152" s="269"/>
      <c r="B152" s="272"/>
      <c r="C152" s="272"/>
      <c r="D152" s="210"/>
      <c r="E152" s="408"/>
      <c r="F152" s="210"/>
      <c r="G152" s="408"/>
      <c r="H152" s="408"/>
      <c r="I152" s="408"/>
      <c r="J152" s="410" t="s">
        <v>424</v>
      </c>
      <c r="K152" s="411"/>
      <c r="L152" s="411"/>
      <c r="M152" s="411"/>
      <c r="N152" s="411"/>
      <c r="O152" s="411"/>
      <c r="P152" s="411"/>
      <c r="Q152" s="411"/>
      <c r="R152" s="123"/>
      <c r="S152" s="156"/>
      <c r="T152" s="123"/>
      <c r="U152" s="148"/>
      <c r="V152" s="147">
        <f>+AVERAGE(V134:V150)</f>
        <v>0.45235000000000003</v>
      </c>
      <c r="W152" s="152">
        <f>+AVERAGE(W134:W150)</f>
        <v>0.45235000000000003</v>
      </c>
      <c r="X152" s="123"/>
      <c r="Y152" s="123"/>
      <c r="Z152" s="123"/>
      <c r="AA152" s="123"/>
      <c r="AB152" s="123"/>
      <c r="AC152" s="123"/>
      <c r="AD152" s="123"/>
      <c r="AE152" s="123"/>
      <c r="AF152" s="123"/>
      <c r="AG152" s="123"/>
      <c r="AH152" s="123"/>
      <c r="AI152" s="123"/>
      <c r="AJ152" s="123"/>
      <c r="AK152" s="123"/>
      <c r="AL152" s="123"/>
      <c r="AM152" s="123"/>
      <c r="AN152" s="150"/>
      <c r="AO152" s="146">
        <f>+AVERAGE(AO134:AO150)</f>
        <v>0.45235000000000003</v>
      </c>
      <c r="AP152" s="146">
        <f>AP134</f>
        <v>0.45235000000000003</v>
      </c>
      <c r="AQ152" s="123"/>
      <c r="AR152" s="123"/>
      <c r="AS152" s="124"/>
      <c r="AT152" s="105"/>
      <c r="AU152" s="56"/>
      <c r="AV152" s="56"/>
      <c r="AW152" s="56"/>
      <c r="AX152" s="56"/>
      <c r="AY152" s="56"/>
      <c r="AZ152" s="41"/>
      <c r="BA152" s="90"/>
      <c r="BB152" s="91"/>
      <c r="BC152" s="161">
        <f>BC134</f>
        <v>838274202</v>
      </c>
      <c r="BD152" s="161">
        <f>BD134</f>
        <v>94500000</v>
      </c>
      <c r="BE152" s="160">
        <f>BD152/BC152</f>
        <v>0.11273160950741032</v>
      </c>
      <c r="BF152" s="41"/>
      <c r="BG152" s="41"/>
      <c r="BH152" s="41"/>
      <c r="BI152" s="41"/>
      <c r="ED152" s="58"/>
      <c r="EE152" s="58"/>
      <c r="EF152" s="58"/>
      <c r="EG152" s="58"/>
      <c r="EH152" s="58"/>
      <c r="EI152" s="58"/>
      <c r="EJ152" s="58"/>
      <c r="EK152" s="58"/>
      <c r="EL152" s="58"/>
      <c r="EM152" s="58"/>
      <c r="EN152" s="58"/>
      <c r="EO152" s="58"/>
      <c r="EP152" s="58"/>
      <c r="EQ152" s="58"/>
      <c r="ER152" s="58"/>
      <c r="ES152" s="58"/>
      <c r="ET152" s="58"/>
      <c r="EU152" s="58"/>
      <c r="EV152" s="58"/>
      <c r="EW152" s="58"/>
      <c r="EX152" s="58"/>
      <c r="EY152" s="58"/>
      <c r="EZ152" s="58"/>
      <c r="FA152" s="58"/>
      <c r="FB152" s="58"/>
      <c r="FC152" s="58"/>
      <c r="FD152" s="58"/>
      <c r="FE152" s="58"/>
      <c r="FF152" s="58"/>
      <c r="FG152" s="58"/>
      <c r="FH152" s="58"/>
      <c r="FI152" s="58"/>
      <c r="FJ152" s="58"/>
      <c r="FK152" s="58"/>
      <c r="FL152" s="58"/>
      <c r="FM152" s="58"/>
      <c r="FN152" s="58"/>
      <c r="FO152" s="58"/>
      <c r="FP152" s="58"/>
      <c r="FQ152" s="58"/>
      <c r="FR152" s="58"/>
      <c r="FS152" s="58"/>
      <c r="FT152" s="58"/>
      <c r="FU152" s="58"/>
      <c r="FV152" s="58"/>
      <c r="FW152" s="58"/>
      <c r="FX152" s="58"/>
      <c r="FY152" s="58"/>
      <c r="FZ152" s="58"/>
      <c r="GA152" s="58"/>
      <c r="GB152" s="58"/>
      <c r="GC152" s="58"/>
      <c r="GD152" s="58"/>
      <c r="GE152" s="58"/>
      <c r="GF152" s="58"/>
      <c r="GG152" s="58"/>
      <c r="GH152" s="58"/>
      <c r="GI152" s="58"/>
      <c r="GJ152" s="58"/>
      <c r="GK152" s="58"/>
    </row>
    <row r="153" spans="1:193" s="59" customFormat="1" ht="57" customHeight="1" x14ac:dyDescent="0.2">
      <c r="A153" s="269"/>
      <c r="B153" s="272"/>
      <c r="C153" s="272"/>
      <c r="D153" s="214" t="s">
        <v>294</v>
      </c>
      <c r="E153" s="274">
        <v>1049212</v>
      </c>
      <c r="F153" s="566" t="s">
        <v>294</v>
      </c>
      <c r="G153" s="563">
        <v>984813</v>
      </c>
      <c r="H153" s="563" t="s">
        <v>125</v>
      </c>
      <c r="I153" s="563">
        <v>209842</v>
      </c>
      <c r="J153" s="569" t="s">
        <v>295</v>
      </c>
      <c r="K153" s="327" t="s">
        <v>308</v>
      </c>
      <c r="L153" s="412" t="s">
        <v>125</v>
      </c>
      <c r="M153" s="425">
        <v>0</v>
      </c>
      <c r="N153" s="327" t="s">
        <v>309</v>
      </c>
      <c r="O153" s="412"/>
      <c r="P153" s="412" t="s">
        <v>129</v>
      </c>
      <c r="Q153" s="327" t="s">
        <v>159</v>
      </c>
      <c r="R153" s="327">
        <v>209842</v>
      </c>
      <c r="S153" s="573">
        <v>209842</v>
      </c>
      <c r="T153" s="327">
        <f>385982+397290</f>
        <v>783272</v>
      </c>
      <c r="U153" s="450">
        <f>69283+56832+6927+63137+19400</f>
        <v>215579</v>
      </c>
      <c r="V153" s="324">
        <v>1</v>
      </c>
      <c r="W153" s="364">
        <v>1</v>
      </c>
      <c r="X153" s="408" t="s">
        <v>299</v>
      </c>
      <c r="Y153" s="556" t="s">
        <v>132</v>
      </c>
      <c r="Z153" s="556" t="s">
        <v>300</v>
      </c>
      <c r="AA153" s="557" t="s">
        <v>301</v>
      </c>
      <c r="AB153" s="445" t="s">
        <v>302</v>
      </c>
      <c r="AC153" s="262">
        <v>20200130010036</v>
      </c>
      <c r="AD153" s="262" t="s">
        <v>303</v>
      </c>
      <c r="AE153" s="44" t="s">
        <v>310</v>
      </c>
      <c r="AF153" s="330"/>
      <c r="AG153" s="48"/>
      <c r="AH153" s="49">
        <v>0.1</v>
      </c>
      <c r="AI153" s="63" t="s">
        <v>373</v>
      </c>
      <c r="AJ153" s="35" t="s">
        <v>372</v>
      </c>
      <c r="AK153" s="62">
        <v>319</v>
      </c>
      <c r="AL153" s="332">
        <v>209842</v>
      </c>
      <c r="AM153" s="333"/>
      <c r="AN153" s="455">
        <f>U153</f>
        <v>215579</v>
      </c>
      <c r="AO153" s="324">
        <v>1</v>
      </c>
      <c r="AP153" s="395">
        <f>(AO153+AO156+AO163+AO170)/4</f>
        <v>0.57999999999999996</v>
      </c>
      <c r="AQ153" s="262" t="s">
        <v>138</v>
      </c>
      <c r="AR153" s="254" t="s">
        <v>341</v>
      </c>
      <c r="AS153" s="262" t="s">
        <v>139</v>
      </c>
      <c r="AT153" s="106">
        <v>77175000</v>
      </c>
      <c r="AU153" s="88" t="s">
        <v>177</v>
      </c>
      <c r="AV153" s="262" t="s">
        <v>305</v>
      </c>
      <c r="AW153" s="262" t="s">
        <v>306</v>
      </c>
      <c r="AX153" s="57" t="s">
        <v>143</v>
      </c>
      <c r="AY153" s="50" t="s">
        <v>144</v>
      </c>
      <c r="AZ153" s="43" t="s">
        <v>145</v>
      </c>
      <c r="BA153" s="88" t="s">
        <v>177</v>
      </c>
      <c r="BB153" s="89">
        <v>45292</v>
      </c>
      <c r="BC153" s="231">
        <v>33416493973.240002</v>
      </c>
      <c r="BD153" s="231">
        <v>17791175754.549999</v>
      </c>
      <c r="BE153" s="234">
        <f>BD153/BC153</f>
        <v>0.53240701339874885</v>
      </c>
      <c r="BF153" s="210" t="s">
        <v>436</v>
      </c>
      <c r="BG153" s="210" t="s">
        <v>473</v>
      </c>
      <c r="BH153" s="210" t="s">
        <v>487</v>
      </c>
      <c r="BI153" s="579" t="s">
        <v>520</v>
      </c>
      <c r="BJ153" s="58"/>
      <c r="BK153" s="58"/>
      <c r="BL153" s="58"/>
      <c r="BM153" s="58"/>
      <c r="BN153" s="58"/>
      <c r="BO153" s="58"/>
      <c r="BP153" s="58"/>
      <c r="BQ153" s="58"/>
      <c r="BR153" s="58"/>
      <c r="BS153" s="58"/>
      <c r="BT153" s="58"/>
      <c r="BU153" s="58"/>
      <c r="BV153" s="58"/>
      <c r="BW153" s="58"/>
      <c r="BX153" s="58"/>
      <c r="BY153" s="58"/>
      <c r="BZ153" s="58"/>
      <c r="CA153" s="58"/>
      <c r="CB153" s="58"/>
      <c r="CC153" s="58"/>
      <c r="CD153" s="58"/>
      <c r="CE153" s="58"/>
      <c r="CF153" s="58"/>
      <c r="CG153" s="58"/>
      <c r="CH153" s="58"/>
      <c r="CI153" s="58"/>
      <c r="CJ153" s="58"/>
      <c r="CK153" s="58"/>
      <c r="CL153" s="58"/>
      <c r="CM153" s="58"/>
      <c r="CN153" s="58"/>
      <c r="CO153" s="58"/>
      <c r="CP153" s="58"/>
      <c r="CQ153" s="58"/>
      <c r="CR153" s="58"/>
      <c r="CS153" s="58"/>
      <c r="CT153" s="58"/>
      <c r="CU153" s="58"/>
      <c r="CV153" s="58"/>
      <c r="CW153" s="58"/>
      <c r="CX153" s="58"/>
      <c r="CY153" s="58"/>
      <c r="CZ153" s="58"/>
      <c r="DA153" s="58"/>
      <c r="DB153" s="58"/>
      <c r="DC153" s="58"/>
      <c r="DD153" s="58"/>
      <c r="DE153" s="58"/>
      <c r="DF153" s="58"/>
      <c r="DG153" s="58"/>
      <c r="DH153" s="58"/>
      <c r="DI153" s="58"/>
      <c r="DJ153" s="58"/>
      <c r="DK153" s="58"/>
      <c r="DL153" s="58"/>
      <c r="DM153" s="58"/>
      <c r="DN153" s="58"/>
      <c r="DO153" s="58"/>
      <c r="DP153" s="58"/>
      <c r="DQ153" s="58"/>
      <c r="DR153" s="58"/>
      <c r="DS153" s="58"/>
      <c r="DT153" s="58"/>
      <c r="DU153" s="58"/>
      <c r="DV153" s="58"/>
      <c r="DW153" s="58"/>
      <c r="DX153" s="58"/>
      <c r="DY153" s="58"/>
      <c r="DZ153" s="58"/>
      <c r="EA153" s="58"/>
      <c r="EB153" s="58"/>
      <c r="EC153" s="131"/>
      <c r="ED153" s="58"/>
      <c r="EE153" s="58"/>
      <c r="EF153" s="58"/>
      <c r="EG153" s="58"/>
      <c r="EH153" s="58"/>
      <c r="EI153" s="58"/>
      <c r="EJ153" s="58"/>
      <c r="EK153" s="58"/>
      <c r="EL153" s="58"/>
      <c r="EM153" s="58"/>
      <c r="EN153" s="58"/>
      <c r="EO153" s="58"/>
      <c r="EP153" s="58"/>
      <c r="EQ153" s="58"/>
      <c r="ER153" s="58"/>
      <c r="ES153" s="58"/>
      <c r="ET153" s="58"/>
      <c r="EU153" s="58"/>
      <c r="EV153" s="58"/>
      <c r="EW153" s="58"/>
      <c r="EX153" s="58"/>
      <c r="EY153" s="58"/>
      <c r="EZ153" s="58"/>
      <c r="FA153" s="58"/>
      <c r="FB153" s="58"/>
      <c r="FC153" s="58"/>
      <c r="FD153" s="58"/>
      <c r="FE153" s="58"/>
      <c r="FF153" s="58"/>
      <c r="FG153" s="58"/>
      <c r="FH153" s="58"/>
      <c r="FI153" s="58"/>
      <c r="FJ153" s="58"/>
      <c r="FK153" s="58"/>
      <c r="FL153" s="58"/>
      <c r="FM153" s="58"/>
      <c r="FN153" s="58"/>
      <c r="FO153" s="58"/>
      <c r="FP153" s="58"/>
      <c r="FQ153" s="58"/>
      <c r="FR153" s="58"/>
      <c r="FS153" s="58"/>
      <c r="FT153" s="58"/>
      <c r="FU153" s="58"/>
      <c r="FV153" s="58"/>
      <c r="FW153" s="58"/>
      <c r="FX153" s="58"/>
      <c r="FY153" s="58"/>
      <c r="FZ153" s="58"/>
      <c r="GA153" s="58"/>
      <c r="GB153" s="58"/>
      <c r="GC153" s="58"/>
      <c r="GD153" s="58"/>
      <c r="GE153" s="58"/>
      <c r="GF153" s="58"/>
      <c r="GG153" s="58"/>
      <c r="GH153" s="58"/>
      <c r="GI153" s="58"/>
      <c r="GJ153" s="58"/>
      <c r="GK153" s="58"/>
    </row>
    <row r="154" spans="1:193" s="59" customFormat="1" ht="27.6" customHeight="1" x14ac:dyDescent="0.2">
      <c r="A154" s="269"/>
      <c r="B154" s="272"/>
      <c r="C154" s="272"/>
      <c r="D154" s="214"/>
      <c r="E154" s="274"/>
      <c r="F154" s="567"/>
      <c r="G154" s="564"/>
      <c r="H154" s="564"/>
      <c r="I154" s="564"/>
      <c r="J154" s="570"/>
      <c r="K154" s="328"/>
      <c r="L154" s="414"/>
      <c r="M154" s="426"/>
      <c r="N154" s="328"/>
      <c r="O154" s="414"/>
      <c r="P154" s="414"/>
      <c r="Q154" s="328"/>
      <c r="R154" s="328"/>
      <c r="S154" s="575"/>
      <c r="T154" s="328"/>
      <c r="U154" s="451"/>
      <c r="V154" s="325"/>
      <c r="W154" s="365"/>
      <c r="X154" s="408"/>
      <c r="Y154" s="556"/>
      <c r="Z154" s="556"/>
      <c r="AA154" s="557"/>
      <c r="AB154" s="445"/>
      <c r="AC154" s="262"/>
      <c r="AD154" s="262"/>
      <c r="AE154" s="44" t="s">
        <v>311</v>
      </c>
      <c r="AF154" s="340"/>
      <c r="AG154" s="48"/>
      <c r="AH154" s="49">
        <v>0.08</v>
      </c>
      <c r="AI154" s="63" t="s">
        <v>373</v>
      </c>
      <c r="AJ154" s="35" t="s">
        <v>372</v>
      </c>
      <c r="AK154" s="62">
        <v>319</v>
      </c>
      <c r="AL154" s="332"/>
      <c r="AM154" s="333"/>
      <c r="AN154" s="456"/>
      <c r="AO154" s="325"/>
      <c r="AP154" s="396"/>
      <c r="AQ154" s="262"/>
      <c r="AR154" s="254"/>
      <c r="AS154" s="262"/>
      <c r="AT154" s="106">
        <v>769207162.5</v>
      </c>
      <c r="AU154" s="88" t="s">
        <v>177</v>
      </c>
      <c r="AV154" s="262"/>
      <c r="AW154" s="262"/>
      <c r="AX154" s="57" t="s">
        <v>143</v>
      </c>
      <c r="AY154" s="50" t="s">
        <v>144</v>
      </c>
      <c r="AZ154" s="43" t="s">
        <v>145</v>
      </c>
      <c r="BA154" s="88" t="s">
        <v>177</v>
      </c>
      <c r="BB154" s="89">
        <v>45292</v>
      </c>
      <c r="BC154" s="232"/>
      <c r="BD154" s="232"/>
      <c r="BE154" s="235"/>
      <c r="BF154" s="210"/>
      <c r="BG154" s="210"/>
      <c r="BH154" s="210"/>
      <c r="BI154" s="579"/>
      <c r="BJ154" s="58"/>
      <c r="BK154" s="58"/>
      <c r="BL154" s="58"/>
      <c r="BM154" s="58"/>
      <c r="BN154" s="58"/>
      <c r="BO154" s="58"/>
      <c r="BP154" s="58"/>
      <c r="BQ154" s="58"/>
      <c r="BR154" s="58"/>
      <c r="BS154" s="58"/>
      <c r="BT154" s="58"/>
      <c r="BU154" s="58"/>
      <c r="BV154" s="58"/>
      <c r="BW154" s="58"/>
      <c r="BX154" s="58"/>
      <c r="BY154" s="58"/>
      <c r="BZ154" s="58"/>
      <c r="CA154" s="58"/>
      <c r="CB154" s="58"/>
      <c r="CC154" s="58"/>
      <c r="CD154" s="58"/>
      <c r="CE154" s="58"/>
      <c r="CF154" s="58"/>
      <c r="CG154" s="58"/>
      <c r="CH154" s="58"/>
      <c r="CI154" s="58"/>
      <c r="CJ154" s="58"/>
      <c r="CK154" s="58"/>
      <c r="CL154" s="58"/>
      <c r="CM154" s="58"/>
      <c r="CN154" s="58"/>
      <c r="CO154" s="58"/>
      <c r="CP154" s="58"/>
      <c r="CQ154" s="58"/>
      <c r="CR154" s="58"/>
      <c r="CS154" s="58"/>
      <c r="CT154" s="58"/>
      <c r="CU154" s="58"/>
      <c r="CV154" s="58"/>
      <c r="CW154" s="58"/>
      <c r="CX154" s="58"/>
      <c r="CY154" s="58"/>
      <c r="CZ154" s="58"/>
      <c r="DA154" s="58"/>
      <c r="DB154" s="58"/>
      <c r="DC154" s="58"/>
      <c r="DD154" s="58"/>
      <c r="DE154" s="58"/>
      <c r="DF154" s="58"/>
      <c r="DG154" s="58"/>
      <c r="DH154" s="58"/>
      <c r="DI154" s="58"/>
      <c r="DJ154" s="58"/>
      <c r="DK154" s="58"/>
      <c r="DL154" s="58"/>
      <c r="DM154" s="58"/>
      <c r="DN154" s="58"/>
      <c r="DO154" s="58"/>
      <c r="DP154" s="58"/>
      <c r="DQ154" s="58"/>
      <c r="DR154" s="58"/>
      <c r="DS154" s="58"/>
      <c r="DT154" s="58"/>
      <c r="DU154" s="58"/>
      <c r="DV154" s="58"/>
      <c r="DW154" s="58"/>
      <c r="DX154" s="58"/>
      <c r="DY154" s="58"/>
      <c r="DZ154" s="58"/>
      <c r="EA154" s="58"/>
      <c r="EB154" s="58"/>
      <c r="EC154" s="131"/>
      <c r="ED154" s="58"/>
      <c r="EE154" s="58"/>
      <c r="EF154" s="58"/>
      <c r="EG154" s="58"/>
      <c r="EH154" s="58"/>
      <c r="EI154" s="58"/>
      <c r="EJ154" s="58"/>
      <c r="EK154" s="58"/>
      <c r="EL154" s="58"/>
      <c r="EM154" s="58"/>
      <c r="EN154" s="58"/>
      <c r="EO154" s="58"/>
      <c r="EP154" s="58"/>
      <c r="EQ154" s="58"/>
      <c r="ER154" s="58"/>
      <c r="ES154" s="58"/>
      <c r="ET154" s="58"/>
      <c r="EU154" s="58"/>
      <c r="EV154" s="58"/>
      <c r="EW154" s="58"/>
      <c r="EX154" s="58"/>
      <c r="EY154" s="58"/>
      <c r="EZ154" s="58"/>
      <c r="FA154" s="58"/>
      <c r="FB154" s="58"/>
      <c r="FC154" s="58"/>
      <c r="FD154" s="58"/>
      <c r="FE154" s="58"/>
      <c r="FF154" s="58"/>
      <c r="FG154" s="58"/>
      <c r="FH154" s="58"/>
      <c r="FI154" s="58"/>
      <c r="FJ154" s="58"/>
      <c r="FK154" s="58"/>
      <c r="FL154" s="58"/>
      <c r="FM154" s="58"/>
      <c r="FN154" s="58"/>
      <c r="FO154" s="58"/>
      <c r="FP154" s="58"/>
      <c r="FQ154" s="58"/>
      <c r="FR154" s="58"/>
      <c r="FS154" s="58"/>
      <c r="FT154" s="58"/>
      <c r="FU154" s="58"/>
      <c r="FV154" s="58"/>
      <c r="FW154" s="58"/>
      <c r="FX154" s="58"/>
      <c r="FY154" s="58"/>
      <c r="FZ154" s="58"/>
      <c r="GA154" s="58"/>
      <c r="GB154" s="58"/>
      <c r="GC154" s="58"/>
      <c r="GD154" s="58"/>
      <c r="GE154" s="58"/>
      <c r="GF154" s="58"/>
      <c r="GG154" s="58"/>
      <c r="GH154" s="58"/>
      <c r="GI154" s="58"/>
      <c r="GJ154" s="58"/>
      <c r="GK154" s="58"/>
    </row>
    <row r="155" spans="1:193" s="59" customFormat="1" ht="47.25" customHeight="1" x14ac:dyDescent="0.2">
      <c r="A155" s="269"/>
      <c r="B155" s="272"/>
      <c r="C155" s="272"/>
      <c r="D155" s="214"/>
      <c r="E155" s="274"/>
      <c r="F155" s="567"/>
      <c r="G155" s="564"/>
      <c r="H155" s="564"/>
      <c r="I155" s="564"/>
      <c r="J155" s="570"/>
      <c r="K155" s="329"/>
      <c r="L155" s="413"/>
      <c r="M155" s="427"/>
      <c r="N155" s="329"/>
      <c r="O155" s="413"/>
      <c r="P155" s="413"/>
      <c r="Q155" s="329"/>
      <c r="R155" s="329"/>
      <c r="S155" s="574"/>
      <c r="T155" s="329"/>
      <c r="U155" s="452"/>
      <c r="V155" s="326"/>
      <c r="W155" s="366"/>
      <c r="X155" s="408"/>
      <c r="Y155" s="556"/>
      <c r="Z155" s="556"/>
      <c r="AA155" s="557"/>
      <c r="AB155" s="445"/>
      <c r="AC155" s="262"/>
      <c r="AD155" s="262"/>
      <c r="AE155" s="44" t="s">
        <v>312</v>
      </c>
      <c r="AF155" s="331"/>
      <c r="AG155" s="48"/>
      <c r="AH155" s="49">
        <v>0.05</v>
      </c>
      <c r="AI155" s="63" t="s">
        <v>373</v>
      </c>
      <c r="AJ155" s="35" t="s">
        <v>372</v>
      </c>
      <c r="AK155" s="62">
        <v>319</v>
      </c>
      <c r="AL155" s="332"/>
      <c r="AM155" s="333"/>
      <c r="AN155" s="457"/>
      <c r="AO155" s="326"/>
      <c r="AP155" s="396"/>
      <c r="AQ155" s="262"/>
      <c r="AR155" s="254"/>
      <c r="AS155" s="262"/>
      <c r="AT155" s="106">
        <v>35280000</v>
      </c>
      <c r="AU155" s="88" t="s">
        <v>177</v>
      </c>
      <c r="AV155" s="262"/>
      <c r="AW155" s="262"/>
      <c r="AX155" s="57" t="s">
        <v>143</v>
      </c>
      <c r="AY155" s="50" t="s">
        <v>144</v>
      </c>
      <c r="AZ155" s="43" t="s">
        <v>145</v>
      </c>
      <c r="BA155" s="88" t="s">
        <v>177</v>
      </c>
      <c r="BB155" s="89">
        <v>45292</v>
      </c>
      <c r="BC155" s="232"/>
      <c r="BD155" s="232"/>
      <c r="BE155" s="235"/>
      <c r="BF155" s="210"/>
      <c r="BG155" s="210"/>
      <c r="BH155" s="210"/>
      <c r="BI155" s="579"/>
      <c r="BJ155" s="58"/>
      <c r="BK155" s="58"/>
      <c r="BL155" s="58"/>
      <c r="BM155" s="58"/>
      <c r="BN155" s="58"/>
      <c r="BO155" s="58"/>
      <c r="BP155" s="58"/>
      <c r="BQ155" s="58"/>
      <c r="BR155" s="58"/>
      <c r="BS155" s="58"/>
      <c r="BT155" s="58"/>
      <c r="BU155" s="58"/>
      <c r="BV155" s="58"/>
      <c r="BW155" s="58"/>
      <c r="BX155" s="58"/>
      <c r="BY155" s="58"/>
      <c r="BZ155" s="58"/>
      <c r="CA155" s="58"/>
      <c r="CB155" s="58"/>
      <c r="CC155" s="58"/>
      <c r="CD155" s="58"/>
      <c r="CE155" s="58"/>
      <c r="CF155" s="58"/>
      <c r="CG155" s="58"/>
      <c r="CH155" s="58"/>
      <c r="CI155" s="58"/>
      <c r="CJ155" s="58"/>
      <c r="CK155" s="58"/>
      <c r="CL155" s="58"/>
      <c r="CM155" s="58"/>
      <c r="CN155" s="58"/>
      <c r="CO155" s="58"/>
      <c r="CP155" s="58"/>
      <c r="CQ155" s="58"/>
      <c r="CR155" s="58"/>
      <c r="CS155" s="58"/>
      <c r="CT155" s="58"/>
      <c r="CU155" s="58"/>
      <c r="CV155" s="58"/>
      <c r="CW155" s="58"/>
      <c r="CX155" s="58"/>
      <c r="CY155" s="58"/>
      <c r="CZ155" s="58"/>
      <c r="DA155" s="58"/>
      <c r="DB155" s="58"/>
      <c r="DC155" s="58"/>
      <c r="DD155" s="58"/>
      <c r="DE155" s="58"/>
      <c r="DF155" s="58"/>
      <c r="DG155" s="58"/>
      <c r="DH155" s="58"/>
      <c r="DI155" s="58"/>
      <c r="DJ155" s="58"/>
      <c r="DK155" s="58"/>
      <c r="DL155" s="58"/>
      <c r="DM155" s="58"/>
      <c r="DN155" s="58"/>
      <c r="DO155" s="58"/>
      <c r="DP155" s="58"/>
      <c r="DQ155" s="58"/>
      <c r="DR155" s="58"/>
      <c r="DS155" s="58"/>
      <c r="DT155" s="58"/>
      <c r="DU155" s="58"/>
      <c r="DV155" s="58"/>
      <c r="DW155" s="58"/>
      <c r="DX155" s="58"/>
      <c r="DY155" s="58"/>
      <c r="DZ155" s="58"/>
      <c r="EA155" s="58"/>
      <c r="EB155" s="58"/>
      <c r="EC155" s="131"/>
      <c r="ED155" s="58"/>
      <c r="EE155" s="58"/>
      <c r="EF155" s="58"/>
      <c r="EG155" s="58"/>
      <c r="EH155" s="58"/>
      <c r="EI155" s="58"/>
      <c r="EJ155" s="58"/>
      <c r="EK155" s="58"/>
      <c r="EL155" s="58"/>
      <c r="EM155" s="58"/>
      <c r="EN155" s="58"/>
      <c r="EO155" s="58"/>
      <c r="EP155" s="58"/>
      <c r="EQ155" s="58"/>
      <c r="ER155" s="58"/>
      <c r="ES155" s="58"/>
      <c r="ET155" s="58"/>
      <c r="EU155" s="58"/>
      <c r="EV155" s="58"/>
      <c r="EW155" s="58"/>
      <c r="EX155" s="58"/>
      <c r="EY155" s="58"/>
      <c r="EZ155" s="58"/>
      <c r="FA155" s="58"/>
      <c r="FB155" s="58"/>
      <c r="FC155" s="58"/>
      <c r="FD155" s="58"/>
      <c r="FE155" s="58"/>
      <c r="FF155" s="58"/>
      <c r="FG155" s="58"/>
      <c r="FH155" s="58"/>
      <c r="FI155" s="58"/>
      <c r="FJ155" s="58"/>
      <c r="FK155" s="58"/>
      <c r="FL155" s="58"/>
      <c r="FM155" s="58"/>
      <c r="FN155" s="58"/>
      <c r="FO155" s="58"/>
      <c r="FP155" s="58"/>
      <c r="FQ155" s="58"/>
      <c r="FR155" s="58"/>
      <c r="FS155" s="58"/>
      <c r="FT155" s="58"/>
      <c r="FU155" s="58"/>
      <c r="FV155" s="58"/>
      <c r="FW155" s="58"/>
      <c r="FX155" s="58"/>
      <c r="FY155" s="58"/>
      <c r="FZ155" s="58"/>
      <c r="GA155" s="58"/>
      <c r="GB155" s="58"/>
      <c r="GC155" s="58"/>
      <c r="GD155" s="58"/>
      <c r="GE155" s="58"/>
      <c r="GF155" s="58"/>
      <c r="GG155" s="58"/>
      <c r="GH155" s="58"/>
      <c r="GI155" s="58"/>
      <c r="GJ155" s="58"/>
      <c r="GK155" s="58"/>
    </row>
    <row r="156" spans="1:193" s="59" customFormat="1" ht="47.25" customHeight="1" x14ac:dyDescent="0.2">
      <c r="A156" s="269"/>
      <c r="B156" s="272"/>
      <c r="C156" s="272"/>
      <c r="D156" s="214"/>
      <c r="E156" s="274"/>
      <c r="F156" s="567"/>
      <c r="G156" s="564"/>
      <c r="H156" s="564"/>
      <c r="I156" s="564"/>
      <c r="J156" s="570"/>
      <c r="K156" s="415" t="s">
        <v>313</v>
      </c>
      <c r="L156" s="415" t="s">
        <v>125</v>
      </c>
      <c r="M156" s="428">
        <v>83</v>
      </c>
      <c r="N156" s="415" t="s">
        <v>314</v>
      </c>
      <c r="O156" s="327" t="s">
        <v>129</v>
      </c>
      <c r="P156" s="327" t="s">
        <v>129</v>
      </c>
      <c r="Q156" s="327" t="s">
        <v>315</v>
      </c>
      <c r="R156" s="327">
        <v>110</v>
      </c>
      <c r="S156" s="573">
        <v>90</v>
      </c>
      <c r="T156" s="576">
        <f>411+268</f>
        <v>679</v>
      </c>
      <c r="U156" s="361">
        <f>30+86+123+129</f>
        <v>368</v>
      </c>
      <c r="V156" s="324">
        <v>1</v>
      </c>
      <c r="W156" s="364">
        <v>1</v>
      </c>
      <c r="X156" s="408"/>
      <c r="Y156" s="556"/>
      <c r="Z156" s="556"/>
      <c r="AA156" s="557"/>
      <c r="AB156" s="445"/>
      <c r="AC156" s="262"/>
      <c r="AD156" s="262"/>
      <c r="AE156" s="44" t="s">
        <v>316</v>
      </c>
      <c r="AF156" s="330"/>
      <c r="AG156" s="48"/>
      <c r="AH156" s="49">
        <v>0.15</v>
      </c>
      <c r="AI156" s="63" t="s">
        <v>373</v>
      </c>
      <c r="AJ156" s="35" t="s">
        <v>372</v>
      </c>
      <c r="AK156" s="62">
        <v>319</v>
      </c>
      <c r="AL156" s="334" t="s">
        <v>157</v>
      </c>
      <c r="AM156" s="310"/>
      <c r="AN156" s="361">
        <f>U156</f>
        <v>368</v>
      </c>
      <c r="AO156" s="324">
        <v>1</v>
      </c>
      <c r="AP156" s="396"/>
      <c r="AQ156" s="262"/>
      <c r="AR156" s="254"/>
      <c r="AS156" s="262"/>
      <c r="AT156" s="106">
        <v>38587500</v>
      </c>
      <c r="AU156" s="88" t="s">
        <v>177</v>
      </c>
      <c r="AV156" s="262"/>
      <c r="AW156" s="262"/>
      <c r="AX156" s="57" t="s">
        <v>143</v>
      </c>
      <c r="AY156" s="50" t="s">
        <v>144</v>
      </c>
      <c r="AZ156" s="43" t="s">
        <v>145</v>
      </c>
      <c r="BA156" s="88" t="s">
        <v>177</v>
      </c>
      <c r="BB156" s="89">
        <v>45292</v>
      </c>
      <c r="BC156" s="232"/>
      <c r="BD156" s="232"/>
      <c r="BE156" s="235"/>
      <c r="BF156" s="210" t="s">
        <v>437</v>
      </c>
      <c r="BG156" s="210" t="s">
        <v>467</v>
      </c>
      <c r="BH156" s="211" t="s">
        <v>496</v>
      </c>
      <c r="BI156" s="580" t="s">
        <v>516</v>
      </c>
      <c r="BJ156" s="58"/>
      <c r="BK156" s="58"/>
      <c r="BL156" s="58"/>
      <c r="BM156" s="58"/>
      <c r="BN156" s="58"/>
      <c r="BO156" s="58"/>
      <c r="BP156" s="58"/>
      <c r="BQ156" s="58"/>
      <c r="BR156" s="58"/>
      <c r="BS156" s="58"/>
      <c r="BT156" s="58"/>
      <c r="BU156" s="58"/>
      <c r="BV156" s="58"/>
      <c r="BW156" s="58"/>
      <c r="BX156" s="58"/>
      <c r="BY156" s="58"/>
      <c r="BZ156" s="58"/>
      <c r="CA156" s="58"/>
      <c r="CB156" s="58"/>
      <c r="CC156" s="58"/>
      <c r="CD156" s="58"/>
      <c r="CE156" s="58"/>
      <c r="CF156" s="58"/>
      <c r="CG156" s="58"/>
      <c r="CH156" s="58"/>
      <c r="CI156" s="58"/>
      <c r="CJ156" s="58"/>
      <c r="CK156" s="58"/>
      <c r="CL156" s="58"/>
      <c r="CM156" s="58"/>
      <c r="CN156" s="58"/>
      <c r="CO156" s="58"/>
      <c r="CP156" s="58"/>
      <c r="CQ156" s="58"/>
      <c r="CR156" s="58"/>
      <c r="CS156" s="58"/>
      <c r="CT156" s="58"/>
      <c r="CU156" s="58"/>
      <c r="CV156" s="58"/>
      <c r="CW156" s="58"/>
      <c r="CX156" s="58"/>
      <c r="CY156" s="58"/>
      <c r="CZ156" s="58"/>
      <c r="DA156" s="58"/>
      <c r="DB156" s="58"/>
      <c r="DC156" s="58"/>
      <c r="DD156" s="58"/>
      <c r="DE156" s="58"/>
      <c r="DF156" s="58"/>
      <c r="DG156" s="58"/>
      <c r="DH156" s="58"/>
      <c r="DI156" s="58"/>
      <c r="DJ156" s="58"/>
      <c r="DK156" s="58"/>
      <c r="DL156" s="58"/>
      <c r="DM156" s="58"/>
      <c r="DN156" s="58"/>
      <c r="DO156" s="58"/>
      <c r="DP156" s="58"/>
      <c r="DQ156" s="58"/>
      <c r="DR156" s="58"/>
      <c r="DS156" s="58"/>
      <c r="DT156" s="58"/>
      <c r="DU156" s="58"/>
      <c r="DV156" s="58"/>
      <c r="DW156" s="58"/>
      <c r="DX156" s="58"/>
      <c r="DY156" s="58"/>
      <c r="DZ156" s="58"/>
      <c r="EA156" s="58"/>
      <c r="EB156" s="58"/>
      <c r="EC156" s="131"/>
      <c r="ED156" s="58"/>
      <c r="EE156" s="58"/>
      <c r="EF156" s="58"/>
      <c r="EG156" s="58"/>
      <c r="EH156" s="58"/>
      <c r="EI156" s="58"/>
      <c r="EJ156" s="58"/>
      <c r="EK156" s="58"/>
      <c r="EL156" s="58"/>
      <c r="EM156" s="58"/>
      <c r="EN156" s="58"/>
      <c r="EO156" s="58"/>
      <c r="EP156" s="58"/>
      <c r="EQ156" s="58"/>
      <c r="ER156" s="58"/>
      <c r="ES156" s="58"/>
      <c r="ET156" s="58"/>
      <c r="EU156" s="58"/>
      <c r="EV156" s="58"/>
      <c r="EW156" s="58"/>
      <c r="EX156" s="58"/>
      <c r="EY156" s="58"/>
      <c r="EZ156" s="58"/>
      <c r="FA156" s="58"/>
      <c r="FB156" s="58"/>
      <c r="FC156" s="58"/>
      <c r="FD156" s="58"/>
      <c r="FE156" s="58"/>
      <c r="FF156" s="58"/>
      <c r="FG156" s="58"/>
      <c r="FH156" s="58"/>
      <c r="FI156" s="58"/>
      <c r="FJ156" s="58"/>
      <c r="FK156" s="58"/>
      <c r="FL156" s="58"/>
      <c r="FM156" s="58"/>
      <c r="FN156" s="58"/>
      <c r="FO156" s="58"/>
      <c r="FP156" s="58"/>
      <c r="FQ156" s="58"/>
      <c r="FR156" s="58"/>
      <c r="FS156" s="58"/>
      <c r="FT156" s="58"/>
      <c r="FU156" s="58"/>
      <c r="FV156" s="58"/>
      <c r="FW156" s="58"/>
      <c r="FX156" s="58"/>
      <c r="FY156" s="58"/>
      <c r="FZ156" s="58"/>
      <c r="GA156" s="58"/>
      <c r="GB156" s="58"/>
      <c r="GC156" s="58"/>
      <c r="GD156" s="58"/>
      <c r="GE156" s="58"/>
      <c r="GF156" s="58"/>
      <c r="GG156" s="58"/>
      <c r="GH156" s="58"/>
      <c r="GI156" s="58"/>
      <c r="GJ156" s="58"/>
      <c r="GK156" s="58"/>
    </row>
    <row r="157" spans="1:193" ht="18.600000000000001" customHeight="1" x14ac:dyDescent="0.2">
      <c r="A157" s="269"/>
      <c r="B157" s="272"/>
      <c r="C157" s="272"/>
      <c r="D157" s="214"/>
      <c r="E157" s="274"/>
      <c r="F157" s="567"/>
      <c r="G157" s="564"/>
      <c r="H157" s="564"/>
      <c r="I157" s="564"/>
      <c r="J157" s="570"/>
      <c r="K157" s="416"/>
      <c r="L157" s="416"/>
      <c r="M157" s="429"/>
      <c r="N157" s="416"/>
      <c r="O157" s="328"/>
      <c r="P157" s="328"/>
      <c r="Q157" s="328"/>
      <c r="R157" s="328"/>
      <c r="S157" s="575"/>
      <c r="T157" s="577"/>
      <c r="U157" s="362"/>
      <c r="V157" s="325"/>
      <c r="W157" s="365"/>
      <c r="X157" s="408"/>
      <c r="Y157" s="556"/>
      <c r="Z157" s="556"/>
      <c r="AA157" s="557"/>
      <c r="AB157" s="445"/>
      <c r="AC157" s="262"/>
      <c r="AD157" s="262"/>
      <c r="AE157" s="443" t="s">
        <v>317</v>
      </c>
      <c r="AF157" s="340"/>
      <c r="AG157" s="330"/>
      <c r="AH157" s="310">
        <v>0.17</v>
      </c>
      <c r="AI157" s="322" t="s">
        <v>373</v>
      </c>
      <c r="AJ157" s="319" t="s">
        <v>372</v>
      </c>
      <c r="AK157" s="341">
        <v>319</v>
      </c>
      <c r="AL157" s="336"/>
      <c r="AM157" s="311"/>
      <c r="AN157" s="362"/>
      <c r="AO157" s="325"/>
      <c r="AP157" s="396"/>
      <c r="AQ157" s="262"/>
      <c r="AR157" s="254"/>
      <c r="AS157" s="262"/>
      <c r="AT157" s="221">
        <v>952426338.724998</v>
      </c>
      <c r="AU157" s="255" t="s">
        <v>177</v>
      </c>
      <c r="AV157" s="262"/>
      <c r="AW157" s="262"/>
      <c r="AX157" s="57" t="s">
        <v>143</v>
      </c>
      <c r="AY157" s="50" t="s">
        <v>144</v>
      </c>
      <c r="AZ157" s="43" t="s">
        <v>145</v>
      </c>
      <c r="BA157" s="88" t="s">
        <v>177</v>
      </c>
      <c r="BB157" s="89">
        <v>45292</v>
      </c>
      <c r="BC157" s="232"/>
      <c r="BD157" s="232"/>
      <c r="BE157" s="235"/>
      <c r="BF157" s="210"/>
      <c r="BG157" s="210"/>
      <c r="BH157" s="211"/>
      <c r="BI157" s="580"/>
      <c r="ED157" s="58"/>
      <c r="EE157" s="58"/>
      <c r="EF157" s="58"/>
      <c r="EG157" s="58"/>
      <c r="EH157" s="58"/>
      <c r="EI157" s="58"/>
      <c r="EJ157" s="58"/>
      <c r="EK157" s="58"/>
      <c r="EL157" s="58"/>
      <c r="EM157" s="58"/>
      <c r="EN157" s="58"/>
      <c r="EO157" s="58"/>
      <c r="EP157" s="58"/>
      <c r="EQ157" s="58"/>
      <c r="ER157" s="58"/>
      <c r="ES157" s="58"/>
      <c r="ET157" s="58"/>
      <c r="EU157" s="58"/>
      <c r="EV157" s="58"/>
      <c r="EW157" s="58"/>
      <c r="EX157" s="58"/>
      <c r="EY157" s="58"/>
      <c r="EZ157" s="58"/>
      <c r="FA157" s="58"/>
      <c r="FB157" s="58"/>
      <c r="FC157" s="58"/>
      <c r="FD157" s="58"/>
      <c r="FE157" s="58"/>
      <c r="FF157" s="58"/>
      <c r="FG157" s="58"/>
      <c r="FH157" s="58"/>
      <c r="FI157" s="58"/>
      <c r="FJ157" s="58"/>
      <c r="FK157" s="58"/>
      <c r="FL157" s="58"/>
      <c r="FM157" s="58"/>
      <c r="FN157" s="58"/>
      <c r="FO157" s="58"/>
      <c r="FP157" s="58"/>
      <c r="FQ157" s="58"/>
      <c r="FR157" s="58"/>
      <c r="FS157" s="58"/>
      <c r="FT157" s="58"/>
      <c r="FU157" s="58"/>
      <c r="FV157" s="58"/>
      <c r="FW157" s="58"/>
      <c r="FX157" s="58"/>
      <c r="FY157" s="58"/>
      <c r="FZ157" s="58"/>
      <c r="GA157" s="58"/>
      <c r="GB157" s="58"/>
      <c r="GC157" s="58"/>
      <c r="GD157" s="58"/>
      <c r="GE157" s="58"/>
      <c r="GF157" s="58"/>
      <c r="GG157" s="58"/>
      <c r="GH157" s="58"/>
      <c r="GI157" s="58"/>
      <c r="GJ157" s="58"/>
      <c r="GK157" s="58"/>
    </row>
    <row r="158" spans="1:193" ht="46.9" hidden="1" customHeight="1" x14ac:dyDescent="0.2">
      <c r="A158" s="269"/>
      <c r="B158" s="272"/>
      <c r="C158" s="272"/>
      <c r="D158" s="214"/>
      <c r="E158" s="274"/>
      <c r="F158" s="567"/>
      <c r="G158" s="564"/>
      <c r="H158" s="564"/>
      <c r="I158" s="564"/>
      <c r="J158" s="570"/>
      <c r="K158" s="416"/>
      <c r="L158" s="416"/>
      <c r="M158" s="429"/>
      <c r="N158" s="416"/>
      <c r="O158" s="328"/>
      <c r="P158" s="328"/>
      <c r="Q158" s="328"/>
      <c r="R158" s="328"/>
      <c r="S158" s="575"/>
      <c r="T158" s="577"/>
      <c r="U158" s="362"/>
      <c r="V158" s="325"/>
      <c r="W158" s="365"/>
      <c r="X158" s="408"/>
      <c r="Y158" s="556"/>
      <c r="Z158" s="556"/>
      <c r="AA158" s="557"/>
      <c r="AB158" s="445"/>
      <c r="AC158" s="262"/>
      <c r="AD158" s="262"/>
      <c r="AE158" s="477"/>
      <c r="AF158" s="340"/>
      <c r="AG158" s="340"/>
      <c r="AH158" s="311"/>
      <c r="AI158" s="344"/>
      <c r="AJ158" s="320"/>
      <c r="AK158" s="342"/>
      <c r="AL158" s="336"/>
      <c r="AM158" s="311"/>
      <c r="AN158" s="362"/>
      <c r="AO158" s="325"/>
      <c r="AP158" s="396"/>
      <c r="AQ158" s="262"/>
      <c r="AR158" s="254"/>
      <c r="AS158" s="262"/>
      <c r="AT158" s="490"/>
      <c r="AU158" s="491"/>
      <c r="AV158" s="262"/>
      <c r="AW158" s="262"/>
      <c r="AX158" s="57" t="s">
        <v>143</v>
      </c>
      <c r="AY158" s="50" t="s">
        <v>415</v>
      </c>
      <c r="AZ158" s="45" t="s">
        <v>405</v>
      </c>
      <c r="BA158" s="88" t="s">
        <v>177</v>
      </c>
      <c r="BB158" s="89">
        <v>45292</v>
      </c>
      <c r="BC158" s="232"/>
      <c r="BD158" s="232"/>
      <c r="BE158" s="235"/>
      <c r="BF158" s="210"/>
      <c r="BG158" s="210"/>
      <c r="BH158" s="211"/>
      <c r="BI158" s="580"/>
      <c r="ED158" s="58"/>
      <c r="EE158" s="58"/>
      <c r="EF158" s="58"/>
      <c r="EG158" s="58"/>
      <c r="EH158" s="58"/>
      <c r="EI158" s="58"/>
      <c r="EJ158" s="58"/>
      <c r="EK158" s="58"/>
      <c r="EL158" s="58"/>
      <c r="EM158" s="58"/>
      <c r="EN158" s="58"/>
      <c r="EO158" s="58"/>
      <c r="EP158" s="58"/>
      <c r="EQ158" s="58"/>
      <c r="ER158" s="58"/>
      <c r="ES158" s="58"/>
      <c r="ET158" s="58"/>
      <c r="EU158" s="58"/>
      <c r="EV158" s="58"/>
      <c r="EW158" s="58"/>
      <c r="EX158" s="58"/>
      <c r="EY158" s="58"/>
      <c r="EZ158" s="58"/>
      <c r="FA158" s="58"/>
      <c r="FB158" s="58"/>
      <c r="FC158" s="58"/>
      <c r="FD158" s="58"/>
      <c r="FE158" s="58"/>
      <c r="FF158" s="58"/>
      <c r="FG158" s="58"/>
      <c r="FH158" s="58"/>
      <c r="FI158" s="58"/>
      <c r="FJ158" s="58"/>
      <c r="FK158" s="58"/>
      <c r="FL158" s="58"/>
      <c r="FM158" s="58"/>
      <c r="FN158" s="58"/>
      <c r="FO158" s="58"/>
      <c r="FP158" s="58"/>
      <c r="FQ158" s="58"/>
      <c r="FR158" s="58"/>
      <c r="FS158" s="58"/>
      <c r="FT158" s="58"/>
      <c r="FU158" s="58"/>
      <c r="FV158" s="58"/>
      <c r="FW158" s="58"/>
      <c r="FX158" s="58"/>
      <c r="FY158" s="58"/>
      <c r="FZ158" s="58"/>
      <c r="GA158" s="58"/>
      <c r="GB158" s="58"/>
      <c r="GC158" s="58"/>
      <c r="GD158" s="58"/>
      <c r="GE158" s="58"/>
      <c r="GF158" s="58"/>
      <c r="GG158" s="58"/>
      <c r="GH158" s="58"/>
      <c r="GI158" s="58"/>
      <c r="GJ158" s="58"/>
      <c r="GK158" s="58"/>
    </row>
    <row r="159" spans="1:193" ht="46.9" hidden="1" customHeight="1" x14ac:dyDescent="0.2">
      <c r="A159" s="269"/>
      <c r="B159" s="272"/>
      <c r="C159" s="272"/>
      <c r="D159" s="214"/>
      <c r="E159" s="274"/>
      <c r="F159" s="567"/>
      <c r="G159" s="564"/>
      <c r="H159" s="564"/>
      <c r="I159" s="564"/>
      <c r="J159" s="570"/>
      <c r="K159" s="416"/>
      <c r="L159" s="416"/>
      <c r="M159" s="429"/>
      <c r="N159" s="416"/>
      <c r="O159" s="328"/>
      <c r="P159" s="328"/>
      <c r="Q159" s="328"/>
      <c r="R159" s="328"/>
      <c r="S159" s="575"/>
      <c r="T159" s="577"/>
      <c r="U159" s="362"/>
      <c r="V159" s="325"/>
      <c r="W159" s="365"/>
      <c r="X159" s="408"/>
      <c r="Y159" s="556"/>
      <c r="Z159" s="556"/>
      <c r="AA159" s="557"/>
      <c r="AB159" s="445"/>
      <c r="AC159" s="262"/>
      <c r="AD159" s="262"/>
      <c r="AE159" s="444"/>
      <c r="AF159" s="340"/>
      <c r="AG159" s="331"/>
      <c r="AH159" s="312"/>
      <c r="AI159" s="323"/>
      <c r="AJ159" s="321"/>
      <c r="AK159" s="343"/>
      <c r="AL159" s="336"/>
      <c r="AM159" s="311"/>
      <c r="AN159" s="362"/>
      <c r="AO159" s="325"/>
      <c r="AP159" s="396"/>
      <c r="AQ159" s="262"/>
      <c r="AR159" s="254"/>
      <c r="AS159" s="262"/>
      <c r="AT159" s="222"/>
      <c r="AU159" s="256"/>
      <c r="AV159" s="262"/>
      <c r="AW159" s="262"/>
      <c r="AX159" s="57" t="s">
        <v>143</v>
      </c>
      <c r="AY159" s="50" t="s">
        <v>365</v>
      </c>
      <c r="AZ159" s="69" t="s">
        <v>403</v>
      </c>
      <c r="BA159" s="88" t="s">
        <v>177</v>
      </c>
      <c r="BB159" s="89">
        <v>45292</v>
      </c>
      <c r="BC159" s="232"/>
      <c r="BD159" s="232"/>
      <c r="BE159" s="235"/>
      <c r="BF159" s="210"/>
      <c r="BG159" s="210"/>
      <c r="BH159" s="211"/>
      <c r="BI159" s="580"/>
      <c r="EC159" s="58"/>
      <c r="ED159" s="58"/>
      <c r="EE159" s="58"/>
      <c r="EF159" s="58"/>
      <c r="EG159" s="58"/>
      <c r="EH159" s="58"/>
      <c r="EI159" s="58"/>
      <c r="EJ159" s="58"/>
      <c r="EK159" s="58"/>
      <c r="EL159" s="58"/>
      <c r="EM159" s="58"/>
      <c r="EN159" s="58"/>
      <c r="EO159" s="58"/>
      <c r="EP159" s="58"/>
      <c r="EQ159" s="58"/>
      <c r="ER159" s="58"/>
      <c r="ES159" s="58"/>
      <c r="ET159" s="58"/>
      <c r="EU159" s="58"/>
      <c r="EV159" s="58"/>
      <c r="EW159" s="58"/>
      <c r="EX159" s="58"/>
      <c r="EY159" s="58"/>
      <c r="EZ159" s="58"/>
      <c r="FA159" s="58"/>
      <c r="FB159" s="58"/>
      <c r="FC159" s="58"/>
      <c r="FD159" s="58"/>
      <c r="FE159" s="58"/>
      <c r="FF159" s="58"/>
      <c r="FG159" s="58"/>
      <c r="FH159" s="58"/>
      <c r="FI159" s="58"/>
      <c r="FJ159" s="58"/>
      <c r="FK159" s="58"/>
      <c r="FL159" s="58"/>
      <c r="FM159" s="58"/>
      <c r="FN159" s="58"/>
      <c r="FO159" s="58"/>
      <c r="FP159" s="58"/>
      <c r="FQ159" s="58"/>
      <c r="FR159" s="58"/>
      <c r="FS159" s="58"/>
      <c r="FT159" s="58"/>
      <c r="FU159" s="58"/>
      <c r="FV159" s="58"/>
      <c r="FW159" s="58"/>
      <c r="FX159" s="58"/>
      <c r="FY159" s="58"/>
      <c r="FZ159" s="58"/>
      <c r="GA159" s="58"/>
      <c r="GB159" s="58"/>
      <c r="GC159" s="58"/>
      <c r="GD159" s="58"/>
      <c r="GE159" s="58"/>
      <c r="GF159" s="58"/>
      <c r="GG159" s="58"/>
      <c r="GH159" s="58"/>
      <c r="GI159" s="58"/>
      <c r="GJ159" s="58"/>
      <c r="GK159" s="58"/>
    </row>
    <row r="160" spans="1:193" ht="46.9" hidden="1" customHeight="1" x14ac:dyDescent="0.2">
      <c r="A160" s="269"/>
      <c r="B160" s="272"/>
      <c r="C160" s="272"/>
      <c r="D160" s="214"/>
      <c r="E160" s="274"/>
      <c r="F160" s="567"/>
      <c r="G160" s="564"/>
      <c r="H160" s="564"/>
      <c r="I160" s="564"/>
      <c r="J160" s="570"/>
      <c r="K160" s="416"/>
      <c r="L160" s="416"/>
      <c r="M160" s="429"/>
      <c r="N160" s="416"/>
      <c r="O160" s="328"/>
      <c r="P160" s="328"/>
      <c r="Q160" s="328"/>
      <c r="R160" s="328"/>
      <c r="S160" s="575"/>
      <c r="T160" s="577"/>
      <c r="U160" s="362"/>
      <c r="V160" s="325"/>
      <c r="W160" s="365"/>
      <c r="X160" s="408"/>
      <c r="Y160" s="556"/>
      <c r="Z160" s="556"/>
      <c r="AA160" s="557"/>
      <c r="AB160" s="445"/>
      <c r="AC160" s="262"/>
      <c r="AD160" s="262"/>
      <c r="AE160" s="290" t="s">
        <v>318</v>
      </c>
      <c r="AF160" s="340"/>
      <c r="AG160" s="330"/>
      <c r="AH160" s="310">
        <v>0.1</v>
      </c>
      <c r="AI160" s="322" t="s">
        <v>373</v>
      </c>
      <c r="AJ160" s="319" t="s">
        <v>372</v>
      </c>
      <c r="AK160" s="341">
        <v>319</v>
      </c>
      <c r="AL160" s="336"/>
      <c r="AM160" s="311"/>
      <c r="AN160" s="362"/>
      <c r="AO160" s="325"/>
      <c r="AP160" s="396"/>
      <c r="AQ160" s="262"/>
      <c r="AR160" s="254"/>
      <c r="AS160" s="262"/>
      <c r="AT160" s="221">
        <v>4980947465.2749996</v>
      </c>
      <c r="AU160" s="255" t="s">
        <v>177</v>
      </c>
      <c r="AV160" s="262"/>
      <c r="AW160" s="262"/>
      <c r="AX160" s="57" t="s">
        <v>143</v>
      </c>
      <c r="AY160" s="50" t="s">
        <v>144</v>
      </c>
      <c r="AZ160" s="43" t="s">
        <v>145</v>
      </c>
      <c r="BA160" s="88" t="s">
        <v>177</v>
      </c>
      <c r="BB160" s="89">
        <v>45292</v>
      </c>
      <c r="BC160" s="232"/>
      <c r="BD160" s="232"/>
      <c r="BE160" s="235"/>
      <c r="BF160" s="210"/>
      <c r="BG160" s="210"/>
      <c r="BH160" s="211"/>
      <c r="BI160" s="580"/>
      <c r="EC160" s="58"/>
      <c r="ED160" s="58"/>
      <c r="EE160" s="58"/>
      <c r="EF160" s="58"/>
      <c r="EG160" s="58"/>
      <c r="EH160" s="58"/>
      <c r="EI160" s="58"/>
      <c r="EJ160" s="58"/>
      <c r="EK160" s="58"/>
      <c r="EL160" s="58"/>
      <c r="EM160" s="58"/>
      <c r="EN160" s="58"/>
      <c r="EO160" s="58"/>
      <c r="EP160" s="58"/>
      <c r="EQ160" s="58"/>
      <c r="ER160" s="58"/>
      <c r="ES160" s="58"/>
      <c r="ET160" s="58"/>
      <c r="EU160" s="58"/>
      <c r="EV160" s="58"/>
      <c r="EW160" s="58"/>
      <c r="EX160" s="58"/>
      <c r="EY160" s="58"/>
      <c r="EZ160" s="58"/>
      <c r="FA160" s="58"/>
      <c r="FB160" s="58"/>
      <c r="FC160" s="58"/>
      <c r="FD160" s="58"/>
      <c r="FE160" s="58"/>
      <c r="FF160" s="58"/>
      <c r="FG160" s="58"/>
      <c r="FH160" s="58"/>
      <c r="FI160" s="58"/>
      <c r="FJ160" s="58"/>
      <c r="FK160" s="58"/>
      <c r="FL160" s="58"/>
      <c r="FM160" s="58"/>
      <c r="FN160" s="58"/>
      <c r="FO160" s="58"/>
      <c r="FP160" s="58"/>
      <c r="FQ160" s="58"/>
      <c r="FR160" s="58"/>
      <c r="FS160" s="58"/>
      <c r="FT160" s="58"/>
      <c r="FU160" s="58"/>
      <c r="FV160" s="58"/>
      <c r="FW160" s="58"/>
      <c r="FX160" s="58"/>
      <c r="FY160" s="58"/>
      <c r="FZ160" s="58"/>
      <c r="GA160" s="58"/>
      <c r="GB160" s="58"/>
      <c r="GC160" s="58"/>
      <c r="GD160" s="58"/>
      <c r="GE160" s="58"/>
      <c r="GF160" s="58"/>
      <c r="GG160" s="58"/>
      <c r="GH160" s="58"/>
      <c r="GI160" s="58"/>
      <c r="GJ160" s="58"/>
      <c r="GK160" s="58"/>
    </row>
    <row r="161" spans="1:193" ht="47.25" customHeight="1" x14ac:dyDescent="0.2">
      <c r="A161" s="269"/>
      <c r="B161" s="272"/>
      <c r="C161" s="272"/>
      <c r="D161" s="214"/>
      <c r="E161" s="274"/>
      <c r="F161" s="567"/>
      <c r="G161" s="564"/>
      <c r="H161" s="564"/>
      <c r="I161" s="564"/>
      <c r="J161" s="570"/>
      <c r="K161" s="416"/>
      <c r="L161" s="416"/>
      <c r="M161" s="429"/>
      <c r="N161" s="416"/>
      <c r="O161" s="328"/>
      <c r="P161" s="328"/>
      <c r="Q161" s="328"/>
      <c r="R161" s="328"/>
      <c r="S161" s="575"/>
      <c r="T161" s="577"/>
      <c r="U161" s="362"/>
      <c r="V161" s="325"/>
      <c r="W161" s="365"/>
      <c r="X161" s="408"/>
      <c r="Y161" s="556"/>
      <c r="Z161" s="556"/>
      <c r="AA161" s="557"/>
      <c r="AB161" s="445"/>
      <c r="AC161" s="262"/>
      <c r="AD161" s="262"/>
      <c r="AE161" s="291"/>
      <c r="AF161" s="340"/>
      <c r="AG161" s="340"/>
      <c r="AH161" s="311"/>
      <c r="AI161" s="344"/>
      <c r="AJ161" s="320"/>
      <c r="AK161" s="342"/>
      <c r="AL161" s="336"/>
      <c r="AM161" s="311"/>
      <c r="AN161" s="362"/>
      <c r="AO161" s="325"/>
      <c r="AP161" s="396"/>
      <c r="AQ161" s="262"/>
      <c r="AR161" s="254"/>
      <c r="AS161" s="262"/>
      <c r="AT161" s="490"/>
      <c r="AU161" s="491"/>
      <c r="AV161" s="262"/>
      <c r="AW161" s="262"/>
      <c r="AX161" s="57" t="s">
        <v>143</v>
      </c>
      <c r="AY161" s="50" t="s">
        <v>366</v>
      </c>
      <c r="AZ161" s="70" t="s">
        <v>145</v>
      </c>
      <c r="BA161" s="88" t="s">
        <v>177</v>
      </c>
      <c r="BB161" s="89">
        <v>45292</v>
      </c>
      <c r="BC161" s="232"/>
      <c r="BD161" s="232"/>
      <c r="BE161" s="235"/>
      <c r="BF161" s="210"/>
      <c r="BG161" s="210"/>
      <c r="BH161" s="211"/>
      <c r="BI161" s="580"/>
      <c r="EC161" s="58"/>
      <c r="ED161" s="58"/>
      <c r="EE161" s="58"/>
      <c r="EF161" s="58"/>
      <c r="EG161" s="58"/>
      <c r="EH161" s="58"/>
      <c r="EI161" s="58"/>
      <c r="EJ161" s="58"/>
      <c r="EK161" s="58"/>
      <c r="EL161" s="58"/>
      <c r="EM161" s="58"/>
      <c r="EN161" s="58"/>
      <c r="EO161" s="58"/>
      <c r="EP161" s="58"/>
      <c r="EQ161" s="58"/>
      <c r="ER161" s="58"/>
      <c r="ES161" s="58"/>
      <c r="ET161" s="58"/>
      <c r="EU161" s="58"/>
      <c r="EV161" s="58"/>
      <c r="EW161" s="58"/>
      <c r="EX161" s="58"/>
      <c r="EY161" s="58"/>
      <c r="EZ161" s="58"/>
      <c r="FA161" s="58"/>
      <c r="FB161" s="58"/>
      <c r="FC161" s="58"/>
      <c r="FD161" s="58"/>
      <c r="FE161" s="58"/>
      <c r="FF161" s="58"/>
      <c r="FG161" s="58"/>
      <c r="FH161" s="58"/>
      <c r="FI161" s="58"/>
      <c r="FJ161" s="58"/>
      <c r="FK161" s="58"/>
      <c r="FL161" s="58"/>
      <c r="FM161" s="58"/>
      <c r="FN161" s="58"/>
      <c r="FO161" s="58"/>
      <c r="FP161" s="58"/>
      <c r="FQ161" s="58"/>
      <c r="FR161" s="58"/>
      <c r="FS161" s="58"/>
      <c r="FT161" s="58"/>
      <c r="FU161" s="58"/>
      <c r="FV161" s="58"/>
      <c r="FW161" s="58"/>
      <c r="FX161" s="58"/>
      <c r="FY161" s="58"/>
      <c r="FZ161" s="58"/>
      <c r="GA161" s="58"/>
      <c r="GB161" s="58"/>
      <c r="GC161" s="58"/>
      <c r="GD161" s="58"/>
      <c r="GE161" s="58"/>
      <c r="GF161" s="58"/>
      <c r="GG161" s="58"/>
      <c r="GH161" s="58"/>
      <c r="GI161" s="58"/>
      <c r="GJ161" s="58"/>
      <c r="GK161" s="58"/>
    </row>
    <row r="162" spans="1:193" ht="409.15" customHeight="1" x14ac:dyDescent="0.2">
      <c r="A162" s="269"/>
      <c r="B162" s="272"/>
      <c r="C162" s="272"/>
      <c r="D162" s="214"/>
      <c r="E162" s="274"/>
      <c r="F162" s="567"/>
      <c r="G162" s="564"/>
      <c r="H162" s="564"/>
      <c r="I162" s="564"/>
      <c r="J162" s="570"/>
      <c r="K162" s="417"/>
      <c r="L162" s="417"/>
      <c r="M162" s="430"/>
      <c r="N162" s="417"/>
      <c r="O162" s="329"/>
      <c r="P162" s="329"/>
      <c r="Q162" s="328"/>
      <c r="R162" s="329"/>
      <c r="S162" s="574"/>
      <c r="T162" s="578"/>
      <c r="U162" s="363"/>
      <c r="V162" s="326"/>
      <c r="W162" s="366"/>
      <c r="X162" s="408"/>
      <c r="Y162" s="556"/>
      <c r="Z162" s="556"/>
      <c r="AA162" s="557"/>
      <c r="AB162" s="445"/>
      <c r="AC162" s="262"/>
      <c r="AD162" s="262"/>
      <c r="AE162" s="292"/>
      <c r="AF162" s="331"/>
      <c r="AG162" s="331"/>
      <c r="AH162" s="312"/>
      <c r="AI162" s="323"/>
      <c r="AJ162" s="321"/>
      <c r="AK162" s="343"/>
      <c r="AL162" s="335"/>
      <c r="AM162" s="312"/>
      <c r="AN162" s="363"/>
      <c r="AO162" s="326"/>
      <c r="AP162" s="396"/>
      <c r="AQ162" s="262"/>
      <c r="AR162" s="254"/>
      <c r="AS162" s="262"/>
      <c r="AT162" s="222"/>
      <c r="AU162" s="256"/>
      <c r="AV162" s="262"/>
      <c r="AW162" s="262"/>
      <c r="AX162" s="57" t="s">
        <v>143</v>
      </c>
      <c r="AY162" s="50" t="s">
        <v>367</v>
      </c>
      <c r="AZ162" s="69" t="s">
        <v>401</v>
      </c>
      <c r="BA162" s="88" t="s">
        <v>177</v>
      </c>
      <c r="BB162" s="89">
        <v>45292</v>
      </c>
      <c r="BC162" s="232"/>
      <c r="BD162" s="232"/>
      <c r="BE162" s="235"/>
      <c r="BF162" s="210"/>
      <c r="BG162" s="210"/>
      <c r="BH162" s="211"/>
      <c r="BI162" s="580"/>
      <c r="EC162" s="58"/>
      <c r="ED162" s="58"/>
      <c r="EE162" s="58"/>
      <c r="EF162" s="58"/>
      <c r="EG162" s="58"/>
      <c r="EH162" s="58"/>
      <c r="EI162" s="58"/>
      <c r="EJ162" s="58"/>
      <c r="EK162" s="58"/>
      <c r="EL162" s="58"/>
      <c r="EM162" s="58"/>
      <c r="EN162" s="58"/>
      <c r="EO162" s="58"/>
      <c r="EP162" s="58"/>
      <c r="EQ162" s="58"/>
      <c r="ER162" s="58"/>
      <c r="ES162" s="58"/>
      <c r="ET162" s="58"/>
      <c r="EU162" s="58"/>
      <c r="EV162" s="58"/>
      <c r="EW162" s="58"/>
      <c r="EX162" s="58"/>
      <c r="EY162" s="58"/>
      <c r="EZ162" s="58"/>
      <c r="FA162" s="58"/>
      <c r="FB162" s="58"/>
      <c r="FC162" s="58"/>
      <c r="FD162" s="58"/>
      <c r="FE162" s="58"/>
      <c r="FF162" s="58"/>
      <c r="FG162" s="58"/>
      <c r="FH162" s="58"/>
      <c r="FI162" s="58"/>
      <c r="FJ162" s="58"/>
      <c r="FK162" s="58"/>
      <c r="FL162" s="58"/>
      <c r="FM162" s="58"/>
      <c r="FN162" s="58"/>
      <c r="FO162" s="58"/>
      <c r="FP162" s="58"/>
      <c r="FQ162" s="58"/>
      <c r="FR162" s="58"/>
      <c r="FS162" s="58"/>
      <c r="FT162" s="58"/>
      <c r="FU162" s="58"/>
      <c r="FV162" s="58"/>
      <c r="FW162" s="58"/>
      <c r="FX162" s="58"/>
      <c r="FY162" s="58"/>
      <c r="FZ162" s="58"/>
      <c r="GA162" s="58"/>
      <c r="GB162" s="58"/>
      <c r="GC162" s="58"/>
      <c r="GD162" s="58"/>
      <c r="GE162" s="58"/>
      <c r="GF162" s="58"/>
      <c r="GG162" s="58"/>
      <c r="GH162" s="58"/>
      <c r="GI162" s="58"/>
      <c r="GJ162" s="58"/>
      <c r="GK162" s="58"/>
    </row>
    <row r="163" spans="1:193" ht="139.15" customHeight="1" x14ac:dyDescent="0.2">
      <c r="A163" s="269"/>
      <c r="B163" s="272"/>
      <c r="C163" s="272"/>
      <c r="D163" s="214"/>
      <c r="E163" s="274"/>
      <c r="F163" s="567"/>
      <c r="G163" s="564"/>
      <c r="H163" s="564"/>
      <c r="I163" s="564"/>
      <c r="J163" s="570"/>
      <c r="K163" s="422" t="s">
        <v>319</v>
      </c>
      <c r="L163" s="415" t="s">
        <v>379</v>
      </c>
      <c r="M163" s="428">
        <v>9</v>
      </c>
      <c r="N163" s="415" t="s">
        <v>320</v>
      </c>
      <c r="O163" s="327"/>
      <c r="P163" s="327" t="s">
        <v>129</v>
      </c>
      <c r="Q163" s="328"/>
      <c r="R163" s="327">
        <v>10</v>
      </c>
      <c r="S163" s="573">
        <v>3</v>
      </c>
      <c r="T163" s="576">
        <v>12</v>
      </c>
      <c r="U163" s="361">
        <v>0</v>
      </c>
      <c r="V163" s="324">
        <f>U163/S163</f>
        <v>0</v>
      </c>
      <c r="W163" s="364">
        <f>U163/R163</f>
        <v>0</v>
      </c>
      <c r="X163" s="408"/>
      <c r="Y163" s="556"/>
      <c r="Z163" s="556"/>
      <c r="AA163" s="557"/>
      <c r="AB163" s="445"/>
      <c r="AC163" s="262"/>
      <c r="AD163" s="262"/>
      <c r="AE163" s="290" t="s">
        <v>321</v>
      </c>
      <c r="AF163" s="330"/>
      <c r="AG163" s="330"/>
      <c r="AH163" s="310">
        <v>0.15</v>
      </c>
      <c r="AI163" s="322" t="s">
        <v>373</v>
      </c>
      <c r="AJ163" s="319" t="s">
        <v>372</v>
      </c>
      <c r="AK163" s="341">
        <v>319</v>
      </c>
      <c r="AL163" s="334" t="s">
        <v>157</v>
      </c>
      <c r="AM163" s="310"/>
      <c r="AN163" s="504">
        <f>U163</f>
        <v>0</v>
      </c>
      <c r="AO163" s="324">
        <f>AN163/S163</f>
        <v>0</v>
      </c>
      <c r="AP163" s="396"/>
      <c r="AQ163" s="262"/>
      <c r="AR163" s="254"/>
      <c r="AS163" s="262"/>
      <c r="AT163" s="221">
        <v>10411564076</v>
      </c>
      <c r="AU163" s="255" t="s">
        <v>177</v>
      </c>
      <c r="AV163" s="262"/>
      <c r="AW163" s="262"/>
      <c r="AX163" s="57" t="s">
        <v>143</v>
      </c>
      <c r="AY163" s="50" t="s">
        <v>144</v>
      </c>
      <c r="AZ163" s="70" t="s">
        <v>145</v>
      </c>
      <c r="BA163" s="88" t="s">
        <v>177</v>
      </c>
      <c r="BB163" s="89">
        <v>45292</v>
      </c>
      <c r="BC163" s="232"/>
      <c r="BD163" s="232"/>
      <c r="BE163" s="235"/>
      <c r="BF163" s="210" t="s">
        <v>497</v>
      </c>
      <c r="BG163" s="210" t="s">
        <v>438</v>
      </c>
      <c r="BH163" s="211" t="s">
        <v>486</v>
      </c>
      <c r="BI163" s="580" t="s">
        <v>517</v>
      </c>
      <c r="EC163" s="58"/>
      <c r="ED163" s="58"/>
      <c r="EE163" s="58"/>
      <c r="EF163" s="58"/>
      <c r="EG163" s="58"/>
      <c r="EH163" s="58"/>
      <c r="EI163" s="58"/>
      <c r="EJ163" s="58"/>
      <c r="EK163" s="58"/>
      <c r="EL163" s="58"/>
      <c r="EM163" s="58"/>
      <c r="EN163" s="58"/>
      <c r="EO163" s="58"/>
      <c r="EP163" s="58"/>
      <c r="EQ163" s="58"/>
      <c r="ER163" s="58"/>
      <c r="ES163" s="58"/>
      <c r="ET163" s="58"/>
      <c r="EU163" s="58"/>
      <c r="EV163" s="58"/>
      <c r="EW163" s="58"/>
      <c r="EX163" s="58"/>
      <c r="EY163" s="58"/>
      <c r="EZ163" s="58"/>
      <c r="FA163" s="58"/>
      <c r="FB163" s="58"/>
      <c r="FC163" s="58"/>
      <c r="FD163" s="58"/>
      <c r="FE163" s="58"/>
      <c r="FF163" s="58"/>
      <c r="FG163" s="58"/>
      <c r="FH163" s="58"/>
      <c r="FI163" s="58"/>
      <c r="FJ163" s="58"/>
      <c r="FK163" s="58"/>
      <c r="FL163" s="58"/>
      <c r="FM163" s="58"/>
      <c r="FN163" s="58"/>
      <c r="FO163" s="58"/>
      <c r="FP163" s="58"/>
      <c r="FQ163" s="58"/>
      <c r="FR163" s="58"/>
      <c r="FS163" s="58"/>
      <c r="FT163" s="58"/>
      <c r="FU163" s="58"/>
      <c r="FV163" s="58"/>
      <c r="FW163" s="58"/>
      <c r="FX163" s="58"/>
      <c r="FY163" s="58"/>
      <c r="FZ163" s="58"/>
      <c r="GA163" s="58"/>
      <c r="GB163" s="58"/>
      <c r="GC163" s="58"/>
      <c r="GD163" s="58"/>
      <c r="GE163" s="58"/>
      <c r="GF163" s="58"/>
      <c r="GG163" s="58"/>
      <c r="GH163" s="58"/>
      <c r="GI163" s="58"/>
      <c r="GJ163" s="58"/>
      <c r="GK163" s="58"/>
    </row>
    <row r="164" spans="1:193" ht="76.900000000000006" customHeight="1" x14ac:dyDescent="0.2">
      <c r="A164" s="269"/>
      <c r="B164" s="272"/>
      <c r="C164" s="272"/>
      <c r="D164" s="214"/>
      <c r="E164" s="274"/>
      <c r="F164" s="567"/>
      <c r="G164" s="564"/>
      <c r="H164" s="564"/>
      <c r="I164" s="564"/>
      <c r="J164" s="570"/>
      <c r="K164" s="423"/>
      <c r="L164" s="416"/>
      <c r="M164" s="429"/>
      <c r="N164" s="416"/>
      <c r="O164" s="328"/>
      <c r="P164" s="328"/>
      <c r="Q164" s="328"/>
      <c r="R164" s="328"/>
      <c r="S164" s="575"/>
      <c r="T164" s="577"/>
      <c r="U164" s="362"/>
      <c r="V164" s="325"/>
      <c r="W164" s="365"/>
      <c r="X164" s="408"/>
      <c r="Y164" s="556"/>
      <c r="Z164" s="556"/>
      <c r="AA164" s="557"/>
      <c r="AB164" s="445"/>
      <c r="AC164" s="262"/>
      <c r="AD164" s="262"/>
      <c r="AE164" s="291"/>
      <c r="AF164" s="340"/>
      <c r="AG164" s="340"/>
      <c r="AH164" s="311"/>
      <c r="AI164" s="344"/>
      <c r="AJ164" s="320"/>
      <c r="AK164" s="342"/>
      <c r="AL164" s="336"/>
      <c r="AM164" s="311"/>
      <c r="AN164" s="505"/>
      <c r="AO164" s="325"/>
      <c r="AP164" s="396"/>
      <c r="AQ164" s="262"/>
      <c r="AR164" s="254"/>
      <c r="AS164" s="262"/>
      <c r="AT164" s="490"/>
      <c r="AU164" s="491"/>
      <c r="AV164" s="262"/>
      <c r="AW164" s="262"/>
      <c r="AX164" s="57" t="s">
        <v>143</v>
      </c>
      <c r="AY164" s="50" t="s">
        <v>368</v>
      </c>
      <c r="AZ164" s="69" t="s">
        <v>403</v>
      </c>
      <c r="BA164" s="88" t="s">
        <v>177</v>
      </c>
      <c r="BB164" s="89">
        <v>45292</v>
      </c>
      <c r="BC164" s="232"/>
      <c r="BD164" s="232"/>
      <c r="BE164" s="235"/>
      <c r="BF164" s="210"/>
      <c r="BG164" s="210"/>
      <c r="BH164" s="211"/>
      <c r="BI164" s="580"/>
      <c r="EC164" s="58"/>
      <c r="ED164" s="58"/>
      <c r="EE164" s="58"/>
      <c r="EF164" s="58"/>
      <c r="EG164" s="58"/>
      <c r="EH164" s="58"/>
      <c r="EI164" s="58"/>
      <c r="EJ164" s="58"/>
      <c r="EK164" s="58"/>
      <c r="EL164" s="58"/>
      <c r="EM164" s="58"/>
      <c r="EN164" s="58"/>
      <c r="EO164" s="58"/>
      <c r="EP164" s="58"/>
      <c r="EQ164" s="58"/>
      <c r="ER164" s="58"/>
      <c r="ES164" s="58"/>
      <c r="ET164" s="58"/>
      <c r="EU164" s="58"/>
      <c r="EV164" s="58"/>
      <c r="EW164" s="58"/>
      <c r="EX164" s="58"/>
      <c r="EY164" s="58"/>
      <c r="EZ164" s="58"/>
      <c r="FA164" s="58"/>
      <c r="FB164" s="58"/>
      <c r="FC164" s="58"/>
      <c r="FD164" s="58"/>
      <c r="FE164" s="58"/>
      <c r="FF164" s="58"/>
      <c r="FG164" s="58"/>
      <c r="FH164" s="58"/>
      <c r="FI164" s="58"/>
      <c r="FJ164" s="58"/>
      <c r="FK164" s="58"/>
      <c r="FL164" s="58"/>
      <c r="FM164" s="58"/>
      <c r="FN164" s="58"/>
      <c r="FO164" s="58"/>
      <c r="FP164" s="58"/>
      <c r="FQ164" s="58"/>
      <c r="FR164" s="58"/>
      <c r="FS164" s="58"/>
      <c r="FT164" s="58"/>
      <c r="FU164" s="58"/>
      <c r="FV164" s="58"/>
      <c r="FW164" s="58"/>
      <c r="FX164" s="58"/>
      <c r="FY164" s="58"/>
      <c r="FZ164" s="58"/>
      <c r="GA164" s="58"/>
      <c r="GB164" s="58"/>
      <c r="GC164" s="58"/>
      <c r="GD164" s="58"/>
      <c r="GE164" s="58"/>
      <c r="GF164" s="58"/>
      <c r="GG164" s="58"/>
      <c r="GH164" s="58"/>
      <c r="GI164" s="58"/>
      <c r="GJ164" s="58"/>
      <c r="GK164" s="58"/>
    </row>
    <row r="165" spans="1:193" ht="146.44999999999999" customHeight="1" x14ac:dyDescent="0.2">
      <c r="A165" s="269"/>
      <c r="B165" s="272"/>
      <c r="C165" s="272"/>
      <c r="D165" s="214"/>
      <c r="E165" s="274"/>
      <c r="F165" s="567"/>
      <c r="G165" s="564"/>
      <c r="H165" s="564"/>
      <c r="I165" s="564"/>
      <c r="J165" s="570"/>
      <c r="K165" s="423"/>
      <c r="L165" s="416"/>
      <c r="M165" s="429"/>
      <c r="N165" s="416"/>
      <c r="O165" s="328"/>
      <c r="P165" s="328"/>
      <c r="Q165" s="328"/>
      <c r="R165" s="328"/>
      <c r="S165" s="575"/>
      <c r="T165" s="577"/>
      <c r="U165" s="362"/>
      <c r="V165" s="325"/>
      <c r="W165" s="365"/>
      <c r="X165" s="408"/>
      <c r="Y165" s="556"/>
      <c r="Z165" s="556"/>
      <c r="AA165" s="557"/>
      <c r="AB165" s="445"/>
      <c r="AC165" s="262"/>
      <c r="AD165" s="262"/>
      <c r="AE165" s="291"/>
      <c r="AF165" s="340"/>
      <c r="AG165" s="340"/>
      <c r="AH165" s="311"/>
      <c r="AI165" s="344"/>
      <c r="AJ165" s="320"/>
      <c r="AK165" s="342"/>
      <c r="AL165" s="336"/>
      <c r="AM165" s="311"/>
      <c r="AN165" s="505"/>
      <c r="AO165" s="325"/>
      <c r="AP165" s="396"/>
      <c r="AQ165" s="262"/>
      <c r="AR165" s="254"/>
      <c r="AS165" s="262"/>
      <c r="AT165" s="490"/>
      <c r="AU165" s="491"/>
      <c r="AV165" s="262"/>
      <c r="AW165" s="262"/>
      <c r="AX165" s="57" t="s">
        <v>143</v>
      </c>
      <c r="AY165" s="50" t="s">
        <v>368</v>
      </c>
      <c r="AZ165" s="69" t="s">
        <v>403</v>
      </c>
      <c r="BA165" s="88" t="s">
        <v>177</v>
      </c>
      <c r="BB165" s="89">
        <v>45292</v>
      </c>
      <c r="BC165" s="232"/>
      <c r="BD165" s="232"/>
      <c r="BE165" s="235"/>
      <c r="BF165" s="210"/>
      <c r="BG165" s="210"/>
      <c r="BH165" s="211"/>
      <c r="BI165" s="580"/>
      <c r="EC165" s="58"/>
      <c r="ED165" s="58"/>
      <c r="EE165" s="58"/>
      <c r="EF165" s="58"/>
      <c r="EG165" s="58"/>
      <c r="EH165" s="58"/>
      <c r="EI165" s="58"/>
      <c r="EJ165" s="58"/>
      <c r="EK165" s="58"/>
      <c r="EL165" s="58"/>
      <c r="EM165" s="58"/>
      <c r="EN165" s="58"/>
      <c r="EO165" s="58"/>
      <c r="EP165" s="58"/>
      <c r="EQ165" s="58"/>
      <c r="ER165" s="58"/>
      <c r="ES165" s="58"/>
      <c r="ET165" s="58"/>
      <c r="EU165" s="58"/>
      <c r="EV165" s="58"/>
      <c r="EW165" s="58"/>
      <c r="EX165" s="58"/>
      <c r="EY165" s="58"/>
      <c r="EZ165" s="58"/>
      <c r="FA165" s="58"/>
      <c r="FB165" s="58"/>
      <c r="FC165" s="58"/>
      <c r="FD165" s="58"/>
      <c r="FE165" s="58"/>
      <c r="FF165" s="58"/>
      <c r="FG165" s="58"/>
      <c r="FH165" s="58"/>
      <c r="FI165" s="58"/>
      <c r="FJ165" s="58"/>
      <c r="FK165" s="58"/>
      <c r="FL165" s="58"/>
      <c r="FM165" s="58"/>
      <c r="FN165" s="58"/>
      <c r="FO165" s="58"/>
      <c r="FP165" s="58"/>
      <c r="FQ165" s="58"/>
      <c r="FR165" s="58"/>
      <c r="FS165" s="58"/>
      <c r="FT165" s="58"/>
      <c r="FU165" s="58"/>
      <c r="FV165" s="58"/>
      <c r="FW165" s="58"/>
      <c r="FX165" s="58"/>
      <c r="FY165" s="58"/>
      <c r="FZ165" s="58"/>
      <c r="GA165" s="58"/>
      <c r="GB165" s="58"/>
      <c r="GC165" s="58"/>
      <c r="GD165" s="58"/>
      <c r="GE165" s="58"/>
      <c r="GF165" s="58"/>
      <c r="GG165" s="58"/>
      <c r="GH165" s="58"/>
      <c r="GI165" s="58"/>
      <c r="GJ165" s="58"/>
      <c r="GK165" s="58"/>
    </row>
    <row r="166" spans="1:193" ht="46.9" hidden="1" customHeight="1" x14ac:dyDescent="0.2">
      <c r="A166" s="269"/>
      <c r="B166" s="272"/>
      <c r="C166" s="272"/>
      <c r="D166" s="214"/>
      <c r="E166" s="274"/>
      <c r="F166" s="567"/>
      <c r="G166" s="564"/>
      <c r="H166" s="564"/>
      <c r="I166" s="564"/>
      <c r="J166" s="570"/>
      <c r="K166" s="423"/>
      <c r="L166" s="416"/>
      <c r="M166" s="429"/>
      <c r="N166" s="416"/>
      <c r="O166" s="328"/>
      <c r="P166" s="328"/>
      <c r="Q166" s="328"/>
      <c r="R166" s="328"/>
      <c r="S166" s="575"/>
      <c r="T166" s="577"/>
      <c r="U166" s="362"/>
      <c r="V166" s="325"/>
      <c r="W166" s="365"/>
      <c r="X166" s="408"/>
      <c r="Y166" s="556"/>
      <c r="Z166" s="556"/>
      <c r="AA166" s="557"/>
      <c r="AB166" s="445"/>
      <c r="AC166" s="262"/>
      <c r="AD166" s="262"/>
      <c r="AE166" s="291"/>
      <c r="AF166" s="340"/>
      <c r="AG166" s="340"/>
      <c r="AH166" s="311"/>
      <c r="AI166" s="344"/>
      <c r="AJ166" s="320"/>
      <c r="AK166" s="342"/>
      <c r="AL166" s="336"/>
      <c r="AM166" s="311"/>
      <c r="AN166" s="505"/>
      <c r="AO166" s="325"/>
      <c r="AP166" s="396"/>
      <c r="AQ166" s="262"/>
      <c r="AR166" s="254"/>
      <c r="AS166" s="262"/>
      <c r="AT166" s="490"/>
      <c r="AU166" s="491"/>
      <c r="AV166" s="262"/>
      <c r="AW166" s="262"/>
      <c r="AX166" s="57" t="s">
        <v>143</v>
      </c>
      <c r="AY166" s="50" t="s">
        <v>369</v>
      </c>
      <c r="AZ166" s="69" t="s">
        <v>403</v>
      </c>
      <c r="BA166" s="88" t="s">
        <v>177</v>
      </c>
      <c r="BB166" s="89">
        <v>45292</v>
      </c>
      <c r="BC166" s="232"/>
      <c r="BD166" s="232"/>
      <c r="BE166" s="235"/>
      <c r="BF166" s="210"/>
      <c r="BG166" s="210"/>
      <c r="BH166" s="211"/>
      <c r="BI166" s="580"/>
      <c r="EC166" s="58"/>
    </row>
    <row r="167" spans="1:193" ht="90" customHeight="1" x14ac:dyDescent="0.2">
      <c r="A167" s="269"/>
      <c r="B167" s="272"/>
      <c r="C167" s="272"/>
      <c r="D167" s="214"/>
      <c r="E167" s="274"/>
      <c r="F167" s="567"/>
      <c r="G167" s="564"/>
      <c r="H167" s="564"/>
      <c r="I167" s="564"/>
      <c r="J167" s="570"/>
      <c r="K167" s="423"/>
      <c r="L167" s="416"/>
      <c r="M167" s="429"/>
      <c r="N167" s="416"/>
      <c r="O167" s="328"/>
      <c r="P167" s="328"/>
      <c r="Q167" s="328"/>
      <c r="R167" s="328"/>
      <c r="S167" s="575"/>
      <c r="T167" s="577"/>
      <c r="U167" s="362"/>
      <c r="V167" s="325"/>
      <c r="W167" s="365"/>
      <c r="X167" s="408"/>
      <c r="Y167" s="556"/>
      <c r="Z167" s="556"/>
      <c r="AA167" s="557"/>
      <c r="AB167" s="445"/>
      <c r="AC167" s="262"/>
      <c r="AD167" s="262"/>
      <c r="AE167" s="291"/>
      <c r="AF167" s="340"/>
      <c r="AG167" s="340"/>
      <c r="AH167" s="311"/>
      <c r="AI167" s="344"/>
      <c r="AJ167" s="320"/>
      <c r="AK167" s="342"/>
      <c r="AL167" s="336"/>
      <c r="AM167" s="311"/>
      <c r="AN167" s="505"/>
      <c r="AO167" s="325"/>
      <c r="AP167" s="396"/>
      <c r="AQ167" s="262"/>
      <c r="AR167" s="254"/>
      <c r="AS167" s="262"/>
      <c r="AT167" s="222"/>
      <c r="AU167" s="256"/>
      <c r="AV167" s="262"/>
      <c r="AW167" s="262"/>
      <c r="AX167" s="57" t="s">
        <v>143</v>
      </c>
      <c r="AY167" s="50" t="s">
        <v>369</v>
      </c>
      <c r="AZ167" s="69" t="s">
        <v>403</v>
      </c>
      <c r="BA167" s="88" t="s">
        <v>177</v>
      </c>
      <c r="BB167" s="89">
        <v>45292</v>
      </c>
      <c r="BC167" s="232"/>
      <c r="BD167" s="232"/>
      <c r="BE167" s="235"/>
      <c r="BF167" s="210"/>
      <c r="BG167" s="210"/>
      <c r="BH167" s="211"/>
      <c r="BI167" s="580"/>
      <c r="EC167" s="58"/>
    </row>
    <row r="168" spans="1:193" ht="210.6" customHeight="1" x14ac:dyDescent="0.2">
      <c r="A168" s="269"/>
      <c r="B168" s="272"/>
      <c r="C168" s="272"/>
      <c r="D168" s="214"/>
      <c r="E168" s="274"/>
      <c r="F168" s="567"/>
      <c r="G168" s="564"/>
      <c r="H168" s="564"/>
      <c r="I168" s="564"/>
      <c r="J168" s="570"/>
      <c r="K168" s="423"/>
      <c r="L168" s="416"/>
      <c r="M168" s="429"/>
      <c r="N168" s="416"/>
      <c r="O168" s="328"/>
      <c r="P168" s="328"/>
      <c r="Q168" s="328"/>
      <c r="R168" s="328"/>
      <c r="S168" s="575"/>
      <c r="T168" s="577"/>
      <c r="U168" s="362"/>
      <c r="V168" s="325"/>
      <c r="W168" s="365"/>
      <c r="X168" s="408"/>
      <c r="Y168" s="556"/>
      <c r="Z168" s="556"/>
      <c r="AA168" s="557"/>
      <c r="AB168" s="445"/>
      <c r="AC168" s="262"/>
      <c r="AD168" s="262"/>
      <c r="AE168" s="291"/>
      <c r="AF168" s="340"/>
      <c r="AG168" s="340"/>
      <c r="AH168" s="311"/>
      <c r="AI168" s="344"/>
      <c r="AJ168" s="320"/>
      <c r="AK168" s="342"/>
      <c r="AL168" s="336"/>
      <c r="AM168" s="311"/>
      <c r="AN168" s="505"/>
      <c r="AO168" s="325"/>
      <c r="AP168" s="396"/>
      <c r="AQ168" s="262"/>
      <c r="AR168" s="254"/>
      <c r="AS168" s="262"/>
      <c r="AT168" s="106">
        <v>809543088</v>
      </c>
      <c r="AU168" s="88" t="s">
        <v>140</v>
      </c>
      <c r="AV168" s="262"/>
      <c r="AW168" s="262"/>
      <c r="AX168" s="57" t="s">
        <v>143</v>
      </c>
      <c r="AY168" s="50" t="s">
        <v>368</v>
      </c>
      <c r="AZ168" s="69" t="s">
        <v>403</v>
      </c>
      <c r="BA168" s="88" t="s">
        <v>140</v>
      </c>
      <c r="BB168" s="89">
        <v>45292</v>
      </c>
      <c r="BC168" s="232"/>
      <c r="BD168" s="232"/>
      <c r="BE168" s="235"/>
      <c r="BF168" s="210"/>
      <c r="BG168" s="210"/>
      <c r="BH168" s="211"/>
      <c r="BI168" s="580"/>
      <c r="EC168" s="58"/>
    </row>
    <row r="169" spans="1:193" ht="79.900000000000006" customHeight="1" x14ac:dyDescent="0.2">
      <c r="A169" s="269"/>
      <c r="B169" s="272"/>
      <c r="C169" s="272"/>
      <c r="D169" s="214"/>
      <c r="E169" s="274"/>
      <c r="F169" s="567"/>
      <c r="G169" s="564"/>
      <c r="H169" s="564"/>
      <c r="I169" s="564"/>
      <c r="J169" s="570"/>
      <c r="K169" s="424"/>
      <c r="L169" s="417"/>
      <c r="M169" s="430"/>
      <c r="N169" s="417"/>
      <c r="O169" s="329"/>
      <c r="P169" s="329"/>
      <c r="Q169" s="329"/>
      <c r="R169" s="329"/>
      <c r="S169" s="574"/>
      <c r="T169" s="578"/>
      <c r="U169" s="363"/>
      <c r="V169" s="326"/>
      <c r="W169" s="366"/>
      <c r="X169" s="408"/>
      <c r="Y169" s="556"/>
      <c r="Z169" s="556"/>
      <c r="AA169" s="557"/>
      <c r="AB169" s="445"/>
      <c r="AC169" s="262"/>
      <c r="AD169" s="262"/>
      <c r="AE169" s="291"/>
      <c r="AF169" s="340"/>
      <c r="AG169" s="340"/>
      <c r="AH169" s="311"/>
      <c r="AI169" s="323"/>
      <c r="AJ169" s="321"/>
      <c r="AK169" s="343"/>
      <c r="AL169" s="336"/>
      <c r="AM169" s="311"/>
      <c r="AN169" s="506"/>
      <c r="AO169" s="326"/>
      <c r="AP169" s="396"/>
      <c r="AQ169" s="262"/>
      <c r="AR169" s="254"/>
      <c r="AS169" s="262"/>
      <c r="AT169" s="106">
        <v>111325251</v>
      </c>
      <c r="AU169" s="88" t="s">
        <v>370</v>
      </c>
      <c r="AV169" s="262"/>
      <c r="AW169" s="262"/>
      <c r="AX169" s="57" t="s">
        <v>143</v>
      </c>
      <c r="AY169" s="50" t="s">
        <v>368</v>
      </c>
      <c r="AZ169" s="69" t="s">
        <v>403</v>
      </c>
      <c r="BA169" s="88" t="s">
        <v>140</v>
      </c>
      <c r="BB169" s="89">
        <v>45292</v>
      </c>
      <c r="BC169" s="232"/>
      <c r="BD169" s="232"/>
      <c r="BE169" s="235"/>
      <c r="BF169" s="210"/>
      <c r="BG169" s="210"/>
      <c r="BH169" s="211"/>
      <c r="BI169" s="580"/>
      <c r="EC169" s="58"/>
    </row>
    <row r="170" spans="1:193" ht="47.25" customHeight="1" x14ac:dyDescent="0.2">
      <c r="A170" s="269"/>
      <c r="B170" s="272"/>
      <c r="C170" s="272"/>
      <c r="D170" s="214"/>
      <c r="E170" s="274"/>
      <c r="F170" s="567"/>
      <c r="G170" s="564"/>
      <c r="H170" s="564"/>
      <c r="I170" s="564"/>
      <c r="J170" s="570"/>
      <c r="K170" s="412" t="s">
        <v>296</v>
      </c>
      <c r="L170" s="415" t="s">
        <v>125</v>
      </c>
      <c r="M170" s="418">
        <v>0</v>
      </c>
      <c r="N170" s="412" t="s">
        <v>297</v>
      </c>
      <c r="O170" s="327"/>
      <c r="P170" s="327" t="s">
        <v>129</v>
      </c>
      <c r="Q170" s="412" t="s">
        <v>298</v>
      </c>
      <c r="R170" s="327">
        <v>2400</v>
      </c>
      <c r="S170" s="573">
        <v>2400</v>
      </c>
      <c r="T170" s="327">
        <v>14617</v>
      </c>
      <c r="U170" s="450">
        <f>292+115+249+112</f>
        <v>768</v>
      </c>
      <c r="V170" s="324">
        <f>U170/S170</f>
        <v>0.32</v>
      </c>
      <c r="W170" s="364">
        <f>U170/R170</f>
        <v>0.32</v>
      </c>
      <c r="X170" s="408"/>
      <c r="Y170" s="556"/>
      <c r="Z170" s="556"/>
      <c r="AA170" s="557"/>
      <c r="AB170" s="445"/>
      <c r="AC170" s="262"/>
      <c r="AD170" s="262"/>
      <c r="AE170" s="44" t="s">
        <v>304</v>
      </c>
      <c r="AF170" s="330"/>
      <c r="AG170" s="51"/>
      <c r="AH170" s="49">
        <v>0.1</v>
      </c>
      <c r="AI170" s="63" t="s">
        <v>373</v>
      </c>
      <c r="AJ170" s="35" t="s">
        <v>372</v>
      </c>
      <c r="AK170" s="62">
        <v>319</v>
      </c>
      <c r="AL170" s="334" t="s">
        <v>157</v>
      </c>
      <c r="AM170" s="310"/>
      <c r="AN170" s="455">
        <f>U170</f>
        <v>768</v>
      </c>
      <c r="AO170" s="324">
        <f>AN170/S170</f>
        <v>0.32</v>
      </c>
      <c r="AP170" s="396"/>
      <c r="AQ170" s="262"/>
      <c r="AR170" s="254"/>
      <c r="AS170" s="262"/>
      <c r="AT170" s="106">
        <v>907192125</v>
      </c>
      <c r="AU170" s="88" t="s">
        <v>177</v>
      </c>
      <c r="AV170" s="262"/>
      <c r="AW170" s="262"/>
      <c r="AX170" s="57" t="s">
        <v>143</v>
      </c>
      <c r="AY170" s="50" t="s">
        <v>144</v>
      </c>
      <c r="AZ170" s="43" t="s">
        <v>145</v>
      </c>
      <c r="BA170" s="88" t="s">
        <v>177</v>
      </c>
      <c r="BB170" s="89">
        <v>45292</v>
      </c>
      <c r="BC170" s="232"/>
      <c r="BD170" s="232"/>
      <c r="BE170" s="235"/>
      <c r="BF170" s="210" t="s">
        <v>435</v>
      </c>
      <c r="BG170" s="210" t="s">
        <v>462</v>
      </c>
      <c r="BH170" s="211" t="s">
        <v>485</v>
      </c>
      <c r="BI170" s="580" t="s">
        <v>519</v>
      </c>
      <c r="EC170" s="58"/>
    </row>
    <row r="171" spans="1:193" ht="47.25" customHeight="1" x14ac:dyDescent="0.2">
      <c r="A171" s="269"/>
      <c r="B171" s="272"/>
      <c r="C171" s="272"/>
      <c r="D171" s="214"/>
      <c r="E171" s="274"/>
      <c r="F171" s="567"/>
      <c r="G171" s="564"/>
      <c r="H171" s="564"/>
      <c r="I171" s="564"/>
      <c r="J171" s="570"/>
      <c r="K171" s="413"/>
      <c r="L171" s="417"/>
      <c r="M171" s="419"/>
      <c r="N171" s="413"/>
      <c r="O171" s="329"/>
      <c r="P171" s="329"/>
      <c r="Q171" s="413"/>
      <c r="R171" s="329"/>
      <c r="S171" s="574"/>
      <c r="T171" s="329"/>
      <c r="U171" s="452"/>
      <c r="V171" s="326"/>
      <c r="W171" s="366"/>
      <c r="X171" s="408"/>
      <c r="Y171" s="556"/>
      <c r="Z171" s="556"/>
      <c r="AA171" s="557"/>
      <c r="AB171" s="445"/>
      <c r="AC171" s="262"/>
      <c r="AD171" s="262"/>
      <c r="AE171" s="44" t="s">
        <v>307</v>
      </c>
      <c r="AF171" s="331"/>
      <c r="AG171" s="52"/>
      <c r="AH171" s="49">
        <v>0.1</v>
      </c>
      <c r="AI171" s="63" t="s">
        <v>373</v>
      </c>
      <c r="AJ171" s="35" t="s">
        <v>372</v>
      </c>
      <c r="AK171" s="62">
        <v>319</v>
      </c>
      <c r="AL171" s="335"/>
      <c r="AM171" s="312"/>
      <c r="AN171" s="457"/>
      <c r="AO171" s="326"/>
      <c r="AP171" s="397"/>
      <c r="AQ171" s="262"/>
      <c r="AR171" s="254"/>
      <c r="AS171" s="262"/>
      <c r="AT171" s="106">
        <v>163515082.5</v>
      </c>
      <c r="AU171" s="88" t="s">
        <v>177</v>
      </c>
      <c r="AV171" s="262"/>
      <c r="AW171" s="262"/>
      <c r="AX171" s="57" t="s">
        <v>143</v>
      </c>
      <c r="AY171" s="50" t="s">
        <v>144</v>
      </c>
      <c r="AZ171" s="43" t="s">
        <v>145</v>
      </c>
      <c r="BA171" s="88" t="s">
        <v>177</v>
      </c>
      <c r="BB171" s="89">
        <v>45292</v>
      </c>
      <c r="BC171" s="233"/>
      <c r="BD171" s="233"/>
      <c r="BE171" s="236"/>
      <c r="BF171" s="210"/>
      <c r="BG171" s="210"/>
      <c r="BH171" s="211"/>
      <c r="BI171" s="580"/>
      <c r="EC171" s="58"/>
    </row>
    <row r="172" spans="1:193" ht="47.25" customHeight="1" x14ac:dyDescent="0.2">
      <c r="A172" s="269"/>
      <c r="B172" s="272"/>
      <c r="C172" s="272"/>
      <c r="D172" s="214"/>
      <c r="E172" s="274"/>
      <c r="F172" s="568"/>
      <c r="G172" s="565"/>
      <c r="H172" s="565"/>
      <c r="I172" s="565"/>
      <c r="J172" s="275" t="s">
        <v>424</v>
      </c>
      <c r="K172" s="276"/>
      <c r="L172" s="276"/>
      <c r="M172" s="276"/>
      <c r="N172" s="276"/>
      <c r="O172" s="276"/>
      <c r="P172" s="276"/>
      <c r="Q172" s="276"/>
      <c r="R172" s="276"/>
      <c r="S172" s="276"/>
      <c r="T172" s="277"/>
      <c r="U172" s="125"/>
      <c r="V172" s="147">
        <f>+AVERAGE(V153:V171)</f>
        <v>0.57999999999999996</v>
      </c>
      <c r="W172" s="144">
        <f>+AVERAGE(W153:W171)</f>
        <v>0.57999999999999996</v>
      </c>
      <c r="X172" s="123"/>
      <c r="Y172" s="123"/>
      <c r="Z172" s="123"/>
      <c r="AA172" s="123"/>
      <c r="AB172" s="123"/>
      <c r="AC172" s="123"/>
      <c r="AD172" s="123"/>
      <c r="AE172" s="123"/>
      <c r="AF172" s="123"/>
      <c r="AG172" s="123"/>
      <c r="AH172" s="123"/>
      <c r="AI172" s="123"/>
      <c r="AJ172" s="123"/>
      <c r="AK172" s="123"/>
      <c r="AL172" s="123"/>
      <c r="AM172" s="123"/>
      <c r="AN172" s="142"/>
      <c r="AO172" s="146">
        <f>+AVERAGE(AO153:AO171)</f>
        <v>0.57999999999999996</v>
      </c>
      <c r="AP172" s="146">
        <f>AP153</f>
        <v>0.57999999999999996</v>
      </c>
      <c r="AQ172" s="123"/>
      <c r="AR172" s="123"/>
      <c r="AS172" s="124"/>
      <c r="AT172" s="105"/>
      <c r="AU172" s="56"/>
      <c r="AV172" s="56"/>
      <c r="AW172" s="56"/>
      <c r="AX172" s="56"/>
      <c r="AY172" s="56"/>
      <c r="AZ172" s="41"/>
      <c r="BA172" s="42"/>
      <c r="BB172" s="77"/>
      <c r="BC172" s="167">
        <v>33416493994.240002</v>
      </c>
      <c r="BD172" s="167">
        <v>17836443334.549999</v>
      </c>
      <c r="BE172" s="160">
        <f>BD172/BC172</f>
        <v>0.53376166086198229</v>
      </c>
      <c r="BF172" s="41"/>
      <c r="BG172" s="41"/>
      <c r="BH172" s="41"/>
      <c r="BI172" s="41"/>
      <c r="EC172" s="58"/>
    </row>
    <row r="173" spans="1:193" s="116" customFormat="1" ht="90" customHeight="1" x14ac:dyDescent="0.5">
      <c r="A173" s="270"/>
      <c r="B173" s="273"/>
      <c r="C173" s="273"/>
      <c r="D173" s="214"/>
      <c r="E173" s="274"/>
      <c r="F173" s="278" t="s">
        <v>425</v>
      </c>
      <c r="G173" s="279"/>
      <c r="H173" s="279"/>
      <c r="I173" s="279"/>
      <c r="J173" s="279"/>
      <c r="K173" s="279"/>
      <c r="L173" s="279"/>
      <c r="M173" s="279"/>
      <c r="N173" s="279"/>
      <c r="O173" s="279"/>
      <c r="P173" s="279"/>
      <c r="Q173" s="279"/>
      <c r="R173" s="279"/>
      <c r="S173" s="279"/>
      <c r="T173" s="279"/>
      <c r="U173" s="141"/>
      <c r="V173" s="163">
        <f>+AVERAGE(V172,V152,V133,V102,V64,V51,V35)</f>
        <v>0.57620947971781311</v>
      </c>
      <c r="W173" s="154">
        <f>+AVERAGE(W172,W152,W133,W102,W64,W51,W35)</f>
        <v>0.57620947971781311</v>
      </c>
      <c r="X173" s="345"/>
      <c r="Y173" s="346"/>
      <c r="Z173" s="346"/>
      <c r="AA173" s="346"/>
      <c r="AB173" s="346"/>
      <c r="AC173" s="346"/>
      <c r="AD173" s="346"/>
      <c r="AE173" s="346"/>
      <c r="AF173" s="346"/>
      <c r="AG173" s="346"/>
      <c r="AH173" s="346"/>
      <c r="AI173" s="346"/>
      <c r="AJ173" s="346"/>
      <c r="AK173" s="346"/>
      <c r="AL173" s="346"/>
      <c r="AM173" s="347"/>
      <c r="AN173" s="143"/>
      <c r="AO173" s="163">
        <f>+AVERAGE(AO172,AO152,AO133,AO102,AO64,AO51,AO35)</f>
        <v>0.57620947971781311</v>
      </c>
      <c r="AP173" s="164">
        <f>+AVERAGE(AP172,AP152,AP133,AP102,AP64,AP51,AP35)</f>
        <v>0.57620947971781311</v>
      </c>
      <c r="AQ173" s="129"/>
      <c r="AR173" s="129"/>
      <c r="AS173" s="130"/>
      <c r="AT173" s="130"/>
      <c r="AU173" s="130" t="e">
        <f>+AVERAGE(AU172,AU161,AU151,AU140,AU127,AU115,AU106)</f>
        <v>#DIV/0!</v>
      </c>
      <c r="AV173" s="130"/>
      <c r="AW173" s="130" t="e">
        <f>+AVERAGE(AW172,AW161,AW151,AW140,AW127,AW115,AW106)</f>
        <v>#DIV/0!</v>
      </c>
      <c r="AX173" s="130" t="e">
        <f>+AVERAGE(AX172,AX161,AX151,AX140,AX127,AX115,AX106)</f>
        <v>#DIV/0!</v>
      </c>
      <c r="AY173" s="130"/>
      <c r="AZ173" s="130" t="e">
        <f>+AVERAGE(AZ172,AZ161,AZ151,AZ140,AZ127,AZ115,AZ106)</f>
        <v>#DIV/0!</v>
      </c>
      <c r="BA173" s="130" t="e">
        <f>+AVERAGE(BA172,BA161,BA151,BA140,BA127,BA115,BA106)</f>
        <v>#DIV/0!</v>
      </c>
      <c r="BB173" s="130"/>
      <c r="BC173" s="168">
        <f>(BC172+BC152+BC133+BC102+BC64+BC51+BC35)</f>
        <v>57923426888.190002</v>
      </c>
      <c r="BD173" s="169">
        <f>(BD172+BD152+BD133+BD102+BD64+BD51+BD35)</f>
        <v>26082597256.549999</v>
      </c>
      <c r="BE173" s="162">
        <f>BD173/BC173</f>
        <v>0.45029444316023326</v>
      </c>
      <c r="BF173" s="130"/>
      <c r="BG173" s="130"/>
      <c r="BH173" s="130"/>
      <c r="BI173" s="130"/>
      <c r="BJ173" s="126"/>
      <c r="BK173" s="126"/>
      <c r="BL173" s="127"/>
      <c r="BM173" s="127"/>
      <c r="BN173" s="128"/>
      <c r="BO173" s="173"/>
      <c r="BP173" s="127"/>
      <c r="BQ173" s="127"/>
      <c r="BR173" s="132"/>
      <c r="BS173" s="133"/>
      <c r="BT173" s="134"/>
      <c r="BU173" s="135"/>
      <c r="BV173" s="118"/>
      <c r="BW173" s="136"/>
      <c r="BX173" s="118"/>
      <c r="BY173" s="137"/>
      <c r="BZ173" s="137"/>
      <c r="CA173" s="138"/>
      <c r="CB173" s="139"/>
      <c r="CC173" s="137"/>
      <c r="CD173" s="138"/>
      <c r="CE173" s="139"/>
      <c r="CF173" s="137"/>
      <c r="CG173" s="138"/>
      <c r="CH173" s="139"/>
      <c r="CI173" s="137"/>
      <c r="CJ173" s="138"/>
      <c r="CK173" s="139"/>
      <c r="CL173" s="137"/>
      <c r="CM173" s="138"/>
      <c r="CN173" s="139"/>
      <c r="CO173" s="137"/>
      <c r="CP173" s="138"/>
      <c r="CQ173" s="139"/>
      <c r="CR173" s="137"/>
      <c r="CS173" s="138"/>
      <c r="CT173" s="139"/>
      <c r="CU173" s="137"/>
      <c r="CV173" s="118"/>
      <c r="CW173" s="118"/>
      <c r="CX173" s="118"/>
      <c r="CY173" s="137"/>
      <c r="CZ173" s="137"/>
      <c r="DA173" s="138"/>
      <c r="DB173" s="139"/>
      <c r="DC173" s="137"/>
      <c r="DD173" s="138"/>
      <c r="DE173" s="139"/>
      <c r="DF173" s="137"/>
      <c r="DG173" s="138"/>
      <c r="DH173" s="139"/>
      <c r="DI173" s="137"/>
      <c r="DJ173" s="117"/>
      <c r="DK173" s="117"/>
      <c r="DL173" s="117"/>
      <c r="DM173" s="132"/>
      <c r="DN173" s="117"/>
      <c r="DO173" s="117"/>
      <c r="DP173" s="117"/>
      <c r="DQ173" s="117"/>
      <c r="DR173" s="117"/>
      <c r="DS173" s="117"/>
      <c r="DT173" s="117"/>
      <c r="DU173" s="117"/>
      <c r="DV173" s="117"/>
      <c r="DW173" s="117"/>
      <c r="DX173" s="117"/>
      <c r="DY173" s="117"/>
      <c r="DZ173" s="117"/>
      <c r="EA173" s="117"/>
      <c r="EB173" s="117"/>
      <c r="EC173" s="117"/>
    </row>
    <row r="174" spans="1:193" s="58" customFormat="1" ht="47.25" customHeight="1" x14ac:dyDescent="0.25">
      <c r="AT174" s="209" t="s">
        <v>533</v>
      </c>
      <c r="AU174" s="209"/>
      <c r="AV174" s="209"/>
      <c r="AW174" s="209"/>
      <c r="AX174" s="209"/>
      <c r="AY174" s="209"/>
      <c r="AZ174" s="209"/>
      <c r="BA174" s="209"/>
      <c r="BB174" s="209"/>
      <c r="BC174" s="209"/>
      <c r="BD174" s="209"/>
      <c r="BE174" s="209"/>
    </row>
    <row r="175" spans="1:193" s="58" customFormat="1" ht="47.25" customHeight="1" x14ac:dyDescent="0.2">
      <c r="AT175" s="85"/>
      <c r="AU175" s="84"/>
      <c r="AV175" s="86"/>
      <c r="BF175" s="145"/>
      <c r="BG175" s="145"/>
      <c r="BH175" s="145"/>
      <c r="BI175" s="145"/>
      <c r="EC175" s="131"/>
    </row>
    <row r="176" spans="1:193" s="58" customFormat="1" ht="47.25" customHeight="1" x14ac:dyDescent="0.2">
      <c r="AT176" s="85"/>
      <c r="AU176" s="84"/>
      <c r="AV176" s="87"/>
      <c r="EC176" s="131"/>
    </row>
    <row r="177" spans="46:133" s="58" customFormat="1" ht="47.25" customHeight="1" x14ac:dyDescent="0.2">
      <c r="AT177" s="85"/>
      <c r="AU177" s="84"/>
      <c r="AV177" s="86"/>
      <c r="EC177" s="131"/>
    </row>
    <row r="178" spans="46:133" s="58" customFormat="1" ht="47.25" customHeight="1" x14ac:dyDescent="0.2">
      <c r="AT178" s="85"/>
      <c r="AU178" s="84"/>
      <c r="AV178" s="86"/>
      <c r="EC178" s="131"/>
    </row>
    <row r="179" spans="46:133" s="58" customFormat="1" ht="47.25" customHeight="1" x14ac:dyDescent="0.2">
      <c r="AU179" s="84"/>
      <c r="AV179" s="86"/>
      <c r="EC179" s="131"/>
    </row>
    <row r="180" spans="46:133" s="58" customFormat="1" ht="47.25" customHeight="1" x14ac:dyDescent="0.2">
      <c r="AU180" s="84"/>
      <c r="AV180" s="86"/>
      <c r="EC180" s="131"/>
    </row>
    <row r="181" spans="46:133" s="58" customFormat="1" ht="47.25" customHeight="1" x14ac:dyDescent="0.2">
      <c r="AU181" s="84"/>
      <c r="AV181" s="86"/>
      <c r="EC181" s="131"/>
    </row>
    <row r="182" spans="46:133" s="58" customFormat="1" ht="47.25" customHeight="1" x14ac:dyDescent="0.2">
      <c r="AU182" s="84"/>
      <c r="AV182" s="86"/>
      <c r="EC182" s="131"/>
    </row>
    <row r="183" spans="46:133" s="58" customFormat="1" ht="47.25" customHeight="1" x14ac:dyDescent="0.2">
      <c r="AU183" s="84"/>
      <c r="AV183" s="86"/>
      <c r="EC183" s="131"/>
    </row>
    <row r="184" spans="46:133" s="58" customFormat="1" ht="47.25" customHeight="1" x14ac:dyDescent="0.2">
      <c r="AU184" s="84"/>
      <c r="EC184" s="131"/>
    </row>
    <row r="185" spans="46:133" s="58" customFormat="1" ht="47.25" customHeight="1" x14ac:dyDescent="0.2">
      <c r="AU185" s="84"/>
      <c r="EC185" s="131"/>
    </row>
    <row r="186" spans="46:133" s="58" customFormat="1" ht="47.25" customHeight="1" x14ac:dyDescent="0.2">
      <c r="AU186" s="84"/>
      <c r="EC186" s="131"/>
    </row>
    <row r="187" spans="46:133" s="58" customFormat="1" ht="47.25" customHeight="1" x14ac:dyDescent="0.2">
      <c r="AU187" s="84"/>
      <c r="EC187" s="131"/>
    </row>
    <row r="188" spans="46:133" s="58" customFormat="1" ht="47.25" customHeight="1" x14ac:dyDescent="0.2">
      <c r="AU188" s="84"/>
      <c r="EC188" s="131"/>
    </row>
    <row r="189" spans="46:133" s="58" customFormat="1" ht="47.25" customHeight="1" x14ac:dyDescent="0.2">
      <c r="AU189" s="84"/>
      <c r="EC189" s="131"/>
    </row>
    <row r="190" spans="46:133" s="58" customFormat="1" ht="47.25" customHeight="1" x14ac:dyDescent="0.2">
      <c r="AU190" s="84"/>
      <c r="EC190" s="131"/>
    </row>
    <row r="191" spans="46:133" s="58" customFormat="1" ht="47.25" customHeight="1" x14ac:dyDescent="0.2">
      <c r="AU191" s="84"/>
      <c r="EC191" s="131"/>
    </row>
    <row r="192" spans="46:133" s="58" customFormat="1" ht="47.25" customHeight="1" x14ac:dyDescent="0.2">
      <c r="AU192" s="84"/>
      <c r="EC192" s="131"/>
    </row>
    <row r="193" spans="40:133" s="58" customFormat="1" ht="47.25" customHeight="1" x14ac:dyDescent="0.2">
      <c r="AU193" s="84"/>
      <c r="EC193" s="131"/>
    </row>
    <row r="194" spans="40:133" s="58" customFormat="1" ht="47.25" customHeight="1" x14ac:dyDescent="0.2">
      <c r="AU194" s="84"/>
      <c r="EC194" s="131"/>
    </row>
    <row r="195" spans="40:133" s="58" customFormat="1" ht="47.25" customHeight="1" x14ac:dyDescent="0.2">
      <c r="AU195" s="84"/>
      <c r="EC195" s="131"/>
    </row>
    <row r="196" spans="40:133" s="58" customFormat="1" ht="47.25" customHeight="1" x14ac:dyDescent="0.2">
      <c r="AU196" s="84"/>
      <c r="EC196" s="131"/>
    </row>
    <row r="197" spans="40:133" s="58" customFormat="1" ht="47.25" customHeight="1" x14ac:dyDescent="0.2">
      <c r="AU197" s="84"/>
      <c r="EC197" s="131"/>
    </row>
    <row r="198" spans="40:133" s="58" customFormat="1" ht="47.25" customHeight="1" x14ac:dyDescent="0.2">
      <c r="AU198" s="84"/>
      <c r="EC198" s="131"/>
    </row>
    <row r="199" spans="40:133" ht="47.25" customHeight="1" x14ac:dyDescent="0.2">
      <c r="AN199" s="58"/>
      <c r="AO199" s="58"/>
      <c r="AP199" s="58"/>
    </row>
    <row r="200" spans="40:133" ht="47.25" customHeight="1" x14ac:dyDescent="0.2">
      <c r="AN200" s="58"/>
      <c r="AO200" s="58"/>
      <c r="AP200" s="58"/>
    </row>
    <row r="201" spans="40:133" ht="47.25" customHeight="1" x14ac:dyDescent="0.2">
      <c r="AN201" s="58"/>
      <c r="AO201" s="58"/>
      <c r="AP201" s="58"/>
    </row>
    <row r="202" spans="40:133" ht="47.25" customHeight="1" x14ac:dyDescent="0.2">
      <c r="AN202" s="58"/>
      <c r="AO202" s="58"/>
      <c r="AP202" s="58"/>
    </row>
    <row r="203" spans="40:133" ht="47.25" customHeight="1" x14ac:dyDescent="0.2">
      <c r="AN203" s="58"/>
      <c r="AO203" s="58"/>
      <c r="AP203" s="58"/>
    </row>
    <row r="204" spans="40:133" ht="47.25" customHeight="1" x14ac:dyDescent="0.2">
      <c r="AN204" s="58"/>
      <c r="AO204" s="58"/>
      <c r="AP204" s="58"/>
    </row>
    <row r="205" spans="40:133" ht="47.25" customHeight="1" x14ac:dyDescent="0.2">
      <c r="AN205" s="58"/>
      <c r="AO205" s="58"/>
      <c r="AP205" s="58"/>
    </row>
    <row r="206" spans="40:133" ht="47.25" customHeight="1" x14ac:dyDescent="0.2">
      <c r="AN206" s="58"/>
      <c r="AO206" s="58"/>
      <c r="AP206" s="58"/>
    </row>
    <row r="207" spans="40:133" ht="47.25" customHeight="1" x14ac:dyDescent="0.2">
      <c r="AN207" s="58"/>
      <c r="AO207" s="58"/>
      <c r="AP207" s="58"/>
    </row>
    <row r="208" spans="40:133" ht="47.25" customHeight="1" x14ac:dyDescent="0.2">
      <c r="AN208" s="58"/>
      <c r="AO208" s="58"/>
      <c r="AP208" s="58"/>
    </row>
    <row r="209" spans="40:42" ht="47.25" customHeight="1" x14ac:dyDescent="0.2">
      <c r="AN209" s="58"/>
      <c r="AO209" s="58"/>
      <c r="AP209" s="58"/>
    </row>
    <row r="210" spans="40:42" ht="47.25" customHeight="1" x14ac:dyDescent="0.2">
      <c r="AN210" s="58"/>
      <c r="AO210" s="58"/>
      <c r="AP210" s="58"/>
    </row>
    <row r="211" spans="40:42" ht="47.25" customHeight="1" x14ac:dyDescent="0.2">
      <c r="AN211" s="58"/>
      <c r="AO211" s="58"/>
      <c r="AP211" s="58"/>
    </row>
    <row r="212" spans="40:42" ht="47.25" customHeight="1" x14ac:dyDescent="0.2">
      <c r="AN212" s="58"/>
      <c r="AO212" s="58"/>
      <c r="AP212" s="58"/>
    </row>
    <row r="213" spans="40:42" ht="47.25" customHeight="1" x14ac:dyDescent="0.2">
      <c r="AN213" s="58"/>
      <c r="AO213" s="58"/>
      <c r="AP213" s="58"/>
    </row>
    <row r="214" spans="40:42" ht="47.25" customHeight="1" x14ac:dyDescent="0.2">
      <c r="AN214" s="58"/>
      <c r="AO214" s="58"/>
      <c r="AP214" s="58"/>
    </row>
    <row r="215" spans="40:42" ht="47.25" customHeight="1" x14ac:dyDescent="0.2">
      <c r="AN215" s="58"/>
      <c r="AO215" s="58"/>
      <c r="AP215" s="58"/>
    </row>
    <row r="216" spans="40:42" ht="47.25" customHeight="1" x14ac:dyDescent="0.2">
      <c r="AN216" s="58"/>
      <c r="AO216" s="58"/>
      <c r="AP216" s="58"/>
    </row>
    <row r="217" spans="40:42" ht="47.25" customHeight="1" x14ac:dyDescent="0.2">
      <c r="AN217" s="58"/>
      <c r="AO217" s="58"/>
      <c r="AP217" s="58"/>
    </row>
    <row r="218" spans="40:42" ht="47.25" customHeight="1" x14ac:dyDescent="0.2">
      <c r="AN218" s="58"/>
      <c r="AO218" s="58"/>
      <c r="AP218" s="58"/>
    </row>
    <row r="219" spans="40:42" ht="47.25" customHeight="1" x14ac:dyDescent="0.2">
      <c r="AN219" s="58"/>
      <c r="AO219" s="58"/>
      <c r="AP219" s="58"/>
    </row>
    <row r="220" spans="40:42" ht="47.25" customHeight="1" x14ac:dyDescent="0.2">
      <c r="AN220" s="58"/>
      <c r="AO220" s="58"/>
      <c r="AP220" s="58"/>
    </row>
    <row r="221" spans="40:42" ht="47.25" customHeight="1" x14ac:dyDescent="0.2">
      <c r="AN221" s="58"/>
      <c r="AO221" s="58"/>
      <c r="AP221" s="58"/>
    </row>
    <row r="222" spans="40:42" ht="47.25" customHeight="1" x14ac:dyDescent="0.2">
      <c r="AN222" s="58"/>
      <c r="AO222" s="58"/>
      <c r="AP222" s="58"/>
    </row>
    <row r="223" spans="40:42" ht="47.25" customHeight="1" x14ac:dyDescent="0.2">
      <c r="AN223" s="58"/>
      <c r="AO223" s="58"/>
      <c r="AP223" s="58"/>
    </row>
    <row r="224" spans="40:42" ht="47.25" customHeight="1" x14ac:dyDescent="0.2">
      <c r="AN224" s="58"/>
      <c r="AO224" s="58"/>
      <c r="AP224" s="58"/>
    </row>
    <row r="225" spans="40:42" ht="47.25" customHeight="1" x14ac:dyDescent="0.2">
      <c r="AN225" s="58"/>
      <c r="AO225" s="58"/>
      <c r="AP225" s="58"/>
    </row>
    <row r="226" spans="40:42" ht="47.25" customHeight="1" x14ac:dyDescent="0.2">
      <c r="AN226" s="58"/>
      <c r="AO226" s="58"/>
      <c r="AP226" s="58"/>
    </row>
    <row r="227" spans="40:42" ht="47.25" customHeight="1" x14ac:dyDescent="0.2">
      <c r="AN227" s="58"/>
      <c r="AO227" s="58"/>
      <c r="AP227" s="58"/>
    </row>
    <row r="228" spans="40:42" ht="47.25" customHeight="1" x14ac:dyDescent="0.2">
      <c r="AN228" s="58"/>
      <c r="AO228" s="58"/>
      <c r="AP228" s="58"/>
    </row>
    <row r="229" spans="40:42" ht="47.25" customHeight="1" x14ac:dyDescent="0.2">
      <c r="AN229" s="58"/>
      <c r="AO229" s="58"/>
      <c r="AP229" s="58"/>
    </row>
    <row r="230" spans="40:42" ht="47.25" customHeight="1" x14ac:dyDescent="0.2">
      <c r="AN230" s="58"/>
      <c r="AO230" s="58"/>
      <c r="AP230" s="58"/>
    </row>
    <row r="231" spans="40:42" ht="47.25" customHeight="1" x14ac:dyDescent="0.2">
      <c r="AN231" s="58"/>
      <c r="AO231" s="58"/>
      <c r="AP231" s="58"/>
    </row>
    <row r="232" spans="40:42" ht="47.25" customHeight="1" x14ac:dyDescent="0.2">
      <c r="AN232" s="58"/>
      <c r="AO232" s="58"/>
      <c r="AP232" s="58"/>
    </row>
    <row r="233" spans="40:42" ht="47.25" customHeight="1" x14ac:dyDescent="0.2">
      <c r="AN233" s="58"/>
      <c r="AO233" s="58"/>
      <c r="AP233" s="58"/>
    </row>
    <row r="234" spans="40:42" ht="47.25" customHeight="1" x14ac:dyDescent="0.2">
      <c r="AN234" s="58"/>
      <c r="AO234" s="58"/>
      <c r="AP234" s="58"/>
    </row>
    <row r="235" spans="40:42" ht="47.25" customHeight="1" x14ac:dyDescent="0.2">
      <c r="AN235" s="58"/>
      <c r="AO235" s="58"/>
      <c r="AP235" s="58"/>
    </row>
    <row r="236" spans="40:42" ht="47.25" customHeight="1" x14ac:dyDescent="0.2">
      <c r="AN236" s="58"/>
      <c r="AO236" s="58"/>
      <c r="AP236" s="58"/>
    </row>
    <row r="237" spans="40:42" ht="47.25" customHeight="1" x14ac:dyDescent="0.2">
      <c r="AN237" s="58"/>
      <c r="AO237" s="58"/>
      <c r="AP237" s="58"/>
    </row>
    <row r="238" spans="40:42" ht="47.25" customHeight="1" x14ac:dyDescent="0.2">
      <c r="AN238" s="58"/>
      <c r="AO238" s="58"/>
      <c r="AP238" s="58"/>
    </row>
    <row r="239" spans="40:42" ht="47.25" customHeight="1" x14ac:dyDescent="0.2">
      <c r="AN239" s="58"/>
      <c r="AO239" s="58"/>
      <c r="AP239" s="58"/>
    </row>
    <row r="240" spans="40:42" ht="47.25" customHeight="1" x14ac:dyDescent="0.2">
      <c r="AN240" s="58"/>
      <c r="AO240" s="58"/>
      <c r="AP240" s="58"/>
    </row>
    <row r="241" spans="40:42" ht="47.25" customHeight="1" x14ac:dyDescent="0.2">
      <c r="AN241" s="58"/>
      <c r="AO241" s="58"/>
      <c r="AP241" s="58"/>
    </row>
    <row r="242" spans="40:42" ht="47.25" customHeight="1" x14ac:dyDescent="0.2">
      <c r="AN242" s="58"/>
      <c r="AO242" s="58"/>
      <c r="AP242" s="58"/>
    </row>
    <row r="243" spans="40:42" ht="47.25" customHeight="1" x14ac:dyDescent="0.2">
      <c r="AN243" s="58"/>
      <c r="AO243" s="58"/>
      <c r="AP243" s="58"/>
    </row>
    <row r="244" spans="40:42" ht="47.25" customHeight="1" x14ac:dyDescent="0.2">
      <c r="AN244" s="58"/>
      <c r="AO244" s="58"/>
      <c r="AP244" s="58"/>
    </row>
    <row r="245" spans="40:42" ht="47.25" customHeight="1" x14ac:dyDescent="0.2">
      <c r="AN245" s="58"/>
      <c r="AO245" s="58"/>
      <c r="AP245" s="58"/>
    </row>
    <row r="246" spans="40:42" ht="47.25" customHeight="1" x14ac:dyDescent="0.2">
      <c r="AN246" s="58"/>
      <c r="AO246" s="58"/>
      <c r="AP246" s="58"/>
    </row>
    <row r="247" spans="40:42" ht="47.25" customHeight="1" x14ac:dyDescent="0.2">
      <c r="AN247" s="58"/>
      <c r="AO247" s="58"/>
      <c r="AP247" s="58"/>
    </row>
    <row r="248" spans="40:42" ht="47.25" customHeight="1" x14ac:dyDescent="0.2">
      <c r="AN248" s="58"/>
      <c r="AO248" s="58"/>
      <c r="AP248" s="58"/>
    </row>
    <row r="249" spans="40:42" ht="47.25" customHeight="1" x14ac:dyDescent="0.2">
      <c r="AN249" s="58"/>
      <c r="AO249" s="58"/>
      <c r="AP249" s="58"/>
    </row>
    <row r="250" spans="40:42" ht="47.25" customHeight="1" x14ac:dyDescent="0.2">
      <c r="AN250" s="58"/>
      <c r="AO250" s="58"/>
      <c r="AP250" s="58"/>
    </row>
    <row r="251" spans="40:42" ht="47.25" customHeight="1" x14ac:dyDescent="0.2">
      <c r="AN251" s="58"/>
      <c r="AO251" s="58"/>
      <c r="AP251" s="58"/>
    </row>
    <row r="252" spans="40:42" ht="47.25" customHeight="1" x14ac:dyDescent="0.2">
      <c r="AN252" s="58"/>
      <c r="AO252" s="58"/>
      <c r="AP252" s="58"/>
    </row>
    <row r="253" spans="40:42" ht="47.25" customHeight="1" x14ac:dyDescent="0.2">
      <c r="AN253" s="58"/>
      <c r="AO253" s="58"/>
      <c r="AP253" s="58"/>
    </row>
    <row r="254" spans="40:42" ht="47.25" customHeight="1" x14ac:dyDescent="0.2">
      <c r="AN254" s="58"/>
      <c r="AO254" s="58"/>
      <c r="AP254" s="58"/>
    </row>
    <row r="255" spans="40:42" ht="47.25" customHeight="1" x14ac:dyDescent="0.2">
      <c r="AN255" s="58"/>
      <c r="AO255" s="58"/>
      <c r="AP255" s="58"/>
    </row>
    <row r="256" spans="40:42" ht="47.25" customHeight="1" x14ac:dyDescent="0.2">
      <c r="AN256" s="58"/>
      <c r="AO256" s="58"/>
      <c r="AP256" s="58"/>
    </row>
    <row r="257" spans="40:42" ht="47.25" customHeight="1" x14ac:dyDescent="0.2">
      <c r="AN257" s="58"/>
      <c r="AO257" s="58"/>
      <c r="AP257" s="58"/>
    </row>
    <row r="258" spans="40:42" ht="47.25" customHeight="1" x14ac:dyDescent="0.2">
      <c r="AN258" s="58"/>
      <c r="AO258" s="58"/>
      <c r="AP258" s="58"/>
    </row>
    <row r="259" spans="40:42" ht="47.25" customHeight="1" x14ac:dyDescent="0.2">
      <c r="AN259" s="58"/>
      <c r="AO259" s="58"/>
      <c r="AP259" s="58"/>
    </row>
    <row r="260" spans="40:42" ht="47.25" customHeight="1" x14ac:dyDescent="0.2">
      <c r="AN260" s="58"/>
      <c r="AO260" s="58"/>
      <c r="AP260" s="58"/>
    </row>
    <row r="261" spans="40:42" ht="47.25" customHeight="1" x14ac:dyDescent="0.2">
      <c r="AN261" s="58"/>
      <c r="AO261" s="58"/>
      <c r="AP261" s="58"/>
    </row>
    <row r="262" spans="40:42" ht="47.25" customHeight="1" x14ac:dyDescent="0.2">
      <c r="AN262" s="58"/>
      <c r="AO262" s="58"/>
      <c r="AP262" s="58"/>
    </row>
    <row r="263" spans="40:42" ht="47.25" customHeight="1" x14ac:dyDescent="0.2">
      <c r="AN263" s="58"/>
      <c r="AO263" s="58"/>
      <c r="AP263" s="58"/>
    </row>
    <row r="264" spans="40:42" ht="47.25" customHeight="1" x14ac:dyDescent="0.2">
      <c r="AN264" s="58"/>
      <c r="AO264" s="58"/>
      <c r="AP264" s="58"/>
    </row>
    <row r="265" spans="40:42" ht="47.25" customHeight="1" x14ac:dyDescent="0.2">
      <c r="AN265" s="58"/>
      <c r="AO265" s="58"/>
      <c r="AP265" s="58"/>
    </row>
    <row r="266" spans="40:42" ht="47.25" customHeight="1" x14ac:dyDescent="0.2">
      <c r="AN266" s="58"/>
      <c r="AO266" s="58"/>
      <c r="AP266" s="58"/>
    </row>
    <row r="267" spans="40:42" ht="47.25" customHeight="1" x14ac:dyDescent="0.2">
      <c r="AN267" s="58"/>
      <c r="AO267" s="58"/>
      <c r="AP267" s="58"/>
    </row>
    <row r="268" spans="40:42" ht="47.25" customHeight="1" x14ac:dyDescent="0.2">
      <c r="AN268" s="58"/>
      <c r="AO268" s="58"/>
      <c r="AP268" s="58"/>
    </row>
    <row r="269" spans="40:42" ht="47.25" customHeight="1" x14ac:dyDescent="0.2">
      <c r="AN269" s="58"/>
      <c r="AO269" s="58"/>
      <c r="AP269" s="58"/>
    </row>
    <row r="270" spans="40:42" ht="47.25" customHeight="1" x14ac:dyDescent="0.2">
      <c r="AN270" s="58"/>
      <c r="AO270" s="58"/>
      <c r="AP270" s="58"/>
    </row>
    <row r="271" spans="40:42" ht="47.25" customHeight="1" x14ac:dyDescent="0.2">
      <c r="AN271" s="58"/>
      <c r="AO271" s="58"/>
      <c r="AP271" s="58"/>
    </row>
    <row r="272" spans="40:42" ht="47.25" customHeight="1" x14ac:dyDescent="0.2">
      <c r="AN272" s="58"/>
      <c r="AO272" s="58"/>
      <c r="AP272" s="58"/>
    </row>
    <row r="273" spans="40:42" ht="47.25" customHeight="1" x14ac:dyDescent="0.2">
      <c r="AN273" s="58"/>
      <c r="AO273" s="58"/>
      <c r="AP273" s="58"/>
    </row>
    <row r="274" spans="40:42" ht="47.25" customHeight="1" x14ac:dyDescent="0.2">
      <c r="AN274" s="58"/>
      <c r="AO274" s="58"/>
      <c r="AP274" s="58"/>
    </row>
    <row r="275" spans="40:42" ht="47.25" customHeight="1" x14ac:dyDescent="0.2">
      <c r="AN275" s="58"/>
      <c r="AO275" s="58"/>
      <c r="AP275" s="58"/>
    </row>
    <row r="276" spans="40:42" ht="47.25" customHeight="1" x14ac:dyDescent="0.2">
      <c r="AN276" s="58"/>
      <c r="AO276" s="58"/>
      <c r="AP276" s="58"/>
    </row>
    <row r="277" spans="40:42" ht="47.25" customHeight="1" x14ac:dyDescent="0.2">
      <c r="AN277" s="58"/>
      <c r="AO277" s="58"/>
      <c r="AP277" s="58"/>
    </row>
    <row r="278" spans="40:42" ht="47.25" customHeight="1" x14ac:dyDescent="0.2">
      <c r="AN278" s="58"/>
      <c r="AO278" s="58"/>
      <c r="AP278" s="58"/>
    </row>
    <row r="279" spans="40:42" ht="47.25" customHeight="1" x14ac:dyDescent="0.2">
      <c r="AN279" s="58"/>
      <c r="AO279" s="58"/>
      <c r="AP279" s="58"/>
    </row>
    <row r="280" spans="40:42" ht="47.25" customHeight="1" x14ac:dyDescent="0.2">
      <c r="AN280" s="58"/>
      <c r="AO280" s="58"/>
      <c r="AP280" s="58"/>
    </row>
    <row r="281" spans="40:42" ht="47.25" customHeight="1" x14ac:dyDescent="0.2">
      <c r="AN281" s="58"/>
      <c r="AO281" s="58"/>
      <c r="AP281" s="58"/>
    </row>
    <row r="282" spans="40:42" ht="47.25" customHeight="1" x14ac:dyDescent="0.2">
      <c r="AN282" s="58"/>
      <c r="AO282" s="58"/>
      <c r="AP282" s="58"/>
    </row>
    <row r="283" spans="40:42" ht="47.25" customHeight="1" x14ac:dyDescent="0.2">
      <c r="AN283" s="58"/>
      <c r="AO283" s="58"/>
      <c r="AP283" s="58"/>
    </row>
    <row r="284" spans="40:42" ht="47.25" customHeight="1" x14ac:dyDescent="0.2">
      <c r="AN284" s="58"/>
      <c r="AO284" s="58"/>
      <c r="AP284" s="58"/>
    </row>
    <row r="285" spans="40:42" ht="47.25" customHeight="1" x14ac:dyDescent="0.2">
      <c r="AN285" s="58"/>
      <c r="AO285" s="58"/>
      <c r="AP285" s="58"/>
    </row>
    <row r="286" spans="40:42" ht="47.25" customHeight="1" x14ac:dyDescent="0.2">
      <c r="AN286" s="58"/>
      <c r="AO286" s="58"/>
      <c r="AP286" s="58"/>
    </row>
    <row r="287" spans="40:42" ht="47.25" customHeight="1" x14ac:dyDescent="0.2">
      <c r="AN287" s="58"/>
      <c r="AO287" s="58"/>
      <c r="AP287" s="58"/>
    </row>
    <row r="288" spans="40:42" ht="47.25" customHeight="1" x14ac:dyDescent="0.2">
      <c r="AN288" s="58"/>
      <c r="AO288" s="58"/>
      <c r="AP288" s="58"/>
    </row>
    <row r="289" spans="40:42" ht="47.25" customHeight="1" x14ac:dyDescent="0.2">
      <c r="AN289" s="58"/>
      <c r="AO289" s="58"/>
      <c r="AP289" s="58"/>
    </row>
    <row r="290" spans="40:42" ht="47.25" customHeight="1" x14ac:dyDescent="0.2">
      <c r="AN290" s="58"/>
      <c r="AO290" s="58"/>
      <c r="AP290" s="58"/>
    </row>
    <row r="291" spans="40:42" ht="47.25" customHeight="1" x14ac:dyDescent="0.2">
      <c r="AN291" s="58"/>
      <c r="AO291" s="58"/>
      <c r="AP291" s="58"/>
    </row>
    <row r="292" spans="40:42" ht="47.25" customHeight="1" x14ac:dyDescent="0.2">
      <c r="AN292" s="58"/>
      <c r="AO292" s="58"/>
      <c r="AP292" s="58"/>
    </row>
    <row r="293" spans="40:42" ht="47.25" customHeight="1" x14ac:dyDescent="0.2">
      <c r="AN293" s="58"/>
      <c r="AO293" s="58"/>
      <c r="AP293" s="58"/>
    </row>
    <row r="294" spans="40:42" ht="47.25" customHeight="1" x14ac:dyDescent="0.2">
      <c r="AN294" s="58"/>
      <c r="AO294" s="58"/>
      <c r="AP294" s="58"/>
    </row>
    <row r="295" spans="40:42" ht="47.25" customHeight="1" x14ac:dyDescent="0.2">
      <c r="AN295" s="58"/>
      <c r="AO295" s="58"/>
      <c r="AP295" s="58"/>
    </row>
    <row r="296" spans="40:42" ht="47.25" customHeight="1" x14ac:dyDescent="0.2">
      <c r="AN296" s="58"/>
      <c r="AO296" s="58"/>
      <c r="AP296" s="58"/>
    </row>
    <row r="297" spans="40:42" ht="47.25" customHeight="1" x14ac:dyDescent="0.2">
      <c r="AN297" s="58"/>
      <c r="AO297" s="58"/>
      <c r="AP297" s="58"/>
    </row>
    <row r="298" spans="40:42" ht="47.25" customHeight="1" x14ac:dyDescent="0.2">
      <c r="AN298" s="58"/>
      <c r="AO298" s="58"/>
      <c r="AP298" s="58"/>
    </row>
  </sheetData>
  <mergeCells count="1021">
    <mergeCell ref="BF7:BF8"/>
    <mergeCell ref="BH7:BH8"/>
    <mergeCell ref="BH25:BH34"/>
    <mergeCell ref="BH36:BH38"/>
    <mergeCell ref="BH39:BH43"/>
    <mergeCell ref="BH44:BH47"/>
    <mergeCell ref="BH48:BH50"/>
    <mergeCell ref="BH52:BH59"/>
    <mergeCell ref="BH60:BH63"/>
    <mergeCell ref="BI153:BI155"/>
    <mergeCell ref="BI156:BI162"/>
    <mergeCell ref="BI163:BI169"/>
    <mergeCell ref="BI170:BI171"/>
    <mergeCell ref="BI65:BI86"/>
    <mergeCell ref="BI87:BI97"/>
    <mergeCell ref="BI98:BI101"/>
    <mergeCell ref="BI103:BI123"/>
    <mergeCell ref="BI124:BI127"/>
    <mergeCell ref="BI128:BI132"/>
    <mergeCell ref="BI134:BI136"/>
    <mergeCell ref="BI137:BI145"/>
    <mergeCell ref="BI147:BI149"/>
    <mergeCell ref="BI7:BI8"/>
    <mergeCell ref="BI25:BI34"/>
    <mergeCell ref="BI36:BI38"/>
    <mergeCell ref="BI39:BI43"/>
    <mergeCell ref="BI44:BI47"/>
    <mergeCell ref="BI48:BI50"/>
    <mergeCell ref="BI52:BI59"/>
    <mergeCell ref="BI60:BI63"/>
    <mergeCell ref="BI9:BI23"/>
    <mergeCell ref="D9:D64"/>
    <mergeCell ref="E9:E64"/>
    <mergeCell ref="R9:R23"/>
    <mergeCell ref="S9:S23"/>
    <mergeCell ref="O44:O47"/>
    <mergeCell ref="Q54:Q59"/>
    <mergeCell ref="O41:O43"/>
    <mergeCell ref="S36:S38"/>
    <mergeCell ref="R44:R47"/>
    <mergeCell ref="S44:S47"/>
    <mergeCell ref="O48:O50"/>
    <mergeCell ref="Q48:Q50"/>
    <mergeCell ref="R48:R50"/>
    <mergeCell ref="S48:S50"/>
    <mergeCell ref="S39:S43"/>
    <mergeCell ref="P48:P50"/>
    <mergeCell ref="O60:O63"/>
    <mergeCell ref="P60:P63"/>
    <mergeCell ref="Q60:Q63"/>
    <mergeCell ref="Q52:Q53"/>
    <mergeCell ref="R52:R59"/>
    <mergeCell ref="S52:S59"/>
    <mergeCell ref="O54:O59"/>
    <mergeCell ref="P44:P47"/>
    <mergeCell ref="F9:F64"/>
    <mergeCell ref="G9:G64"/>
    <mergeCell ref="P25:P27"/>
    <mergeCell ref="Q30:Q34"/>
    <mergeCell ref="Q9:Q16"/>
    <mergeCell ref="P9:P16"/>
    <mergeCell ref="Q17:Q23"/>
    <mergeCell ref="R36:R38"/>
    <mergeCell ref="W163:W169"/>
    <mergeCell ref="W170:W171"/>
    <mergeCell ref="S170:S171"/>
    <mergeCell ref="T170:T171"/>
    <mergeCell ref="R156:R162"/>
    <mergeCell ref="S156:S162"/>
    <mergeCell ref="T156:T162"/>
    <mergeCell ref="R163:R169"/>
    <mergeCell ref="S163:S169"/>
    <mergeCell ref="T163:T169"/>
    <mergeCell ref="V153:V155"/>
    <mergeCell ref="V156:V162"/>
    <mergeCell ref="V163:V169"/>
    <mergeCell ref="V170:V171"/>
    <mergeCell ref="R153:R155"/>
    <mergeCell ref="S153:S155"/>
    <mergeCell ref="T153:T155"/>
    <mergeCell ref="R170:R171"/>
    <mergeCell ref="U153:U155"/>
    <mergeCell ref="U156:U162"/>
    <mergeCell ref="U163:U169"/>
    <mergeCell ref="U170:U171"/>
    <mergeCell ref="K25:K34"/>
    <mergeCell ref="Q36:Q38"/>
    <mergeCell ref="P36:P38"/>
    <mergeCell ref="R25:R34"/>
    <mergeCell ref="S25:S34"/>
    <mergeCell ref="Q41:Q43"/>
    <mergeCell ref="P41:P43"/>
    <mergeCell ref="J52:J63"/>
    <mergeCell ref="Q25:Q27"/>
    <mergeCell ref="N60:N63"/>
    <mergeCell ref="O9:O16"/>
    <mergeCell ref="O17:O23"/>
    <mergeCell ref="M39:M43"/>
    <mergeCell ref="N39:N43"/>
    <mergeCell ref="W153:W155"/>
    <mergeCell ref="W156:W162"/>
    <mergeCell ref="K48:K50"/>
    <mergeCell ref="T65:T86"/>
    <mergeCell ref="T98:T101"/>
    <mergeCell ref="R65:R86"/>
    <mergeCell ref="S65:S86"/>
    <mergeCell ref="R124:R127"/>
    <mergeCell ref="S124:S127"/>
    <mergeCell ref="Q90:Q101"/>
    <mergeCell ref="R98:R101"/>
    <mergeCell ref="S98:S101"/>
    <mergeCell ref="R87:R97"/>
    <mergeCell ref="S87:S97"/>
    <mergeCell ref="R103:R123"/>
    <mergeCell ref="S103:S123"/>
    <mergeCell ref="Q103:Q127"/>
    <mergeCell ref="J64:Q64"/>
    <mergeCell ref="G153:G172"/>
    <mergeCell ref="F153:F172"/>
    <mergeCell ref="J153:J171"/>
    <mergeCell ref="L153:L155"/>
    <mergeCell ref="L156:L162"/>
    <mergeCell ref="L163:L169"/>
    <mergeCell ref="H153:H172"/>
    <mergeCell ref="I153:I172"/>
    <mergeCell ref="G134:G152"/>
    <mergeCell ref="H9:H64"/>
    <mergeCell ref="L147:L149"/>
    <mergeCell ref="K147:K149"/>
    <mergeCell ref="L48:L50"/>
    <mergeCell ref="L9:L24"/>
    <mergeCell ref="L25:L34"/>
    <mergeCell ref="L36:L47"/>
    <mergeCell ref="L52:L59"/>
    <mergeCell ref="L98:L101"/>
    <mergeCell ref="J9:J34"/>
    <mergeCell ref="J36:J50"/>
    <mergeCell ref="I65:I133"/>
    <mergeCell ref="I134:I152"/>
    <mergeCell ref="K36:K47"/>
    <mergeCell ref="K52:K59"/>
    <mergeCell ref="I9:I64"/>
    <mergeCell ref="L128:L132"/>
    <mergeCell ref="K65:K86"/>
    <mergeCell ref="K98:K101"/>
    <mergeCell ref="K124:K127"/>
    <mergeCell ref="J65:J101"/>
    <mergeCell ref="J103:J132"/>
    <mergeCell ref="K9:K24"/>
    <mergeCell ref="K60:K63"/>
    <mergeCell ref="O72:O89"/>
    <mergeCell ref="L87:L97"/>
    <mergeCell ref="K87:K97"/>
    <mergeCell ref="L60:L63"/>
    <mergeCell ref="L65:L86"/>
    <mergeCell ref="N87:N97"/>
    <mergeCell ref="P65:P71"/>
    <mergeCell ref="O65:O71"/>
    <mergeCell ref="M98:M101"/>
    <mergeCell ref="N98:N101"/>
    <mergeCell ref="J133:Q133"/>
    <mergeCell ref="M128:M132"/>
    <mergeCell ref="N128:N132"/>
    <mergeCell ref="O128:O132"/>
    <mergeCell ref="P128:P132"/>
    <mergeCell ref="Q128:Q132"/>
    <mergeCell ref="K128:K132"/>
    <mergeCell ref="AK160:AK162"/>
    <mergeCell ref="AK163:AK169"/>
    <mergeCell ref="AE98:AE101"/>
    <mergeCell ref="AE121:AE123"/>
    <mergeCell ref="AH98:AH101"/>
    <mergeCell ref="AH121:AH123"/>
    <mergeCell ref="AI157:AI159"/>
    <mergeCell ref="AI160:AI162"/>
    <mergeCell ref="X153:X171"/>
    <mergeCell ref="AH160:AH162"/>
    <mergeCell ref="Y153:Y171"/>
    <mergeCell ref="Z153:Z171"/>
    <mergeCell ref="AA153:AA171"/>
    <mergeCell ref="AE129:AE132"/>
    <mergeCell ref="AF129:AF132"/>
    <mergeCell ref="AH115:AH118"/>
    <mergeCell ref="AH107:AH110"/>
    <mergeCell ref="AH103:AH106"/>
    <mergeCell ref="AG90:AG101"/>
    <mergeCell ref="AG103:AG123"/>
    <mergeCell ref="AH119:AH120"/>
    <mergeCell ref="AD153:AD171"/>
    <mergeCell ref="AH163:AH169"/>
    <mergeCell ref="Y65:Y101"/>
    <mergeCell ref="AE157:AE159"/>
    <mergeCell ref="AH157:AH159"/>
    <mergeCell ref="AG157:AG159"/>
    <mergeCell ref="AH124:AH127"/>
    <mergeCell ref="AB153:AB171"/>
    <mergeCell ref="AC153:AC171"/>
    <mergeCell ref="AF170:AF171"/>
    <mergeCell ref="AE160:AE162"/>
    <mergeCell ref="AN39:AN43"/>
    <mergeCell ref="AN44:AN47"/>
    <mergeCell ref="AO36:AO38"/>
    <mergeCell ref="AO39:AO43"/>
    <mergeCell ref="AO44:AO47"/>
    <mergeCell ref="AO48:AO50"/>
    <mergeCell ref="AO52:AO59"/>
    <mergeCell ref="AO60:AO63"/>
    <mergeCell ref="AO65:AO86"/>
    <mergeCell ref="AK115:AK118"/>
    <mergeCell ref="AP65:AP101"/>
    <mergeCell ref="AK78:AK80"/>
    <mergeCell ref="AK65:AK68"/>
    <mergeCell ref="AU81:AU83"/>
    <mergeCell ref="AT48:AT49"/>
    <mergeCell ref="AJ65:AJ68"/>
    <mergeCell ref="AJ69:AJ71"/>
    <mergeCell ref="AK60:AK61"/>
    <mergeCell ref="AK41:AK43"/>
    <mergeCell ref="AK48:AK50"/>
    <mergeCell ref="AN87:AN97"/>
    <mergeCell ref="AN98:AN101"/>
    <mergeCell ref="AK103:AK106"/>
    <mergeCell ref="AL90:AL101"/>
    <mergeCell ref="BE7:BE8"/>
    <mergeCell ref="AL7:AL8"/>
    <mergeCell ref="AM7:AM8"/>
    <mergeCell ref="BA7:BA8"/>
    <mergeCell ref="BB7:BB8"/>
    <mergeCell ref="AN7:AN8"/>
    <mergeCell ref="AU9:AU10"/>
    <mergeCell ref="AQ9:AQ24"/>
    <mergeCell ref="AP9:AP34"/>
    <mergeCell ref="AO9:AO23"/>
    <mergeCell ref="AO25:AO34"/>
    <mergeCell ref="BA121:BA123"/>
    <mergeCell ref="AV134:AV151"/>
    <mergeCell ref="AV103:AV132"/>
    <mergeCell ref="AU99:AU101"/>
    <mergeCell ref="AT44:AT47"/>
    <mergeCell ref="AT66:AT68"/>
    <mergeCell ref="AT70:AT71"/>
    <mergeCell ref="AT129:AT132"/>
    <mergeCell ref="AW36:AW50"/>
    <mergeCell ref="AV52:AV63"/>
    <mergeCell ref="AZ148:AZ149"/>
    <mergeCell ref="AY148:AY149"/>
    <mergeCell ref="AY141:AY142"/>
    <mergeCell ref="AU111:AU113"/>
    <mergeCell ref="BE65:BE101"/>
    <mergeCell ref="AW65:AW101"/>
    <mergeCell ref="AT21:AT22"/>
    <mergeCell ref="AU21:AU22"/>
    <mergeCell ref="AR36:AR50"/>
    <mergeCell ref="AW103:AW132"/>
    <mergeCell ref="AP36:AP50"/>
    <mergeCell ref="AO7:AO8"/>
    <mergeCell ref="AP7:AP8"/>
    <mergeCell ref="B1:C4"/>
    <mergeCell ref="D1:AX1"/>
    <mergeCell ref="D2:AX2"/>
    <mergeCell ref="D3:AX3"/>
    <mergeCell ref="D4:AX4"/>
    <mergeCell ref="B5:C5"/>
    <mergeCell ref="Q7:Q8"/>
    <mergeCell ref="R7:R8"/>
    <mergeCell ref="S7:S8"/>
    <mergeCell ref="L7:L8"/>
    <mergeCell ref="M7:M8"/>
    <mergeCell ref="N7:N8"/>
    <mergeCell ref="O7:P7"/>
    <mergeCell ref="AL6:AS6"/>
    <mergeCell ref="AB6:AK6"/>
    <mergeCell ref="A6:AA6"/>
    <mergeCell ref="V7:V8"/>
    <mergeCell ref="T7:T8"/>
    <mergeCell ref="X7:X8"/>
    <mergeCell ref="Y7:Y8"/>
    <mergeCell ref="AI7:AI8"/>
    <mergeCell ref="AJ7:AJ8"/>
    <mergeCell ref="AK7:AK8"/>
    <mergeCell ref="A7:A8"/>
    <mergeCell ref="B7:B8"/>
    <mergeCell ref="C7:C8"/>
    <mergeCell ref="D7:D8"/>
    <mergeCell ref="E7:E8"/>
    <mergeCell ref="F7:F8"/>
    <mergeCell ref="G7:G8"/>
    <mergeCell ref="J7:J8"/>
    <mergeCell ref="K7:K8"/>
    <mergeCell ref="Z7:Z8"/>
    <mergeCell ref="H7:H8"/>
    <mergeCell ref="I7:I8"/>
    <mergeCell ref="W7:W8"/>
    <mergeCell ref="AA7:AA8"/>
    <mergeCell ref="AB7:AB8"/>
    <mergeCell ref="AC7:AC8"/>
    <mergeCell ref="AD7:AD8"/>
    <mergeCell ref="AE7:AE8"/>
    <mergeCell ref="AF7:AF8"/>
    <mergeCell ref="AG7:AG8"/>
    <mergeCell ref="AH7:AH8"/>
    <mergeCell ref="U7:U8"/>
    <mergeCell ref="M28:M34"/>
    <mergeCell ref="M25:M27"/>
    <mergeCell ref="O30:O34"/>
    <mergeCell ref="P30:P34"/>
    <mergeCell ref="O25:O27"/>
    <mergeCell ref="N25:N34"/>
    <mergeCell ref="AG15:AG16"/>
    <mergeCell ref="AF15:AF16"/>
    <mergeCell ref="AE9:AE10"/>
    <mergeCell ref="X9:X24"/>
    <mergeCell ref="AG9:AG10"/>
    <mergeCell ref="Y9:Y24"/>
    <mergeCell ref="Z9:Z24"/>
    <mergeCell ref="AA9:AA24"/>
    <mergeCell ref="W9:W23"/>
    <mergeCell ref="T25:T34"/>
    <mergeCell ref="AG17:AG18"/>
    <mergeCell ref="N44:N47"/>
    <mergeCell ref="N48:N50"/>
    <mergeCell ref="M48:M50"/>
    <mergeCell ref="M44:M47"/>
    <mergeCell ref="R60:R63"/>
    <mergeCell ref="M52:M59"/>
    <mergeCell ref="N52:N59"/>
    <mergeCell ref="M36:M38"/>
    <mergeCell ref="N36:N38"/>
    <mergeCell ref="P17:P23"/>
    <mergeCell ref="M9:M24"/>
    <mergeCell ref="N9:N24"/>
    <mergeCell ref="P54:P59"/>
    <mergeCell ref="Q44:Q47"/>
    <mergeCell ref="O36:O38"/>
    <mergeCell ref="R39:R43"/>
    <mergeCell ref="O52:O53"/>
    <mergeCell ref="P52:P53"/>
    <mergeCell ref="S60:S63"/>
    <mergeCell ref="M60:M63"/>
    <mergeCell ref="T60:T63"/>
    <mergeCell ref="AL163:AL169"/>
    <mergeCell ref="AI163:AI169"/>
    <mergeCell ref="AJ157:AJ159"/>
    <mergeCell ref="AJ160:AJ162"/>
    <mergeCell ref="AJ163:AJ169"/>
    <mergeCell ref="AK157:AK159"/>
    <mergeCell ref="AS36:AS50"/>
    <mergeCell ref="X60:X63"/>
    <mergeCell ref="Y60:Y63"/>
    <mergeCell ref="AD36:AD50"/>
    <mergeCell ref="AD52:AD63"/>
    <mergeCell ref="AB134:AB151"/>
    <mergeCell ref="AD65:AD101"/>
    <mergeCell ref="AD103:AD132"/>
    <mergeCell ref="AD134:AD151"/>
    <mergeCell ref="X103:X132"/>
    <mergeCell ref="Y103:Y132"/>
    <mergeCell ref="Z103:Z132"/>
    <mergeCell ref="AA103:AA132"/>
    <mergeCell ref="X36:X50"/>
    <mergeCell ref="X65:X101"/>
    <mergeCell ref="Y36:Y50"/>
    <mergeCell ref="Z36:Z50"/>
    <mergeCell ref="AQ36:AQ50"/>
    <mergeCell ref="AM36:AM50"/>
    <mergeCell ref="AM52:AM63"/>
    <mergeCell ref="AN128:AN132"/>
    <mergeCell ref="AO128:AO132"/>
    <mergeCell ref="AK85:AK86"/>
    <mergeCell ref="AM163:AM169"/>
    <mergeCell ref="AQ65:AQ101"/>
    <mergeCell ref="AR65:AR101"/>
    <mergeCell ref="AS65:AS101"/>
    <mergeCell ref="AN48:AN50"/>
    <mergeCell ref="AN52:AN59"/>
    <mergeCell ref="AN60:AN63"/>
    <mergeCell ref="AN65:AN86"/>
    <mergeCell ref="AT160:AT162"/>
    <mergeCell ref="AM124:AM132"/>
    <mergeCell ref="AM134:AM136"/>
    <mergeCell ref="AT134:AT136"/>
    <mergeCell ref="AT111:AT113"/>
    <mergeCell ref="AQ103:AQ132"/>
    <mergeCell ref="AR103:AR132"/>
    <mergeCell ref="AS103:AS132"/>
    <mergeCell ref="AO87:AO97"/>
    <mergeCell ref="AO98:AO101"/>
    <mergeCell ref="AN153:AN155"/>
    <mergeCell ref="AO153:AO155"/>
    <mergeCell ref="AN156:AN162"/>
    <mergeCell ref="AO156:AO162"/>
    <mergeCell ref="AQ153:AQ171"/>
    <mergeCell ref="AN124:AN127"/>
    <mergeCell ref="AO124:AO127"/>
    <mergeCell ref="AN170:AN171"/>
    <mergeCell ref="AO170:AO171"/>
    <mergeCell ref="AN163:AN169"/>
    <mergeCell ref="AO163:AO169"/>
    <mergeCell ref="AP153:AP171"/>
    <mergeCell ref="AT103:AT105"/>
    <mergeCell ref="AM147:AM149"/>
    <mergeCell ref="AT15:AT16"/>
    <mergeCell ref="AT95:AT97"/>
    <mergeCell ref="AU95:AU97"/>
    <mergeCell ref="AT91:AT93"/>
    <mergeCell ref="AU30:AU34"/>
    <mergeCell ref="AU85:AU86"/>
    <mergeCell ref="AU70:AU71"/>
    <mergeCell ref="AU41:AU42"/>
    <mergeCell ref="AU36:AU38"/>
    <mergeCell ref="AU44:AU47"/>
    <mergeCell ref="AU48:AU49"/>
    <mergeCell ref="AT30:AT34"/>
    <mergeCell ref="AV153:AV171"/>
    <mergeCell ref="AV65:AV101"/>
    <mergeCell ref="AT157:AT159"/>
    <mergeCell ref="AU87:AU89"/>
    <mergeCell ref="AN147:AN149"/>
    <mergeCell ref="AO147:AO149"/>
    <mergeCell ref="AU157:AU159"/>
    <mergeCell ref="AT79:AT80"/>
    <mergeCell ref="AT81:AT83"/>
    <mergeCell ref="AU124:AU126"/>
    <mergeCell ref="AU134:AU136"/>
    <mergeCell ref="AR153:AR171"/>
    <mergeCell ref="AS153:AS171"/>
    <mergeCell ref="AQ134:AQ151"/>
    <mergeCell ref="AR134:AR151"/>
    <mergeCell ref="AT124:AT126"/>
    <mergeCell ref="AN103:AN123"/>
    <mergeCell ref="AO103:AO123"/>
    <mergeCell ref="AP134:AP151"/>
    <mergeCell ref="AT144:AT145"/>
    <mergeCell ref="AT62:AT63"/>
    <mergeCell ref="AU62:AU63"/>
    <mergeCell ref="AU66:AU68"/>
    <mergeCell ref="AT137:AT138"/>
    <mergeCell ref="AT139:AT140"/>
    <mergeCell ref="AV25:AV34"/>
    <mergeCell ref="AT36:AT38"/>
    <mergeCell ref="AU160:AU162"/>
    <mergeCell ref="AU163:AU167"/>
    <mergeCell ref="AT163:AT167"/>
    <mergeCell ref="AU73:AU74"/>
    <mergeCell ref="AT73:AT74"/>
    <mergeCell ref="AU76:AU77"/>
    <mergeCell ref="AT76:AT77"/>
    <mergeCell ref="AU79:AU80"/>
    <mergeCell ref="AT147:AT148"/>
    <mergeCell ref="AU147:AU148"/>
    <mergeCell ref="AU137:AU138"/>
    <mergeCell ref="AU139:AU140"/>
    <mergeCell ref="AU144:AU145"/>
    <mergeCell ref="AU91:AU93"/>
    <mergeCell ref="AU121:AU122"/>
    <mergeCell ref="AU119:AU120"/>
    <mergeCell ref="AT119:AT120"/>
    <mergeCell ref="AT85:AT86"/>
    <mergeCell ref="AT87:AT89"/>
    <mergeCell ref="AT99:AT101"/>
    <mergeCell ref="AM25:AM34"/>
    <mergeCell ref="AK15:AK16"/>
    <mergeCell ref="AK17:AK18"/>
    <mergeCell ref="AL9:AL24"/>
    <mergeCell ref="AM9:AM24"/>
    <mergeCell ref="AK20:AK22"/>
    <mergeCell ref="AL36:AL38"/>
    <mergeCell ref="AL39:AL43"/>
    <mergeCell ref="AL44:AL47"/>
    <mergeCell ref="AN9:AN23"/>
    <mergeCell ref="AL48:AL50"/>
    <mergeCell ref="AL28:AL34"/>
    <mergeCell ref="AL52:AL63"/>
    <mergeCell ref="AI9:AI10"/>
    <mergeCell ref="AJ9:AJ10"/>
    <mergeCell ref="AI11:AI12"/>
    <mergeCell ref="AI13:AI14"/>
    <mergeCell ref="AJ11:AJ12"/>
    <mergeCell ref="AJ13:AJ14"/>
    <mergeCell ref="AK9:AK10"/>
    <mergeCell ref="AK11:AK12"/>
    <mergeCell ref="AK13:AK14"/>
    <mergeCell ref="AI15:AI16"/>
    <mergeCell ref="AJ15:AJ16"/>
    <mergeCell ref="AN25:AN34"/>
    <mergeCell ref="AN36:AN38"/>
    <mergeCell ref="AI20:AI22"/>
    <mergeCell ref="AJ36:AJ38"/>
    <mergeCell ref="AK36:AK38"/>
    <mergeCell ref="AI41:AI43"/>
    <mergeCell ref="AJ41:AJ43"/>
    <mergeCell ref="AK62:AK63"/>
    <mergeCell ref="AI44:AI47"/>
    <mergeCell ref="AH20:AH22"/>
    <mergeCell ref="AG20:AG22"/>
    <mergeCell ref="AD25:AD34"/>
    <mergeCell ref="Z25:Z34"/>
    <mergeCell ref="AA25:AA34"/>
    <mergeCell ref="AI30:AI34"/>
    <mergeCell ref="AJ20:AJ22"/>
    <mergeCell ref="AF17:AF18"/>
    <mergeCell ref="AF20:AF22"/>
    <mergeCell ref="AI17:AI18"/>
    <mergeCell ref="AJ17:AJ18"/>
    <mergeCell ref="AE15:AE16"/>
    <mergeCell ref="AD9:AD24"/>
    <mergeCell ref="AE20:AE22"/>
    <mergeCell ref="AH17:AH18"/>
    <mergeCell ref="AE17:AE18"/>
    <mergeCell ref="AG30:AG34"/>
    <mergeCell ref="AG13:AG14"/>
    <mergeCell ref="AG11:AG12"/>
    <mergeCell ref="AH15:AH16"/>
    <mergeCell ref="AH9:AH10"/>
    <mergeCell ref="AE11:AE12"/>
    <mergeCell ref="AE13:AE14"/>
    <mergeCell ref="AF9:AF10"/>
    <mergeCell ref="AF11:AF12"/>
    <mergeCell ref="AF13:AF14"/>
    <mergeCell ref="AH11:AH12"/>
    <mergeCell ref="AH13:AH14"/>
    <mergeCell ref="AB9:AB24"/>
    <mergeCell ref="AC9:AC24"/>
    <mergeCell ref="AC25:AC34"/>
    <mergeCell ref="T48:T50"/>
    <mergeCell ref="W39:W43"/>
    <mergeCell ref="W44:W47"/>
    <mergeCell ref="W48:W50"/>
    <mergeCell ref="W25:W34"/>
    <mergeCell ref="W36:W38"/>
    <mergeCell ref="V44:V47"/>
    <mergeCell ref="T36:T38"/>
    <mergeCell ref="T44:T47"/>
    <mergeCell ref="V48:V50"/>
    <mergeCell ref="V9:V23"/>
    <mergeCell ref="V25:V34"/>
    <mergeCell ref="V36:V38"/>
    <mergeCell ref="V39:V43"/>
    <mergeCell ref="U25:U34"/>
    <mergeCell ref="U36:U38"/>
    <mergeCell ref="U39:U43"/>
    <mergeCell ref="T39:T43"/>
    <mergeCell ref="U44:U47"/>
    <mergeCell ref="U48:U50"/>
    <mergeCell ref="U9:U23"/>
    <mergeCell ref="T9:T23"/>
    <mergeCell ref="T52:T59"/>
    <mergeCell ref="W124:W127"/>
    <mergeCell ref="V65:V86"/>
    <mergeCell ref="V87:V97"/>
    <mergeCell ref="V98:V101"/>
    <mergeCell ref="V103:V123"/>
    <mergeCell ref="V124:V127"/>
    <mergeCell ref="W87:W97"/>
    <mergeCell ref="W98:W101"/>
    <mergeCell ref="W103:W123"/>
    <mergeCell ref="V52:V59"/>
    <mergeCell ref="V60:V63"/>
    <mergeCell ref="W52:W59"/>
    <mergeCell ref="W60:W63"/>
    <mergeCell ref="W65:W86"/>
    <mergeCell ref="V128:V132"/>
    <mergeCell ref="W128:W132"/>
    <mergeCell ref="U124:U127"/>
    <mergeCell ref="U128:U132"/>
    <mergeCell ref="T128:T132"/>
    <mergeCell ref="T103:T123"/>
    <mergeCell ref="U103:U123"/>
    <mergeCell ref="U52:U59"/>
    <mergeCell ref="U60:U63"/>
    <mergeCell ref="U65:U86"/>
    <mergeCell ref="U87:U97"/>
    <mergeCell ref="U98:U101"/>
    <mergeCell ref="T87:T97"/>
    <mergeCell ref="T124:T127"/>
    <mergeCell ref="X25:X34"/>
    <mergeCell ref="Y25:Y34"/>
    <mergeCell ref="AB25:AB34"/>
    <mergeCell ref="AE44:AE47"/>
    <mergeCell ref="AF25:AF34"/>
    <mergeCell ref="AE30:AE34"/>
    <mergeCell ref="AE48:AE50"/>
    <mergeCell ref="AF36:AF38"/>
    <mergeCell ref="Z52:Z63"/>
    <mergeCell ref="AA52:AA63"/>
    <mergeCell ref="AB103:AB132"/>
    <mergeCell ref="AC52:AC63"/>
    <mergeCell ref="AF44:AF47"/>
    <mergeCell ref="AF48:AF50"/>
    <mergeCell ref="AC36:AC50"/>
    <mergeCell ref="AE60:AE61"/>
    <mergeCell ref="AE62:AE63"/>
    <mergeCell ref="Z65:Z101"/>
    <mergeCell ref="AE36:AE38"/>
    <mergeCell ref="X52:X59"/>
    <mergeCell ref="AB52:AB63"/>
    <mergeCell ref="AB65:AB101"/>
    <mergeCell ref="Y52:Y59"/>
    <mergeCell ref="AC103:AC132"/>
    <mergeCell ref="AA65:AA101"/>
    <mergeCell ref="AC65:AC101"/>
    <mergeCell ref="AA36:AA50"/>
    <mergeCell ref="AE85:AE86"/>
    <mergeCell ref="AE72:AE74"/>
    <mergeCell ref="Q170:Q171"/>
    <mergeCell ref="Q153:Q155"/>
    <mergeCell ref="R147:R149"/>
    <mergeCell ref="S147:S149"/>
    <mergeCell ref="T147:T149"/>
    <mergeCell ref="Q146:Q150"/>
    <mergeCell ref="J152:Q152"/>
    <mergeCell ref="N170:N171"/>
    <mergeCell ref="O170:O171"/>
    <mergeCell ref="P170:P171"/>
    <mergeCell ref="N153:N155"/>
    <mergeCell ref="O153:O155"/>
    <mergeCell ref="P153:P155"/>
    <mergeCell ref="N156:N162"/>
    <mergeCell ref="M170:M171"/>
    <mergeCell ref="R128:R132"/>
    <mergeCell ref="S128:S132"/>
    <mergeCell ref="K163:K169"/>
    <mergeCell ref="K156:K162"/>
    <mergeCell ref="K170:K171"/>
    <mergeCell ref="K153:K155"/>
    <mergeCell ref="L170:L171"/>
    <mergeCell ref="T134:T136"/>
    <mergeCell ref="O156:O162"/>
    <mergeCell ref="P156:P162"/>
    <mergeCell ref="N163:N169"/>
    <mergeCell ref="O163:O169"/>
    <mergeCell ref="P163:P169"/>
    <mergeCell ref="M153:M155"/>
    <mergeCell ref="M156:M162"/>
    <mergeCell ref="M163:M169"/>
    <mergeCell ref="J134:J151"/>
    <mergeCell ref="E134:E152"/>
    <mergeCell ref="H65:H133"/>
    <mergeCell ref="H134:H152"/>
    <mergeCell ref="F65:F133"/>
    <mergeCell ref="F134:F152"/>
    <mergeCell ref="G65:G133"/>
    <mergeCell ref="L124:L127"/>
    <mergeCell ref="K103:K123"/>
    <mergeCell ref="L103:L123"/>
    <mergeCell ref="P146:P150"/>
    <mergeCell ref="P103:P127"/>
    <mergeCell ref="M87:M97"/>
    <mergeCell ref="M65:M86"/>
    <mergeCell ref="N65:N86"/>
    <mergeCell ref="J102:Q102"/>
    <mergeCell ref="P72:P89"/>
    <mergeCell ref="M103:M123"/>
    <mergeCell ref="O103:O127"/>
    <mergeCell ref="N124:N127"/>
    <mergeCell ref="M124:M127"/>
    <mergeCell ref="N103:N123"/>
    <mergeCell ref="Q65:Q71"/>
    <mergeCell ref="O90:O101"/>
    <mergeCell ref="P90:P101"/>
    <mergeCell ref="L134:L136"/>
    <mergeCell ref="K134:K136"/>
    <mergeCell ref="O134:O136"/>
    <mergeCell ref="P134:P136"/>
    <mergeCell ref="Q134:Q136"/>
    <mergeCell ref="Q137:Q145"/>
    <mergeCell ref="AG160:AG162"/>
    <mergeCell ref="AE163:AE169"/>
    <mergeCell ref="AF163:AF169"/>
    <mergeCell ref="AG163:AG169"/>
    <mergeCell ref="AE124:AE127"/>
    <mergeCell ref="AF124:AF127"/>
    <mergeCell ref="AG124:AG127"/>
    <mergeCell ref="AE137:AE140"/>
    <mergeCell ref="AG129:AG132"/>
    <mergeCell ref="AC134:AC151"/>
    <mergeCell ref="AE90:AE93"/>
    <mergeCell ref="AH90:AH93"/>
    <mergeCell ref="AE81:AE84"/>
    <mergeCell ref="AH81:AH84"/>
    <mergeCell ref="AE94:AE97"/>
    <mergeCell ref="AH94:AH97"/>
    <mergeCell ref="AI65:AI68"/>
    <mergeCell ref="AI72:AI74"/>
    <mergeCell ref="AI81:AI84"/>
    <mergeCell ref="AE134:AE136"/>
    <mergeCell ref="AE144:AE145"/>
    <mergeCell ref="AF146:AF150"/>
    <mergeCell ref="AE103:AE106"/>
    <mergeCell ref="AE111:AE114"/>
    <mergeCell ref="AE119:AE120"/>
    <mergeCell ref="AE141:AE142"/>
    <mergeCell ref="AI69:AI71"/>
    <mergeCell ref="AI78:AI80"/>
    <mergeCell ref="AF103:AF123"/>
    <mergeCell ref="AG87:AG89"/>
    <mergeCell ref="AE69:AE71"/>
    <mergeCell ref="AE75:AE77"/>
    <mergeCell ref="AU103:AU105"/>
    <mergeCell ref="AL103:AL123"/>
    <mergeCell ref="AM103:AM123"/>
    <mergeCell ref="AI107:AI110"/>
    <mergeCell ref="AJ107:AJ110"/>
    <mergeCell ref="AK107:AK110"/>
    <mergeCell ref="AT107:AT109"/>
    <mergeCell ref="AU107:AU109"/>
    <mergeCell ref="AU115:AU118"/>
    <mergeCell ref="AT115:AT118"/>
    <mergeCell ref="AT121:AT122"/>
    <mergeCell ref="AP103:AP132"/>
    <mergeCell ref="AU129:AU132"/>
    <mergeCell ref="AK119:AK120"/>
    <mergeCell ref="AI121:AI123"/>
    <mergeCell ref="AK129:AK132"/>
    <mergeCell ref="AF134:AF136"/>
    <mergeCell ref="AO137:AO145"/>
    <mergeCell ref="AL147:AL149"/>
    <mergeCell ref="AJ137:AJ140"/>
    <mergeCell ref="AK137:AK140"/>
    <mergeCell ref="AJ94:AJ97"/>
    <mergeCell ref="AK94:AK97"/>
    <mergeCell ref="AI90:AI93"/>
    <mergeCell ref="AJ121:AJ123"/>
    <mergeCell ref="AK121:AK123"/>
    <mergeCell ref="AI111:AI114"/>
    <mergeCell ref="AJ129:AJ132"/>
    <mergeCell ref="AI94:AI97"/>
    <mergeCell ref="X134:X151"/>
    <mergeCell ref="AL137:AL145"/>
    <mergeCell ref="AM137:AM145"/>
    <mergeCell ref="AI129:AI132"/>
    <mergeCell ref="AI103:AI106"/>
    <mergeCell ref="AI124:AI127"/>
    <mergeCell ref="AI119:AI120"/>
    <mergeCell ref="AF137:AF145"/>
    <mergeCell ref="AG137:AG145"/>
    <mergeCell ref="AH141:AH142"/>
    <mergeCell ref="AI141:AI142"/>
    <mergeCell ref="AJ141:AJ142"/>
    <mergeCell ref="AK141:AK142"/>
    <mergeCell ref="AH137:AH140"/>
    <mergeCell ref="AI137:AI140"/>
    <mergeCell ref="W134:W136"/>
    <mergeCell ref="W137:W145"/>
    <mergeCell ref="W147:W149"/>
    <mergeCell ref="Y134:Y151"/>
    <mergeCell ref="Z134:Z151"/>
    <mergeCell ref="AA134:AA151"/>
    <mergeCell ref="AG147:AG149"/>
    <mergeCell ref="U134:U136"/>
    <mergeCell ref="U137:U145"/>
    <mergeCell ref="AK144:AK145"/>
    <mergeCell ref="AH134:AH136"/>
    <mergeCell ref="AG60:AG61"/>
    <mergeCell ref="AG62:AG63"/>
    <mergeCell ref="AE87:AE89"/>
    <mergeCell ref="AK147:AK149"/>
    <mergeCell ref="AE107:AE110"/>
    <mergeCell ref="AE115:AE118"/>
    <mergeCell ref="AH129:AH132"/>
    <mergeCell ref="AH60:AH61"/>
    <mergeCell ref="AG72:AG74"/>
    <mergeCell ref="AH72:AH74"/>
    <mergeCell ref="AE78:AE80"/>
    <mergeCell ref="AH78:AH80"/>
    <mergeCell ref="AH147:AH149"/>
    <mergeCell ref="AI147:AI149"/>
    <mergeCell ref="AI134:AI136"/>
    <mergeCell ref="AJ134:AJ136"/>
    <mergeCell ref="AK134:AK136"/>
    <mergeCell ref="AH144:AH145"/>
    <mergeCell ref="AI144:AI145"/>
    <mergeCell ref="AJ144:AJ145"/>
    <mergeCell ref="AJ147:AJ149"/>
    <mergeCell ref="X173:AM173"/>
    <mergeCell ref="AH65:AH68"/>
    <mergeCell ref="AI98:AI101"/>
    <mergeCell ref="AJ98:AJ101"/>
    <mergeCell ref="AF52:AF53"/>
    <mergeCell ref="AF54:AF59"/>
    <mergeCell ref="AJ87:AJ89"/>
    <mergeCell ref="AJ111:AJ114"/>
    <mergeCell ref="AK111:AK114"/>
    <mergeCell ref="AK124:AK127"/>
    <mergeCell ref="AJ103:AJ106"/>
    <mergeCell ref="AJ124:AJ127"/>
    <mergeCell ref="AJ119:AJ120"/>
    <mergeCell ref="AK87:AK89"/>
    <mergeCell ref="AB36:AB50"/>
    <mergeCell ref="AG52:AG53"/>
    <mergeCell ref="AG54:AG59"/>
    <mergeCell ref="AG65:AG71"/>
    <mergeCell ref="AG75:AG86"/>
    <mergeCell ref="AH85:AH86"/>
    <mergeCell ref="AH75:AH77"/>
    <mergeCell ref="AJ48:AJ50"/>
    <mergeCell ref="AH36:AH38"/>
    <mergeCell ref="AJ44:AJ47"/>
    <mergeCell ref="AI87:AI89"/>
    <mergeCell ref="AE147:AE149"/>
    <mergeCell ref="AJ72:AJ74"/>
    <mergeCell ref="AK72:AK74"/>
    <mergeCell ref="AI75:AI77"/>
    <mergeCell ref="AJ75:AJ77"/>
    <mergeCell ref="AK75:AK77"/>
    <mergeCell ref="AJ78:AJ80"/>
    <mergeCell ref="AL153:AL155"/>
    <mergeCell ref="AM153:AM155"/>
    <mergeCell ref="AL170:AL171"/>
    <mergeCell ref="AM170:AM171"/>
    <mergeCell ref="AL156:AL162"/>
    <mergeCell ref="AM156:AM162"/>
    <mergeCell ref="AF72:AF89"/>
    <mergeCell ref="AM65:AM89"/>
    <mergeCell ref="AM90:AM101"/>
    <mergeCell ref="AF153:AF155"/>
    <mergeCell ref="AF156:AF162"/>
    <mergeCell ref="AF60:AF63"/>
    <mergeCell ref="AF65:AF71"/>
    <mergeCell ref="AF90:AF101"/>
    <mergeCell ref="Q72:Q89"/>
    <mergeCell ref="AL65:AL89"/>
    <mergeCell ref="AL124:AL132"/>
    <mergeCell ref="AI60:AI61"/>
    <mergeCell ref="AJ60:AJ61"/>
    <mergeCell ref="AI62:AI63"/>
    <mergeCell ref="AJ62:AJ63"/>
    <mergeCell ref="AI115:AI118"/>
    <mergeCell ref="AJ115:AJ118"/>
    <mergeCell ref="AJ90:AJ93"/>
    <mergeCell ref="AK90:AK93"/>
    <mergeCell ref="AK98:AK101"/>
    <mergeCell ref="AH62:AH63"/>
    <mergeCell ref="V134:V136"/>
    <mergeCell ref="V137:V145"/>
    <mergeCell ref="V147:V149"/>
    <mergeCell ref="AG134:AG136"/>
    <mergeCell ref="U147:U149"/>
    <mergeCell ref="AL25:AL27"/>
    <mergeCell ref="BD134:BD151"/>
    <mergeCell ref="AH111:AH114"/>
    <mergeCell ref="AG44:AG47"/>
    <mergeCell ref="AH44:AH47"/>
    <mergeCell ref="AG48:AG50"/>
    <mergeCell ref="AH48:AH50"/>
    <mergeCell ref="AG36:AG38"/>
    <mergeCell ref="AG41:AG43"/>
    <mergeCell ref="AH41:AH43"/>
    <mergeCell ref="AE41:AE43"/>
    <mergeCell ref="AF41:AF43"/>
    <mergeCell ref="AJ81:AJ84"/>
    <mergeCell ref="AI85:AI86"/>
    <mergeCell ref="AJ85:AJ86"/>
    <mergeCell ref="AP52:AP63"/>
    <mergeCell ref="AK69:AK71"/>
    <mergeCell ref="AK81:AK84"/>
    <mergeCell ref="AH87:AH89"/>
    <mergeCell ref="AH69:AH71"/>
    <mergeCell ref="AE65:AE68"/>
    <mergeCell ref="AK44:AK47"/>
    <mergeCell ref="AH30:AH34"/>
    <mergeCell ref="AJ30:AJ34"/>
    <mergeCell ref="AK30:AK34"/>
    <mergeCell ref="AI36:AI38"/>
    <mergeCell ref="AI48:AI50"/>
    <mergeCell ref="AS134:AS151"/>
    <mergeCell ref="AL134:AL136"/>
    <mergeCell ref="AN134:AN136"/>
    <mergeCell ref="AO134:AO136"/>
    <mergeCell ref="AN137:AN145"/>
    <mergeCell ref="A9:A173"/>
    <mergeCell ref="B9:B173"/>
    <mergeCell ref="C9:C173"/>
    <mergeCell ref="D153:D173"/>
    <mergeCell ref="E153:E173"/>
    <mergeCell ref="J172:T172"/>
    <mergeCell ref="F173:T173"/>
    <mergeCell ref="J35:Q35"/>
    <mergeCell ref="J51:Q51"/>
    <mergeCell ref="R137:R145"/>
    <mergeCell ref="N137:N145"/>
    <mergeCell ref="M137:M145"/>
    <mergeCell ref="L137:L145"/>
    <mergeCell ref="K137:K145"/>
    <mergeCell ref="N134:N136"/>
    <mergeCell ref="M134:M136"/>
    <mergeCell ref="T137:T145"/>
    <mergeCell ref="O146:O150"/>
    <mergeCell ref="R134:R136"/>
    <mergeCell ref="S134:S136"/>
    <mergeCell ref="P137:P145"/>
    <mergeCell ref="O137:O145"/>
    <mergeCell ref="N147:N149"/>
    <mergeCell ref="M147:M149"/>
    <mergeCell ref="S137:S145"/>
    <mergeCell ref="D65:D133"/>
    <mergeCell ref="Q156:Q169"/>
    <mergeCell ref="Q28:Q29"/>
    <mergeCell ref="P28:P29"/>
    <mergeCell ref="O28:O29"/>
    <mergeCell ref="D134:D152"/>
    <mergeCell ref="E65:E133"/>
    <mergeCell ref="AV9:AV24"/>
    <mergeCell ref="BF98:BF101"/>
    <mergeCell ref="BF103:BF123"/>
    <mergeCell ref="BF124:BF127"/>
    <mergeCell ref="BF128:BF132"/>
    <mergeCell ref="BF134:BF136"/>
    <mergeCell ref="BF137:BF145"/>
    <mergeCell ref="BF147:BF149"/>
    <mergeCell ref="BF153:BF155"/>
    <mergeCell ref="BF156:BF162"/>
    <mergeCell ref="BF163:BF169"/>
    <mergeCell ref="BF170:BF171"/>
    <mergeCell ref="BF60:BF63"/>
    <mergeCell ref="BF52:BF59"/>
    <mergeCell ref="BE36:BE50"/>
    <mergeCell ref="BE52:BE63"/>
    <mergeCell ref="BE103:BE132"/>
    <mergeCell ref="BD25:BD33"/>
    <mergeCell ref="BD103:BD132"/>
    <mergeCell ref="AW134:AW151"/>
    <mergeCell ref="AW153:AW171"/>
    <mergeCell ref="BD153:BD171"/>
    <mergeCell ref="BF9:BF23"/>
    <mergeCell ref="BF48:BF50"/>
    <mergeCell ref="BD7:BD8"/>
    <mergeCell ref="BD36:BD50"/>
    <mergeCell ref="BD52:BD63"/>
    <mergeCell ref="AW25:AW34"/>
    <mergeCell ref="AW52:AW63"/>
    <mergeCell ref="AU11:AU12"/>
    <mergeCell ref="AT13:AT14"/>
    <mergeCell ref="AU13:AU14"/>
    <mergeCell ref="AQ7:AQ8"/>
    <mergeCell ref="AQ25:AQ34"/>
    <mergeCell ref="AR25:AR34"/>
    <mergeCell ref="AS25:AS34"/>
    <mergeCell ref="AR9:AR24"/>
    <mergeCell ref="AS9:AS24"/>
    <mergeCell ref="AU15:AU16"/>
    <mergeCell ref="AV36:AV50"/>
    <mergeCell ref="AQ52:AQ63"/>
    <mergeCell ref="AR52:AR63"/>
    <mergeCell ref="AS52:AS63"/>
    <mergeCell ref="AY7:AY8"/>
    <mergeCell ref="AZ7:AZ8"/>
    <mergeCell ref="AW9:AW24"/>
    <mergeCell ref="AT41:AT42"/>
    <mergeCell ref="AR7:AR8"/>
    <mergeCell ref="AS7:AS8"/>
    <mergeCell ref="AT7:AT8"/>
    <mergeCell ref="AU7:AU8"/>
    <mergeCell ref="AV7:AV8"/>
    <mergeCell ref="AW7:AW8"/>
    <mergeCell ref="AX7:AX8"/>
    <mergeCell ref="AT9:AT10"/>
    <mergeCell ref="BF87:BF97"/>
    <mergeCell ref="AT6:BG6"/>
    <mergeCell ref="AY1:BG1"/>
    <mergeCell ref="AY2:BG2"/>
    <mergeCell ref="AY3:BG3"/>
    <mergeCell ref="AY4:BG4"/>
    <mergeCell ref="BG65:BG86"/>
    <mergeCell ref="BG87:BG97"/>
    <mergeCell ref="BG98:BG101"/>
    <mergeCell ref="BG103:BG123"/>
    <mergeCell ref="BG124:BG127"/>
    <mergeCell ref="BG128:BG132"/>
    <mergeCell ref="BG134:BG136"/>
    <mergeCell ref="BG137:BG145"/>
    <mergeCell ref="BG147:BG149"/>
    <mergeCell ref="BG7:BG8"/>
    <mergeCell ref="BG25:BG34"/>
    <mergeCell ref="BG36:BG38"/>
    <mergeCell ref="BG39:BG43"/>
    <mergeCell ref="BG44:BG47"/>
    <mergeCell ref="BC7:BC8"/>
    <mergeCell ref="BC36:BC50"/>
    <mergeCell ref="BC52:BC63"/>
    <mergeCell ref="BC65:BC101"/>
    <mergeCell ref="BC103:BC132"/>
    <mergeCell ref="BC134:BC151"/>
    <mergeCell ref="BD65:BD101"/>
    <mergeCell ref="BC9:BC24"/>
    <mergeCell ref="BE134:BE151"/>
    <mergeCell ref="BF36:BF38"/>
    <mergeCell ref="BF39:BF43"/>
    <mergeCell ref="BF44:BF47"/>
    <mergeCell ref="AT174:BE174"/>
    <mergeCell ref="BH153:BH155"/>
    <mergeCell ref="BH156:BH162"/>
    <mergeCell ref="BH163:BH169"/>
    <mergeCell ref="BH170:BH171"/>
    <mergeCell ref="BH65:BH86"/>
    <mergeCell ref="BH87:BH97"/>
    <mergeCell ref="BH98:BH101"/>
    <mergeCell ref="BH103:BH123"/>
    <mergeCell ref="BH124:BH127"/>
    <mergeCell ref="BH128:BH132"/>
    <mergeCell ref="BH134:BH136"/>
    <mergeCell ref="BH137:BH145"/>
    <mergeCell ref="BH147:BH149"/>
    <mergeCell ref="BH9:BH23"/>
    <mergeCell ref="BG9:BG23"/>
    <mergeCell ref="AT11:AT12"/>
    <mergeCell ref="BG48:BG50"/>
    <mergeCell ref="BG52:BG59"/>
    <mergeCell ref="BG60:BG63"/>
    <mergeCell ref="BF25:BF34"/>
    <mergeCell ref="BC25:BC33"/>
    <mergeCell ref="BD9:BD24"/>
    <mergeCell ref="BE9:BE24"/>
    <mergeCell ref="BE25:BE34"/>
    <mergeCell ref="BG153:BG155"/>
    <mergeCell ref="BG156:BG162"/>
    <mergeCell ref="BG163:BG169"/>
    <mergeCell ref="BG170:BG171"/>
    <mergeCell ref="BC153:BC171"/>
    <mergeCell ref="BE153:BE171"/>
    <mergeCell ref="BF65:BF86"/>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zoomScale="60" zoomScaleNormal="60" workbookViewId="0">
      <selection activeCell="E17" sqref="E17"/>
    </sheetView>
  </sheetViews>
  <sheetFormatPr baseColWidth="10" defaultColWidth="10.7109375" defaultRowHeight="15" x14ac:dyDescent="0.25"/>
  <cols>
    <col min="1" max="1" width="20.7109375" customWidth="1"/>
    <col min="2" max="2" width="25" customWidth="1"/>
    <col min="3" max="3" width="19.85546875" customWidth="1"/>
    <col min="4" max="4" width="20.42578125" customWidth="1"/>
    <col min="5" max="5" width="30.28515625" customWidth="1"/>
    <col min="6" max="6" width="34.28515625" customWidth="1"/>
    <col min="7" max="7" width="43.7109375" customWidth="1"/>
    <col min="9" max="9" width="15" customWidth="1"/>
    <col min="10" max="10" width="30.7109375" customWidth="1"/>
  </cols>
  <sheetData>
    <row r="1" spans="1:7" ht="44.25" customHeight="1" x14ac:dyDescent="0.25">
      <c r="A1" s="604" t="s">
        <v>322</v>
      </c>
      <c r="B1" s="605"/>
      <c r="C1" s="605"/>
      <c r="D1" s="605"/>
      <c r="E1" s="605"/>
      <c r="F1" s="605"/>
      <c r="G1" s="606"/>
    </row>
    <row r="2" spans="1:7" s="11" customFormat="1" ht="43.5" customHeight="1" x14ac:dyDescent="0.25">
      <c r="A2" s="26" t="s">
        <v>323</v>
      </c>
      <c r="B2" s="607" t="s">
        <v>324</v>
      </c>
      <c r="C2" s="607"/>
      <c r="D2" s="607"/>
      <c r="E2" s="607"/>
      <c r="F2" s="607"/>
      <c r="G2" s="13" t="s">
        <v>325</v>
      </c>
    </row>
    <row r="3" spans="1:7" ht="45" customHeight="1" x14ac:dyDescent="0.25">
      <c r="A3" s="6" t="s">
        <v>326</v>
      </c>
      <c r="B3" s="608" t="s">
        <v>327</v>
      </c>
      <c r="C3" s="609"/>
      <c r="D3" s="609"/>
      <c r="E3" s="609"/>
      <c r="F3" s="610"/>
      <c r="G3" s="1" t="s">
        <v>328</v>
      </c>
    </row>
    <row r="4" spans="1:7" ht="45" customHeight="1" x14ac:dyDescent="0.25">
      <c r="A4" s="2"/>
      <c r="B4" s="611"/>
      <c r="C4" s="612"/>
      <c r="D4" s="612"/>
      <c r="E4" s="612"/>
      <c r="F4" s="613"/>
      <c r="G4" s="3"/>
    </row>
    <row r="5" spans="1:7" ht="45" customHeight="1" x14ac:dyDescent="0.25">
      <c r="A5" s="2"/>
      <c r="B5" s="611"/>
      <c r="C5" s="612"/>
      <c r="D5" s="612"/>
      <c r="E5" s="612"/>
      <c r="F5" s="613"/>
      <c r="G5" s="3"/>
    </row>
    <row r="6" spans="1:7" ht="45" customHeight="1" thickBot="1" x14ac:dyDescent="0.3">
      <c r="A6" s="4"/>
      <c r="B6" s="600"/>
      <c r="C6" s="600"/>
      <c r="D6" s="600"/>
      <c r="E6" s="600"/>
      <c r="F6" s="600"/>
      <c r="G6" s="5"/>
    </row>
    <row r="7" spans="1:7" ht="45" customHeight="1" thickBot="1" x14ac:dyDescent="0.3">
      <c r="A7" s="601"/>
      <c r="B7" s="601"/>
      <c r="C7" s="601"/>
      <c r="D7" s="601"/>
      <c r="E7" s="601"/>
      <c r="F7" s="601"/>
      <c r="G7" s="601"/>
    </row>
    <row r="8" spans="1:7" s="11" customFormat="1" ht="45" customHeight="1" x14ac:dyDescent="0.25">
      <c r="A8" s="9"/>
      <c r="B8" s="602" t="s">
        <v>329</v>
      </c>
      <c r="C8" s="602"/>
      <c r="D8" s="602" t="s">
        <v>330</v>
      </c>
      <c r="E8" s="602"/>
      <c r="F8" s="22" t="s">
        <v>323</v>
      </c>
      <c r="G8" s="10" t="s">
        <v>331</v>
      </c>
    </row>
    <row r="9" spans="1:7" ht="45" customHeight="1" x14ac:dyDescent="0.25">
      <c r="A9" s="12" t="s">
        <v>332</v>
      </c>
      <c r="B9" s="603" t="s">
        <v>333</v>
      </c>
      <c r="C9" s="603"/>
      <c r="D9" s="599" t="s">
        <v>334</v>
      </c>
      <c r="E9" s="599"/>
      <c r="F9" s="6" t="s">
        <v>326</v>
      </c>
      <c r="G9" s="7"/>
    </row>
    <row r="10" spans="1:7" ht="45" customHeight="1" x14ac:dyDescent="0.25">
      <c r="A10" s="12" t="s">
        <v>335</v>
      </c>
      <c r="B10" s="599" t="s">
        <v>336</v>
      </c>
      <c r="C10" s="599"/>
      <c r="D10" s="599" t="s">
        <v>337</v>
      </c>
      <c r="E10" s="599"/>
      <c r="F10" s="6" t="s">
        <v>326</v>
      </c>
      <c r="G10" s="7"/>
    </row>
    <row r="11" spans="1:7" ht="45" customHeight="1" thickBot="1" x14ac:dyDescent="0.3">
      <c r="A11" s="25" t="s">
        <v>338</v>
      </c>
      <c r="B11" s="599" t="s">
        <v>336</v>
      </c>
      <c r="C11" s="599"/>
      <c r="D11" s="599" t="s">
        <v>337</v>
      </c>
      <c r="E11" s="599"/>
      <c r="F11" s="6" t="s">
        <v>326</v>
      </c>
      <c r="G11" s="8"/>
    </row>
    <row r="12" spans="1:7" ht="45" customHeight="1" x14ac:dyDescent="0.25"/>
  </sheetData>
  <mergeCells count="15">
    <mergeCell ref="A1:G1"/>
    <mergeCell ref="B2:F2"/>
    <mergeCell ref="B3:F3"/>
    <mergeCell ref="B4:F4"/>
    <mergeCell ref="B5:F5"/>
    <mergeCell ref="B10:C10"/>
    <mergeCell ref="D10:E10"/>
    <mergeCell ref="B11:C11"/>
    <mergeCell ref="D11:E11"/>
    <mergeCell ref="B6:F6"/>
    <mergeCell ref="A7:G7"/>
    <mergeCell ref="B8:C8"/>
    <mergeCell ref="D8:E8"/>
    <mergeCell ref="B9:C9"/>
    <mergeCell ref="D9:E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INSTRUCTIVO</vt:lpstr>
      <vt:lpstr>Hoja1</vt:lpstr>
      <vt:lpstr>2024</vt:lpstr>
      <vt:lpstr>CONTROL DE CAMBIOS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Mernarda Perez Carmona</dc:creator>
  <cp:keywords/>
  <dc:description/>
  <cp:lastModifiedBy>Acer</cp:lastModifiedBy>
  <cp:revision/>
  <dcterms:created xsi:type="dcterms:W3CDTF">2022-12-26T20:23:47Z</dcterms:created>
  <dcterms:modified xsi:type="dcterms:W3CDTF">2024-06-25T15:55:26Z</dcterms:modified>
  <cp:category/>
  <cp:contentStatus/>
</cp:coreProperties>
</file>