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4"/>
  <workbookPr/>
  <mc:AlternateContent xmlns:mc="http://schemas.openxmlformats.org/markup-compatibility/2006">
    <mc:Choice Requires="x15">
      <x15ac:absPath xmlns:x15ac="http://schemas.microsoft.com/office/spreadsheetml/2010/11/ac" url="C:\Users\Luz Marlene\OneDrive\EDUCACIÓN\PLAN DE ACCION 2024\DADIS\"/>
    </mc:Choice>
  </mc:AlternateContent>
  <xr:revisionPtr revIDLastSave="0" documentId="13_ncr:1_{C174C530-BB52-41B1-8C3D-C92CD8813FD2}" xr6:coauthVersionLast="47" xr6:coauthVersionMax="47" xr10:uidLastSave="{00000000-0000-0000-0000-000000000000}"/>
  <bookViews>
    <workbookView xWindow="-120" yWindow="-120" windowWidth="20730" windowHeight="11160" xr2:uid="{00000000-000D-0000-FFFF-FFFF00000000}"/>
  </bookViews>
  <sheets>
    <sheet name="A 31 DE MAYO 2024" sheetId="5" r:id="rId1"/>
    <sheet name="Hoja1" sheetId="4" state="hidden" r:id="rId2"/>
    <sheet name="ACTIVIDADES NUEVAS" sheetId="2" state="hidden" r:id="rId3"/>
  </sheets>
  <externalReferences>
    <externalReference r:id="rId4"/>
  </externalReferences>
  <definedNames>
    <definedName name="_xlnm._FilterDatabase" localSheetId="0" hidden="1">'A 31 DE MAYO 2024'!$A$2:$BR$229</definedName>
    <definedName name="_xlnm._FilterDatabase" localSheetId="2" hidden="1">'ACTIVIDADES NUEVAS'!$A$2:$H$49</definedName>
    <definedName name="CodSec">[1]Listas!$C$4:$C$21</definedName>
    <definedName name="ODS">[1]Listas!$G$3:$G$19</definedName>
    <definedName name="Resultados">'[1]1_Metas_Resultados'!$C$4:$C$53</definedName>
    <definedName name="Sector">[1]Listas!$B$4:$B$21</definedName>
    <definedName name="TipoMeta">[1]Listas!$K$3:$K$5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38" i="5" l="1"/>
  <c r="BE237" i="5"/>
  <c r="BD237" i="5"/>
  <c r="BD18" i="5"/>
  <c r="BD72" i="5" s="1"/>
  <c r="BE18" i="5"/>
  <c r="BE72" i="5" s="1"/>
  <c r="BE215" i="5"/>
  <c r="BD215" i="5"/>
  <c r="BE184" i="5"/>
  <c r="BD184" i="5"/>
  <c r="BE183" i="5"/>
  <c r="BD183" i="5"/>
  <c r="BE168" i="5"/>
  <c r="BD168" i="5"/>
  <c r="BE160" i="5"/>
  <c r="BD160" i="5"/>
  <c r="BE159" i="5"/>
  <c r="BD159" i="5"/>
  <c r="BE149" i="5"/>
  <c r="BD149" i="5"/>
  <c r="BE142" i="5"/>
  <c r="BD142" i="5"/>
  <c r="BE141" i="5"/>
  <c r="BD141" i="5"/>
  <c r="BE134" i="5"/>
  <c r="BD134" i="5"/>
  <c r="BE133" i="5"/>
  <c r="BD133" i="5"/>
  <c r="BE129" i="5"/>
  <c r="BD129" i="5"/>
  <c r="BE126" i="5"/>
  <c r="BD126" i="5"/>
  <c r="BE122" i="5"/>
  <c r="BD122" i="5"/>
  <c r="BE112" i="5"/>
  <c r="BD112" i="5"/>
  <c r="BE111" i="5"/>
  <c r="BD111" i="5"/>
  <c r="BE104" i="5"/>
  <c r="BD104" i="5"/>
  <c r="BE95" i="5"/>
  <c r="BD95" i="5"/>
  <c r="BE90" i="5"/>
  <c r="BD90" i="5"/>
  <c r="BE89" i="5"/>
  <c r="BD89" i="5"/>
  <c r="BE81" i="5"/>
  <c r="BD81" i="5"/>
  <c r="BE71" i="5"/>
  <c r="BD71" i="5"/>
  <c r="BE65" i="5"/>
  <c r="BD65" i="5"/>
  <c r="BE58" i="5"/>
  <c r="BD58" i="5"/>
  <c r="BE53" i="5"/>
  <c r="BD53" i="5"/>
  <c r="BE48" i="5"/>
  <c r="BD48" i="5"/>
  <c r="BE39" i="5"/>
  <c r="BD39" i="5"/>
  <c r="BE31" i="5"/>
  <c r="BD31" i="5"/>
  <c r="AH230" i="5" l="1"/>
  <c r="AH223" i="5"/>
  <c r="AH214" i="5"/>
  <c r="AH210" i="5"/>
  <c r="AH202" i="5"/>
  <c r="AH197" i="5"/>
  <c r="AH190" i="5"/>
  <c r="AH183" i="5"/>
  <c r="AH168" i="5"/>
  <c r="AH159" i="5"/>
  <c r="AH149" i="5"/>
  <c r="AH141" i="5"/>
  <c r="AH133" i="5"/>
  <c r="AH129" i="5"/>
  <c r="AH126" i="5"/>
  <c r="AH122" i="5"/>
  <c r="AH111" i="5"/>
  <c r="AH104" i="5"/>
  <c r="AH95" i="5"/>
  <c r="AH89" i="5"/>
  <c r="AH81" i="5"/>
  <c r="AH71" i="5"/>
  <c r="AH65" i="5"/>
  <c r="AH58" i="5"/>
  <c r="AH53" i="5"/>
  <c r="AA72" i="5"/>
  <c r="AB72" i="5"/>
  <c r="AC72" i="5"/>
  <c r="AD72" i="5"/>
  <c r="Z224" i="5"/>
  <c r="X121" i="5"/>
  <c r="W121" i="5"/>
  <c r="Z120" i="5"/>
  <c r="X120" i="5"/>
  <c r="X117" i="5"/>
  <c r="AU196" i="5"/>
  <c r="AU195" i="5"/>
  <c r="AU12" i="5" l="1"/>
  <c r="AU18" i="5" s="1"/>
  <c r="AU19" i="5"/>
  <c r="AU20" i="5"/>
  <c r="AU21" i="5"/>
  <c r="AU22" i="5"/>
  <c r="AU23" i="5"/>
  <c r="AU24" i="5"/>
  <c r="AU25" i="5"/>
  <c r="AU26" i="5"/>
  <c r="AU32" i="5"/>
  <c r="AU33" i="5"/>
  <c r="AU34" i="5"/>
  <c r="AU35" i="5"/>
  <c r="AU36" i="5"/>
  <c r="AU37" i="5"/>
  <c r="AU38" i="5"/>
  <c r="AU40" i="5"/>
  <c r="AU41" i="5"/>
  <c r="AU43" i="5"/>
  <c r="AU44" i="5"/>
  <c r="AU45" i="5"/>
  <c r="AU46" i="5"/>
  <c r="AU47" i="5"/>
  <c r="AU49" i="5"/>
  <c r="AU50" i="5"/>
  <c r="AU51" i="5"/>
  <c r="AU52" i="5"/>
  <c r="AU54" i="5"/>
  <c r="AU55" i="5"/>
  <c r="AU56" i="5"/>
  <c r="AU57" i="5"/>
  <c r="AU59" i="5"/>
  <c r="AU65" i="5" s="1"/>
  <c r="AU66" i="5"/>
  <c r="AU67" i="5"/>
  <c r="AU68" i="5"/>
  <c r="AU69" i="5"/>
  <c r="AU70" i="5"/>
  <c r="AU74" i="5"/>
  <c r="AU75" i="5"/>
  <c r="AU77" i="5"/>
  <c r="AU79" i="5"/>
  <c r="AU80" i="5"/>
  <c r="AU82" i="5"/>
  <c r="AU89" i="5" s="1"/>
  <c r="AU83" i="5"/>
  <c r="AU84" i="5"/>
  <c r="AU88" i="5"/>
  <c r="AU91" i="5"/>
  <c r="AU95" i="5" s="1"/>
  <c r="AU92" i="5"/>
  <c r="AU93" i="5"/>
  <c r="AU94" i="5"/>
  <c r="AU96" i="5"/>
  <c r="AU97" i="5"/>
  <c r="AU98" i="5"/>
  <c r="AU99" i="5"/>
  <c r="AU100" i="5"/>
  <c r="AU101" i="5"/>
  <c r="AU102" i="5"/>
  <c r="AU105" i="5"/>
  <c r="AU106" i="5"/>
  <c r="AU107" i="5"/>
  <c r="AU108" i="5"/>
  <c r="AU109" i="5"/>
  <c r="AU110" i="5"/>
  <c r="AU115" i="5"/>
  <c r="AU116" i="5"/>
  <c r="AU118" i="5"/>
  <c r="AU119" i="5"/>
  <c r="AU120" i="5"/>
  <c r="AU121" i="5"/>
  <c r="AU124" i="5"/>
  <c r="AU126" i="5" s="1"/>
  <c r="AU128" i="5"/>
  <c r="AU129" i="5" s="1"/>
  <c r="AU130" i="5"/>
  <c r="AU131" i="5"/>
  <c r="AU135" i="5"/>
  <c r="AU136" i="5"/>
  <c r="AU137" i="5"/>
  <c r="AU138" i="5"/>
  <c r="AU139" i="5"/>
  <c r="AU140" i="5"/>
  <c r="AU143" i="5"/>
  <c r="AU145" i="5"/>
  <c r="AU146" i="5"/>
  <c r="AU147" i="5"/>
  <c r="AU148" i="5"/>
  <c r="AU150" i="5"/>
  <c r="AU151" i="5"/>
  <c r="AU152" i="5"/>
  <c r="AU153" i="5"/>
  <c r="AU154" i="5"/>
  <c r="AU155" i="5"/>
  <c r="AU156" i="5"/>
  <c r="AU157" i="5"/>
  <c r="AU158" i="5"/>
  <c r="AU163" i="5"/>
  <c r="AU164" i="5"/>
  <c r="AU165" i="5"/>
  <c r="AU166" i="5"/>
  <c r="AU169" i="5"/>
  <c r="AU170" i="5"/>
  <c r="AU171" i="5"/>
  <c r="AU172" i="5"/>
  <c r="AU177" i="5"/>
  <c r="AU179" i="5"/>
  <c r="AU180" i="5"/>
  <c r="AU182" i="5"/>
  <c r="AU187" i="5"/>
  <c r="AU188" i="5"/>
  <c r="AU191" i="5"/>
  <c r="AU193" i="5"/>
  <c r="AU194" i="5"/>
  <c r="AU198" i="5"/>
  <c r="AU202" i="5" s="1"/>
  <c r="AU199" i="5"/>
  <c r="AU200" i="5"/>
  <c r="AU201" i="5"/>
  <c r="AU203" i="5"/>
  <c r="AU206" i="5"/>
  <c r="AU207" i="5"/>
  <c r="AU208" i="5"/>
  <c r="AU209" i="5"/>
  <c r="AU212" i="5"/>
  <c r="AU213" i="5"/>
  <c r="AU216" i="5"/>
  <c r="AU217" i="5"/>
  <c r="AU218" i="5"/>
  <c r="AU219" i="5"/>
  <c r="AU220" i="5"/>
  <c r="AU221" i="5"/>
  <c r="AU222" i="5"/>
  <c r="AU225" i="5"/>
  <c r="AU226" i="5"/>
  <c r="AU228" i="5"/>
  <c r="X228" i="5"/>
  <c r="Z228" i="5" s="1"/>
  <c r="Z225" i="5"/>
  <c r="Y225" i="5"/>
  <c r="X212" i="5"/>
  <c r="X206" i="5"/>
  <c r="S192" i="5"/>
  <c r="W192" i="5" s="1"/>
  <c r="X188" i="5"/>
  <c r="X189" i="5"/>
  <c r="X190" i="5"/>
  <c r="W187" i="5"/>
  <c r="X187" i="5" s="1"/>
  <c r="T177" i="5"/>
  <c r="X173" i="5"/>
  <c r="Z170" i="5"/>
  <c r="Z169" i="5"/>
  <c r="X170" i="5"/>
  <c r="X169" i="5"/>
  <c r="AU230" i="5" l="1"/>
  <c r="AU223" i="5"/>
  <c r="AU210" i="5"/>
  <c r="AU214" i="5"/>
  <c r="AU197" i="5"/>
  <c r="AU183" i="5"/>
  <c r="AU168" i="5"/>
  <c r="AU159" i="5"/>
  <c r="AU149" i="5"/>
  <c r="AU133" i="5"/>
  <c r="AU141" i="5"/>
  <c r="AU122" i="5"/>
  <c r="AU111" i="5"/>
  <c r="AU104" i="5"/>
  <c r="AU71" i="5"/>
  <c r="AU58" i="5"/>
  <c r="AU53" i="5"/>
  <c r="AU48" i="5"/>
  <c r="AU39" i="5"/>
  <c r="AU31" i="5"/>
  <c r="W169" i="5" l="1"/>
  <c r="T161" i="5"/>
  <c r="W150" i="5"/>
  <c r="W146" i="5"/>
  <c r="Z123" i="5"/>
  <c r="X91" i="5" l="1"/>
  <c r="Z91" i="5" s="1"/>
  <c r="W91" i="5"/>
  <c r="Y91" i="5" s="1"/>
  <c r="X66" i="5"/>
  <c r="Z66" i="5" s="1"/>
  <c r="W66" i="5"/>
  <c r="W34" i="5"/>
  <c r="Y34" i="5" s="1"/>
  <c r="X33" i="5"/>
  <c r="W33" i="5"/>
  <c r="W54" i="5" l="1"/>
  <c r="X34" i="5"/>
  <c r="Z34" i="5" s="1"/>
  <c r="T22" i="5"/>
  <c r="X22" i="5" s="1"/>
  <c r="Z22" i="5" s="1"/>
  <c r="Z19" i="5"/>
  <c r="W19" i="5"/>
  <c r="X19" i="5" s="1"/>
  <c r="W20" i="5"/>
  <c r="W21" i="5"/>
  <c r="W32" i="5"/>
  <c r="Y32" i="5" s="1"/>
  <c r="Y33" i="5"/>
  <c r="W40" i="5"/>
  <c r="W41" i="5"/>
  <c r="W49" i="5"/>
  <c r="X49" i="5" s="1"/>
  <c r="W59" i="5"/>
  <c r="Y59" i="5" s="1"/>
  <c r="W67" i="5"/>
  <c r="Y67" i="5" s="1"/>
  <c r="W73" i="5"/>
  <c r="W74" i="5"/>
  <c r="W75" i="5"/>
  <c r="W76" i="5"/>
  <c r="W77" i="5"/>
  <c r="W82" i="5"/>
  <c r="W92" i="5"/>
  <c r="Y92" i="5" s="1"/>
  <c r="W96" i="5"/>
  <c r="Y96" i="5" s="1"/>
  <c r="W106" i="5"/>
  <c r="Z106" i="5" s="1"/>
  <c r="W113" i="5"/>
  <c r="W114" i="5"/>
  <c r="W115" i="5"/>
  <c r="Y115" i="5" s="1"/>
  <c r="W116" i="5"/>
  <c r="Z116" i="5" s="1"/>
  <c r="W123" i="5"/>
  <c r="W124" i="5"/>
  <c r="Y124" i="5" s="1"/>
  <c r="W125" i="5"/>
  <c r="X125" i="5" s="1"/>
  <c r="W127" i="5"/>
  <c r="W128" i="5"/>
  <c r="Y128" i="5" s="1"/>
  <c r="W130" i="5"/>
  <c r="W131" i="5"/>
  <c r="W132" i="5"/>
  <c r="Z132" i="5" s="1"/>
  <c r="W135" i="5"/>
  <c r="Y135" i="5" s="1"/>
  <c r="W136" i="5"/>
  <c r="Z136" i="5" s="1"/>
  <c r="W137" i="5"/>
  <c r="Z137" i="5" s="1"/>
  <c r="W138" i="5"/>
  <c r="W139" i="5"/>
  <c r="Y139" i="5" s="1"/>
  <c r="W143" i="5"/>
  <c r="W144" i="5"/>
  <c r="Y144" i="5" s="1"/>
  <c r="W145" i="5"/>
  <c r="Z150" i="5"/>
  <c r="W161" i="5"/>
  <c r="Z161" i="5" s="1"/>
  <c r="W171" i="5"/>
  <c r="Y171" i="5" s="1"/>
  <c r="W172" i="5"/>
  <c r="X172" i="5" s="1"/>
  <c r="W173" i="5"/>
  <c r="W174" i="5"/>
  <c r="Z174" i="5" s="1"/>
  <c r="W175" i="5"/>
  <c r="Y175" i="5" s="1"/>
  <c r="W176" i="5"/>
  <c r="X176" i="5" s="1"/>
  <c r="W177" i="5"/>
  <c r="Y177" i="5" s="1"/>
  <c r="W191" i="5"/>
  <c r="Z192" i="5"/>
  <c r="W198" i="5"/>
  <c r="W200" i="5"/>
  <c r="W203" i="5"/>
  <c r="Z203" i="5" s="1"/>
  <c r="W204" i="5"/>
  <c r="Y204" i="5" s="1"/>
  <c r="W205" i="5"/>
  <c r="W211" i="5"/>
  <c r="W213" i="5"/>
  <c r="Y213" i="5" s="1"/>
  <c r="W216" i="5"/>
  <c r="X216" i="5" s="1"/>
  <c r="W217" i="5"/>
  <c r="W218" i="5"/>
  <c r="W226" i="5"/>
  <c r="Y226" i="5" s="1"/>
  <c r="W227" i="5"/>
  <c r="Y227" i="5" s="1"/>
  <c r="W229" i="5"/>
  <c r="Y229" i="5" s="1"/>
  <c r="W11" i="5"/>
  <c r="X11" i="5" s="1"/>
  <c r="W10" i="5"/>
  <c r="X10" i="5" s="1"/>
  <c r="Y231" i="5" l="1"/>
  <c r="Z134" i="5"/>
  <c r="Z229" i="5"/>
  <c r="Z231" i="5" s="1"/>
  <c r="X229" i="5"/>
  <c r="X227" i="5"/>
  <c r="X226" i="5"/>
  <c r="Y82" i="5"/>
  <c r="X82" i="5"/>
  <c r="X174" i="5"/>
  <c r="Y176" i="5"/>
  <c r="Y216" i="5"/>
  <c r="Z213" i="5"/>
  <c r="X213" i="5"/>
  <c r="X204" i="5"/>
  <c r="Z204" i="5"/>
  <c r="Z171" i="5"/>
  <c r="X203" i="5"/>
  <c r="X198" i="5"/>
  <c r="X171" i="5"/>
  <c r="Y203" i="5"/>
  <c r="Y198" i="5"/>
  <c r="Y187" i="5"/>
  <c r="Y174" i="5"/>
  <c r="X218" i="5"/>
  <c r="X211" i="5"/>
  <c r="Y218" i="5"/>
  <c r="Y211" i="5"/>
  <c r="Z176" i="5"/>
  <c r="X217" i="5"/>
  <c r="X200" i="5"/>
  <c r="X192" i="5"/>
  <c r="Y217" i="5"/>
  <c r="Y200" i="5"/>
  <c r="Y192" i="5"/>
  <c r="X177" i="5"/>
  <c r="Z177" i="5"/>
  <c r="X175" i="5"/>
  <c r="X161" i="5"/>
  <c r="Y125" i="5"/>
  <c r="X150" i="5"/>
  <c r="X144" i="5"/>
  <c r="Y116" i="5"/>
  <c r="Z144" i="5"/>
  <c r="Z160" i="5" s="1"/>
  <c r="X116" i="5"/>
  <c r="Y150" i="5"/>
  <c r="Z135" i="5"/>
  <c r="X145" i="5"/>
  <c r="Y145" i="5"/>
  <c r="X137" i="5"/>
  <c r="Y137" i="5"/>
  <c r="X136" i="5"/>
  <c r="Y136" i="5"/>
  <c r="X130" i="5"/>
  <c r="Y130" i="5"/>
  <c r="X124" i="5"/>
  <c r="Y106" i="5"/>
  <c r="Y112" i="5" s="1"/>
  <c r="X106" i="5"/>
  <c r="X128" i="5"/>
  <c r="X92" i="5"/>
  <c r="Y143" i="5"/>
  <c r="X143" i="5"/>
  <c r="Y138" i="5"/>
  <c r="X138" i="5"/>
  <c r="Y132" i="5"/>
  <c r="X132" i="5"/>
  <c r="Y127" i="5"/>
  <c r="X127" i="5"/>
  <c r="Y123" i="5"/>
  <c r="X123" i="5"/>
  <c r="Y114" i="5"/>
  <c r="X114" i="5"/>
  <c r="Y77" i="5"/>
  <c r="X77" i="5"/>
  <c r="Y73" i="5"/>
  <c r="Z73" i="5"/>
  <c r="X135" i="5"/>
  <c r="X115" i="5"/>
  <c r="X96" i="5"/>
  <c r="Z139" i="5"/>
  <c r="Z92" i="5"/>
  <c r="Z112" i="5" s="1"/>
  <c r="Z76" i="5"/>
  <c r="Y76" i="5"/>
  <c r="X139" i="5"/>
  <c r="X131" i="5"/>
  <c r="X113" i="5"/>
  <c r="X73" i="5"/>
  <c r="Y131" i="5"/>
  <c r="Y113" i="5"/>
  <c r="Z138" i="5"/>
  <c r="Z77" i="5"/>
  <c r="Y74" i="5"/>
  <c r="X67" i="5"/>
  <c r="Y10" i="5"/>
  <c r="Y66" i="5"/>
  <c r="X76" i="5"/>
  <c r="X75" i="5"/>
  <c r="Y54" i="5"/>
  <c r="X74" i="5"/>
  <c r="X54" i="5"/>
  <c r="X41" i="5"/>
  <c r="Y41" i="5"/>
  <c r="X40" i="5"/>
  <c r="Y40" i="5"/>
  <c r="X32" i="5"/>
  <c r="Z32" i="5"/>
  <c r="Z72" i="5" s="1"/>
  <c r="Y21" i="5"/>
  <c r="X20" i="5"/>
  <c r="Y20" i="5"/>
  <c r="Y19" i="5"/>
  <c r="Y224" i="5" l="1"/>
  <c r="Y134" i="5"/>
  <c r="Z142" i="5"/>
  <c r="Z215" i="5"/>
  <c r="Z184" i="5"/>
  <c r="Y142" i="5"/>
  <c r="Y160" i="5"/>
  <c r="Y72" i="5"/>
  <c r="Z90" i="5"/>
  <c r="AT189" i="5"/>
  <c r="AU189" i="5" s="1"/>
  <c r="AT186" i="5"/>
  <c r="AU186" i="5" s="1"/>
  <c r="AT185" i="5"/>
  <c r="AU185" i="5" s="1"/>
  <c r="V186" i="5"/>
  <c r="W186" i="5" s="1"/>
  <c r="V185" i="5"/>
  <c r="W185" i="5" s="1"/>
  <c r="AU190" i="5" l="1"/>
  <c r="Z237" i="5"/>
  <c r="X186" i="5"/>
  <c r="Y186" i="5"/>
  <c r="Y185" i="5"/>
  <c r="X185" i="5"/>
  <c r="BL82" i="5"/>
  <c r="Y215" i="5" l="1"/>
  <c r="AV52" i="5"/>
  <c r="AV51" i="5"/>
  <c r="AV50" i="5"/>
  <c r="AV49" i="5"/>
  <c r="AS51" i="5"/>
  <c r="AS50" i="5"/>
  <c r="AS49" i="5"/>
  <c r="AV78" i="5" l="1"/>
  <c r="AV77" i="5"/>
  <c r="AV76" i="5"/>
  <c r="AV73" i="5"/>
  <c r="AT78" i="5"/>
  <c r="AU78" i="5" s="1"/>
  <c r="AT76" i="5"/>
  <c r="AU76" i="5" s="1"/>
  <c r="AT73" i="5"/>
  <c r="AU73" i="5" s="1"/>
  <c r="AU81" i="5" s="1"/>
  <c r="AU237" i="5" s="1"/>
  <c r="AV22" i="5" l="1"/>
  <c r="AV21" i="5"/>
  <c r="AV19" i="5"/>
  <c r="BR12" i="5" l="1"/>
  <c r="BR13" i="5" s="1"/>
  <c r="AP61" i="5" l="1"/>
  <c r="S161" i="5" l="1"/>
  <c r="Y161" i="5" s="1"/>
  <c r="Y184" i="5" s="1"/>
  <c r="S75" i="5"/>
  <c r="Y75" i="5" s="1"/>
  <c r="Y90" i="5" s="1"/>
  <c r="Y23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ASUS</author>
  </authors>
  <commentList>
    <comment ref="O8" authorId="0" shapeId="0" xr:uid="{00000000-0006-0000-0000-000001000000}">
      <text>
        <r>
          <rPr>
            <b/>
            <sz val="9"/>
            <color indexed="81"/>
            <rFont val="Tahoma"/>
            <family val="2"/>
          </rPr>
          <t>USUARIO:
1. BIEN
2. SERVICIO</t>
        </r>
        <r>
          <rPr>
            <sz val="9"/>
            <color indexed="81"/>
            <rFont val="Tahoma"/>
            <family val="2"/>
          </rPr>
          <t xml:space="preserve">
</t>
        </r>
      </text>
    </comment>
    <comment ref="AI8" authorId="0" shapeId="0" xr:uid="{00000000-0006-0000-00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K8" authorId="0" shapeId="0" xr:uid="{00000000-0006-0000-00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A8" authorId="1" shapeId="0" xr:uid="{00000000-0006-0000-0000-000004000000}">
      <text>
        <r>
          <rPr>
            <b/>
            <sz val="9"/>
            <color indexed="81"/>
            <rFont val="Tahoma"/>
            <family val="2"/>
          </rPr>
          <t>Luz Marlene Andrade:</t>
        </r>
        <r>
          <rPr>
            <sz val="9"/>
            <color indexed="81"/>
            <rFont val="Tahoma"/>
            <family val="2"/>
          </rPr>
          <t xml:space="preserve">
1. Recursos Propios - ICLD
2. SGP
3. Donaciones
</t>
        </r>
      </text>
    </comment>
    <comment ref="BH8" authorId="2" shapeId="0" xr:uid="{00000000-0006-0000-0000-000005000000}">
      <text>
        <r>
          <rPr>
            <sz val="9"/>
            <color indexed="81"/>
            <rFont val="Tahoma"/>
            <family val="2"/>
          </rPr>
          <t xml:space="preserve">VER ANEXO 1
</t>
        </r>
      </text>
    </comment>
    <comment ref="BI8" authorId="2" shapeId="0" xr:uid="{00000000-0006-0000-0000-000006000000}">
      <text>
        <r>
          <rPr>
            <b/>
            <sz val="9"/>
            <color indexed="81"/>
            <rFont val="Tahoma"/>
            <family val="2"/>
          </rPr>
          <t>VER ANEXO 1</t>
        </r>
        <r>
          <rPr>
            <sz val="9"/>
            <color indexed="81"/>
            <rFont val="Tahoma"/>
            <family val="2"/>
          </rPr>
          <t xml:space="preserve">
</t>
        </r>
      </text>
    </comment>
    <comment ref="R54" authorId="3" shapeId="0" xr:uid="{00000000-0006-0000-0000-000007000000}">
      <text>
        <r>
          <rPr>
            <b/>
            <sz val="9"/>
            <color indexed="81"/>
            <rFont val="Tahoma"/>
            <family val="2"/>
          </rPr>
          <t xml:space="preserve">Se reemplaza 500 por 2000
</t>
        </r>
      </text>
    </comment>
  </commentList>
</comments>
</file>

<file path=xl/sharedStrings.xml><?xml version="1.0" encoding="utf-8"?>
<sst xmlns="http://schemas.openxmlformats.org/spreadsheetml/2006/main" count="3592" uniqueCount="1322">
  <si>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</si>
  <si>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</si>
  <si>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</si>
  <si>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</si>
  <si>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</si>
  <si>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</si>
  <si>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</si>
  <si>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</si>
  <si>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</si>
  <si>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</si>
  <si>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PLANTEAMIENTO ESTRATÉGICO PLAN DE DESARROLLO</t>
  </si>
  <si>
    <t xml:space="preserve">ARTICULACION </t>
  </si>
  <si>
    <t>PLAN DE ACCION -INFORMACION DE ACTIVIDADES</t>
  </si>
  <si>
    <t>PROGRAMACIÓN PRESUPUESTAL</t>
  </si>
  <si>
    <t>PLAN GENERAL DE COMPRAS</t>
  </si>
  <si>
    <t>POLITICA DE ADMINISTRACION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</si>
  <si>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</si>
  <si>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</si>
  <si>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</si>
  <si>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</si>
  <si>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</si>
  <si>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</si>
  <si>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</si>
  <si>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</si>
  <si>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</si>
  <si>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</si>
  <si>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</si>
  <si>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</si>
  <si>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</si>
  <si>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</si>
  <si>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</si>
  <si>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</si>
  <si>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</si>
  <si>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2024</t>
  </si>
  <si>
    <t>ACUMULADO DE META PRODUCTO 2020- 2023</t>
  </si>
  <si>
    <t xml:space="preserve"> META PRODUCTO ENERO A MARZO DE 2024</t>
  </si>
  <si>
    <t xml:space="preserve"> META PRODUCTO ABRIL A MAYO DE 2024</t>
  </si>
  <si>
    <t>ACUMULADO META PRODUCTO A MAYO 31 DE 2024</t>
  </si>
  <si>
    <t>ACUMULADO META PRODUCTO AL CUATRIENIO</t>
  </si>
  <si>
    <t>AVANCE META PRODUCTO A MAYO 31 DE 2024</t>
  </si>
  <si>
    <t xml:space="preserve">AVANCE  META PRODUCTO AL CUATRENIO  </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</si>
  <si>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</si>
  <si>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</si>
  <si>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</si>
  <si>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</si>
  <si>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</si>
  <si>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</si>
  <si>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</si>
  <si>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 2024</t>
  </si>
  <si>
    <t>ENTREGABLE</t>
  </si>
  <si>
    <t xml:space="preserve">PROGRAMACION NUMERICA DE LA ACTIVIDAD PROYECTO 2024
</t>
  </si>
  <si>
    <t>PONDERACION DE LAS ACTIVIDADES (HITOS) DE PROYECTO</t>
  </si>
  <si>
    <t>FECHA DE INICIO DE LA ACTIVIDAD O ENTREGABLE</t>
  </si>
  <si>
    <t>FECHA DE FINALIZACION DE LA ACTIVIDAD O ENTREGABLE</t>
  </si>
  <si>
    <t>TIEMPO DE EJECUCIÓN
(número de días)</t>
  </si>
  <si>
    <t>BENEFICIARIOS PROGRAMADOS</t>
  </si>
  <si>
    <t>BENEFICIARIOS CUBIERTOS</t>
  </si>
  <si>
    <t>Beneficiarios Cubiertos</t>
  </si>
  <si>
    <t>REPORTE ACTIVIDADES DE PROYECTO ENERO - 31 DE MARZO 2024</t>
  </si>
  <si>
    <t>Porcentaje de avance</t>
  </si>
  <si>
    <t>REPORTE ACTIVIDADES DE PROYECTO ABRIL A  31 DE MAYO 2024</t>
  </si>
  <si>
    <t>AVANCE ACTIVIDADES DE PROYECTO</t>
  </si>
  <si>
    <t>DEPENDENCIA RESPONSABLE</t>
  </si>
  <si>
    <t>NOMBRE DEL RESPONSABLE</t>
  </si>
  <si>
    <t>FUENTE DE FINANCIACIÓN</t>
  </si>
  <si>
    <t>APROPIACIÓN INICIAL
(en pesos)</t>
  </si>
  <si>
    <t>FUENTE PRESUPUESTAL</t>
  </si>
  <si>
    <t>RUBRO PRESUPUESTAL</t>
  </si>
  <si>
    <t>CODIGO RUBRO PRESUPUESTAL</t>
  </si>
  <si>
    <t>EJECUCION SEGÚN GIROS
(en pesos)</t>
  </si>
  <si>
    <t>¿REQUIERE CONTRATACIÓN?</t>
  </si>
  <si>
    <t>DESCRIPCION DE PROCESO DE CONTRATACIÓN</t>
  </si>
  <si>
    <t>MODALIDAD DE SELECCIÓN</t>
  </si>
  <si>
    <t>FUENTE DE RECURSOS</t>
  </si>
  <si>
    <t>FECHA DE INICIO DE CONTRATACIÓN</t>
  </si>
  <si>
    <t>PRESUPUESTO EJECUTADO</t>
  </si>
  <si>
    <t>PORCENTAJE PRESUPUESTO EJECUTADO A  DICIEMBRE DE 2024 (pagos)</t>
  </si>
  <si>
    <t>OBSERVACION O RELACIÓN DE EVIDENCIA A MAYO</t>
  </si>
  <si>
    <t xml:space="preserve">RIESGOS ASOCIADOS AL PROCESO </t>
  </si>
  <si>
    <t>CONTROLES ESTABLECIDOS PARA LOS RIESGOS 1</t>
  </si>
  <si>
    <t>CONTROLES ESTABLECIDOS PARA LOS RIESGOS2</t>
  </si>
  <si>
    <t>1. BIEN</t>
  </si>
  <si>
    <t>2- SERVICIO</t>
  </si>
  <si>
    <t>SALUD Y BIENESTAR</t>
  </si>
  <si>
    <t>INCLUYENTE</t>
  </si>
  <si>
    <t>LÍNEA ESTRATÉGICA SALUD PARA TODOS.</t>
  </si>
  <si>
    <t>Cobertura de Aseguramiento al Régimen Subsidiado en Salud al 100%.</t>
  </si>
  <si>
    <t>98%
Fuente: Dirección Operativa de Aseguramiento DADIS. (2019)</t>
  </si>
  <si>
    <t>Aumentar la Cobertura de Aseguramiento al Régimen Subsidiado en Salud al 100%.</t>
  </si>
  <si>
    <t>Porcentaje coberturas de aseguramiento</t>
  </si>
  <si>
    <t>Programa: Fortalecimiento de la autoridad sanitaria</t>
  </si>
  <si>
    <t xml:space="preserve">Afiliar a 15.000 nuevas personas (niños, niñas, adolescentes, jóvenes y adultos) al régimen subsidiado en salud </t>
  </si>
  <si>
    <t>Número de nuevas personas (niños, niñas, adolescentes, jóvenes y adultos)  afiliadas al régimen subsidiado en salud</t>
  </si>
  <si>
    <t>X</t>
  </si>
  <si>
    <t xml:space="preserve">Servicio de tecnologías en salud financiadas con la unidad de pago
por capitación - UPC
</t>
  </si>
  <si>
    <t>Gestión con Valores</t>
  </si>
  <si>
    <t>Fortalecimiento Organizacional y Simplificación de Procesos</t>
  </si>
  <si>
    <t>ASEGURAMIENTO EN SALUD</t>
  </si>
  <si>
    <t>Brindar  aseguramiento universal en salud de la población de los niveles 1 y 2 del SISBEN, en el Distrito de Cartagena de Indias.</t>
  </si>
  <si>
    <t>Ampliación y continuidad de la afiliación al régimen subsidiado en salud en el distrito de  Cartagena de Indias</t>
  </si>
  <si>
    <t>Garantizar y mantener la continuidad de la afiliación de 359.477 personas del genero femenino que vienen afiliadas del 2023.</t>
  </si>
  <si>
    <t>Base de datos de afiliados</t>
  </si>
  <si>
    <t>Enero 1 de 2024</t>
  </si>
  <si>
    <t>Junio 30 de 2024</t>
  </si>
  <si>
    <t>Dirección Operativa de Aseguramiento</t>
  </si>
  <si>
    <t>William Jurado</t>
  </si>
  <si>
    <t>ICLD</t>
  </si>
  <si>
    <t>1.2.1.0.00-001</t>
  </si>
  <si>
    <t>AMPLIACIÓN Y CONTINUIDAD DE LA AFILIACIÓN AL RÉGIMEN SUBSIDIADO EN SALUD EN EL DISTRITO DE  CARTAGENA DE INDIAS</t>
  </si>
  <si>
    <t>2.3.1906.0300.2021130010156</t>
  </si>
  <si>
    <t>SI</t>
  </si>
  <si>
    <t>31-RESOLUCION</t>
  </si>
  <si>
    <t>NA</t>
  </si>
  <si>
    <t>Como evidencia se tiene el cuadro de grupo etarios de las Estadísticas de la Dirección Operativa de Aseguramiento, a 31 de mayo de 2024.</t>
  </si>
  <si>
    <t>Posibilidad de perdida reputacional por afiliaciones de usuarios  por parte de IPS a EAPB, sin respetar el derecho de libre elección debido a que  las IPS con servicio de urgencias, tienen la potestad de cargar usuarios directamente al sistema transaccional SAT</t>
  </si>
  <si>
    <t>Hacer seguimiento al cumplimiento de las actividades de capacitación y verificación de quejas</t>
  </si>
  <si>
    <t>1.Profesional especializado solicita a Instituciones Prestadoras de Servicios de Salud -IPS, las historias clinicas de los usuarios afiliados por ellas, con el objetivo de verificar su asistencia al servicio de urgencias y por ende validar que el procedimiento de afiliación se realizó de manera correcta. La verificación de los cargues en SAT, se realiza mensualmente. En caso de anomalías en el procedimiento, se comunica con el usuario, se procede al retiro y se le informa al usuario que se acerque a la EPS de su elección para su afiliación o en la página miseguridadsocial.gov.co    2.Técnico administrativo capacita a Instituciones Prestadoras de Servicios de Salud -IPS sobre el manejo de sistema transaccional SAT y normatividad aplicable a las afiliaciones, semestralmente.   3.Técnico administrativo verifica las quejas remitidas por Promoción Social del DADIS, relacionadas con libre elección de EAPB, para realizar el proceso de retiro de la EAPB por no estar de acuerdo a la elección del usuario.Mensualmente se realiza la verificación de quejas y ejecucion de acciones.</t>
  </si>
  <si>
    <t>Cobertura de vacunación en niños y niñas de un año.</t>
  </si>
  <si>
    <t>Aumentar a un 95% cobertura de vacunación en niños y niñas de un año.</t>
  </si>
  <si>
    <t xml:space="preserve">Tasa de coberturas de vacunación </t>
  </si>
  <si>
    <t>Mantener la continuidad de la afiliación del 100% personas que vienen afiliados al régimen subsidiado del 2020.</t>
  </si>
  <si>
    <t>Porcentaje de afiliados que mantienen continuidad en el régimen subsidiado</t>
  </si>
  <si>
    <t xml:space="preserve"> Servicio de atención en salud a la población</t>
  </si>
  <si>
    <t>Política de Servicio al ciudadano</t>
  </si>
  <si>
    <t>Garantizar y mantener la continuidad de la afiliación de 320.707 personas del genero masculino que vienen afiliados del 2023.</t>
  </si>
  <si>
    <t>Base de adtos de afiliados</t>
  </si>
  <si>
    <t>COLJUEGOS 75%</t>
  </si>
  <si>
    <t>1.2.3.2.28-015</t>
  </si>
  <si>
    <t>Posibilidad de perdida reputacional por incumplimiento de las actividades descritas en la normatividad vigente respecto a afiliciación al régimen subsidiado debido a falta de planeación por parte del funcionario encargado del subproceso</t>
  </si>
  <si>
    <t>Verificar que en la planeación del subproceso, se incluyan y se ejecuten las actividades correspondientes a la afiliación del régimen subsidiado en salud</t>
  </si>
  <si>
    <t>1.Técnico administrativo elabora un plan de actividades tales como asistencia técnica a las IPS con servicios de urgencias habilitado, verificación en el ADRES de  las afiliaciones de oficio realizadas por las IPS y el Ente territorial, mensualmente.         2.Técnico administrativo verifica en la base unica de afiliados del ADRES el estado de afiliación del usuario, para definir su aseguramiento en salud, cuando el usuario manifiesta que no está afiliado.</t>
  </si>
  <si>
    <t xml:space="preserve">Tasa de mortalidad infantil </t>
  </si>
  <si>
    <t xml:space="preserve"> 11,7 x 1000 niños menor 1 año
 Fuente: ASIS 2018</t>
  </si>
  <si>
    <t xml:space="preserve"> Mantener Tasa de mortalidad infantil por debajo de 11,7 x1000 niños menor 1 año</t>
  </si>
  <si>
    <t>Tasa de mortalidad infantil</t>
  </si>
  <si>
    <t>11,7 x 1000</t>
  </si>
  <si>
    <t>Direccionamiento Estratégico y Planeación</t>
  </si>
  <si>
    <t>Política de Planeación institucional</t>
  </si>
  <si>
    <t xml:space="preserve">Realizar auditoría a 10 EAPB que operan en el Distrito de Cartagena de Indias. </t>
  </si>
  <si>
    <t>Actas de visitas</t>
  </si>
  <si>
    <t>ADRES UPC Régimen Subsidiado</t>
  </si>
  <si>
    <t>1.2.3.3.07-049</t>
  </si>
  <si>
    <t>NO</t>
  </si>
  <si>
    <t>Posibilidad de perdida reputacional por limitados recursos en el presupuesto para legalizar la totalidad de los giros directos debido a la inadeacuada proyeccion de los recursos a ejecutar durante la vigencia</t>
  </si>
  <si>
    <t>Incluir en el proyecto de presupuesto de la continuidad del aseguramiento, la población migrante y la mayor población sisbenizada.</t>
  </si>
  <si>
    <t>1. Profesional universitario realiza seguimiento a la ejecución de recursos del régimen subsidiado, mediante la comparación de los pagos por giros directos vs recursos presupuestados, e informe de suficiencia en la ejecución de recursos a la dirección financiera del DADIS, mensualmente.    2.Profesional universitario solicita a la secretaría de Hacienda la gestión para la adición de nuevos recursos en caso de ser insuficientes. Semestralmente se hacen las respectivas solicitudes.</t>
  </si>
  <si>
    <t xml:space="preserve">Tasa de Mortalidad materna </t>
  </si>
  <si>
    <t>42,7 muertes maternas por  100.000 nacidos vivos.</t>
  </si>
  <si>
    <t xml:space="preserve">Disminuir la Tasa de Mortalidad materna a 32,5 x 100.000 nacidos vivos </t>
  </si>
  <si>
    <t>Tasa de mortalidad materna</t>
  </si>
  <si>
    <t>32,5 x 100.000</t>
  </si>
  <si>
    <t xml:space="preserve">Legalizar en un 100% los giros para Inspección, Vigilancia y Control – IVC que realiza la Superintendencia Nacional de Salud – SNS, en nombre de las entidades territoriales </t>
  </si>
  <si>
    <t>Verificación del giro</t>
  </si>
  <si>
    <t>Enero 1 de 2025</t>
  </si>
  <si>
    <t>Junio 30 de 2025</t>
  </si>
  <si>
    <t>ADRES ICV</t>
  </si>
  <si>
    <t>1.2.3.3.07-186</t>
  </si>
  <si>
    <t>Posibilidad de perdida reputacional por falta de cumplimiento del Ente territorial en las visitas de auditoría a las Entidades Administradoras de Planes de Beneficio programadas debido a falta de planeación de las auditorías e insuficiente personal para su realización</t>
  </si>
  <si>
    <t>Monitoreo permanente a la realización de las actividades de control y al cumplimiento de las auditorías</t>
  </si>
  <si>
    <t>1. El Director Operativo de Aseguramiento verifica en la planeación que se cuente con el personal necesario para las auditorías. De acuerdo al cronograma semestral de programación de auditorias, el cual no puede ser modificado por lineamientos establecidos por la superintendencia Nacional de salud.                    2.El Director Operativo de Aseguramiento presenta la necesidad de contratación del personal necesario para realizar las auditorías. Al finalizar cada año se presenta a la subdirección el plan anual de adquisiciones.
En caso de no aprobarse el total de los recursos, se programan las actividades con el personal disponible.</t>
  </si>
  <si>
    <t>Afiliar al 100% de las nuevas personas clasificados en los Grupos de SISBEN A, B y C que se encuetren sin aseguramiento.</t>
  </si>
  <si>
    <t>Enero 1 de 2026</t>
  </si>
  <si>
    <t>Junio 30 de 2026</t>
  </si>
  <si>
    <t>COLJUEGOS CADUCOS</t>
  </si>
  <si>
    <t>1.2.3.2.28-187</t>
  </si>
  <si>
    <t>Como evidencia se tiene el cuadro de nuevos afiliados de las Estadísticas de la Dirección Operativa de Aseguramiento, a 31 de mayo de 2024.</t>
  </si>
  <si>
    <t>Posibilidad de perdida reputacional por falta de experiencia en la realización de auditorias con metodología establecida por supersalud debido a contratación de personal sin el cumplimiento del perfil y experiencia solicitado</t>
  </si>
  <si>
    <t>Monitoreo permanente a la realización de las capacitaciones programadas</t>
  </si>
  <si>
    <t xml:space="preserve">1.Director operativo de aseguramiento especifica en el plan anual de adquisiciones, el perfil y experiencia requeridos para la ejecución de las auditorias. Al finalizar cada año se presenta a la subdirección el plan anual de adquisiciones.                                                                                                                                                                                                                                                                                                                                                                                                   2.Lider de Auditoría capacita a los auditores sobre la metodología a utilizar en las auditorias. Al inicio del año se programa la capacitación al personal.                                                                                                                                 3.Auditor lider supervisa las actividades del equipo auditor por parte del auditor lider. Durante la auditoria verifica las discrepancias encontradas.          </t>
  </si>
  <si>
    <t>RF FONDO LOCAL DE SALUD SSF</t>
  </si>
  <si>
    <t>1.3.2.3.01-189</t>
  </si>
  <si>
    <t>Posibilidad de perdida reputacional por incumplimiento de las fechas establecidas por la supersalud para entrega de informes de auditoría de los regimenes especiales y de excepción, debido a deficiente planeación de estas</t>
  </si>
  <si>
    <t>Documentar el procedimiento de comité de auditorias incluido el ajuste del cronograma</t>
  </si>
  <si>
    <t>1.Profesional especializado verifica que se establezca un cronograma de auditorias de los regimenes especiales y de excepción en Enero y Junio de cada año                                                                                                                                                                  2.Profesional especializado hace seguimiento al cumplimiento de las auditorías programadas en el cronograma, mediante la realización del comité de auditorías  el cual se efectúa semanalmente mientras se está en proceso de visitas de las auditorías. En caso de no cumplir con el cronograma se ajustan las fechas.</t>
  </si>
  <si>
    <t>SGP SALUD REGIMEN SUBSIDIADO</t>
  </si>
  <si>
    <t xml:space="preserve">1,2,4,2,01-068 - </t>
  </si>
  <si>
    <t xml:space="preserve"> RB RF SGP SALUD REGIMEN SUBSIDIADO</t>
  </si>
  <si>
    <t xml:space="preserve">1,3,3,7,01-95-197 </t>
  </si>
  <si>
    <t>RB COLJUEGOS 25%</t>
  </si>
  <si>
    <t xml:space="preserve">1,3,3,5,07-95-188 </t>
  </si>
  <si>
    <t>Cobertura de vacunación en niños y niñas menores de un año.</t>
  </si>
  <si>
    <t>Aumentar a un 95% cobertura de vacunación en niños y niñas menores de un año.</t>
  </si>
  <si>
    <t>Realizar anualmente la auditoría de calidad en la prestación al 100% de las IPS del Distrito con servicios de urgencia habilitados de mediana y alta complejidad.</t>
  </si>
  <si>
    <t>Porcentaje de IPS con servicios de urgencia habilitados de mediana y alta complejidad auditadas</t>
  </si>
  <si>
    <t>Servicio de asistencia técnica a Instituciones Prestadoras de Servicios de Salud</t>
  </si>
  <si>
    <t>PRESTACIÓN DE SERVICIOS EN SALUD</t>
  </si>
  <si>
    <t>Mejorar la Calidad en la atención en salud a la población pobre y vulnerable no asegurada y a la desplazada por la violencia en el Distrito de Cartagena.</t>
  </si>
  <si>
    <t>Fortalecimiento de la calidad de la atención en salud  para la población pobre no asegurada residente  en el Distrito    Cartagena de Indias</t>
  </si>
  <si>
    <t>Realizar la auditoría de calidad en la prestación a70 IPS del distrito de cartagena con servicios habilitados de baja, mediana y alta complejidad.</t>
  </si>
  <si>
    <t>Informe mensual de Auditorias con acta de visistas a IPS</t>
  </si>
  <si>
    <t>Dirección Operativa de Prestación de Servicios</t>
  </si>
  <si>
    <t>Malka Irina Piña</t>
  </si>
  <si>
    <t xml:space="preserve"> RF SGP - SALUD - PRESTACION DE SERVICIOS DE SALUD</t>
  </si>
  <si>
    <t>1,3,3,7,03-93-179</t>
  </si>
  <si>
    <t>Fortalecimiento de la calidad de la atención en salud  para la población pobre no asegurada residente  en el Distrito    Cartagena de Indias</t>
  </si>
  <si>
    <t>2.3.1906.0300.2021130010153</t>
  </si>
  <si>
    <t>Posibilidad de perdidad economica por contratación de servicios por encima de tarifarios adecuados debido a que no se dispone de la información requerida,perdida de la información , no entrega de la información por las IPS que atienden a la PPNA</t>
  </si>
  <si>
    <t>Realizar analisis de la informacion recibida, depurando y cuatificando los datos para ejecutar una adecuada planeacion acorde con los recuros recibidos</t>
  </si>
  <si>
    <t>1. Profesional especializado verifica que las tarifas contratadas estén acorde a las tarifas del mercado, al inicio del año.       2.Profesional especializado solicita reajuste de tarifas en caso de que sobrepase el monto del mercado, al inicio del año.</t>
  </si>
  <si>
    <t>Mejorar la Oportunidad en la atención de la consulta de medicina especializada       a 5 días.</t>
  </si>
  <si>
    <t>Número de días de oportunidad en la atención de la consulta de medicina especializada.              </t>
  </si>
  <si>
    <t>6 días</t>
  </si>
  <si>
    <t>Mejorar la Oportunidad en la atención de la consulta de medicina especializada 5 días.</t>
  </si>
  <si>
    <t>Informe mensual de Auditorias con cuadro de oportunidad e citas y analisis</t>
  </si>
  <si>
    <t>RB SGP SALUD PUBLICA</t>
  </si>
  <si>
    <t xml:space="preserve">1,3,3,7,02-95-170 </t>
  </si>
  <si>
    <t>Posibilidad de perdidad economica por falta de cuantificación de las autorizaciones de servicios de salud en pacientes hospitalizados debido a que no se cuenta con un aplicativo y un proceso claro para las autorizaciones de pacientes hospitalizados con los valores autorizados</t>
  </si>
  <si>
    <t>Realizar analisis mensual de las autorizaciones realizando cruvce con el procesos de auditoriaconcurrente y auditoria de  de cuentas para verificar las autorizaciones a pacientes hospitalizados.
Realizar seguimiento a la solicitud realizada a Sistemas de información respecto al ajuste del modulo de autorizaciones</t>
  </si>
  <si>
    <t>1. Profesional especializado solicita al area de Sistemas de información el desarrollo dentro del aplicativo SIGDADIS, del modulo de autorizaciones para que se puedan valorizar las autorizaciones dadas. Realizar la solicitud máximo el 31 enero 2023.</t>
  </si>
  <si>
    <t>Mantener los  142 servicios de salud habilitados conformen la red integrada de salud del Distrito de Cartagena para atender Población Pobre No Asegurado.</t>
  </si>
  <si>
    <t>Número de servicios de salud habilitados conformando la red integrada</t>
  </si>
  <si>
    <t>Servicio de atención en salud a la población (Producto principal del proyecto)</t>
  </si>
  <si>
    <t>Garantizar la atención de 1.789 mujeres en el II y III nivel de los servicios de salud y de los derechos sexuales y reproductivos.</t>
  </si>
  <si>
    <t>Informe mensual de Auditorias con cuadro de oportunidad e citas y analisis , Reporte de ejecucion  por parte de finaniera</t>
  </si>
  <si>
    <t>RB RETIROS FONPET - SALUD</t>
  </si>
  <si>
    <t>1,3,3,11,10-93-181</t>
  </si>
  <si>
    <t>11-CONTRATOS INTERADMINISTRATIVOS</t>
  </si>
  <si>
    <t>CONTRATACION DIRECTA</t>
  </si>
  <si>
    <t>Posibilidad de perdida reputacional y economica por falta de idoneidad en el proceso de auditorias de cuentas y por deficiente control en las tarifas de servicios autorizados y radicados por parte de las IPS afectando los resultados de las auditoias de cuentas medicas debido a falta de informacion en el aplicativo y carencia de manuales tarifarios absolutos que permita ejercer un adecuado control en el proceso</t>
  </si>
  <si>
    <t>Verificar que los procesos de auditoria y conciliacion se lleven acorde a lo establecido por la norma, mediante analisis aleatorios de las actividades realizadas, generando un informe de hallazgos en caso de encontrar</t>
  </si>
  <si>
    <t>1. Profesional especializado realiza interventorias mensuales en el proceso de auditoría y evaluación de la labor de cada auditor, mensualmente.  2. Profesional especializado ajusta el recurso humano en caso de detectar algún tipo de anomalía en el proceso, en los casos que se presenten hallazgos en la revisión.</t>
  </si>
  <si>
    <t>Pagar y sanear las cuentas por pagar de Prestación de Servicios de Salud por un valor de $135.590.745.230</t>
  </si>
  <si>
    <t>Cuentas por pagar de prestación de servicios de salud pagadas y saneadas</t>
  </si>
  <si>
    <t>$271.181.490.460
Fuente: Dirección Administrativa y Financiera</t>
  </si>
  <si>
    <t>Servicio de apoyo para la dotación hospitalaria</t>
  </si>
  <si>
    <t>NP
Esta es una meta cumplida desde 2020. Se sigue midiendo con el fin de garantizar el flujo de recursos</t>
  </si>
  <si>
    <t>Garantizar la atención en el I nivel de los servicios de salud y de los derechos sexuales y reproductivos de 1.789 mujeres.</t>
  </si>
  <si>
    <t>Certificacion mensual  de pacientes atendidos en las diferentes IPS</t>
  </si>
  <si>
    <t>RF SGP - SALUD - PRESTACION DE SERVICIOS DE SALUD</t>
  </si>
  <si>
    <t xml:space="preserve">1,3,2,2,07-179 </t>
  </si>
  <si>
    <t>Lograr que 142 servicios de salud habilitados conformen la red integrada de salud del distrito de Cartagena.</t>
  </si>
  <si>
    <t xml:space="preserve">RB RECURSOS DE CREDITO INTERNO </t>
  </si>
  <si>
    <t>1,3,3,11,05-95-018</t>
  </si>
  <si>
    <t>Garantizar  en un 100% , dentro del modelo de atencion integral de salud distrtal la atencion para los niños , las niñas, los adolescentes y las familias de la comunidad nindigena</t>
  </si>
  <si>
    <t>Certificacion mensual  de pacientes atendidos en la ESE</t>
  </si>
  <si>
    <t xml:space="preserve">RB SGP SALUD - PRESTACION DE SERVICIOS </t>
  </si>
  <si>
    <t>1,3,3,7,03-95-196</t>
  </si>
  <si>
    <t>Garantizar en un 100% articulando con la Ese Cartagena de Indias la atención Intercultural indígena</t>
  </si>
  <si>
    <t>RB RF FONDO LOCAL DE SALUD</t>
  </si>
  <si>
    <t>1,3,3,5,07-95-017</t>
  </si>
  <si>
    <t xml:space="preserve">Garantizar en un 100% la continuidad de servicios de salud mediante abonos de cuenta por pagar a Ips </t>
  </si>
  <si>
    <t>Reporte de ejecucion  por parte de finaniera</t>
  </si>
  <si>
    <t>28-FACTURAS</t>
  </si>
  <si>
    <t xml:space="preserve"> RB TRANSFERENCIAS DEL MINISTERIO DE PROTECCION SOCIAL OTRAS TRANSFERENCIAS</t>
  </si>
  <si>
    <t xml:space="preserve">1,3,3,5,07-95-192 </t>
  </si>
  <si>
    <t xml:space="preserve">1,2,1,0,00-001 </t>
  </si>
  <si>
    <t>RB RF SGP - SALUD - PRESTACION DE SERVICIOS DE SALUD</t>
  </si>
  <si>
    <t>1,3,3,7,03-95-179</t>
  </si>
  <si>
    <t>1,3,3,11,05-95-038 RB RF CREDITO</t>
  </si>
  <si>
    <t xml:space="preserve">1,3,3,11,05-95-038 </t>
  </si>
  <si>
    <t>Fortalecimiento de la calidad de la atención en salud  para la población pobre no asegurada residente  en el Distrito   Cartagena de Indias</t>
  </si>
  <si>
    <t> Implementación del Modelo de Acción Integral Territorial (MAITE) en Salud Pública en un 100% (8 lineas)</t>
  </si>
  <si>
    <t>Porcentaje de la implementación del Modelo de Acción Integral Territorial (MAITE).</t>
  </si>
  <si>
    <t> 62%</t>
  </si>
  <si>
    <t>Servicio de asistencia técnica en inspección, vigilancia y control</t>
  </si>
  <si>
    <t>Mejorar el desempeño integral en salud como autoridad sanitaria</t>
  </si>
  <si>
    <t>Desarrollo Institucional del Departamento Administrativo Distrital de Salud de  Cartagena de Indias</t>
  </si>
  <si>
    <t>Garantizar en un 100% las acciones que permitan implementar el Modelo de Acción Integral Territorial (MAITE) en Salud Pública.</t>
  </si>
  <si>
    <t>Actas de concurrencia auditoria, Informes de gestión aseguramiento</t>
  </si>
  <si>
    <t>Dirección DADIS</t>
  </si>
  <si>
    <t>Alex Tejada</t>
  </si>
  <si>
    <t xml:space="preserve">1.2.1.0.00-001 </t>
  </si>
  <si>
    <t>2.3.1903.0300.2020130010132</t>
  </si>
  <si>
    <t>12-CONTRATO DE PRESTACION DE SERVICIOS</t>
  </si>
  <si>
    <t>Reportar en un  100% informes sobre la situación Presupuestal, Tesorería y Contable.</t>
  </si>
  <si>
    <t>Porcentaje de reportes Presupuestal, Tesorería y Contable realizados.</t>
  </si>
  <si>
    <t xml:space="preserve">Servicio de apoyo financiero para dotar con bienes y Servicio de interés para la salud pública
</t>
  </si>
  <si>
    <t>Política de Gestión Presupuestal y Eficiencia del Gasto Público</t>
  </si>
  <si>
    <t xml:space="preserve">Realizar 3 veces al año el reporte de ejecucion de controles del plan anticorrupcion </t>
  </si>
  <si>
    <t>Reporte de Informe</t>
  </si>
  <si>
    <t>RF FONDO LOCAL DE SALUD</t>
  </si>
  <si>
    <t>1.3.2.3.01-017</t>
  </si>
  <si>
    <t>Aumentar a más de 85%  la satisfacción de usuarios con la calidad de la atención en salud recibida</t>
  </si>
  <si>
    <t>Realizar la identificacion,  registro   y divulgacion  de las  necesidades de bienes, obras y servicios del Departamento Administrativo Distrital de Salud</t>
  </si>
  <si>
    <t>Documento Plan de Adquisiciones</t>
  </si>
  <si>
    <t>COLJUEGOS</t>
  </si>
  <si>
    <t xml:space="preserve">1.2.3.2.28-188 </t>
  </si>
  <si>
    <t>Realizar tres acciones de pago para el mantenimiento de los  tribunales de etica medica, odontologica y enfermeria</t>
  </si>
  <si>
    <t>Resoluciones de pagos</t>
  </si>
  <si>
    <t>Reportar 4 informes sobre la situación Presupuestal, Tesorería y Contable.</t>
  </si>
  <si>
    <t>Informes presupuestal, tesoreria y contable</t>
  </si>
  <si>
    <t xml:space="preserve"> Servicio de gestión de peticiones, quejas, reclamos y denuncias
</t>
  </si>
  <si>
    <t xml:space="preserve"> Realizar dos encuestas de satisfacción de usuarios frente a la calidad de los servicios de atención en salud recibida.</t>
  </si>
  <si>
    <t>Informe Encuestas de Satisfacción</t>
  </si>
  <si>
    <t>Realizar una   jornada  de rendición de cuentas en salud</t>
  </si>
  <si>
    <t>Acta de asistencias</t>
  </si>
  <si>
    <t>Lograr que cuatro (4) Instituciones Prestadoras de Servicios de Salud IPS certifiquen condiciones de habilitación</t>
  </si>
  <si>
    <t>Número de Instituciones Prestadoras de Servicios de Salud IPS certificando condiciones de habilitación.</t>
  </si>
  <si>
    <t>VIGILANCIA Y CONTROL DEL SISTEMA OBLIGATORIO DE GARANTIA DE LA CALIDAD DE LA ATENCIÓN EN SALUD</t>
  </si>
  <si>
    <t>Control , Vigilancia, Inspección y Promoción del Sistema Obligatorio de Garantía de la Calidad en el Distrito de  Cartagena de Indias</t>
  </si>
  <si>
    <t>Promover, vigilar, inspeccionar y controlar la implementación del Sistema Obligatorio de Garantía de la Calidad en el Distrito de Cartagena de Indias.</t>
  </si>
  <si>
    <t>Realizar  Asistencia tecnica a 3 instituciones Prestadoras de Servicios de Salud IPS certifiquen condiciones de habilitación e incentivar la cultura de la acreditacion</t>
  </si>
  <si>
    <t>ACTAS DE ASISTENCIAS TECNICAS</t>
  </si>
  <si>
    <t>Dirección Operativa de Vigilancia y Control</t>
  </si>
  <si>
    <t>Maria Paulina Osorio</t>
  </si>
  <si>
    <t>2.3.1903.0300.2020130010063</t>
  </si>
  <si>
    <t>Se establecio el cronograma de asistencias tecnicas</t>
  </si>
  <si>
    <t>Posibilidad de perdida reputacional por incumplimiento en la ejecución de las actividades de promoción del SOGCS por parte de la entidad territorial debido a Insuficiente recurso  humano idóneo para el cumplimiento de funciones misionales</t>
  </si>
  <si>
    <t>Monitoreo permanente del cumplimiento de las actividades de promoción del SOGCS</t>
  </si>
  <si>
    <t>1. El Director Operativo de Vigilancia y Control del SOGCS solicita el personal necesario para las actividades de promoción del SOGCS. Antes de cada periodo contractual se solicita los recursos para la contratación del Talento Humano. En caso de no aprobarse el total de los recursos, se programan las actividades con el personal disponible.     2.El profesional especializado encargado realiza seguimiento al cumplimiento de las actividades de Promoción del SOGCS, de manera permanente, de acuerdo a la normatividad vigente establecida, realizando ajustes de ser necesario.</t>
  </si>
  <si>
    <t>Lograr que en los proximos 4 años, el 40% de los prestadores de salud que sean visitados e incumplan las normas de habilitación sean sancionados</t>
  </si>
  <si>
    <t>Porcentaje de IPS que incumplen las normas de habilitación, que son sancionadas</t>
  </si>
  <si>
    <t xml:space="preserve">29,73%
</t>
  </si>
  <si>
    <t>Servicio de inspección, vigilancia y control</t>
  </si>
  <si>
    <t>Gestionar  la  inscripción del 100% de los prestadores de servicios de salud, en el Registro Especial de Prestadores de servicios de salud (REPSS),  acorde con la Normatividad vigente</t>
  </si>
  <si>
    <t>EXCELL DEL REPS DE PRESTADORES INSCRITOS</t>
  </si>
  <si>
    <t>COLJUEGOS 25%</t>
  </si>
  <si>
    <t>1.2.3.2.28-188</t>
  </si>
  <si>
    <t>Se gestionaron 60 solicitudes de inscripciones, validando 19 y 256 solicitudes de novedades y validando 185 , se realizaron 320 asistencias técnicas , 6 no existencias ,1 búsqueda activa</t>
  </si>
  <si>
    <t>se gestionaron71 solicitudes de inscripciones, validando 22  y 426 solicitudes de novedades y validando 322  , se realizaron 436  asistencias técnicas ,11  no existencias .</t>
  </si>
  <si>
    <t>Posibilidad de perdida reputacional por Incumplimiento de las visitas de verificación de condiciones de habilitacion programadas  debido a  Insuficiente recurso  humano idóneo para el cumplimiento de funciones misionales</t>
  </si>
  <si>
    <t>Monitoreo permanente del cumplimiento del cronograma de visitas de verificacion de condiciones de habilitacion</t>
  </si>
  <si>
    <t>1. El Director Operativo de Vigilancia y Control del SOGCS solicita el personal necesario para las visitas de verificación de condiciones de habilitacioón a los prestadores de servicios de salud. Antes de cada periodo contractual se solicita los recursos para la contratación del Talento Humano. En caso de no aprobarse el total de los recursos, se programan las actividades con el personal disponible.       2. El profesional especializado encargado realiza seguimiento al cumplimiento de las visitas de verificación de condiciones de habilitacioón a los prestadores de servicios de salud. de acuerdo con el cronograma acordado con el Ministerio de salud y proteccion social, realizando ajustes de ser necesario.</t>
  </si>
  <si>
    <t xml:space="preserve"> Lograr que  el 10% de los prestadores de salud que sean visitados e incumplan las normas de habilitación sean sancionados</t>
  </si>
  <si>
    <t>RESOLUCION DE SANCIONES</t>
  </si>
  <si>
    <t xml:space="preserve"> RB COLJUEGOS 25%</t>
  </si>
  <si>
    <t xml:space="preserve">1,3,3,5,07-93-188 </t>
  </si>
  <si>
    <t>se iniciaron las investigaciones de las quejas presentadas a V y C , SE REVISARON 3 PROCESOS , DOS SANCIONES ( CLINIC LA NUESTRA Y CLINICA DUMIN , UNA ABSOLUCION  HINFP</t>
  </si>
  <si>
    <t xml:space="preserve">Se aperturaron 6 nuevas investigaciones administrativas sancionatorias 
</t>
  </si>
  <si>
    <t>Posibilidad de perdida reputacional por demora en el cargue de la información  en el sofware del REPS debido a fallas en la plataforma tecnológica del Ministerio de Salud y Protección Social</t>
  </si>
  <si>
    <t>Monitoreo permanente de los correctivos realizados por el Ministerio de salud y proteccion social en la plataforma REPS</t>
  </si>
  <si>
    <t>1. El profesional especializado encargado revisa el caso en la plataforma del REPS para verificar la existerncia del error, cada vez que ocurre un caso de falla.   2. El profesional especializado encargado traslada el caso a soporte técnico del Ministerio de Salud y Protección social para su revisión y solución, cada vez que ocurre un caso de falla.</t>
  </si>
  <si>
    <t>Realizar visitas de verificación del cumplimiento de los requisitos mínimos de habilitación a 360 prestadores de servicios de salud del Distrito de Cartagena</t>
  </si>
  <si>
    <t>ACTA DE VISITAS E INFORMES</t>
  </si>
  <si>
    <t>1,3,3,5,07-95-188</t>
  </si>
  <si>
    <t>se realizaron 60 visitas de verificación de condiciones de habilitación , correspondiente a 50 profesionales independiente , 7 instituciones  prestadoras de servicios de salud , 3 objeto social diferente.</t>
  </si>
  <si>
    <t xml:space="preserve">Se han realizado 91 visitas de verificación de condiciones de habilitación a prestadores de servicios de salud y Se han realizado 15 visitas previas a Instituciones prestadoras de servicios de salud que lo solicitaron, </t>
  </si>
  <si>
    <t xml:space="preserve"> Lograr que 30 de las IPS que no están cumpliendo con el reporte de indicadores del Sistema de información, reporten adecuadamente al DADIS, los indicadores trazadores del sistema de información del SOGC. Acorde a la Resolución 1446 de 2006 y circular única 049 de Supersalud</t>
  </si>
  <si>
    <t>ACTA DE ASISTENCIA TECNICA RES 256</t>
  </si>
  <si>
    <t>el reporte de este año es el 30 de abril del 2024</t>
  </si>
  <si>
    <t>se estan realizando las visitas  a los prestadores para evaluar  si reportaron llos indicadores</t>
  </si>
  <si>
    <t>Emitir las licencias correspondientes al uso de equipos generadores de radiacion ionizante y su control de calidad en practica medica ,veterinarias,industrial o de investigacion , al 100% de las instituciones que la soliciten .</t>
  </si>
  <si>
    <t>ACTAS DE VISITAS</t>
  </si>
  <si>
    <t>se realizo visitas para expedición de licencias de rayos x a  la IPS  la nuestra  , gestión salud</t>
  </si>
  <si>
    <t xml:space="preserve">Se han emitido 15 licencias correspondientes al uso de equipos generadores de radiación ionizante y su control de calidad en práctica médica, veterinarias, industrial o de investigación </t>
  </si>
  <si>
    <t>Realizar visitas para  evaluar el proceso de Mantenimiento Hospitalario y Tecnología Biomédica  a 60  IPS que les aplica</t>
  </si>
  <si>
    <t>ACTAS DE VISITAS DE MANTENIMIENTO HOSPITALARIO</t>
  </si>
  <si>
    <t>se hicieron visitas de mantenimiento a se hicieron visitas de seguimiento al mantenimiento hospitalario a CLINICA MATERNIDAD RAFAEL CALVO , HUC Y ESE CARTAGENA DE INDIAS, IPS SURA ( 4 SEDES) , BIOCARE ,  AMI</t>
  </si>
  <si>
    <t>Se han realizado 25 visitas a prestadores de servicios de salud para evaluar el Plan de mantenimiento hospitalario y Tecnología Biomédica</t>
  </si>
  <si>
    <t xml:space="preserve"> Realizar visita de IVC  a 15 Instituciones prestadoras de servicios de salud de baja, mediana y alta complejidad </t>
  </si>
  <si>
    <t>ACTAS DE VISITAS DE IVC</t>
  </si>
  <si>
    <t>se realizaron 3 visita de ivc , a la clínica Cartagena del mar , cemic y clínica de la mujer</t>
  </si>
  <si>
    <t>Se han realizado 4 visitas de Inspección Vigilancia y Control (IVC) a 
prestadores de servicios de salud, para comprobar el cumplimiento de las 
condiciones descritas en el Decreto 1011 de 2006 compilado en Decreto 
780 de 2016 y/o revisar los criterios mínimos del sistema obligatorio de 
garantía de la calidad específicos que originaron la visita inspectiva</t>
  </si>
  <si>
    <t>Mantener el 100% de cobertura en generación de estadísticas vitales por medio de la WEB.</t>
  </si>
  <si>
    <t>Porcentaje de cobertura en generación de estadísticas vitales por medio de la WEB.</t>
  </si>
  <si>
    <t xml:space="preserve">Servicio de información para la gestión de la inspección, vigilancia y control sanitario (Producto principal del proyecto) </t>
  </si>
  <si>
    <t>Política de Seguridad Digital</t>
  </si>
  <si>
    <t>Incrementar el grado de satisfacción de los usuarios de información en salud</t>
  </si>
  <si>
    <t>Prestación de Servicios básicos de tecnología de información y comunicación en salud en el Departamento Administrativo Distrital de Salud de   Cartagena de Indias</t>
  </si>
  <si>
    <t xml:space="preserve">Realizar 8 capacitaciones a las IPS que generan hechos vitales en el distrito de Cartagena. </t>
  </si>
  <si>
    <t>Listado de Asistencia a Capacitación
 Registro de control de Capacitaciones (excel)</t>
  </si>
  <si>
    <t>Jefe Oficina Asesora de Planeación</t>
  </si>
  <si>
    <t>Cesar Malambo Tous</t>
  </si>
  <si>
    <t>1.2.1.0.00-001 - ICLD</t>
  </si>
  <si>
    <t>Prestación de Servicios básicos de tecnología de información y comunicación en salud en el Departamento Administrativo Distrital de Salud de   Cartagena de Indias</t>
  </si>
  <si>
    <t>2.3.1903.0300.2021130010150</t>
  </si>
  <si>
    <t>https://alcart-my.sharepoint.com/:f:/g/personal/sistemadadis_cartagena_gov_co/EjeF7I6_yvdCoKOTE9yz-14B4Ku7HOGibXE1iSHjDVwKJg?e=8g5TBJ</t>
  </si>
  <si>
    <t>Implementar 40 requerimientos de actualización y mantenimiento a la sede electrónicas del Dadis.</t>
  </si>
  <si>
    <t>Registro de Control de Cambios. (excel).
Correos Electrónicos con la evidencia de notificación en producción de la actualización o mantenimiento realizado</t>
  </si>
  <si>
    <t>https://alcart-my.sharepoint.com/:f:/g/personal/sistemadadis_cartagena_gov_co/EnwMwNXqQU1Gt_JQ7Lp_aVEBhxxfrMJgE9E_q5s21y4Xnw?e=5vyJrr</t>
  </si>
  <si>
    <t>Implementar 40 requerimientos de actualización y mantenimiento a los sistemas de información desarrollados en el departamento administrativo distrital de salud – dadis e infraestructura de centro de cómputo (servidores y equipos activos de red).</t>
  </si>
  <si>
    <t>Registro de Control de Cambios. (excel)   Actas de aceptación de usuario del mantenimiento realizado</t>
  </si>
  <si>
    <t>https://alcart-my.sharepoint.com/:f:/g/personal/sistemadadis_cartagena_gov_co/ErWkp92ga7BOldjjupnV-aMB7I_g1hwRLpgxQ1WAO5CQ5w?e=PtDkOv</t>
  </si>
  <si>
    <t>Realizar mantenimientos preventivos o correctivos a 100 equipos de cómputo del Departamento Administrativo Distrital de Salud - Dadis.</t>
  </si>
  <si>
    <t>Actas o correo electrónico de notificación del mantenimiento realizado.</t>
  </si>
  <si>
    <t>https://alcart-my.sharepoint.com/:f:/g/personal/sistemadadis_cartagena_gov_co/EtOVm4_3F-xCsT2mbbiI4xMBxKPvMkiqWZjooliWX2Ogpg?e=cLgpSd</t>
  </si>
  <si>
    <t>Vigilar anualmente 500 establecimientos farmacéuticos priorizados en el Distrito Cartagena</t>
  </si>
  <si>
    <t>Número de establecimientos farmacéuticos priorizados vigilados anualmente</t>
  </si>
  <si>
    <t>Servicio de producción, expendio, comercialización y distribución de medicamentos vigilada y controlada.</t>
  </si>
  <si>
    <t xml:space="preserve">SALUD PUBLICA </t>
  </si>
  <si>
    <t>Disminuir el riesgo de enfermar o morir asociado al consumo o utilización de medicamentos, dispositivos médicos y otros productos de consumo relacionados que puedan tener impacto en la salud individual y colectiva en el Distrito de Cartagena</t>
  </si>
  <si>
    <t>Control y vigilancia de Medicamentos en el Distrito de  Cartagena de Indias</t>
  </si>
  <si>
    <t>Realizar 500 visitas de IVC bajo enfoque de riesgo a establecimientos farmacéuticos y similares priorizados en el Distrito de Cartagena</t>
  </si>
  <si>
    <t xml:space="preserve">Listado  de establecimientos visitados </t>
  </si>
  <si>
    <t>Dirección Operativa de Salud Publica</t>
  </si>
  <si>
    <t xml:space="preserve">Líder Programa Medicamentos y Alimentos Gustavo Orozco Lorduy </t>
  </si>
  <si>
    <t xml:space="preserve">SGP SALUD PUBLICA </t>
  </si>
  <si>
    <t>1.2.4.2.02-170</t>
  </si>
  <si>
    <t>2.3.1903.0300.2020130010157</t>
  </si>
  <si>
    <t xml:space="preserve">12-CONTRATO DE PRESTACION DE SERVICIOS </t>
  </si>
  <si>
    <t>IVC Establecimientos farmacéuticos.pdf</t>
  </si>
  <si>
    <t>Posibilidad de perdida reputacional por incumplimiento de las acciones de inspección, vigilancia y control de medicamentos, alimentos y otros productos objeto de vigilancia de competencia de ley debido a insuficiente personal idóneo, recursos financieros y tecnológicos</t>
  </si>
  <si>
    <t>Monitoreo trimestral del cumplimiento de las acciones de Inspección vigilancia y control de medicamentos, alimentos y otros productos de consumo programados</t>
  </si>
  <si>
    <t>1. Lider de programa de medicamentos y alimentos hace y entrega oportunamente la actualización del proyecto relacionado con la contratación del recurso humano y logístico. Dos veces al año o cuando se requiera, se realiza la actualización del proyecto. 2.Lider de programa de medicamentos y alimentos realiza seguimiento de cumplimiento de metas de inspeccion, vigilancia y control de medicamento, alimentos y otros productos objeto de vigilancia. Trimestralmente se evalúa el cumplimiento de la meta programada en el indicador. En caso de no cumplir, se establecen acciones correctivas como reasignación de actividades, actualización de cronograma, etc.</t>
  </si>
  <si>
    <t xml:space="preserve">Realizar   en 30 prestadores de salud priorizados del Distrito  acciones de desarrollo de capacidades y gestión del conocimiento sobre los programas institucionales poscomercialización de medicamentos, dispositivos médicos y reactivos de diagnóstico in vitro </t>
  </si>
  <si>
    <t>Listado de  instituciones fortalecidas</t>
  </si>
  <si>
    <t>MULTAS DADIS</t>
  </si>
  <si>
    <t xml:space="preserve">1.2.3.2.25-184 </t>
  </si>
  <si>
    <t>21-CONVENIO INTERADMINISTRATIVO</t>
  </si>
  <si>
    <t>Realizar 10 capacitaciones anualmente sobre la normatividad sanitaria vigente en medicamentos y otros productos farmacéuticos a establecimientos farmacéuticos, servicios farmacéuticos, EAPB y otros.</t>
  </si>
  <si>
    <t>Soportes de capacitaciones realizadas a establecimientos farmacéuticos, servicios farmacéuticos, EAPB y otros</t>
  </si>
  <si>
    <t>Seguimiento posconsumo.xls</t>
  </si>
  <si>
    <t>Diseñar, ejecutar y evaluar una campaña publicitaria de medios masivos de comunicación para promoción de uso racional de medicamentos, uso adecuado de antibióticos y promoción de donación altruista de sangre dirigida a la población del Distrito</t>
  </si>
  <si>
    <t>Necesidad de contratación entregada, CDP,Contrato,  RP, acta de inicio y concertación, evaluaciones y certitificación de cumplimiento e Informes parciales o final segun aplique (Para soportar, se
anexa enlace web Secop II )  de campaña publicitaria de medios masivos de comunicación para promoción de uso racional de medicamentos, uso adecuado de antibióticos y promoción de donación altruista de sangre dirigida a la población del Distrito</t>
  </si>
  <si>
    <t>Intervenir oportunamente el 100% de los eventos de interés en salud pública notificados en las 164 UPGD según lineamientos nacionales</t>
  </si>
  <si>
    <t>Porcentaje de los eventos de interés en salud pública notificados e intervenidos  según lineamientos nacionales intervenidos oportunamente</t>
  </si>
  <si>
    <t>Servicio de gestión del riesgo para enfermedades emergentes, reemergentes y desatendidas (1905026)</t>
  </si>
  <si>
    <t>Gestionar técnicamente el Sistema de Vigilancia en Salud Pública del Distrito de Cartagena- SIVIGILA-SIANIES, con el fin de proveer información confiable, oportuna y sistemática sobre los eventos de interés en salud pública.</t>
  </si>
  <si>
    <t>Programación de la Vigilancia en Salud Pública en el Distrito de  Cartagena de Indias</t>
  </si>
  <si>
    <t>Realizar visita de asistencia tecnica en 164 UPGD del distrito de cartagena en las acciones de los EISP y cumplimiento de los lineamientos nacionales del programa de vigilancia en salud pública.</t>
  </si>
  <si>
    <t>Actas de asistencias técnicas UPGD Distrito de Cartagena</t>
  </si>
  <si>
    <t>Dirección Operativa de Salud Pública</t>
  </si>
  <si>
    <t>Eva Masiel Perez Torres Lider Programa Vigilancia en Salud Publica</t>
  </si>
  <si>
    <t xml:space="preserve">1.2.4.2.02-170 - SGP SALUD PUBLICA </t>
  </si>
  <si>
    <t>2.3.1905.0300.2020130010151</t>
  </si>
  <si>
    <t>https://drive.google.com/drive/folders/18b-GXj2HmzJlnUhn3Gx3YzhfSgZSjHMg?usp=drive_link</t>
  </si>
  <si>
    <t xml:space="preserve">Posibilidad de perdida reputacional por falta de seguimiento a los eventos de interés de salud pública debido a demora en la contratación del Recurso Humano  </t>
  </si>
  <si>
    <t>Seguimiento mensual al cumplimiento del cronograma de visitas de asistencias técnicas a las UPGD del Distrito de Cartagena.</t>
  </si>
  <si>
    <t>1.Lider del programa de Vigilancia en salud pública entrega oportunamente las necesidades de Recurso Humano proyectado para el seguimiento de los eventos de interés en salud. La proyección del recurso humano del siguiente año, se entrega al finalizar el año en curso. 2.Lider del programa de Vigilancia en salud pública programa equipo de trabajo con personal de planta para soporte, en caso de evento de interés en salud pública cuando se presente demora en la contratación de personal.</t>
  </si>
  <si>
    <t xml:space="preserve">Analizar mortalidades por evento de interés en salud pública priorizados, de forma individual o colectiva, que permitan su clasificación final y/o la identificación de los factores relacionados con su ocurrencia. 
 </t>
  </si>
  <si>
    <t>Necesidad de contratación entregada, CDP,Contrato,  RP, acta de inicio y concertación, evaluaciones y certitificación de cumplimiento e Informes parciales o final segun aplique (Para soportar, se
anexa enlace web Secop II )  de acciones colectivas según comportamiento de EISP y riesgos que afecten la salud pública del distrito de Cartagena</t>
  </si>
  <si>
    <t>https://drive.google.com/drive/folders/1_3EQgYTy1can7y9NJp7G1e3pYb5pFsjV?usp=drive_link</t>
  </si>
  <si>
    <t xml:space="preserve">Operar  el sistema de alerta temprana y vigilancia comunitaria para Identificar y monitorear  señales, alertas, brotes, epidemias y situaciones de emergencias, que pondrían en riesgo la salud de las poblaciones, y de esta manera, generar mecanismos oportunos de respuesta. </t>
  </si>
  <si>
    <t>Realizar visita al 100% de potenciales operadores  para verificar la capacidad de un prestador de servicios para detectar eventos de interés en salud pública que puedan poner en riesgo la salud de la población del distrito de Cartagena.</t>
  </si>
  <si>
    <t>43.5%</t>
  </si>
  <si>
    <t>https://drive.google.com/drive/folders/1sn3Mrr1-G7tR9B_i7mHHEFL8iLSsFCHU?usp=drive_link</t>
  </si>
  <si>
    <t>Consolidar y Notificar 52 semanas epidemiológicas en el aplicativo SIVIGILA y brindar soporte tecnico a las UPGD y UI del Distrito</t>
  </si>
  <si>
    <t>https://drive.google.com/drive/folders/1gn27DTldyNeMU0bDIsZhAm3Eg6PJ7m-Q?usp=drive_link</t>
  </si>
  <si>
    <t>Realizar un  Desarrollo de capacidades a líderes comunitarios sobre lineamientos de vigilancia basada en comunidad y  los eventos en salud publuca  para el fortalecimiento de la vigilancia  con enfoque comunitario en el  distrito de Cartagena</t>
  </si>
  <si>
    <t>12-CONTRATO DE PRESTACION DE SERVICIOS                                                                                     99-CONTRATO DE SERVICIOS</t>
  </si>
  <si>
    <t>https://drive.google.com/drive/folders/1-Q9-gC3MOinZKv3fNXtwDYEooI98adZt?usp=drive_link</t>
  </si>
  <si>
    <t> Implementación del Modelo de Acción Integral Territorial (MAITE) en Salud Pública en un 100%</t>
  </si>
  <si>
    <t>Documentos de planeación</t>
  </si>
  <si>
    <t>Reducir las brechas de acceso integral a los servicios de salud de la población del Distrito de Cartagena de Indias.</t>
  </si>
  <si>
    <t>Fortalecimiento de la Gestión del Plan de Salud Pública en   Cartagena de Indias</t>
  </si>
  <si>
    <t>Realizar seguimiento mensual de la ejecución de las actividades del plan territorial de salud PTS, Componente Operativo Anual de Inversiones COAI y el Plan de Intervenciones Colectivas de Salud Pública PICSP.</t>
  </si>
  <si>
    <t>Informe mensual de ejecución subcuenta salud pública PTS, COAI, PICSP</t>
  </si>
  <si>
    <t>Mónica Jurado Marquez</t>
  </si>
  <si>
    <t>Fortalecimiento de la Gestión del Plan de Salud Pública en   Cartagena de India</t>
  </si>
  <si>
    <t>2.3.1905.0300.2021130010170</t>
  </si>
  <si>
    <t>Se realizo seguimiento a la subcuenta de salud publica a 30 de abril 2024 y a corte 31 de mayo 2024, se adjuntra informe matriz de seguimiento del MAITE a corte 31 de mayo 2024 con avance del 17.9% sobre el 25% esperado al corte 30 de junio del 2024  y se consolido la matriz de anexos técnicos para el PICSP. Evidencias cargadas en el siguiente link https://alcart-my.sharepoint.com/:f:/g/personal/ccorrea_cartagena_gov_co/Ej9PXkyVXAdLs8WvkxpPV3UBvUsvF_keP0CRgvLkM2k_EQ?e=dHAUdx</t>
  </si>
  <si>
    <t>Posibilidad de perdida economica y reputacional por incumplimiento en la contratación y en el seguimiento de las actividades, procedimientos, e intervenciones colectivas debido a fallas en el proceso de contratación y a insuficiente e idóneo recurso humano para la planificación, seguimiento y ejecución</t>
  </si>
  <si>
    <t>Aplicar evaluación para realizar un diagnóstico de capacidad técnica de los operadores o contratista para planear las temáticas el desarrollo de capacidades</t>
  </si>
  <si>
    <t>1. Lideres y profesionales de Salud Pública formulan las necesidades y/o anexo técnico según los lineamientos del ministerio de salud y protección social anualmente, antes del 31 de enero y cada vez que se asigne presupuesto. 2.Director operativo de Salud Pública, Lideres y profesionales de Salud Pública remiten las necesidades y/o anexo técnico al responsable de la contratación del DADIS anualmente, antes del 31 de enero y cada vez que exista la necesidad de contratación.             3. Director operativo de Salud Pública apoya la gestión de intervenciones colectivas a través de talento humano específico e idóneo para informar al supervisor el seguimiento al cumplimiento de las actividades contratadas, mensualmente en caso de detectarse alguna desviación en el cumplimiento contractual, se notifica al supervisor para que tome las medidas correctivas con el operador o contratista.             4. Lideres y profesionales de Salud Pública realizan desarrollo de capacidades Técnicas en los operadores del Plan de Intervenciones Colectivas  antes y durante la ejecución de las actividades contratadas</t>
  </si>
  <si>
    <t>Lograr que las 19 EAPB tengan implementadas la Rutas de Promoción y Mantenimiento de la Salud en el cuatrienio.</t>
  </si>
  <si>
    <t xml:space="preserve">Número de EAPB con implementación de las Rutas de Promoción y Mantenimiento de la salud. </t>
  </si>
  <si>
    <t xml:space="preserve">Servicio de educación informal en temas de salud pública (Producto principal del proyecto) </t>
  </si>
  <si>
    <t xml:space="preserve"> Ejecutar los 8 compromisos del  Modelo de Acción Integral Territorial (MAITE) en la línea de Salud Pública según lineamientos del MSPS</t>
  </si>
  <si>
    <t>Necesidad de contratación entregada, CDP,Contrato,  RP, acta de inicio y concertación, evaluaciones y certitificación de cumplimiento e Informes parciales o final segun aplique (Para soportar, se
anexa enlace web Secop II ) de contratos de Apoyo a la gestion y PICSP para la construcción y desarrollo progresivo del Modelo de Acción Integral Territorial (MAITE) en Salud Pública</t>
  </si>
  <si>
    <t xml:space="preserve">Se anexa link de evidencia de personal contratado hasta marzo de 2024 https://community.secop.gov.co/Public/Tendering/OpportunityDetail/Index?noticeUID=CO1.NTC.5562802&amp;isFromPublicArea=True&amp;isModal=False ,https://community.secop.gov.co/Public/Tendering/OpportunityDetail/Index?noticeUID=CO1.NTC.5598441&amp;isFromPublicArea=True&amp;isModal=False, https://community.secop.gov.co/Public/Tendering/OpportunityDetail/Index?noticeUID=CO1.NTC.5597768&amp;isFromPublicArea=True&amp;isModal=False, https://community.secop.gov.co/Public/Tendering/OpportunityDetail/Index?noticeUID=CO1.NTC.5644382&amp;isFromPublicArea=True&amp;isModal=False, https://community.secop.gov.co/Public/Tendering/OpportunityDetail/Index?noticeUID=CO1.NTC.5647319&amp;isFromPublicArea=True&amp;isModal=False,https://community.secop.gov.co/Public/Tendering/OpportunityDetail/Index?noticeUID=CO1.NTC.5723340&amp;isFromPublicArea=True&amp;isModal=False,https://community.secop.gov.co/Public/Tendering/OpportunityDetail/Index?noticeUID=CO1.NTC.5730993&amp;isFromPublicArea=True&amp;isModal=False, https://community.secop.gov.co/Public/Tendering/OpportunityDetail/Index?noticeUID=CO1.NTC.5776434&amp;isFromPublicArea=True&amp;isModal=False,https://community.secop.gov.co/Public/Tendering/OpportunityDetail/Index?noticeUID=CO1.NTC.5841215&amp;isFromPublicArea=True&amp;isModal=False ,https://community.secop.gov.co/Public/Tendering/OpportunityDetail/Index?noticeUID=CO1.NTC.5980515&amp;isFromPublicArea=True&amp;isModal=False  </t>
  </si>
  <si>
    <t>Realizar apoyo  en la formulación, actualización y seguimiento de los 22 proyectos de inversión de salud pública.</t>
  </si>
  <si>
    <t>Fichas de proyectos actualizados y seguimientos SPI mensuales de cada proyecto de salud pùblica</t>
  </si>
  <si>
    <t>Se ha realizado seguimiento al cargue de SPI de los 22 proyectos de salud pública durante los 5 meses del año de enero a mayo 2024, se adjuntan los soportes de cargue SPI de enero, febrero y marzo 2024. Se formularon 19 nuevos proyectos de salud  pública por parte de los lideres y la información fue entregada en Planeación DADIS se anexan evidencias,https://alcart-my.sharepoint.com/:f:/g/personal/ccorrea_cartagena_gov_co/Ei6lyGvbh-5EpmBEbb3-m6wBQV094VPpehQ_K_1HAzz4Sw?e=iuhhVU</t>
  </si>
  <si>
    <t>Realizar desarrollo de capacidades  en 18 entidades (EAPB y su red prestadora)  que operan en el Distrito de Cartagena para la implementación de  la Ruta de Atención Integral de Promoción y Mantenimiento de la Salud RIAPMS</t>
  </si>
  <si>
    <t>Actas de asistencias técnicas  e Informe de avance en el proceso  desarrollo capacidades en Ruta de Atención Integral de Promoción y Mantenimiento de la Salud RIAPMS   EAPB  Distrito de Cartagena</t>
  </si>
  <si>
    <t>Se contrató a los profesionales y tecnico, se formuló el plan de visitas que inicio desde abril de 2024, se anexa plan de trabajo, presentación de resultados RIAS 2022 al 2023 , oficios enviados a EAPB notificando incumplimientos, oficios de envio del plan de trabajo de las visitas  y el informe de las 14 visitas realizadas.  Se deja aclaración de que actualmente en el Distrito de Cartagena solo operan 15 EAPB. https://alcart-my.sharepoint.com/:f:/g/personal/ccorrea_cartagena_gov_co/Erdh6j_-I3ZOoWGjxk5k5cABDGM_PBjiSegxgUrtSJTEuA?e=buE2LQ</t>
  </si>
  <si>
    <t>Realizar un  desarrollo de capacidades al Talento Humano de Salud Pública y similares en el componente de gestión</t>
  </si>
  <si>
    <t>Actas de  (2) acciones de desarrollo de capacidades al Talento Humano de Salud Pública y similares en el componente de gestión</t>
  </si>
  <si>
    <t xml:space="preserve">No se ha realizado la contratación de desarrollo de capacidades, esta actividad está programada para el segundo semestre de 2024, </t>
  </si>
  <si>
    <t>Avance Programa  Fortalecimiento de la autoridad sanitaria</t>
  </si>
  <si>
    <t>Ejecucion Presupuestal Programa Fortalecimiento de la autoridad sanitaria</t>
  </si>
  <si>
    <t>Programa: Transversal gestión diferencial de poblaciones vulnerables</t>
  </si>
  <si>
    <t>Atender y orientar en deberes y derechos en salud a 20.230 víctimas del conflicto armado, residentes en el Distrito de Cartagena, que asistan al Punto de Atención a Víctimas.</t>
  </si>
  <si>
    <t>Número de Personas víctimas del conflicto armado atendidas y orientadas en deberes y derechos en salud</t>
  </si>
  <si>
    <t>4190
Fuente: Oficina PAU DADIS (2019)</t>
  </si>
  <si>
    <t xml:space="preserve"> Documentos metodológicos</t>
  </si>
  <si>
    <t>PROMOCIÓN SOCIAL EN SALUD</t>
  </si>
  <si>
    <t>Articular con las Entidades Administradoras de Planes de Beneficios (EAPB) la atención en salud con enfoque diferencial a los grupos poblacionales vulnerables en el Distrito de Cartagena</t>
  </si>
  <si>
    <t>Fortalecimiento de la Promoción Social en Salud de los Grupos Poblacionales Vulnerables y de la Participación Social en Salud en el Distrito de  Cartagena de Indias</t>
  </si>
  <si>
    <t>Valorar a 1.000 personas con discapacidad en el Distrito de Cartagena según Resolución 1239 de 2022. (Primera Infancia, Infancia, Adolescencia, Jóvenes y Adultos, Población Negra, Afrocolombiana, Raizal y Palenquera e Indígena).</t>
  </si>
  <si>
    <t>Consolidado en excell de personas evaluadas por IPS</t>
  </si>
  <si>
    <t>Oficina de Participación y Atención al Usuario DADIS</t>
  </si>
  <si>
    <t>Nacira Isabel Consuegra Castro Lider Oficina de PAU</t>
  </si>
  <si>
    <t>1.2.1.0.00-001 – ICLD</t>
  </si>
  <si>
    <t>Fortalecimiento de la Promoción Social en Salud de los Grupos Poblacionales Vulnerables y de la Participación Social en Salud en el Distrito de  Cartagena de Indias</t>
  </si>
  <si>
    <t>2.3.1905.0300.2021130010157</t>
  </si>
  <si>
    <t>Durante el período abril a mayo 2024 se reportan 259 personas valoradas de las cuales 247 fueron valoradas con recursos propios (ICLD) , 2 de empresa privada y 10 de Regimen Especial . Con Recursos propios en este periodo se suscribe Contrato MC-DADIS 001.2024</t>
  </si>
  <si>
    <t>Posibilidad de perdida reputacional por Incumplimiento en las actividades de conformación de las diferentes organizaciones sociales debido a falta de planeación de  la participación social en salud.</t>
  </si>
  <si>
    <t>Realizar seguimiento posterior a la asistencia técnica, que permita evidenciar la conformación de la organización social en salud.</t>
  </si>
  <si>
    <t>1. El profesional universitario encargado establece limites de tiempo para la ejecución de las actividades programadas. Al inicio de cada año, se establecen fechas de cumplimiento.  2.El profesional universitario encargado realiza asistencia técnica a las Entidades Administradoras de Planes de Beneficio -EAPB y a las Instituciones Prestadoras de salud - IPS en la importancia de la conformación de las diferentes formas de participación social en salud. Una vez al año se realizan las asistencias técnicas.</t>
  </si>
  <si>
    <t>Lograr el 100% de EAPB Contributivas y Subsidiadas en el Distrito de Cartagena con atención preferencial y diferencial de Grupos de Poblaciones Vulnerables</t>
  </si>
  <si>
    <t>Porcentaje de EAPB Contributivas y Subsidiadas en el Distrito de Cartagena con atención preferencial y diferencial de Grupos de Poblaciones Vulnerables</t>
  </si>
  <si>
    <t>75% 
Fuente: Oficina PAU DADIS (2019)</t>
  </si>
  <si>
    <t>Servicio de educación informal en temas de salud pública (Producto principal del proyecto)</t>
  </si>
  <si>
    <t>Reintegrar los Rendimientos Financieros de fuente de recursos MINSALUD al tesoro nacional.</t>
  </si>
  <si>
    <t>Certificado de reintegro</t>
  </si>
  <si>
    <t>1.3.2.3.01-017 - RF FONDO LOCAL DE SALUD</t>
  </si>
  <si>
    <t>24-TRANSFERENCIA INVERSION</t>
  </si>
  <si>
    <t>Posibilidad de perdida reputacional por falta de respuesta de las peticiones, quejas y reclamos en la atención de los servicios de salud debido a falta de gestión o trámite por parte de las Instituciones Prestadoras de Servicios de Salud - IPS, y Entidades Administradoras de Planes de Beneficio -EAPB.</t>
  </si>
  <si>
    <t>Monitoreo permanente que los casos de quejas y reclamos, sean gestionado y respondidos adecuadamente</t>
  </si>
  <si>
    <t>1. Los Abogados del área jurídica de atención al usuario realizan monitoreo permanente con la dependencia a la cual ha sido derivada la petición. Mensualmente el equipo de Solicitudes, Quejas y Reclamos, realiza el informe del estado de estas, requiriendo la gestión correspondiente.   2.Los Abogados del área jurídica de atención al usuario derivan el caso del usuario a la Supersalud, en caso de no solución por parte de las Instituciones Prestadoras de Servicios de Salud -IPS, o de las Entidades Administradoras de Planes de Beneficio -EAPB, cada vez que no se de respuesta a la queja o reclamo.</t>
  </si>
  <si>
    <t>Lograr la certificación a 3.021 personas con discapacidad en el Distrito de Cartagena según Resolución 113 de 2020. (primera infancia, infancia, adolescencia, jóvenes y adultos, población Negra, Afrocolombiana, Raizal y Palenquera e Indígena)</t>
  </si>
  <si>
    <t>Número de Personas con discapacidad certificada según Resolución 113 de 2020 (primera infancia, infancia, adolescencia, jóvenes y adultos, población Negra, Afrocolombiana, Raizal y Palenquera e Indígena)</t>
  </si>
  <si>
    <t>Servicio de certificación de discapacidad para las personas con discapacidad</t>
  </si>
  <si>
    <t>Realizar asistencias técnicas a 10 Entidades Administradoras de Planes de Beneficios (EAPB) contributivas y subsidiadas en relación al cumplimiento de la atención preferencial y diferencial en los Grupos Poblacionales Vulnerables.</t>
  </si>
  <si>
    <t>Actas de visitas de asistencia técnica</t>
  </si>
  <si>
    <t xml:space="preserve"> COLJUEGOS 25%</t>
  </si>
  <si>
    <t>1.2.3.2.28-188 - COLJUEGOS 25%</t>
  </si>
  <si>
    <t xml:space="preserve">SE realizan visitas de asistencia Tëcnica a varios puntgos de atención al Usuario de 3 EAPB </t>
  </si>
  <si>
    <t>Posibilidad de perdida reputacional por incumplimiento de promoción de la atención preferencial y diferencial a las poblaciones vulnerables debido a falta de personal para el desarrollo de todas las actividades</t>
  </si>
  <si>
    <t>Realizar seguimiento y monitoreo al cumplimiento de las acciones de promoción de la atención diferencial a las poblaciones vulnerables, y a su respectivo indicador</t>
  </si>
  <si>
    <t>1. Los profesionales universitarios encargados realizan cronograma de capacitaciones  Al inicio de cada año, se establecen fechas de cumplimiento.  2. Profesional universitario encargado hace seguimiento al cumplimiento de la meta del indicador: "poblacion vulnerable atendida y orientada". Mensualmente, y de acuerdo con los resultados se toman los correctivos necesarios.</t>
  </si>
  <si>
    <t>Atender a 400 personas con discapacidad mediante el suministro de Productos de Apoyo para su habilitación y/o rehabilitación funcional (  primera infancia, infancia, adolescencia, jóvenes y adultos, población Negra, Afrocolombiana, Raizal y Palenquera e Indígena).</t>
  </si>
  <si>
    <t>Número de Personas con discapacidad que reciben apoyo para su habilitación y/o rehabilitación funcional (primera infancia, infancia, adolescencia, jóvenes y adultos población Negra, Afrocolombiana, Raizal y Palenquera e Indígena).</t>
  </si>
  <si>
    <t>Documentos de lineamientos técnicos</t>
  </si>
  <si>
    <t>Atender y orientar a 2.500 usuarios de los servicios de salud pertenecientes a comunidad general y población vulnerable del Distrito de Cartagena.</t>
  </si>
  <si>
    <t>Listado de atención y orientación</t>
  </si>
  <si>
    <t>TRANSFERENCIAS DEL MINISTERIO DE PROTECCION SOCIAL OTRAS TRANSFERENCIAS</t>
  </si>
  <si>
    <t>1.2.3.3.10-192 - TRANSFERENCIAS DEL MINISTERIO DE PROTECCION SOCIAL OTRAS TRANSFERENCIAS</t>
  </si>
  <si>
    <t xml:space="preserve">durante el periodo se brindo atención a  354 usuarios en la modalidad presencial en el puento de atención habilitado hasta el momento que es la Biblioteca Distrital ubicada en la Localidad Industrial de la Bahía , toda vez que que las instalaciones del DADIS EN fATIMA se encuentran en reparación. En este punto de atención se atiende los dias lunes , miercoles y viernes. Esto con el fin de facilitar algunos trámitesm, entre éstos el de certificación de discapacidad. </t>
  </si>
  <si>
    <t>Ejecutar 4 Estrategias de Rehabilitación Basada en Comunidad-RBC en el Distrito de Cartagena</t>
  </si>
  <si>
    <t xml:space="preserve">Número de Estrategias Rehabilitación Basada en Comunidad-RBC </t>
  </si>
  <si>
    <t>Servicio de gestión del riesgo para abordar condiciones crónicas prevalentes</t>
  </si>
  <si>
    <t>Impulsar la conformación y/o Renovación de 25 Asociaciones de Usuarios en Salud-ASODEUS en las Entidades Administradoras de Planes de Beneficios (EAPB) e Instituciones Prestadora de servicios en Salud-IPS del Distrito de Cartagena.</t>
  </si>
  <si>
    <t>RB TRANSFERENCIAS DEL MINISTERIO DE PROTECCION SOCIAL OTRAS TRANSFERENCIAS</t>
  </si>
  <si>
    <t>1,3,3,5,07-95-192 RB TRANSFERENCIAS DEL MINISTERIO DE PROTECCION SOCIAL OTRAS TRANSFERENCIAS</t>
  </si>
  <si>
    <t>Se realiza renovación de Asociación de Usuarios  en Coosalud, Hospital Universitario y la IPS Unidad de Cardiologia de Cartagena</t>
  </si>
  <si>
    <t>Gestionar la atención y orientación en deberes y derechos a 5.057 personas víctima del conflicto armado del Distrito de Cartagena.</t>
  </si>
  <si>
    <t>Listado de atención y orientación a victimas</t>
  </si>
  <si>
    <t>1,3,3,5,07-93-188 RB COLJUEGOS 25%</t>
  </si>
  <si>
    <t xml:space="preserve">Se cuenta con un profesional  del área social  especialmente contratado para brindar  atención y orientación  de lunes a viernes en el Centro Regional de Victimas -CRAV </t>
  </si>
  <si>
    <t>Entregar 100 Productos de Apoyo para mejorar la autonomía funcional de personas con discapacidad</t>
  </si>
  <si>
    <t>Actas de entrega de productos de apoyo</t>
  </si>
  <si>
    <t>19-CONTRATO DE SUMINISTRO</t>
  </si>
  <si>
    <t xml:space="preserve">No se suminsiutraron productos de apoyo en este período evaluado </t>
  </si>
  <si>
    <t>Implementar 1 Estrategia de Rehabilitación Basada en Comunidad-RBC en el Distrito de Cartagena.</t>
  </si>
  <si>
    <t>Actas de encuentros formativos y evidencias fotograficas</t>
  </si>
  <si>
    <t xml:space="preserve">En este período no se ejecuta estrategia RBC </t>
  </si>
  <si>
    <t>Desarrollar anualmente las capacidades técnicas en protocolos, guías y estrategias de salud infantil en cuarenta (40) Instituciones prestadoras de salud priorizadas que cuenten con servicios de atención materno - infantil en el Distrito de Cartagena.</t>
  </si>
  <si>
    <t xml:space="preserve">Número de Instituciones prestadoras de salud priorizadas que cuenten con servicios de atención materno - infantil en el Distrito de Cartagena con desarrollo de capacidades técnicas en protocolos, guías y estrategias de salud infantil. </t>
  </si>
  <si>
    <t>40
Fuente: Programa Salud Infantil (2019)</t>
  </si>
  <si>
    <t>Servicio de gestión del riesgo para enfermedades inmunoprevenibles</t>
  </si>
  <si>
    <t>Disminuir la morbilidad y mortalidad en niños y niñas menores de 5 años.</t>
  </si>
  <si>
    <t>Prevención y promoción de la salud Infantil en el Distrito de Cartagena de Indias</t>
  </si>
  <si>
    <t>Realizar desarrollo de capacidades técnicas y seguimiento a diez (10) Instituciones prestadoras de salud priorizadas en protocolos, guías y estrategias de salud infantil y organizar un (1) plan de capacitaciones dirigido al talento humano en salud de Instituciones Prestadoras de salud y Empresa Administradoras de Planes de Beneficios-EAPB.</t>
  </si>
  <si>
    <t>(1) plan de capacitaciones dirigido al talento humano en salud de Instituciones Prestadoras de salud y Empresa Administradoras de Planes de Beneficios-EAPB y Actas desarrollo de capacidades técnicas y seguimiento a diez (10) Instituciones prestadoras de salud priorizadas en protocolos, guías y estrategias de salud infantil</t>
  </si>
  <si>
    <t>Dirección Operativa de Salud Pública DADIS</t>
  </si>
  <si>
    <t xml:space="preserve">Lider Programa infancia ( e ) Maria Cristina Ricardo </t>
  </si>
  <si>
    <t>2.3.1905.0300.2020130010177</t>
  </si>
  <si>
    <t>Se realiza Fortalecimiento de capacidades en Cuidados Esenciales del Recién Nacido RN
sano y en riesgo con asitencia de 15 intituciones donde se atiende partos-RN. Se realizan 9 visitas de acompañamiento y asistencia técnicas a las siguientes instituciones:
1.	Clínica Crecer: 2 de abril
2.	Clínica de la Mujer: 4 de abril 
3.	General del Caribe:  8 de abril 
4.	Clínica Madre Bernarda:  15 de abril 
5.	Clínica Blas de Lezo: 9 de abril 
6.	Serena del Mar: 18 de abril
7.	Clínica Ermita Sede Concepción: 3 de abril 
8.	Clínica Maternidad Rafael Calvo: 26 marzo
9.	UCIN Intensivistas: 26 marzo</t>
  </si>
  <si>
    <t>Posibilidad de perdida economica y reputacional por disminución en la asignación de recursos para el programa e  incumplimiento en la implementacion de estrategias de salud infantil  debido a contratación insuficiente de personal para la ejecución e implementación de las rutas integrales de atención</t>
  </si>
  <si>
    <t>Monitoreo trimestral del cumplimiento de las visitas de asistencia técnica programadas</t>
  </si>
  <si>
    <t>1.Lider del programa de salud infantil entrega oportunamente las necesidades y perfiiles de contratación del recurso humano requerido. Al finalizar cada año se hace la actualización del proyecto.2.Lider del programa de salud infantil analiza y hace seguimiento al indicador de cumplimiento de visitas de asistencia técnica. Trimestralmente se evalúa el cumplimiento de la meta programada en el indicador. En caso de no cumplir, se establecen acciones correctivas como reasignación de actividades, actualización de cronograma, etc.</t>
  </si>
  <si>
    <t>Realizar desarrollo de capacidades técnicas y seguimiento a treinta (30) Instituciones prestadoras de salud priorizadas en protocolos, guías y estrategias de salud infantil.</t>
  </si>
  <si>
    <t>Actas desarrollo de capacidades técnicas y seguimiento a treinta (30) Instituciones prestadoras de salud priorizadas en protocolos, guías y estrategias de salud infantil.</t>
  </si>
  <si>
    <t>Se realizaron las 18 visitas diagnósticas y visitas de evaluación y seguimientohttps://alcart-my.sharepoint.com/:f:/g/personal/infanciadadis_cartagena_gov_co/Egkm1m-x7g5OqCxt21Fmh2MBf8LryJ9eA0paD5-yn5H2jw?e=5QGHG7v</t>
  </si>
  <si>
    <t>Realizar desarrollo de capacidades minimo  en Diez (10) Instituciones prestadoras de salud  publicas o privadas  para la implementacion de las Ruta atencion de Integrales (RIA) especificando las atenciones en los momentos de vida de primera infancia (nuevos estandares de crecimiento y escalas para valoraciaon del desarrollo infantil).</t>
  </si>
  <si>
    <t>Actas desarrollo de capacidades minimo  en Diez (10) Instituciones prestadoras de salud  publicas o privadas  para la implementacion de las Ruta atencion de Integrales (RIA) especificando las atenciones en los momentos de vida de primera infancia.</t>
  </si>
  <si>
    <t>https://alcart-my.sharepoint.com/:f:/g/personal/infanciadadis_cartagena_gov_co/Egkm1m-x7g5OqCxt21Fmh2MBf8LryJ9eA0paD5-yn5H2jw?e=5QGHG7</t>
  </si>
  <si>
    <t>Realizar desarrollo de capacidades minimo  en cinco (5)   Instituciones prestadoras de salud publicas o privadas que cuenten con atencion al parto y recien nacido  para la implementacion de las Ruta atencion de Integral (RIA) Materno -perinatal.</t>
  </si>
  <si>
    <t>Actas desarrollo de capacidades minimo  en cinco (5)   Instituciones prestadoras de salud publicas o privadas que cuenten con atencion al parto y recien nacido  para la implementacion de las Ruta atencion de Integral (RIA) Materno -perinatal.</t>
  </si>
  <si>
    <t>Coordinación institucional y asistencia técnicas que permita la implementación de todas las estrategias de Salud Infantil en Instituciones Prestadoras de Salud.</t>
  </si>
  <si>
    <t>Actas de asitencias técnicas a Instituciones prestadoras de salud priorizadas</t>
  </si>
  <si>
    <t xml:space="preserve">Documentar el 100%  de las actividades generadas en el progrma de slaud infantil para la toma de decisiones. </t>
  </si>
  <si>
    <t>Reporte de actividades, acciones del programa de salud infantil Sistematizadas y documentadas.</t>
  </si>
  <si>
    <t xml:space="preserve"> Realizar 2 (dos )estrategia  de Educación  en salud que faciliten la adopción de prácticas claves para el cuidado de la salud infantil en el marco de la estrategia Aiepi y cuidArte en el entorno hogar y comunitario mediante encuentros de saberes. </t>
  </si>
  <si>
    <t>101-CONTRATO INTERADMINISTRATIVO</t>
  </si>
  <si>
    <t>No se ha iniciado las aactividades del piC</t>
  </si>
  <si>
    <t>Avance Programa  Transversal gestión diferencial de poblaciones vulnerables</t>
  </si>
  <si>
    <t>Ejecucion Presupuestal Programa  Transversal gestión diferencial de poblaciones vulnerables</t>
  </si>
  <si>
    <t>Programa Salud ambiental</t>
  </si>
  <si>
    <t>Obtener un Índice de Riesgo de Calidad del Agua (IRCA) menor a 5</t>
  </si>
  <si>
    <t>Índice de Riesgo de Calidad del Agua (IRCA)</t>
  </si>
  <si>
    <t>Servicio de gestión del riesgo para abordar situaciones de salud relacionadas con condiciones ambientales (1905024)</t>
  </si>
  <si>
    <t>&lt;5</t>
  </si>
  <si>
    <t>Intervenir los riesgos de mortalidad y morbilidad a los que está expuesta la población del Distrito de Cartagena de Indias por consumo y uso de agua.</t>
  </si>
  <si>
    <t>Control y Vigilancia de la calidad del agua para consumo humano y de diversión en el Distrito de  Cartagena de Indias</t>
  </si>
  <si>
    <t>Tomar 900 muestras de agua de vigilancia  y 300 muestras de agua de diagnóstico y llevarlas al Laboratorio para análisis físicos, químicos y microbiológicos.</t>
  </si>
  <si>
    <t>Soporte de tomas de muestras de agua para vigilancia y diagnóstico  y  envió al Laboratorio para análisis físicos, químicos y microbiológicos en el distrito de Cartagena.</t>
  </si>
  <si>
    <t>Profesional Especializado a cargo de programa de Salud ambiental Wilson Ortega Hernandez</t>
  </si>
  <si>
    <t xml:space="preserve"> SGP SALUD PUBLICA </t>
  </si>
  <si>
    <t>2.3.1905.0300.2020130010169</t>
  </si>
  <si>
    <t>12-CONTRATO DE PRESTACION DE SERVICIOS  19-CONTRATO DE SUMINISTRO     99-CONTRATO DE SERVICIOS</t>
  </si>
  <si>
    <t>EVIDENCIAS PAS AGUA HASTA 31 MAYO 2024</t>
  </si>
  <si>
    <t>Posibilidad de perdida reputacional por incumplimiento en la toma y análisis de muestras de agua en la red de distribución del acueducto y de diagnóstico debido a contratación tardía de recurso humano, financiero y logístico para realizar dichas actividades de manera eficiente</t>
  </si>
  <si>
    <t>Se elabora y envía oficio a la Unidad Asesora de contratación (UAC) y a Control Interno para que realicen un control correctivo en la contratación tardía de los recursos de este riesgo</t>
  </si>
  <si>
    <t>1.Profesional universitario encargado del subprograma de vigilancia y control de la calidad del agua elabora y entrega oportunamente la actualización del proyecto, Componente Operativo Anual de Inversiones (COAI), y las necesidades de contratación del recurso humano y logístico. al finalizar cada año para la vigencia del año siguiente 2. Profesional universitario encargado del subprograma de vigilancia y control de la calidad del agua elabora y envia oficios al Líder del programa de salud ambiental, al Director operativo de salud pública, Subdirector y Director DADIS, con el objetivo de notificar que no se han ejecutado las actividades por la contratación inoportuna de los recursos, en un tiempo máximo de 15 días desde el inicio del cronograma de actividades programadas.</t>
  </si>
  <si>
    <t xml:space="preserve">Realizar anualmente 48 actividades de Educación sobre Saneamiento Básico Ambiental, Entornos saludables y Agua a la población de las 15 Unidades Comuneras y zona rural e insular </t>
  </si>
  <si>
    <t>Número de actividades de Educación sobre Saneamiento Básico Ambiental, Entornos Saludables y Agua   a la población de las 15 Unidades Comuneras y zona rural e insular</t>
  </si>
  <si>
    <t>Servicio de educación informal en temas de salud pública (1905019)</t>
  </si>
  <si>
    <t>Realizar 800 visitas de Inspección, Vigilancia y Control Sanitario (IVCS) a piscinas y estructuras similares del Distrito de Cartagena.</t>
  </si>
  <si>
    <t>Actas de visitas de Inspección, Vigilancia y Control sanitario (IVCS) en piscinas del Distrito de Cartagena.</t>
  </si>
  <si>
    <t>Realizar una (1) actualización anual del Mapa de riesgo de calidad del agua para consumo humano.</t>
  </si>
  <si>
    <t xml:space="preserve">Mapa de riesgo de calidad del agua para consumo humano   actualizado anual. </t>
  </si>
  <si>
    <t>Se tiene programado elaborar la actualización anual del mapa de riesgo de la calidad del agua del distrito de Cartagena de Indias en el IV Trimestre de 2024.</t>
  </si>
  <si>
    <t>Desarrollar 54 acciones de educación y comunicación para la salud sobre Saneamiento Básico Ambiental, Entornos saludables y Agua a la comunidad priorizadas del distrito de Cartagena.</t>
  </si>
  <si>
    <t>Necesidad de contratación entregada, CDP,Contrato,  RP, acta de inicio y concertación, evaluaciones y certitificación de cumplimiento e Informes parciales o final segun aplique (Para soportar, se
anexa enlace web Secop II ) de 54 acciones de educación y comunicación para la salud sobre Saneamiento Básico Ambiental, Entornos saludables y Agua a la comunidad de la zona rural continental e insular priorizadas en el  entorno educativo del distrito de Cartagena.</t>
  </si>
  <si>
    <t>Hasta el 31 de mayo de 2024 no se ha contratado el operador para ejecutar las acciones de educación a través del Plan de Intervenciones Colectivas.</t>
  </si>
  <si>
    <t>Lograr que 7.600 (95%) establecimientos abiertos priorizados al público de Interés Sanitarios  diferentes a expendio de alimentos y medicamentos Vigilados y Controlados con concepto favorable anualmente</t>
  </si>
  <si>
    <t>Número de establecimientos abiertos priorizados al público de Interés Sanitarios diferentes a expendio de alimentos y medicamentos Vigilados y Controlados con concepto favorable anualmente</t>
  </si>
  <si>
    <t>8000
Fuente: Programa de Salud Ambiental (2019)</t>
  </si>
  <si>
    <t>Servicio de gestión del riesgo para abordar situaciones de salud relacionadas con condiciones ambientales</t>
  </si>
  <si>
    <t>Intervenir los riesgos de mortalidad y morbilidad a los que está expuesta la población del Distrito de Cartagena de Indias ocasionada por Factores de Riesgo Ambiental.</t>
  </si>
  <si>
    <t>Saneamiento en seguridad sanitaria del ambiente Cartagena de Indias</t>
  </si>
  <si>
    <t>Realizar inspección higiénico sanitaria y vigilancia epidemiológica de 6.000 Aeronaves o Motonaves y hacer seguimiento a los Eventos en salud Pública de Interés Sanitario</t>
  </si>
  <si>
    <t>Actas y registros de inspección higiénico sanitaria y vigilancia epidemiológica de 6.000 Aeronaves o Motonaves y hacer seguimiento a los Eventos en salud Pública de Interés Sanitario</t>
  </si>
  <si>
    <t>febrero1 de 2023</t>
  </si>
  <si>
    <t>Diciembre 31 de 2023</t>
  </si>
  <si>
    <t>Profesional Especializado a cargo de programa de Salud ambiental Wilson Ortega H</t>
  </si>
  <si>
    <t>Saneamiento en seguridad sanitaria del ambiente  Cartagena de Indias</t>
  </si>
  <si>
    <t>2.3.1905.0300.2020130010175</t>
  </si>
  <si>
    <t xml:space="preserve">Sólo hasta el mes de marzo se contrataron dos (2) médicos de los tres (3) que se requieren para las labores de IVC en puertos de entrada, pero a 31 de marzo aún no se han ejecutado los recursos correspondientes. Es decir, el equipo de talento humano para cumplir estas metas está incompleto. No obstante, el mayor porcentaje del avance logrado se ha hecho con dos técnicos de planta y el líder del programa Salud Ambiental.                                                       Link evidencias abril 2024: https://alcart-my.sharepoint.com/:f:/g/personal/ssadadis_cartagena_gov_co/Er7yiOm16WJBoqPHirL5eo4BXiaKX78PD4-IrSpaYDW4Gg?e=tUJAbf                                                                                                                                                                                                             Link evidencias mayo 2024: https://alcart-my.sharepoint.com/:f:/g/personal/ssadadis_cartagena_gov_co/Er7yiOm16WJBoqPHirL5eo4BXiaKX78PD4-IrSpaYDW4Gg?e=tUJAbf                      </t>
  </si>
  <si>
    <t>Posibilidad de perdida reputacional por incumplimiento de las visitas reglamentarias de Inspección, vigilancia y control sanitario de puertos, aeropuerto, piscinas, medios de transporte de agua potable y establecimientos diferentes a medicamentos, alimentos y bebidas debido a escasez de recurso humano, financiero y logístico para realizar dichas actividades de manera eficiente</t>
  </si>
  <si>
    <t>Seguimiento mensual a la programación y cumplimiento de visitas mediante informes presentados por los funcionarios responsables</t>
  </si>
  <si>
    <t>1.Lider de Programa de salud ambiental hace y entrega oportunamente la actualización del proyecto relacionado con las necesidades de contratación del recurso humano y logístico. Al finalizar cada año se hace la actualización del proyecto para el año siguiente.  2.Lider de Programa de salud ambiental se apoya con el personal de otros subprogramas de salud ambiental para lograr la meta establecida. Como plan de contingencia, al inicio del año se programa la cantidad de visitas a realizar por cada uno de los funcionarios, en caso de la no aprobación de los recursos solicitados inicialmente en el proyecto.</t>
  </si>
  <si>
    <t>Realizar actividades de Inspección, Vigilancia y Control Sanitario (IVCS) a 900 objetos o establecimientos especiales.</t>
  </si>
  <si>
    <t>Actas y registros de Inspección, Vigilancia y Control Sanitario (IVCS) a 450 objetos o establecimientos especiales</t>
  </si>
  <si>
    <t xml:space="preserve">Sólo hasta el mes de marzo se contrató un (1) ingeniero ambiental de los dos (2) que se requeiren. Por tal razón, a 31 de marzo aún no se han ejecutado los recursos correspondientes. Es decir, el equipo de talento humano para cumplir estas metas está incompleto. Este equipo requiere dos (2) tecnólogos ambientales y un (1) técnico en gestión ambiental.                                                                                                                                                                                                                         Link evidencias abril 2024: https://alcart-my.sharepoint.com/:f:/g/personal/ssadadis_cartagena_gov_co/Er7yiOm16WJBoqPHirL5eo4BXiaKX78PD4-IrSpaYDW4Gg?e=tUJAbf                                                                                                                                                                                                             Link evidencias mayo 2024: https://alcart-my.sharepoint.com/:f:/g/personal/ssadadis_cartagena_gov_co/Er7yiOm16WJBoqPHirL5eo4BXiaKX78PD4-IrSpaYDW4Gg?e=tUJAbf                                                                                                                                                                                                                             </t>
  </si>
  <si>
    <t>Información en salud para la prevención de exposiciones y orientación para la atención de eventos en salud que se deriven de la aplicación de plaguicidas a la población aplicadora y expuesta a los plaguicidas organofosforados y carbamatos en zonas de explotación agrícola priorizadas del Distrito de Cartagena de Indias.</t>
  </si>
  <si>
    <t>Actas y registros de Inspección acciones de información</t>
  </si>
  <si>
    <t>Realizar coordinación intersctorial  para mejorar la  adaptación, mitigación, y promoción de la salud, que aporten a reducir los casos de enfermedades sensibles al cambio climático en el Distrito de Cartagena</t>
  </si>
  <si>
    <t>Necesidad de contratación entregada, CDP,Contrato,  RP, acta de inicio y concertación, evaluaciones y certitificación de cumplimiento e Informes parciales o final segun aplique (Para soportar, se
anexa enlace web Secop II ) de de cumplimiento e Informes de treinta y seis (36) acciones de educación y comunicación en salud a la comunidad sobre uso y manejo adecuado de productos y/o sustancias químicas, calidad del aire, cambio climático y estrategia de movilidad saludable, segura y sostenible en corregimientos continentales y/o insulares priorizados del distrito de Cartagena que contribuyan a la promoción de la salud y prevención de enfermedades por factores de riesgo ambiental (Contaminación ambiental y atmosférica) en el entorno educativo</t>
  </si>
  <si>
    <t>Caracterizar 300 viviendas en comunidades expuestas al humo por el uso de combustibles sólido, leña o biomasa, con énfasis en población vulnerable, menores de 5 años y mayor de 65 años, en una zona priorizada del distrito de cartagena de indias.</t>
  </si>
  <si>
    <t>Actas y registros de viviendas csracteriadas</t>
  </si>
  <si>
    <t>Implementar y desarrollar una  herramienta tecnológica como apoyo actividades de Sistematización de la información generada por las actividades de Inspección, Vigilancia y Control sanitario.</t>
  </si>
  <si>
    <t xml:space="preserve"> Herramienta tecnológica como apoyo actividades de Sistematización de la información generada por las actividades de Inspección, Vigilancia y Control sanitario implementada.</t>
  </si>
  <si>
    <t>Adquisición de equipos e insumos para acciones de inspección, vigilancia y control de todos los factores de riesgo medio ambiental.</t>
  </si>
  <si>
    <t>Acta de recibido de Equipos e insumos para acciones de vigilancia y control del ruido</t>
  </si>
  <si>
    <t>19- CONTRATO DE SUMINISTROS</t>
  </si>
  <si>
    <t>Mantener la rabia humana en cero (0)</t>
  </si>
  <si>
    <t>Mortalidad por rabia humana</t>
  </si>
  <si>
    <t>0
Fuente: Programa de Salud Ambiental (2019)</t>
  </si>
  <si>
    <t>Servicio de promoción de la salud y prevención de riesgos asociados
a condiciones no transmisibles</t>
  </si>
  <si>
    <t>Disminuir la mortalidad y morbilidad por Enfermedades Zoonóticas en la población del distrito de Cartagena</t>
  </si>
  <si>
    <t>Prevención y promoción de la zoonosis en el Distrito de  Cartagena de Indias</t>
  </si>
  <si>
    <t>Realizar una Caracterización para Estimar la población de perros y gatos y  determinar la población a vacunar en las áreas urbana y rural -. Fase I</t>
  </si>
  <si>
    <t>Registros de aplicación caracterización</t>
  </si>
  <si>
    <t>0</t>
  </si>
  <si>
    <t>2.3.1905.0300.2020130010150</t>
  </si>
  <si>
    <t>EVIDENCIA ZOONOSIS MAYO 2024</t>
  </si>
  <si>
    <t>Posibilidad de perdida reputacional por incumplimiento en la cobertura de la vacunación antirrábica  debido a falta de oportunidad en la contratación e insuficiencia de recursos asignados para las actividades</t>
  </si>
  <si>
    <t>Monitoreo trimestral del cumplimiento de las actividades de vacunación antirrábica</t>
  </si>
  <si>
    <t>1.Lider del programa de Zoonosis entrega oportunamente las necesidades de contratación y solicita los recursos suficientes para la actividad de vacunación. El COAI y las necesidades de contratación se solicitan al finalizar el año.  2.Lider del programa de Zoonosis realiza seguimiento a la aprobación de los recursos solicitados mediante oficios dirigidos al ordenador del gasto. En el primer semestre del año se realiza el seguimiento en coordinación con Gestión del Plan.</t>
  </si>
  <si>
    <t>Mantener anualmente coberturas de vacunación de 90% contra la rabia en población de caninos y felinos</t>
  </si>
  <si>
    <t>Cobertura útil de vacunación contra la rabia en población de caninos y felinos</t>
  </si>
  <si>
    <t>90%
Fuente: Programa de Salud Ambiental (2019)</t>
  </si>
  <si>
    <t xml:space="preserve"> Servicio de gestión del riesgo para enfermedades emergentes, reemergentes y desatendidas </t>
  </si>
  <si>
    <t>Aplicar Vacuna antirrabica a 90.000 caninos y felinos en las tres (3) localidades del Distrito de Cartagena para el logro de coberturas utiles de vacunacion, interrupcion de la circulación del virus, eliminación de la rabia humana transmitida por perros  y gatos.</t>
  </si>
  <si>
    <t>Registros de aplicación regular de vacunas antirrábicas en  perros y gatos, casa a casa  a 90.0000 animales en el Distrito de Cartagena.</t>
  </si>
  <si>
    <t>1.2.1.0.00-001ICLD</t>
  </si>
  <si>
    <t>Observar y controlar técnicamente el 100% de caninos relacionados con agresión o contacto con humanos</t>
  </si>
  <si>
    <t xml:space="preserve">Registros de Observacion y  control  al 100% de caninos relacionados con agresión o contacto con humanos que requieran según criterio del programa Zoonosis. </t>
  </si>
  <si>
    <t>Realizar acciones  de inspección, vigilancia y control sanitario a 72 establecimientos veterinarios y afines, quejas sanitarias y eventos de zoonosis.</t>
  </si>
  <si>
    <t>Actas acciones de inspección, vigilancia y control sanitario a 72 establecimientos veterinarios y afines, quejas sanitarias y eventos de zoonosis.</t>
  </si>
  <si>
    <t>Desarrollar  intervenciones de información en salud, sobre tenencia responsable de animales de compañía a través de movilizaciones sociales realizadas en el ámbito urbano y rural de zonas priorizadas del Distrito de Cartagena.</t>
  </si>
  <si>
    <t>Necesidad de contratación entregada, CDP,Contrato,  RP, acta de inicio y concertación, evaluaciones y certitificación de cumplimiento e Informes parciales o final segun aplique (Para soportar, se
anexa enlace web Secop II ) de acciones colectivas y movilización social  programadas  dirigidas a la comunidad capaces de impactar sobre sus conductas de riesgo y la implementación de la política de tenencia Responsable de animales de compañía y de producción.</t>
  </si>
  <si>
    <t xml:space="preserve">Realizar acciones para el control de Focos de Leptospirosis en el 100% de los eventos presentados/notificados por vigilancia epidemiológica  en el Distrito de Cartagena.  </t>
  </si>
  <si>
    <t>Actas acciones</t>
  </si>
  <si>
    <t>Avance Programa  Salud ambiental</t>
  </si>
  <si>
    <t>Ejecucion Presupuestal Programa Salud ambiental</t>
  </si>
  <si>
    <t>Programa: Vida saludable y condiciones no transmisibles</t>
  </si>
  <si>
    <t>Implementar en los 4 entornos: educativo, laboral, comunitario e institucional la estrategia “conoce tu riesgo peso saludable”.</t>
  </si>
  <si>
    <t>Número de entornos con la estrategia “conoce tu riesgo peso saludable”.</t>
  </si>
  <si>
    <t>4
Fuente: Programa ECNT (2019)</t>
  </si>
  <si>
    <t>Disminuir las tasas de morbimortalidad por enfermedades circulatorias y neoplasicas en la poblacion del distrito de cartagena</t>
  </si>
  <si>
    <t>Fortalecimiento de vida saludable y atención de condiciones crónicas no transmisibles en el Distrito de  Cartagena de Indias</t>
  </si>
  <si>
    <t xml:space="preserve">Realizar  desarrollo de capacidades a los profesionales de la salud al 100% de las EPAB e IPS priorizadas del Distrito de Cartagena en detección temprana de alteraciones en población adolescente, adulto joven y del adulto mayor en la ruta de promoción y mantenimiento de la salud con énfasis en patologías cardiometabolicas y apoyar al proceso de adopción para implementar la estrategia conoce tu riesgo peso saludable en el entorno educativo, comunitario, institucional y laboral. . </t>
  </si>
  <si>
    <t xml:space="preserve">Actas y registros de acciones de a los profesionales de la salud de las EPAB e IPS priorizadas del Distrito de Cartagena en detección temprana de alteraciones en población adolescente, adulto joven y del adulto mayor </t>
  </si>
  <si>
    <t>Claudia Vasquez Cabeza Lider programa ECNT</t>
  </si>
  <si>
    <t>2.3.1905.0300.2020130010130</t>
  </si>
  <si>
    <t>Asistencias técnicas Cardio vascular abril-mayo</t>
  </si>
  <si>
    <t xml:space="preserve">Posibilidad de perdida reputacional y economica por falta de competencia del personal asignado en la ejecución de visitas de asistencia técnica para la implementación de las rutas integrales de atención en salud,  falta de seguimiento a la adhesión de estas; y por disminución en la asignación de recursos para el programa debido a contratación de personal sin el cumplimiento del perfil y experiencia solicitado </t>
  </si>
  <si>
    <t>Monitoreo mensual a los informes de las visitas de asistencia técnica para evaluar el cumpliento de la correcta aplicación de las rutas</t>
  </si>
  <si>
    <t>1. Lider del programa de vida saludable y condiciones no transmisibles hace y entrega oportunamente la actualización del proyecto relacionado con la contratación del recurso humano que cumpla con el perfil requerido. Al finalizar cada año se hace la actualización del proyecto. 2. Lider del programa de vida saludable y condiciones no transmisibles hace seguimiento al  personal encargado de las visitas de asistencia técnica mediante acompañamiento y listas de chequeo de manejo de las rutas de atención integral. Mensualmente se realiza acompañamiento, aplicación de las listas y se toman las acciones correctivas como retroalimentación, cambio de perfil o cambio del personal que no cumple con las metas propuestas</t>
  </si>
  <si>
    <t>Realizar anualmente el desarrollo de capacidades al talento humano de las 18 EAPB y 20 IPS para fortalecer la detección temprana y tratamiento oportuno del cáncer de cérvix</t>
  </si>
  <si>
    <t>Número de Instituciones de salud con desarrollo de capacidades al talento humano para fortalecer la detección temprana y tratamiento oportuno del cáncer de cérvix.</t>
  </si>
  <si>
    <t>38
Fuente: Programa ECNT (2019)</t>
  </si>
  <si>
    <t>Servicio de gestión del riesgo para enfermedades emergentes, reemergentes y desatendidas</t>
  </si>
  <si>
    <t xml:space="preserve">Realizar desarrollo de capacidades a los profesionales de la salud del 100% de las EAPB e IPS priorizadas en el diagnóstico temprano y tratamiento oportuno de las leucemias y linfomas pediátricos (cáncer infantil). </t>
  </si>
  <si>
    <t>Actas y registros de desarrollo de capacidades a los profesionales de la salud  de las EAPB e IPS priorizadas en el diagnóstico temprano y tratamiento oportuno de las leucemias y linfomas pediátricos</t>
  </si>
  <si>
    <t>Asistencias técnicas cáncer infantil</t>
  </si>
  <si>
    <t>Realizar anualmente desarrollo de capacidades al talento humano de las 18 EAPB y 30 IPS para fortalecer la detección temprana y tratamiento oportuno del cáncer de mama</t>
  </si>
  <si>
    <t>Número de Instituciones de salud con desarrollo de capacidades al talento humano para fortalecer la detección temprana y tratamiento oportuno del cáncer de mama.</t>
  </si>
  <si>
    <t>48
Fuente: Programa ECNT (2019)</t>
  </si>
  <si>
    <t>Servicio de promoción de la salud y prevención de riesgos asociados a condiciones no transmisibles</t>
  </si>
  <si>
    <t>Realizar de desarrollo de capacidades al talento humano de 42 entorno institucional en detección temprana tratamiento oportuno y rutas integrales de atención en salud de eventos crónicos y fortalecer la implementación de los Modos condiciones y estilos de vida saludables  en el entorno educativo, comutario y laboral informal</t>
  </si>
  <si>
    <t>Actas y registros de desarrollo de capacidades al talento humano del entorno institucional en detección temprana tratamiento oportuno y rutas integrales de atención en salud de eventos crónicos</t>
  </si>
  <si>
    <t>Entornos institucionales intervenidos</t>
  </si>
  <si>
    <t>Realizar anualmente desarrollo de capacidades al talento humano de las 18 EAPB y 30 IPS para fortalecer la detección temprana y tratamiento oportuno del cáncer infantil.</t>
  </si>
  <si>
    <t>Número de Instituciones de salud con desarrollo de capacidades al talento humano para fortalecer la detección temprana y tratamiento oportuno del cáncer infantil.</t>
  </si>
  <si>
    <t>Realizar 12  informes sobre el comportamiento de la tasa de mortalidad por cáncer de cérvix</t>
  </si>
  <si>
    <t>Informes presentados</t>
  </si>
  <si>
    <t>Informe tasa de mortalidad por cáncer infantil</t>
  </si>
  <si>
    <t>Mantener la tasa de muertes prematuras por enfermedades circulatorias entre 30 a 70 años debajo de 113,23 x 100.000 habitantes</t>
  </si>
  <si>
    <t xml:space="preserve"> Tasa de muertes prematuras por enfermedades circulatorias entre 30 a 70 años x 100.000 habitantes.</t>
  </si>
  <si>
    <t>113,23 x100.000 habitantes
Fuente: RUAF (2019)</t>
  </si>
  <si>
    <t xml:space="preserve"> 113,23 x 100.000 habitantes</t>
  </si>
  <si>
    <t>192,76x100 000 habitantes</t>
  </si>
  <si>
    <t>Realizar un  proceso de dcsarrollo de capacidades y cordinacion intersectorial  en  instituciones y comunidad  en actores del SGSS y   los  profesionales de la salud  mediante asistencia tecnicas y seguimiento  del 100% de las EAPB ,   20 IPS priorizadas , instituciones y comunidades priorizadas para la promocion de habitos saludables , implementacion de programas y estrategias  de gestión de salud publica  realacionadas con tabaco, actividad fisica, alcohol y alimentacion saludables y los eventos de  enfermedades huerfanas, epoc, Asma y programas de cesacion de tabaco  en el Distrito de Cartagena .</t>
  </si>
  <si>
    <t>Actas y registros de desarrollo de capacidades a actores del SGSS</t>
  </si>
  <si>
    <t>Asistencias técnicas huérfanas y tabaco</t>
  </si>
  <si>
    <t>Desarrollar acciones en el proceso de desarrollo de capacidades y de coordinación intersectorial para el abordaje de la estrategia 4x4 en los entornos educativos, laboral</t>
  </si>
  <si>
    <t>Actas y registros de desarrollo de capacidades entornos educativos</t>
  </si>
  <si>
    <t>CERSS</t>
  </si>
  <si>
    <t>Realizar  una estrategia de  educacion en salud  a redes comunitarias  conformadas para  la movilizacion social  en deteccion temprana de eventos cronicos y habitos saludables para la prevención de las enfermedades cronicas priorizadas en el Distrito de Cartagena en las localidades 1,2 y 3  atraves de la contratación de un operador idoneoo</t>
  </si>
  <si>
    <t>· Contratos
· Informes de actividades
(Para soportar este numeral, se
anexa enlace web Secop II de cada uno de los procesos 
contractuales realizados en la vigencia
2024</t>
  </si>
  <si>
    <t>No ha iniciado contrato el operador</t>
  </si>
  <si>
    <t>Disminuir la Tasa de mortalidad por tumor maligno de mama a 12,7 x 100 mil habitantes según la media nacional</t>
  </si>
  <si>
    <t>Tasa de mortalidad por tumor maligno de mama -  Número de casos por 100 mil habitantes.   </t>
  </si>
  <si>
    <t xml:space="preserve"> 15,52 x 100 mil habitantes.
Fuente: SIVIGILA 2018</t>
  </si>
  <si>
    <t>12,7 x 100 mil habitantes</t>
  </si>
  <si>
    <t>13,57x100 000 habitantes.</t>
  </si>
  <si>
    <t>3,11 x 100 mil habitantes</t>
  </si>
  <si>
    <t xml:space="preserve">Desarrollar 8 jornadas de informacion en salud  con Intervenciones breves en promoción de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 jóvenes y adultos de los entornos educativo , universitario y comunitario de los  microterritorio priorizados de las localidades 1,  2 y 3  del Distrito de Cartagena através de la contratación de un operador ideoneo. </t>
  </si>
  <si>
    <t>Disminuir la Tasa de mortalidad por tumor maligno de cérvix igual a la media nacional de 6,41x 100 mil habitantes.</t>
  </si>
  <si>
    <t>Tasa de mortalidad por tumor maligno de cérvix- -  Número de casos por 100 mil habitantes.                                  </t>
  </si>
  <si>
    <t xml:space="preserve"> 7,06 x 100 mil habitantes.    
Fuente: SIVIGILA 2018</t>
  </si>
  <si>
    <t>Servicio de gestión del riesgo en temas de salud sexual y reproductiva</t>
  </si>
  <si>
    <t>6,41x 100 mil habitantes.</t>
  </si>
  <si>
    <t>4,95x100 000 habitantes.</t>
  </si>
  <si>
    <t>1,16 x 100 mil habitantes</t>
  </si>
  <si>
    <t>Desarrollar 4 jornadas de  movilizacion social en  informacion en salud  con  promoción en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 jóvenes y adultos de los entornos educativo y comunitario de los  microterritorio priorizados de las localidades 1,  2 y 3  del Distrito de Cartagena.</t>
  </si>
  <si>
    <t>· Contratos
· Informes de actividades
(Para soportar este numeral, se
anexa enlace web Secop II de cada uno de los procesos
contractuales realizados en la vigencia
2024</t>
  </si>
  <si>
    <t>Disminuir el índice de caries dentales (COP) a 2.3 en menores de doce (12) años.</t>
  </si>
  <si>
    <t>Tasa de morbilidad ajustada a pacientes con caries dental en menores de doce (12) años.</t>
  </si>
  <si>
    <t>2.6
Fuente: SIVIGILA 2018</t>
  </si>
  <si>
    <t xml:space="preserve">Mejorar la atención integral en salud bucal de la población infantil del Distrito de Cartagena de Indias </t>
  </si>
  <si>
    <t>Prevención y Control de las Alteraciones de la Salud Oral  Cartagena de Indias</t>
  </si>
  <si>
    <t>Realizar Desarrollo de capacidades  institucionales,  actores del SGSS y   odontologos  mediante asistencias tecnicas y seguimiento  del 100% de las EAPB  e IPS priorizadas para la promocion y mantenimiento de la salud oral  en el distrito de Cartagena</t>
  </si>
  <si>
    <t>2.3.1905.0300.2020130010144</t>
  </si>
  <si>
    <t>Asistencias técnicas a odontólogos</t>
  </si>
  <si>
    <t>Realizar desarrollo de capacidades anualmente a 100 odontólogos de   instituciones prestadoras de servicios de salud del Distrito de Cartagena, sobre el impacto en salud pública de la fluorosis dental y uso controlado del flúor y no utilización del mercurio.</t>
  </si>
  <si>
    <t>Número de odontólogos con desarrollo de capacidades sobre el impacto en salud pública de la fluorosis dental y uso controlado del flúor y no utilización del mercurio.</t>
  </si>
  <si>
    <t>100
Fuente: Programa de Salud Oral (2019)</t>
  </si>
  <si>
    <t xml:space="preserve"> Servicio de educación informal en temas de salud pública</t>
  </si>
  <si>
    <t>Realizar Cinco (5) intervenciones de información en salud en los entornos hogar, institucional y educativo a través de jornadas lúdico-recreativas,  cuñas radiales, video institucional, transmisión en vivo y folletos  dirrijidos a  padres de familias, cuidadores  de los microterritorios priorizados de la localidad uno y dos del Distrito de Cartagena  para la promoción e identificación de las alteraciones de la salud bucal.</t>
  </si>
  <si>
    <t>Mantener el Desarrollo de capacidades anual al talento humano de las EAPB (18) sobre las enfermedades que impactan la salud bucal en el distrito de Cartagena.</t>
  </si>
  <si>
    <t>Número de EAPB con desarrollo de capacidades sobre las enfermedades que impactan la salud bucal en el distrito de Cartagena.</t>
  </si>
  <si>
    <t>18
Fuente: Programa de Salud Oral (2019)</t>
  </si>
  <si>
    <t xml:space="preserve"> Documentos de lineamientos técnicos</t>
  </si>
  <si>
    <t xml:space="preserve"> Verificar  la atención  oportuna al 100% de  los casos identificados con defectos refractivos en primera infancia e infancia (2 a 8 años).</t>
  </si>
  <si>
    <t>Porcentaje de atención oportuna en los casos identificados con defectos refractivos en primera infancia e infancia (2 a 8 años).</t>
  </si>
  <si>
    <t>100%
Fuente: Programa de Salud Visual (2019)</t>
  </si>
  <si>
    <t xml:space="preserve">Mejorar la atención integral en salud visual  de la población infantil del Distrito de Cartagena de Indias </t>
  </si>
  <si>
    <t>Prevención y Control de las Alteraciones de la Salud Visual  Cartagena de Indias</t>
  </si>
  <si>
    <t>Realizar  desarrollo de capacidades institucionales,  actores del SGSS  mediante asistencias tecnicas y seguimiento  del 100% de las EAPB  e IPS priorizadas para la la promocion y mantenimiento de la salud visual  en el Distrito de Cartagenaa</t>
  </si>
  <si>
    <t>· Contratos
· Informes de actividades
(Para soportar este numeral, se
anexa enlace web Secop II de cada uno de los procesos
contractuales realizados en la vigencia
2023.</t>
  </si>
  <si>
    <t>2.3.1905.0300.2020130010145</t>
  </si>
  <si>
    <t>Asistencia técnica salud visual</t>
  </si>
  <si>
    <t>Mantener el Seguimiento anual a la atención oportuna a 100 niños entre 2 a 8 años diagnosticados con defectos refractivos en las EPS y régimen especial.</t>
  </si>
  <si>
    <t xml:space="preserve">Número de niños entre 2 a 8 años diagnosticados con defectos refractivos </t>
  </si>
  <si>
    <t>100
Fuente: Programa de Salud Visual (2019)</t>
  </si>
  <si>
    <t xml:space="preserve">Realizar 4 intervenciones de información en salud consistentes en (cuna radial , publicación en medio escrito, diseño y difusión de piezas publicitarias  en plataformas digitales y video institucional) dirigido a la población del Distrito de Cartagena con el propósito de  orientar, advertir, anunciar o recomendar   sobre la promoción de la salud visual </t>
  </si>
  <si>
    <t>Mantener la atención oportuna  al 100% de  los casos identificados con hipoacusia en primera infancia e infancia (0 a 12 años).</t>
  </si>
  <si>
    <t>Porcentaje de atención oportuna en los casos identificados con hipoacusia en primera infancia e infancia (0 a 12 años)</t>
  </si>
  <si>
    <t>100%
Fuente: Programa de Salud Auditiva (2019)</t>
  </si>
  <si>
    <t>Servicio de educación informal en temas de salud pública</t>
  </si>
  <si>
    <t>Mejorar la atención integral en salud auditiva de la población infantil del Distrito de Cartagena de Indias</t>
  </si>
  <si>
    <t>Prevención y Control de Salud Auditiva  Cartagena de Indias</t>
  </si>
  <si>
    <t>Realizar 4 intervenciones de información en salud consistentes en (cuna radial , publicación en medio escrito, diseño y difusión de piezas publicitarias  en plataformas digitales y video institucional) dirigido a la población del Distrito de Cartagena con el propósito de  orientar, advertir, anunciar o recomendar   sobre la promoción de la salud auditiva</t>
  </si>
  <si>
    <t>Febrero 1 de 2024</t>
  </si>
  <si>
    <t>2.3.1905.0300.2020130010146</t>
  </si>
  <si>
    <t>Mantener el Desarrollo de Seguimiento anual a la atención oportuna a 75 niños diagnosticados con hipoacusia entre 0 a 12 años, en las EPS y régimen especial del distrito de Cartagena.</t>
  </si>
  <si>
    <t>Número de niños diagnosticados con hipoacusia entre 0 a 12 año con seguimiento</t>
  </si>
  <si>
    <t>75
Fuente: Programa de Salud Auditiva (2019)</t>
  </si>
  <si>
    <t xml:space="preserve"> Servicio de promoción de la salud y prevención de riesgos asociados a condiciones no transmisibles</t>
  </si>
  <si>
    <t xml:space="preserve">Realizar 30 acciones de coordinacion intersectorial y comunitaria para la vigilancia en salud publica  de las alteraciones auditivas en la poblacion infantil  y la promocion de habitos de higiene oral y demas acciones para la salud auditiva en el Distrito de Cartagena. </t>
  </si>
  <si>
    <t>Acciones de articulación en salud auditiva</t>
  </si>
  <si>
    <t>Mantener el Desarrollo de capacidades anual al talento humano de las EPS (18) de las enfermedades que impactan la salud auditiva en el distrito de Cartagena.</t>
  </si>
  <si>
    <t>Número de EPS con desarrollo de capacidades sobre las enfermedades que impactan la salud auditiva en el distrito de Cartagena.</t>
  </si>
  <si>
    <t>18
Fuente: Programa de Salud Auditiva (2019)</t>
  </si>
  <si>
    <t>Realizar Desarrollo de capacidades  institucionales,  actores del SGSS  mediante asistencias tecnicas y seguimiento  del 100% de las EAPB  e IPS priorizadas para la la promocion y mantenimiento de la salud auditiva  en el Distrito de Cartagena a traves de una fonoaudiologa con experiencia en salud publica de 24 meses.</t>
  </si>
  <si>
    <t>Asistencia técnica salud auditiva</t>
  </si>
  <si>
    <t>Avance Programa Vida saludable y condiciones no transmisibles</t>
  </si>
  <si>
    <t>Ejecucion Presupuestal Programa  Vida saludable y condiciones no transmisibles</t>
  </si>
  <si>
    <t>Programa: Convivencia social y salud mental</t>
  </si>
  <si>
    <t>Adoptar, adaptar e implementar la Política Nacional de Salud Mental y Política Integral para la prevención y atención del consumo de sustancias psicoactivassegún el contexto Distrital.</t>
  </si>
  <si>
    <t>Política Nacional de Salud Mental y Política Integral para la prevención y atención del consumo de sustancias psicoactivas, adoptada,  adaptada e implementada</t>
  </si>
  <si>
    <t>Servicio de gestión del riesgo en temas de trastornos mentales</t>
  </si>
  <si>
    <t xml:space="preserve">Contribuir a la gestión integral de los riesgos asociados a la salud mental y la convivencia social para la disminución de los problemas y trastornos mentales en el Distrito de Cartagena de Indias. </t>
  </si>
  <si>
    <t>Prevención en Salud Mental en el Distrito de Cartagena de Indias</t>
  </si>
  <si>
    <t>Implementar en un 100% segunda fase de la Política Nacional de Salud Mental 2018 y la Política Integral para la prevención y atención del consumo de sustancias psicoactivas 2019, en el Distrito de Cartagena</t>
  </si>
  <si>
    <t>· Plan de trabajo política
· Cronograma de actividades.
· Caracterizaciones.
· Contratos suscritos para el
cumplimiento del entregable (cuando
aplique).
· Avances en el plan de trabajo.
· Producto final en caso de haberse
terminado.</t>
  </si>
  <si>
    <t>Febrero 1 de 2023</t>
  </si>
  <si>
    <t>Lider de programa salud mental Cesar Gavalo Herrera</t>
  </si>
  <si>
    <t>Prevención en Salud Mental en el Distrito de  Cartagena de Indias</t>
  </si>
  <si>
    <t>2.3.1905.0300.2020130010166</t>
  </si>
  <si>
    <t>12-CONTRATO DE PRESTACION DE SERVICIOS Y 11-CONTRATOS INTERADMINISTRATIVOS</t>
  </si>
  <si>
    <t>No se ha realizado contratación para el cumplimiento de esta actividad.</t>
  </si>
  <si>
    <t>Realizar seguimiento anual al 100% de los casos de intento de suicidio atendidos en el Distrito, notificado al SIVIGILA.</t>
  </si>
  <si>
    <t>Porcentaje de los casos de intento de suicidio atendidos en el Distrito, notificado al SIVIGILA.</t>
  </si>
  <si>
    <t>100%
Fuente: SIVIGILA (2019)</t>
  </si>
  <si>
    <t xml:space="preserve"> Servicio de atención en salud pública en situaciones de emergencias y desastres
</t>
  </si>
  <si>
    <t>Realizar acompañamiento técnico al 100% de IPS de Salud Mental habilitadas en el Distrito, para el desarrollo de capacidades en los derechos de las personas en el ámbito de la salud mental.</t>
  </si>
  <si>
    <t xml:space="preserve">· Contrato de prestación de servicios
(Para soportar este numeral, se
deberán anexar todos los links de
Secop II de cada uno de los procesos
contractuales realizados en la vigencia
2023  y anexar Informes de actividades acompañamiento técnico  a  EAPB para el  seguimiento al 100% de los casos de conducta suicida notificados al SIVIGILA </t>
  </si>
  <si>
    <t>66.6%</t>
  </si>
  <si>
    <t>https://alcart-my.sharepoint.com/:f:/g/personal/saludmentaldadis_cartagena_gov_co/Ern-pyReQpFDi7i3l2E9ERgBrR8qq8s1hCeIQ80CSKtQrg?e=3o5JPL
https://alcart-my.sharepoint.com/:f:/g/personal/saludmentaldadis_cartagena_gov_co/EoitWeqk8AxDiaooKB8atqIBSPZUhCNzAV87HmbehKng5w?e=EOrnFw</t>
  </si>
  <si>
    <t xml:space="preserve">Disminuir la Tasa de suicidio a menos de 4 casos por cada 100.000 habitantes (primera infancia, infancia, adolescencia, jóvenes y adultos)  </t>
  </si>
  <si>
    <t xml:space="preserve">Tasa de mortalidad por suicidio -  casos por cada 100.000 habitantes (primera infancia, infancia, adolescencia, jóvenes y adultos)  </t>
  </si>
  <si>
    <t>4
Fuente: Programa Salud mental (2019)</t>
  </si>
  <si>
    <t>Servicio de gestión territorial para atención en salud -pandemias- a población afectada por emergencias o desastres</t>
  </si>
  <si>
    <t>Realizar asistencia y acompañamiento técnico para el desarrollo de capacidades en atención integral del consumo de sustancias psicoactivas, problemas y trastornos mentales en el 100% de EAPB e IPS habilitadas y priorizadas.</t>
  </si>
  <si>
    <t>· Contrato de prestación de servicios
(Para soportar este numeral, se
deberán anexar todos los links de
Secop II de cada uno de los procesos
contractuales realizados en la vigencia
2023  y anexar Informes de actividades acompañamiento técnico al 100% de IPS de Salud Mental habilitadas en el Distrito, para el desarrollo de capacidades en los derechos de las personas en el ámbito de la salud mental.</t>
  </si>
  <si>
    <t>https://alcart-my.sharepoint.com/:f:/g/personal/saludmentaldadis_cartagena_gov_co/EryQwSrOkc1AqJ7O5HB0sVUBd8O4t1CNkbfUdnvsiPMVpw?e=ppSpxT</t>
  </si>
  <si>
    <t>Realizar anualmente acompañamiento técnico para el desarrollo de capacidades en la atención integral del consumo de sustancias psicoactivas y los problemas y trastornos mentales, al 100% de las EAPB e IPS de salud mental habilitadas en el Distrito</t>
  </si>
  <si>
    <t>Porcentaje de EAPB e IPS de salud mental habilitadas en el Distrito con Acompañamiento técnico para el desarrollo de capacidades en la atención integral del consumo de sustancias psicoactivas y los problemas y trastornos mentales</t>
  </si>
  <si>
    <t>100%
Fuente: Programa Salud mental (2019)</t>
  </si>
  <si>
    <t>Servicio de gestión del riesgo en temas de consumo de sustancias psicoactiva</t>
  </si>
  <si>
    <t>Realizar acompañamiento técnico al 100% de EAPB e IPS de salud mental habilitadas en el Distrito para el desarrollo de capacidades tendientes a fortalecer la atención integral a las personas con diagnóstico con COVID 19, Epilepsia, problemas y trastornos y consumo de sustancias psicoactivas.</t>
  </si>
  <si>
    <t>Necesidad de contratación entregada, CDP,Contrato,  RP, acta de inicio y concertación, evaluaciones y certitificación de cumplimiento e Informes parciales o final segun aplique (Para soportar, se
anexa enlace web Secop II )  en el Distrito de Cartagena.</t>
  </si>
  <si>
    <t xml:space="preserve"> 11-CONTRATOS INTERADMINISTRATIVOS</t>
  </si>
  <si>
    <t>https://alcart-my.sharepoint.com/:f:/g/personal/saludmentaldadis_cartagena_gov_co/EjwB0L_waGNPq6VCwzlXCMMBLjgj8n87oAwzBw8RqpTi2w?e=KxrxS1
La contratista presentó dos cuentas cobro las cuales le fueron pagadas, sin embargo, en las matrices de ejecución presupuestal de abril y mayo enviadas por Funanciera aparece sin pago</t>
  </si>
  <si>
    <t>Realizar anualmente acompañamiento tecnico al 100% de EAPB e IPS de salud mental habilitadas en el Distrito  para el desarrollo de capacidades tendientes a fortalecer la atención integral a las personas con diagnótico con COVID 19, Epilepsia, problemas y trastornos y consumo de sustancias psicoactivas</t>
  </si>
  <si>
    <t>Porcentaje de EAPB e IPS de salud mental habilitadas en el Distrito con Acompañamiento técnico para el desarrollo de capacidades tendientes a fortalecer la atención integral a las personas con diagnótico con COVID 19, Epilepsia, problemas y trastornos y consumo de sustancias psicoactivas</t>
  </si>
  <si>
    <t xml:space="preserve">Realizar acompañamiento técnico a EAPB para el seguimiento al 100% de los casos de conducta suicida notificados al SIVIGILA </t>
  </si>
  <si>
    <t xml:space="preserve"> Contrato de prestación de servicios
(Para soportar este numeral, se
deberán anexar todos los links de
Secop II de cada uno de los procesos
contractuales realizados en la vigencia
2024  y anexar Informes de actividades de Realizar asistencia y acompañamiento técnico para el desarrollo de capacidades en atención integral del consumo de sustancias psicoactivas, problemas y transtornos mentales en el 100% de EAPB e IPS habilitadas y priorizadas.</t>
  </si>
  <si>
    <t>https://alcart-my.sharepoint.com/:f:/g/personal/saludmentaldadis_cartagena_gov_co/EnqJNbx6NvBPioSFybv90tkBfoqlhSwKKQg0kfl-sLKZ8w?e=OWlEwR</t>
  </si>
  <si>
    <t>Realizar acciones en el marco del Plan de Intervenciones Colectivas yla Politica Pública Distrital de Salud Mental, de centros de escucha, educación en salud con la estrategia Familias Fuertes, Rehabilitación Basada en Comunidad y Equipos Básicos en Salud; para la prevención de problemas y trastornos mentales, los intentos de suicidio y el consumo de sustancias psicoactivas en los entornos comunitarios, educativo y laboral (economía informal) en el Distrito de Cartagena de Indias.</t>
  </si>
  <si>
    <t xml:space="preserve"> Contrato de prestación de servicios
(Para soportar este numeral, se
deberán anexar todos los links de
Secop II de cada uno de los procesos
contractuales realizados en la vigencia
2024  y anexar Informes de actividades de Realizar asistencia y acompañamiento técnico)</t>
  </si>
  <si>
    <t>A corte 31 de mayo no se ha realizado contratación</t>
  </si>
  <si>
    <t>Avance Programa Convivencia social y salud mental</t>
  </si>
  <si>
    <t>Ejecucion Presupuestal Programa Convivencia social y salud mental</t>
  </si>
  <si>
    <t>Programa Nutrición e inocuidad de alimentos</t>
  </si>
  <si>
    <t xml:space="preserve"> Mantener el Desarrollo de capacidades a 40 IPS y EAPB en estrategia IAMI y Consejería en Lactancia. </t>
  </si>
  <si>
    <t>Número de IPS y EAPB  con desarrollo de  capacidades en estrategia IAMI y Consejería en Lactancia materna</t>
  </si>
  <si>
    <t>40
Fuente: Programa de Nutrición (2019)</t>
  </si>
  <si>
    <t>Servicio de gestión del riesgo para temas de consumo, aprovechamiento biológico, calidad e inocuidad de los alimentos</t>
  </si>
  <si>
    <t>Reducir los casos de malnutrición en la población infantil del Distrito de Cartagena de Indias</t>
  </si>
  <si>
    <t>Fortalecimiento de la nutrición, consumo y aprovechamiento de alimentos de la población del Distrito de  Cartagena de Indias</t>
  </si>
  <si>
    <t>Realizar desarrollo de capacidades a 40 IPS y EAPB en estrategia IAMI y Consejería en Lactancia.</t>
  </si>
  <si>
    <t xml:space="preserve"> Contrato de prestación de servicios
(Para soportar este numeral, se
deberán anexar todos los links de
Secop II de cada uno de los procesos
contractuales realizados en la vigencia
2024  y anexar Informes de actividades.</t>
  </si>
  <si>
    <t>32.5%</t>
  </si>
  <si>
    <t>Lider de programa nutrición 
Patricia Buelvas</t>
  </si>
  <si>
    <t>2.3.1905.0300.2020130010072</t>
  </si>
  <si>
    <t>12.4%</t>
  </si>
  <si>
    <t>https://alcart-my.sharepoint.com/:f:/g/personal/nutriciondadis_cartagena_gov_co/Ek3acoS6nBtAusJjPWzyAhABxZqjqbee-apyfwgM8BMScQ?e=0ZkfLw</t>
  </si>
  <si>
    <t>Posibilidad de perdida economica y presupuestal por incumplimiento en la contratación y en el seguimiento de las actividades, procedimientos, e intervenciones colectivas debido a fallas en el proceso de contratación y a insuficiente e idóneo recurso humano para la planificación, seguimiento y ejecución</t>
  </si>
  <si>
    <t>Desarrollar capacidades a 80 CDI y 40 Hogares infantiles en Guías Alimentarias basadas en Alimentos GABAS.</t>
  </si>
  <si>
    <t>Número de  CDI y Hogares infantiles  con desarrollo de  capacidades en Guías Alimentarias basadas en Alimentos GABAS.</t>
  </si>
  <si>
    <t>120
Fuente: Programa de Nutrición (2019)</t>
  </si>
  <si>
    <t xml:space="preserve">Desarrollar capacidades a  IPS y EAPB priorizadas  en Rutas Integrales de Atención en Salud – RIAS relacionadas con las alteraciones nutricionales. </t>
  </si>
  <si>
    <t xml:space="preserve"> Contrato de prestación de servicios
(Para soportar este numeral, se
deberán anexar todos los links de
Secop II de cada uno de los procesos
contractuales realizados en la vigencia
2024  y anexar Informes de actividades </t>
  </si>
  <si>
    <t>https://alcart-my.sharepoint.com/:f:/g/personal/nutriciondadis_cartagena_gov_co/EuMFGaO9LatFmFMud7_inlgBGSdR2OIhSABIqNwJbLULQw?e=K4t7Sg</t>
  </si>
  <si>
    <t>Implementar entornos  escolares alimentarios saludables en el distrito en las 105 Instituciones Educativas Oficiales de Cartagena.</t>
  </si>
  <si>
    <t>Número de entornos escolares alimentarios saludables, para niñas, niños y adolescentes.</t>
  </si>
  <si>
    <t xml:space="preserve"> Servicio de promoción de la salud y prevención de riesgos asociados a condiciones no transmisible</t>
  </si>
  <si>
    <t xml:space="preserve">Realizar seguimiento al 100% de los casos reportados al sistema de vigilancia en salud publica que tengan relación con los eventos de nutrición </t>
  </si>
  <si>
    <t>https://alcart-my.sharepoint.com/:f:/g/personal/nutriciondadis_cartagena_gov_co/EqH188cQ6jZLr-XdAg3XxzEB8yzm8ge_5J8WJ7r0R_Q4ew?e=zB9Vk1</t>
  </si>
  <si>
    <t>Mantener por debajo de 5,4 la tasa de desnutrición en menores de 5 años (hombres y mujeres)</t>
  </si>
  <si>
    <t>Tasa de Desnutrición global (bajo peso para la edad) en menores de 5 años (hombres y mujeres)</t>
  </si>
  <si>
    <t>5,4
Fuente: Programa de Nutrición (2019)</t>
  </si>
  <si>
    <t>Servicio de gestión del riesgo para abordar condiciones crónicas prevalente</t>
  </si>
  <si>
    <t>&lt;5,4</t>
  </si>
  <si>
    <t>5,4 la tasa de desnutrición en menores de 5 años (hombres y mujeres)</t>
  </si>
  <si>
    <t>&lt;0,24</t>
  </si>
  <si>
    <t>Realizar  una estrategia de educacion mediante el desarrollo de  2ciclos educativos de minimo 9 sesiones  en 7 instituciones educativas priorizadas   en alimentación saludables y Soberanía Alimentaria con enfoque de DDHH, DHAN  , que permita la mejora de los hábitos y estilos de vida saludables en el entorno educativo en el Distrito de Cartagena.</t>
  </si>
  <si>
    <t>Actividad PIC-No contratada a  31 de mayo</t>
  </si>
  <si>
    <t>Realizar la conformacion  una red,familiar, comunitaria y social con el  fin de  sensibilizar en hábitos de vida saludable y la protección del ambiente,para la implementación de la PPAEAS, en una UNALDE del Distrto de Cartagena según la priorizacion de eventos de interes en salud pública.</t>
  </si>
  <si>
    <t xml:space="preserve">Desarrollar capacidades a 20 CDI y 15 Hogares infantiles en Guías Alimentarias basadas en Alimentos GABAS mediante contratacion de una auxiliar de enfermeria con mas de 4 años de experiencia en salud publica </t>
  </si>
  <si>
    <t>https://alcart-my.sharepoint.com/:f:/g/personal/nutriciondadis_cartagena_gov_co/Ei_yOVN4XbZLibx2vTVeGf0BjQuZD5PajPaQ-bX2GohqxA?e=Z235Gg</t>
  </si>
  <si>
    <t>Vigilar anualmente 3.000 establecimientos de alimentos priorizados en el Distrito Cartagena</t>
  </si>
  <si>
    <t>Número de establecimientos de alimentos priorizados y vigilados</t>
  </si>
  <si>
    <t>3000
Fuente: Programa IVC alimento (2019)</t>
  </si>
  <si>
    <t xml:space="preserve"> Servicio de inspección, vigilancia y control
</t>
  </si>
  <si>
    <t>Disminuir el riesgo de enfermar y/o morir por el consumo de alimentos y bebidas alcohólicas.</t>
  </si>
  <si>
    <t>Control y vigilancia de Alimentos en el Distrito de   Cartagena de Indias</t>
  </si>
  <si>
    <t>Realizar visitas de IVC a 2.600 establecimientos de alimentos, expendios de alimentos en la via publica y establecimientos de bebidas alcoholicas  del Distrito de Cartagena, priorizados por el  enfoque de riesgo.</t>
  </si>
  <si>
    <t>Listado de establecimientos e alimentos, expendios de alimentos en la via publica y establecimientos de bebidas alcoholicas  con acciones de IVC</t>
  </si>
  <si>
    <t>2.3.1903.0300.2020130010158</t>
  </si>
  <si>
    <t>99-CONTRATO DE SERVICIOS</t>
  </si>
  <si>
    <t>1. IVC establecimientos de alimentos.pdf</t>
  </si>
  <si>
    <t xml:space="preserve">Realizar acciones de IVC a 350 vehículos transportadores de alimentos. </t>
  </si>
  <si>
    <t>Listado de transportadores de alimentos inspeccionados</t>
  </si>
  <si>
    <t>https://alcart-my.sharepoint.com/:b:/g/personal/ccorrea_cartagena_gov_co/EdaqyHaIucROsIIEAU9tuksB42suM_7YKePXjWcmisCaGA?e=FvGyQP</t>
  </si>
  <si>
    <t>Intervenir a 50 establecimientos expendedores y comercializadores de carnes en el marco del Plan de carnes para el Distrito, priorizados por el  enfoque de riesgo</t>
  </si>
  <si>
    <t>Listado de establecimientos expendedores y comercializadores de carne intervenidos</t>
  </si>
  <si>
    <t>https://alcart-my.sharepoint.com/:b:/g/personal/ccorrea_cartagena_gov_co/EauXXRgbdxpFmtUp1a0b_jcBNEvtjeLLpu15oHA3RKhxVA?e=4Kyy9c</t>
  </si>
  <si>
    <t>Realizar 100 toma de muestras de alimentos de alto riesgo en salud pública disponbiles en el Distrito</t>
  </si>
  <si>
    <t>Listado de muestras de alimentos de alto riesgo en salud  pública tomadas</t>
  </si>
  <si>
    <t>Realizar 500 inspecciones sobre productos alimenticios y bebidas en puntos de entrada, importados y publicidad</t>
  </si>
  <si>
    <t xml:space="preserve">Relación de inspecciones realizadas </t>
  </si>
  <si>
    <t>https://alcart-my.sharepoint.com/:b:/g/personal/ccorrea_cartagena_gov_co/EU5k-iwH7-JOkSRKSPz85ucBo0G5mG8dBVOOc4894RmlVA?e=HhcEQb</t>
  </si>
  <si>
    <t>Documentar el 100% de acciones de IVC de alimentos realizadas por el equipo de trabajo para mantener actualizado el sistema de información sanitario de alimentos</t>
  </si>
  <si>
    <t>Relación  de acciones de IVC realizadas</t>
  </si>
  <si>
    <t xml:space="preserve">Intervenir 1000 establecimientos de alimentos, bebidas alcohólicas,  puestos de ventas de alimentos de la vía pública y en puntos de entrada nacional, con acciones de aseguramiento de la cadena productiva sobre la normatividad sanitaria vigente. </t>
  </si>
  <si>
    <t>Listado de establecimientos de alimentos, bebidas alcohólicas,  puestos de ventas de alimentos de la vía pública y en puntos de entrada nacional intervendios</t>
  </si>
  <si>
    <t>https://alcart-my.sharepoint.com/:b:/g/personal/ccorrea_cartagena_gov_co/ESVhKLHBv0hGqoNDix_xDJ8B8jFGquPhHPg3tiKRAVT5Sg?e=8HTVHc</t>
  </si>
  <si>
    <t xml:space="preserve"> Realizar 10 cursos de manipulación higiénica de alimentos a ventas de alimentos a puntos de venta de la vía pública y otros priorizados.</t>
  </si>
  <si>
    <t>Soportes de capacitación realizadas</t>
  </si>
  <si>
    <t>Diseñar, ejecutar y evaluar una campaña publicitaria de medios masivos de comunicación para prevención de Enfermedades Transmitidas por Alimentos e Intoxicaciones por bebidas alcohólicas dirigida a la población del Distrito</t>
  </si>
  <si>
    <t>Necesidad de contratación entregada, CDP,Contrato,  RP, acta de inicio y concertación, evaluaciones y certitificación de cumplimiento e Informes parciales o final segun aplique (Para soportar, se
anexa enlace web Secop II ) de Diseñar, ejecutar y evaluar una campaña publicitaria de medios masivos de comunicación para prevención de Enfermedades Transmitidas por Alimentos e Intoxicaciones por bebidas alcohólicas dirigida a la población del Distrito</t>
  </si>
  <si>
    <t>Avance Programa Nutrición e inocuidad de alimentos</t>
  </si>
  <si>
    <t>Ejecucion Presupuestal Programa Nutrición e inocuidad de alimentos</t>
  </si>
  <si>
    <t>Programa Sexualidad, derechos sexuales y reproductivos</t>
  </si>
  <si>
    <t> Ejecutar anualmente acciones encaminadas a disminuir la mortalidad materna con el fortalecimiento en las 20 EAPB, su red prestadora y usuarios</t>
  </si>
  <si>
    <t>Número de EAPB, su red prestadora y usuarios fortalecidos en acciones encaminadas a disminuir la mortalidad materna.</t>
  </si>
  <si>
    <t>20
Fuente: Programa SSR (2019)</t>
  </si>
  <si>
    <t xml:space="preserve"> Servicio de gestión del riesgo en temas de salud sexual y reproductiva</t>
  </si>
  <si>
    <t>Disminuir la morbimortalidad materna y perinatal en el Distrito de Cartagena</t>
  </si>
  <si>
    <t>Prevención De la mortalidad materna y perinatal  Cartagena de Indias</t>
  </si>
  <si>
    <t xml:space="preserve">Realizar desarrollo de capacidades institucionales y al talento humano del 100% de las EAPS e IPS  de su red prestadora en la estrategias de maternidad segura en el marco de la RIA Materno Perinatal </t>
  </si>
  <si>
    <t xml:space="preserve">Claudia Velásquez Aguas Líder de Programa SSR </t>
  </si>
  <si>
    <t>2.3.1905.0300.2020130010070</t>
  </si>
  <si>
    <t>https://community.secop.gov.co/Public/Tendering/OpportunityDetail/Index?noticeUID=CO1.NTC.5744676&amp;isFromPublicArea=True&amp;isModal=False</t>
  </si>
  <si>
    <t>Realizar desarrollo de capacidades al 100% de las redes institucionales para la gestión de la atención del evento obstétrico, y las gestantes con emergencias obstétricas.</t>
  </si>
  <si>
    <t>Desarrollar capacidades a 150 médicos  en la Estrategia de Maternidad Segura para fortalecer y mejorar  la calidad de la atención de la gestante</t>
  </si>
  <si>
    <t xml:space="preserve">Avanzar hacia la equidad en salud en el Distrito de Cartagena </t>
  </si>
  <si>
    <t>Realizar 6 intervenciones de información en salud mediante el desarrollo de foros informativos dirigido a población gestante de microterriotrios priorizados de las 3 localidades del distrito, con información relevante para el cuidado del ambarazo, presentación de la oferta institucional y de las EAPB. en cursos de vida adolescencia, juventud y adultez.</t>
  </si>
  <si>
    <t>Necesidad de contratación entregada, CDP,Contrato,  RP, acta de inicio y concertación, evaluaciones y certitificación de cumplimiento e Informes parciales o final segun aplique (Para soportar, se
anexa enlace web Secop II ) de Desarrollar una estrategia de información y educación en salud, en el entorno comunitario, a 677 mujeres gestantes para promoción del ingreso temprano al control prenatal y la importancia de éste</t>
  </si>
  <si>
    <t>Desarrollar una estrategia de información y educación en salud, en el entorno comunitario, a mujeres gestantes para promoción del ingreso temprano al control prenatal y la importancia de éste</t>
  </si>
  <si>
    <t xml:space="preserve">Necesidad de contratación entregada, CDP,Contrato,  </t>
  </si>
  <si>
    <t xml:space="preserve">Realizar la creación de 3 nuevas redes  y  el fortalecimiento de 3 redes comunitarias ya existentes, una por cada territrorio, que sirvan de apoyo y acompañamiento a las gestantes y su familia, para la prevención y reducción de la morbilidad y mortalidad materna en el distrito de Cartagena.          </t>
  </si>
  <si>
    <t xml:space="preserve"> Contrato de prestación de servicios
(Para soportar este numeral, se
deberán anexar todos los links de
Secop II de cada uno de los procesos
contractuales realizados en la vigencia
2023  y anexar Informes de actividades </t>
  </si>
  <si>
    <t>Disminuir 0,87x1000 la Tasa de Fecundidad especifica en adolescentes de 10 a 14 años</t>
  </si>
  <si>
    <t>Tasa de Fecundidad 10 a 14 años</t>
  </si>
  <si>
    <t>3,63%
Fuente: Ministerio de Salud  y Protección Social</t>
  </si>
  <si>
    <t>Servicio de gestión del riesgo en temas de salud sexual y reproductiva (1905021)</t>
  </si>
  <si>
    <t>0,87 x 1000</t>
  </si>
  <si>
    <t>1,8 x 1000</t>
  </si>
  <si>
    <t>0,29 x 1000</t>
  </si>
  <si>
    <t xml:space="preserve">Reducir las tasas de morbilidad y mortalidad relacionada con la sexualidad y la reproducción en la población del Distrito de Cartagena de Indias.
</t>
  </si>
  <si>
    <t>Mejoramiento de la salud sexual y reproductiva de los y las cartageneras en el Distrito de  Cartagena de Indias</t>
  </si>
  <si>
    <t>Realizar siete (7) intervenciones de informacion en salud a traves de foros didacticos desarrollados en el entorno educativo dirigidos a docentes, adolescentes, padres y/o cuidadores de siete (7) instituciones educativas publicas ubicadas en el ambito urbano, rural e insular de microterritorios priorizados de las tres localidades del Distrito de Cartagena sobre promocion, derechos sexuales y reproductivos y prevencion de embarazos en adolescentes.</t>
  </si>
  <si>
    <t xml:space="preserve">Necesidad de contratación entregada, CDP,Contrato,  RP, acta de inicio y concertación, evaluaciones y certitificación de cumplimiento e Informes parciales o final segun aplique (Para soportar, se
anexa enlace web Secop II ) de Realizar una  estrategia de información para la salud  para romociòn de los derechos sexuales y reproductivos, prevención del embarazo en la Adolescencia y violencias de gènero </t>
  </si>
  <si>
    <t>Diciembre 31 de 2024</t>
  </si>
  <si>
    <t>Dirección Operativa de Salud ública</t>
  </si>
  <si>
    <t>2.3.1905.0300.2020130010069</t>
  </si>
  <si>
    <t>Disminuir 47,60x1000 la Tasa de Fecundidad especifica en adolescentes de 15 a 19 años</t>
  </si>
  <si>
    <t>Tasa de Fecundidad 15 a 19 años</t>
  </si>
  <si>
    <t>72,87%
Fuente: Ministerio de Salud  y Protección Social</t>
  </si>
  <si>
    <t>47,6 x 1000</t>
  </si>
  <si>
    <t>45,7 x 1000</t>
  </si>
  <si>
    <t>9,8 x 1000</t>
  </si>
  <si>
    <t xml:space="preserve">Desarrollar una (1) intervención de informacion en salud por medio de cuñas radiales,  promocion de derechos sexuales y reproductivos, prevencion de embarazo en adolescentes y violencias de genero dirigidos a adolescentes y jovenes del entorno comunitario de las unidades comuneras: cinco, seis y catorce u otras priorizadas del Distrito de Cartagena. </t>
  </si>
  <si>
    <t>Necesidad de contratación entregada, CDP,Contrato,  RP, acta de inicio y concertación, evaluaciones y certitificación de cumplimiento e Informes parciales o final segun aplique (Para soportar, se
anexa enlace web Secop II )</t>
  </si>
  <si>
    <t xml:space="preserve"> Vigilar y monitorear anualmente las capacidades de 20 EAPB, su red prestadora y 50 instituciones prestadoras de salud a través del desarrollo de una estrategia de prevención de embarazo en adolescentes.</t>
  </si>
  <si>
    <t>Número de  EAPB, su red prestadora vigilada y monitoreada en la aplicación de la estrategia de prevención de embarazo en adolescentes.</t>
  </si>
  <si>
    <t>70
Fuente: Programa SSR (2019)</t>
  </si>
  <si>
    <t>Servicio de suministro de insumos para el manejo de eventos de interés en salud pública (1905029)</t>
  </si>
  <si>
    <t>Desarrollar 100 actividades de Información  en salud  para la promoción  de los derechos, sexuales y derechos reproductivos  y  prevención del embarazo en adolescentes en el entorno educativo</t>
  </si>
  <si>
    <t>12-CONTRATO DE PRESTACION DE SERVICIOS  21-CONVENIO INTERADMINISTRATIVO</t>
  </si>
  <si>
    <t> Realizar acciones encaminadas a erradicar la transmisión materno –perinatal de VIH-Sífilis y hepatitis B y C con el fortalecimiento en las 20 EAPB, su red prestadora y usuarios.</t>
  </si>
  <si>
    <t>Número de EAPB, su red prestadora y usuarios fortalecidas en acciones encaminadas a erradicar la transmisión materno –perinatal de VIH-Sífilis y hepatitis B y C</t>
  </si>
  <si>
    <t>20
Fuente: Programa SSR (2019)</t>
  </si>
  <si>
    <t>Servicio de gestión del riesgo para abordar condiciones crónicas prevalentes (1905023)</t>
  </si>
  <si>
    <t>Realizar una movilización social  para  promoción de los derechos sexuales y reproductivos y la prevención del  embarazo en adolescentes.</t>
  </si>
  <si>
    <t>Registrar Tasa de Transmisión materno infantil del VIH/Sífilis, entre 0% y el 2% (sobre el número de niños expuestos )</t>
  </si>
  <si>
    <t>Tasa de Transmisión materno infantil del VIH/Sífilis, sobre el número de niños expuestos</t>
  </si>
  <si>
    <t>0%
Fuente: ASIS (2018)</t>
  </si>
  <si>
    <t>Servicio de gestión del riesgo para enfermedades inmunoprevenibles (1905027)</t>
  </si>
  <si>
    <t>Tasa de Transmisión materno infantil del VIH/Sífilis, entre 0% y el 2% (sobre el número de niños expuestos )</t>
  </si>
  <si>
    <t>Niños expuestos a VIH: 8, para un total de 3.445 nacimientos en el cuarto trimestre del 2023</t>
  </si>
  <si>
    <t xml:space="preserve">Desarrollar capacidades  al recurso  humano del 100% de las EAPB   y su red prestadora  en la estrategia de prevencion de embarazo en adolescentes y facilitar la implementación de la RIA de adolescentes y jóvenes en el Distrito de Cartagena. </t>
  </si>
  <si>
    <t>https://community.secop.gov.co/Public/Tendering/OpportunityDetail/Index?noticeUID=CO1.NTC.5654796&amp;isFromPublicArea=True&amp;isModal=False</t>
  </si>
  <si>
    <t>Implementar (1) una estrategia intersectorial para promoción de los derechos sexuales y reproductivos y la adopción e implementación de las Rutas Integrales de atención en Salud Sexual y Reproductiva.</t>
  </si>
  <si>
    <t>Número de estrategia intersectorial para promoción de los derechos sexuales y reproductivos implementada.</t>
  </si>
  <si>
    <t>Documentos de planeación (1905015)</t>
  </si>
  <si>
    <t>Realizar  monitoreo y  desarrollo de capacidades al recurso humano de las EAPB y su red prestadora, en  la coordinación de  actividades entre ellos y otros sectores en 60 instituciones para la prevención del embarazo en adolescentes</t>
  </si>
  <si>
    <t xml:space="preserve">https://community.secop.gov.co/Public/Tendering/OpportunityDetail/Index?noticeUID=CO1.NTC.5654796&amp;isFromPublicArea=True&amp;isModal=False </t>
  </si>
  <si>
    <t>Realizar acciones encaminadas a mejorar las competencias del personal de salud en la Atención Integral en Salud a Víctimas de Violencia de Género en 20 EAPB</t>
  </si>
  <si>
    <t>Número de EAPB, su red prestadora y usuarios fortalecidas en acciones encaminadas a mejorar la Atención de las Víctimas de Violencia Basada en Género</t>
  </si>
  <si>
    <t>Documentos de lineamientos técnicos (1905014)</t>
  </si>
  <si>
    <t xml:space="preserve">Desarrollar capacidades al 100% de las  EAPB  y su red prestadora  en la estrategia de promoción de los derechos sexuales y reproductivos en Adolescentes y jóvenes, de los SSAAJ en el distrito de Cartagena. </t>
  </si>
  <si>
    <t>https://community.secop.gov.co/Public/Tendering/OpportunityDetail/Index?noticeUID=CO1.NTC.5645589&amp;isFromPublicArea=True&amp;isModal=False</t>
  </si>
  <si>
    <t>1 movilización social anual alrededor del apoyo a la garantía y restablecimiento de los derechos en salud a las personas victima de violencia de género</t>
  </si>
  <si>
    <t>Realizar anualmente 1 movilización social alrededor del apoyo a la garantía y restablecimiento de los derechos en salud a las personas victima de violencia de género</t>
  </si>
  <si>
    <t xml:space="preserve">1 Movilización anual
Fuente: Archivos de la Dimensión de la Sexualidad </t>
  </si>
  <si>
    <t>Desarrollar capacidades  al recurso  humano del 100% de las EAPB   y su red prestadora  con la implementación de la Directriz de Atención para la planificación familiar, la detección temprana de cáncer de seno, utero y próstata y coordinación intersectorial de los miembros del mecanismo articulador para prevención d ela VBG,</t>
  </si>
  <si>
    <t>https://community.secop.gov.co/Public/Tendering/OpportunityDetail/Index?noticeUID=CO1.NTC.5711566&amp;isFromPublicArea=True&amp;isModal=False</t>
  </si>
  <si>
    <t>2.000 Mujeres formadas para la Promoción de sus derechos Sexuales y Reproductivos  y la igualdad de género</t>
  </si>
  <si>
    <t>Mujeres formadas para la Promoción de sus derechos y la igualdad de género</t>
  </si>
  <si>
    <t xml:space="preserve">0
Fuente: Archivos de la Dimensión de la Sexualidad </t>
  </si>
  <si>
    <t>Aplicar 2600 pruebas de tamizaje para VIH en el entorno comunitario en el marco del Plan de Salud Pública de Intervenciones Colectivas – PIC a las personas de la población vulnerable (Hombres que tienen relaciones sexuales con hombres - HSH, Trabajores Sexuales y mujeres trans) para la deteccion temprana, identificacion oportuna y canalizacion a los servicios de salud</t>
  </si>
  <si>
    <t>Desarrollar capacidades al 100% de las EAPB  y su red prestadora  en la estrategia de promoción de los derechos sexuales y reproductivos, línea estratégica de ITS - VIH/SIDA, Sífilis gestacional, congénita y adquirida, y Hepatitis B y C</t>
  </si>
  <si>
    <t xml:space="preserve">Realizar 30  acciones de coordinación intersectorial en el marco del compromiso adquirido por el ente territorial en el Proyecto de País para Prevención de VIH en población clave (hombres que tiene relaciones sexuales con hombres y trabajador sexual) y acompañamiento en ruta de atención.             </t>
  </si>
  <si>
    <t>Realizar una (1) intervencion de informacion en salud a traves de una movilización social realizada en un microterritorio priorizado de la localidad 1 del Distrito de Cartagena en el marco de la conmemoracion del dia mundial de la lucha contra el VIH para orientar, advertir y anunciar sobre la promoción de los derechos sexuales y reproductivos y la prevención de ITS/VIH/SIDA en Poblaciones vulnerables de las tres localidades del Distrito de Cartagena.</t>
  </si>
  <si>
    <t>Desarrollar capacidades  al recurso  humano del 100% de las EAPB  y su red prestadora  en Atención Integral en Salud a víctimas de violencia de género y sexual así como el desarrollo de procesos de coordinación intersectorial  en las diferentes instituciones  que conforman  el  Comité Interinstitucional Consultivo  para prevención de violencias de genero y sexual  del Disrito de Cartagena de Indias</t>
  </si>
  <si>
    <t>Desarrollar (1) intervencion de informacion en salud por medio de una movilizacion social en el entorno comunitario de un microterritorio priorizado de la localidad 1 del Distrito de Cartagena en el marco de la conmemoracion del dia mundial de la NO violencia contra la mujer para orientar, advertir y anunciar sobre la promoción de los derechos sexuales reproductivos,  igualdad de género y la prevención de violencia de género con la participacion de las personas en todos los cursos de vida.</t>
  </si>
  <si>
    <t>Avance Programa Sexualidad, derechos sexuales y reproductivos</t>
  </si>
  <si>
    <t>Ejecucion Presupuestal Programa Sexualidad, derechos sexuales y reproductivos</t>
  </si>
  <si>
    <t>Programa: Vida saludable y enfermedades transmisibles</t>
  </si>
  <si>
    <t>Vacunar anualmente a 17.600 niños y niñas menores de un año con todos los biológicos del esquema de acuerdo a la edad.</t>
  </si>
  <si>
    <t>Número de niños y niñas menores de un año vacunados con todos los biológicos del esquema de acuerdo a la edad.</t>
  </si>
  <si>
    <t>16575
Fuente: Sistema de Información PAI (2019)</t>
  </si>
  <si>
    <t xml:space="preserve"> Servicio de gestión del riesgo para enfermedades inmunoprevenibles</t>
  </si>
  <si>
    <t>Disminuir el riesgo de enfermar y morir por enfermedades prevenibles por vacuna a la población de niños y niñas menores de seis años de edad, adolescentes, mujeres en edad fértil y adulto mayor del Distrito de Cartagena de Indias</t>
  </si>
  <si>
    <t>Prevención y Control de las Enfermedades Inmunoprevenibles en el Distrito de  Cartagena de Indias</t>
  </si>
  <si>
    <t>Realizar análisis, seguimiento y evaluación al componente de Sistema de Información a 70 instituciones que prestan el servicio de vacunación y 15 EAPB acorde a los lineamientos  nacionales del PAI y normatividad vigente en el marco de la gestión del conocimiento</t>
  </si>
  <si>
    <t>Líder de Programa PAI Edelia Pajaro</t>
  </si>
  <si>
    <t>2.3.1905.0300.2020130010124</t>
  </si>
  <si>
    <t>EVIDENCIAS PAI MAYO 2024</t>
  </si>
  <si>
    <t>Posibilidad de perdida economica y reputacional por daño y descarte de vacunas y posterior reposición de las mismas; y por desabastecimiento temporal del biológico para la comunidad debido a falla en equipos, falta de mantenimiento en equipos de conservación de las vacunas o fallas de energía eléctrica</t>
  </si>
  <si>
    <t>Verificación de la contratación oportuna de los mantenimientos de red de frio</t>
  </si>
  <si>
    <t xml:space="preserve">1.Profesional o técnico asignado al programa mide dos veces al día de manera presencial, las temperaturas de los equipos que contienen los biológicos. Las temperaturas se miden diariamente, en dos oportunidades al día.                                      2.Sofware de medición remota de temperatura mide y monitorea remotamente de manera continua las temperaturas de los equipos que contienen biológicos, mediante equipos que contienen alarmas que llegan a través de mensaje de texto, llamadas y correos, al profesional y técnico responsable de los insumos y red de frio. La medición se realiza de manera permanente.                              3.Supervisor asignado para el contrato monitorea la ejecución de los  mantenimientos preventivo y correctivos contratado para los equipos de red de frio. La periodicidad de ejecución está descrita en el cronograma de mantenimientos de los equipos.        4.Enfermera de Red de frío aplica el plan de contingencia en caso de falla de fluido eléctrico. Se mantiene informado al personal sobre las actividades a implementar en caso de tener que activar el plan de contingencia                         </t>
  </si>
  <si>
    <t>PAI</t>
  </si>
  <si>
    <t>Vacunar anualmente a 17.700 niños y niñas de un año con todos los biológicos del esquema de acuerdo con la edad.</t>
  </si>
  <si>
    <t>Número de niños y niñas de un año vacunados con todos los biológicos del esquema de acuerdo a la edad.</t>
  </si>
  <si>
    <t>17082
Fuente: Sistema de Información PAI (2019)</t>
  </si>
  <si>
    <t>Cuartos fríos con mantenimiento</t>
  </si>
  <si>
    <t>Realizar 24 acciones  de coordinación  Intersectorial  y Desarrollo de Capacidades orientadas al posicionamiento del PAI que propendan por el logro de  cobertura útil de vacunación</t>
  </si>
  <si>
    <t xml:space="preserve">Desarrollar capacidades del recurso humano asistencial en salud en la normatividad, planes y estrategias del PAI a  70 IPS que prestan el servicio de vacunación. </t>
  </si>
  <si>
    <t>Número de IPS que prestan el servicio de vacunación con desarrollo de capacidades al recurso humano asistencial en salud en la normatividad, planes y estrategias del PAI</t>
  </si>
  <si>
    <t>70
Fuente: Sistema de Información PAI (2019)</t>
  </si>
  <si>
    <t>Fortalecer las acciones colectivas de vacunación que mejoren la oportunidad y la cobertura en la aplicación de las vacunas, a la cual tiene derecho la población menor de 1 año, un año, 18 meses, cinco años, niñas de de 9 a 17 años, niños de 9 años, mujeres en edad fertil de 10 a 49 años, gestantes, adultos mayores de 60 y mas años y talento humano en salud</t>
  </si>
  <si>
    <t>Realizar acciones del componente de cadena de frío y gestión de insumos a 70 IPS de acuerdo con las normas técnico administrativas del PAI, para garantizar la protección y calidad de biológicos especificadas en el manual PAI vigente y lineamientos nacionales emitidos por el MSPS.</t>
  </si>
  <si>
    <t>Realizar desarrollo de capacidades 70  Instituciones Prestadoras de Servicio de vacunacion  y 15 EAPB  que  contribuyan a la gestion tecnica, administrativa y operativa para el logro de cobertura útil del programa acorde a los lineamientos nacionales y normatividad vigente.</t>
  </si>
  <si>
    <t>Disminuir la Tasa de Letalidad por Dengue a menos del 5%</t>
  </si>
  <si>
    <t>Tasa de Letalidad por Dengue</t>
  </si>
  <si>
    <t>5%                               Fuente: ASIS (2018)</t>
  </si>
  <si>
    <t>Tasa menor a 0,05</t>
  </si>
  <si>
    <t>Disminuir riesgo de enfermar o morir por eventos en salud asociados a la transmisión vectorial en el distrito de Cartagena</t>
  </si>
  <si>
    <t>Prevención, promoción , vigilancia y control de enfermedades de transmision vectorial en el Distrito de Cartagena de Indias</t>
  </si>
  <si>
    <t>Adoptar, implementar y evaluar los seis (6) componentes de la estrategia EGI para la Inspección, Vigilancia y Control de las ETV</t>
  </si>
  <si>
    <t xml:space="preserve"> Contrato de prestación de servicios
(Para soportar este numeral, se
deberán anexar todos los links de
Secop II de cada uno de los procesos
contractuales realizados en la vigencia
2024  y anexar Informes detallado de cada componente de estrategia EGI Trimestral</t>
  </si>
  <si>
    <t>Profesional Especializado a cargo de programa de Salud ambiental Wilson Ortega Hernández</t>
  </si>
  <si>
    <t>1.3.2.3.01 -017 RB RF FONDO LOCAL DE SALUD</t>
  </si>
  <si>
    <t>2.3.1905.0300.2020130010164</t>
  </si>
  <si>
    <t>12-CONTRATO DE PRESTACION DE SERVICIOS    14-CONTRATO DE OBRA</t>
  </si>
  <si>
    <t>Posibilidad de perdida reputacional por incumplimiento de las acciones de promoción, prevención y control de los criaderos de mosquitos transmisores de Enfermedades de Transmisión Vectorial debido a escasez de recurso humano, financiero y logístico para realizar dichas actividades de manera eficiente</t>
  </si>
  <si>
    <t>Seguimiento semanal a las acciones de promoción, prevención y control mediante las salas de análisis de riesgos (SAR)</t>
  </si>
  <si>
    <t>1.Lider de Programa de salud ambiental hace y entrega oportunamente la actualización del proyecto relacionado con las necesidades de contratación del recurso humano y logístico. Al finalizar cada año se hace la actualización del proyecto para el año siguiente. 2.Lider de Programa de salud ambiental solicita la contratación de recurso humano adicional con los recursos de reincorporación. A mediados del primer semestre de cada año, de acuerdo con el monto de recursos de reincorporación, se presentan las necesidades de Talento Humano.</t>
  </si>
  <si>
    <t xml:space="preserve">Implementar al 100% de sus componentes la Estrategia de Gestión Integrada (EGI) para la vigilancia,  promoción de la salud prevención de la enfermedad y control de la ETV. </t>
  </si>
  <si>
    <t>Porcentaje de implementación de la Estrategia de Gestión Integrada (EGI) para la vigilancia, promoción de la salud, prevención de la enfermedad y control de la ETV</t>
  </si>
  <si>
    <t>70%
Fuente: Sistema de Información PAI (2019)</t>
  </si>
  <si>
    <t xml:space="preserve"> Servicio de gestión del riesgo para abordar situaciones de salud relacionadas con condiciones ambientales
</t>
  </si>
  <si>
    <t>Desarrollar la Estrategia de cambio conductual COMBI en barrios priorizados de las localidades del Distrito</t>
  </si>
  <si>
    <t>TRANSFERENCIAS DEL MINISTERIO DE PROTECCION SOCIAL SALUD PUBLICA</t>
  </si>
  <si>
    <t>1.2.3.3.10-016 - TRANSFERENCIAS DEL MINISTERIO DE PROTECCION SOCIAL SALUD PUBLICA</t>
  </si>
  <si>
    <t>Ejecutar el 100% de las acciones del Plan de Intervenciones Colectivas planeadas para la prevención de las ETV en los entornos definidos en los lineamientos vigentes</t>
  </si>
  <si>
    <t>Necesidad de contratación entregada, CDP,Contrato,  RP, acta de inicio y concertación, evaluaciones y certitificación de cumplimiento e Informes parciales o final segun aplique (Para soportar, se
anexa enlace web Secop II ) del PICSP de las ETV</t>
  </si>
  <si>
    <t>12-CONTRATO DE PRESTACION DE SERVICIOS 101-CONTRATO INTERADMINISTRATIVO</t>
  </si>
  <si>
    <t>Realizar desarrollo de capacidades al 100% de las EAPB e IPS del Distrito con mayor notificación de casos de dengue en la guía clínica y rutas de atención de las ETV</t>
  </si>
  <si>
    <t>RB RF SGP SALUD PUBLICA</t>
  </si>
  <si>
    <t>1.3.2.2.06-087 RB RF SGP SALUD PUBLICA</t>
  </si>
  <si>
    <t>Realizar acciones de  vigilancia y control de vectores analisis de informacion  los sectores en donde se  prevengan casos de ETV en el Distrito y adoptar medidas de prevención y seguimiento que garanticen la protección de la salud pública.</t>
  </si>
  <si>
    <t xml:space="preserve"> Contrato de prestación de servicios
(Para soportar este numeral, se
deberán anexar todos los links de
Secop II de cada uno de los procesos
contractuales realizados en la vigencia
2024  y anexar Informes de actividades  </t>
  </si>
  <si>
    <t>SGP SALUD PUBLICA</t>
  </si>
  <si>
    <t>1.2.4.2.02-170 - SGP SALUD PUBLICA</t>
  </si>
  <si>
    <t>12-CONTRATO DE PRESTACION DE SERVICIOS 103-PRESTACION DE SERVICIOS DE ASEO</t>
  </si>
  <si>
    <t>PAS ETV 2024</t>
  </si>
  <si>
    <t>Realizar acciones de Inspección Vigilancia y Control al 100% de los sectores en donde se notifiquen casos de ETV y adoptar medidas de prevención y seguimiento que garanticen la protección de la salud pública.</t>
  </si>
  <si>
    <t>34.7%</t>
  </si>
  <si>
    <t>PAS ETV 2025</t>
  </si>
  <si>
    <t xml:space="preserve">Mantener anualmente las capacidades técnicas en guías y protocolo a   Diez (10) Instituciones prestadoras de salud priorizadas que cuentan con Salas de atención a Enfermedades respiratorias agudas en el Distrito de Cartagena </t>
  </si>
  <si>
    <t>Número de Instituciones prestadoras de salud priorizadas que cuentan con Salas de atención a Enfermedades respiratorias agudas en el Distrito de Cartagena con desarrollo de capacidades técnicas en guías y protocolo.</t>
  </si>
  <si>
    <t>10
Fuente: Progrma IRA  (2019)</t>
  </si>
  <si>
    <t xml:space="preserve"> Servicio de gestión del riesgo para enfermedades emergentes, reemergentes y desatendidas</t>
  </si>
  <si>
    <t>Disminuir la morbilidad y mortalidad por infeccion respiratoria aguda en la población de niños y niñas  menores de 5 años en el distrito de cartagena de indias.</t>
  </si>
  <si>
    <t>Prevención , manejo y control de la Infección Respiratoria Aguda en niños y niñas menores de cinco años en  Cartagena de Indias</t>
  </si>
  <si>
    <t>Realizar desarrollo de capacidades mediante la  asistencia tecnica que permite mejorar la   implementación del programa de prevención manejo y control de la Infección Respiratoria aguda  y fortalecimiento  de la estrategia  Salas de atención a las Enfermedades Respiratorias agudas en Instituciones Prestadoras de Salud..</t>
  </si>
  <si>
    <t xml:space="preserve"> Contrato de prestación de servicios
(Para soportar este numeral, se
deberán anexar todos los links de
Secop II de cada uno de los procesos
contractuales realizados en la vigencia
2024  y anexar Informes de actividades  actas de reunión y acciones institucionales y asistencia técnica</t>
  </si>
  <si>
    <t>Lider Programa Infancia e IRA María Crsitina Ricardo Gomez</t>
  </si>
  <si>
    <t>2.3.1905.0300.2020130010173</t>
  </si>
  <si>
    <t>Reducir a niveles de 28 x 100.000 la Tasa de Mortalidad IRA en menores de 5 años</t>
  </si>
  <si>
    <t>Tasa de Mortalidad IRA en menores de 5 años – casos por 100.000 menores 5 años.</t>
  </si>
  <si>
    <t>32,01
Fuente: Programa IRA  (2019)</t>
  </si>
  <si>
    <t>28 x 100.000</t>
  </si>
  <si>
    <t>Tasa de Mortalidad IRA en menores de 5 años a niveles de 28 x 100.000</t>
  </si>
  <si>
    <t>28X100.000</t>
  </si>
  <si>
    <t xml:space="preserve">Realizar desarrollo de capacidades que permitan fortalecimiento en la  prevención manejo y control de la Enfermedad respiratoria aguda  en los entornos institucionales en el Distrito de Cartagena. </t>
  </si>
  <si>
    <t>Aumentar a 600 los agentes de cambio (líderes voluntarios AIEPI- EPS) en fortalecimiento de  capacidades en prevención y manejo la Infección respiratoria Aguda en menores 5 años.</t>
  </si>
  <si>
    <t>Número de agentes de cambio (líderes voluntarios AIEPI- EPS) con capacidades en prevención y manejo la Infección respiratoria Aguda</t>
  </si>
  <si>
    <t>150
Fuente: Programa IRA  (2019)</t>
  </si>
  <si>
    <t>Realizar coordinación intersectorial  para la prevención de enfermedades educativos en las tres localidades del distrito</t>
  </si>
  <si>
    <t>Vo se inician actividades de pic</t>
  </si>
  <si>
    <t>Realizar una estrategia de educacion en salud sobre prevención de enfermedades respiratorias a  150  líderes y agentes educativos, que permitan un adecuado abordaje en comunidad.</t>
  </si>
  <si>
    <t xml:space="preserve">Necesidad de contratación entregada, CDP,Contrato,  RP, acta de inicio y concertación, evaluaciones y certitificación de cumplimiento e Informes parciales o final segun aplique (Para soportar, se
anexa enlace web Secop II ) para Desarrollar acciones de educación y comunicación para la salud infantil y prevención de enfermedades respiratorias en 150 líderes y agentes educativos para instalar capacidades que permitan un adecuado abordaje en comunidad. </t>
  </si>
  <si>
    <t>Conformación y fortalecimiento anual del 100% de las organizaciones de base comunitarias (OBC) que apoyen las acciones de prevención y control de la Tuberculosis</t>
  </si>
  <si>
    <t>Porcentaje de conformación y fortalecimiento de las organizaciones de base comunitarias (OBC) que apoyen las acciones de prevención y control de la Tuberculosis</t>
  </si>
  <si>
    <t>50%
Fuente: Sistema de Información TB y Lepra (2019)</t>
  </si>
  <si>
    <t xml:space="preserve"> Servicio de educación informal en temas de salud pública
</t>
  </si>
  <si>
    <t>Disminuir de la incidencia, la mortalidad y los efectos catastróficos  de la Tuberculosis en el Distrito de Cartagena de Indias</t>
  </si>
  <si>
    <t>Prevención y Control de la Tuberculosis en el Distrito de  Cartagena de Indias</t>
  </si>
  <si>
    <t>Desarrollar Capacidades del talento humano de 150 instituciones del SGSSS, para la implementación del plan estratégico hacia el fin de la tuberculosis 2016-2025 en sus, tres líneas estratégicas en el marco de las MIAS y  seguimiento a los planes de mejoramiento Institucional, a través de la asistencia técnica del programa.</t>
  </si>
  <si>
    <t xml:space="preserve"> Contrato de prestación de servicios (Para soportar este numeral, se
deberán anexar todos los links de Secop II de cada uno de los procesos
contractuales realizados en la vigencia 2024  y anexar Informes de actividades  -actas de reunión y acciones institucionales y asistencia técnica</t>
  </si>
  <si>
    <t>febrero 1 de 2023</t>
  </si>
  <si>
    <t>Dirección Operativa Salud Pública</t>
  </si>
  <si>
    <t xml:space="preserve">Santiago Fadul Perez Líder de programa TB y Lepra </t>
  </si>
  <si>
    <t>1.3.3.5.07-93-017 RB RF FONDO LOCAL DE SALUD</t>
  </si>
  <si>
    <t>2.3.1905.0300.2020130010060</t>
  </si>
  <si>
    <t>95-CONTRATO DE PRESTACION DE SERVICIOS MINIMA CUANTIA</t>
  </si>
  <si>
    <t>MINIMA CUANTIA</t>
  </si>
  <si>
    <t>Posibilidad de perdida economica y reputacional por disminución en la asignación de recursos para el programa e incumplimiento en la captación de sintomaticos respiratorios y sintomáticos de piel debido a insuficiente recursos humanos y logisticos contratados</t>
  </si>
  <si>
    <t>Realizar monitoreo y seguimiento mensual a los cumplimiento de las visitas programadas</t>
  </si>
  <si>
    <t>1.Lider de Programa de Tuberculosis y Lepra hace y entrega oportunamente la actualización del proyecto relacionado con la contratación del recurso humano y logístico. Al finalizar cada año se hace la actualización del proyecto. 2.Lider de Programa de Tuberculosis y Lepra hace seguimiento al cumplimiento de la meta del indicador: "visitas de captación de sintomáticos de piel y visitas de captación de sintomáticos respiratorios". Mensualmente, y de acuerdo con los resultados se toman los correctivos necesarios.</t>
  </si>
  <si>
    <t>Lograr el 100% de la Implementación del plan de acción de investigación operativa en tuberculosis, a 2023.</t>
  </si>
  <si>
    <t>Porcentaje implementación del plan de acción de investigación operativa en tuberculosis de la Red Distrital de Investigación operativa y gestión del conocimiento en TB.</t>
  </si>
  <si>
    <t>25%
Fuente: Sistema de Información TB  (2019)</t>
  </si>
  <si>
    <t xml:space="preserve">Documentos de lineamientos técnicos </t>
  </si>
  <si>
    <t>Realizar la Vigilancia en salud pública de TB en 100% de poblaciones de riesgo (Estudio de contactos), grupos de alta vulnerabilidad (PPL, PSHC, PVC, indígenas) con enfoque diferencial orientando al reconocimiento temprano de la enfermedad, la búsqueda de atención oportuna y el cumplimiento del tratamiento por las personas afectadas, las familias y la comunidad.</t>
  </si>
  <si>
    <t>!00%</t>
  </si>
  <si>
    <t>https://alcart-my.sharepoint.com/:f:/g/personal/sefadulp_cartagena_gov_co/Ei4QbEtdMtZKntPA90sMiC8B6Qg-55037ML5Lk1yA49eqg?e=kdIOb3</t>
  </si>
  <si>
    <t>Aumentar el Seguimiento anual al 100% de los contactos para la búsqueda activa de sintomáticos y detección oportuna de casos de tuberculosis</t>
  </si>
  <si>
    <t>Porcentaje de estudio de contactos con seguimiento para la búsqueda activa de sintomáticos y detección oportuna de casos de Tuberculosis</t>
  </si>
  <si>
    <t>98%
Fuente: Sistema de Información TB  (2019)</t>
  </si>
  <si>
    <t>Apoyar  las acciones del proceso para verificar la calidad del dato, sistematizar la información estadística y velar por la oportunidad en la entrega de informes y actualización de las bases de datos que se requieran</t>
  </si>
  <si>
    <t> Reducir a 2,21 Casos por  100.000 Habitantes la mortalidad por tuberculosis</t>
  </si>
  <si>
    <t>Tasa de Mortalidad por Tuberculosis – Casos por  100.000 Habitantes</t>
  </si>
  <si>
    <t>4,43
Fuente: ASIS (2018)</t>
  </si>
  <si>
    <t>0,57 por 100.000 hab</t>
  </si>
  <si>
    <t>0,3 por 100.000 hab</t>
  </si>
  <si>
    <t>Implementar anualmente una estrategia de información en salud  para la Prevención y Control de la Tuberculosis</t>
  </si>
  <si>
    <t>Realizar fortalecimiento de diez (10) redes sociales y comunitarias intersectoriales (sectores: público, privado, voluntariado y  organizaciones de base comunitarias (OBC) a través de la  implementación de la estrategia ENGAGE TB con el propósito de desarrollar capacidades, interacciones, sinergias y establecer lazos de cooperación para prevención y control de la Tuberculosis</t>
  </si>
  <si>
    <t>Realizar acciones en el Proceso de Coordinación Intersectorial e interprogramatica al 100% de poblaciones vulnerables para articular esfuerzos y crear sinergias que favorezcan la  captación, detección, seguimiento de los  contactos y la Investigación operativa en estos grupos de interés.</t>
  </si>
  <si>
    <t xml:space="preserve"> Contrato de prestación de servicios (Para soportar este numeral, se
deberán anexar todos los links de Secop II de cada uno de los procesos
contractuales realizados en la vigencia 2023  y anexar Informes de actividades  -actas de reunión y acciones institucionales y asistencia técnica</t>
  </si>
  <si>
    <t>Realizar un Desarrollo de  Capacidades a  150 profesionales del area de la salud de las instituciones del SGSSS, para la implementación del plan estratégico hacia el fin de la tuberculosis 2016-2025 en sus, tres líneas estratégicas y  seguimiento a los planes de mejoramiento Institucional.</t>
  </si>
  <si>
    <t>Necesidad de contratación entregada, CDP,Contrato,  RP, acta de inicio y concertación, evaluaciones y certitificación de cumplimiento e Informes parciales o final segun aplique (Para soportar, se
anexa enlace web Secop II ) para Implementar anualmente una estrategia de información en salud  para la Prevención y Control de la Tuberculosis</t>
  </si>
  <si>
    <t xml:space="preserve">11-CONTRATOS INTERADMINISTRATIVOS    95-CONTRATO DE PRESTACION DE SERVICIOS MINIMA CUANTIA   </t>
  </si>
  <si>
    <t>Mantener el Seguimiento anual del 100% de convivientes para la detección oportuna de casos de Lepra de acuerdo al protocolo</t>
  </si>
  <si>
    <t>Porcentaje de estudio de convivientes con seguimiento para la detección oportuna de casos de Lepra de acuerdo al protocolo</t>
  </si>
  <si>
    <t>100%
Fuente: Sistema de Información Lepra (2019)</t>
  </si>
  <si>
    <t>Disminuir la discapacidad grado 2 en personas afectadas por la enfermedad de la lepra en el Distrito de Cartagena.</t>
  </si>
  <si>
    <t>Prevención y Control de la Lepra en el Distrito de  Cartagena de Indias</t>
  </si>
  <si>
    <t>Realizar la Vigilancia en salud pública a través de la   bsuqeda activa  de campo, estudio de contactos y convivientes del 100% de los  pacientes paucibacilares y multibacilares inscritos en el programa de control de la Lepra.</t>
  </si>
  <si>
    <t>Registros de Investigación de campo, estudio de contactos y convivientes del 100% de los pacientes paucibacilares y multibacilares inscritos en el programa de control de la Lepra.</t>
  </si>
  <si>
    <t>2.3.1905.0300.2020130010058</t>
  </si>
  <si>
    <t>RB MINISTERIO DE SALUD</t>
  </si>
  <si>
    <t>https://alcart-my.sharepoint.com/:f:/g/personal/ljdiazl_cartagena_gov_co/EnNnx8RwxudKl6tp7I3EXFsBFk2ALtyZssONbdVIDQ2TWw?e=Io97FR</t>
  </si>
  <si>
    <t>Disminuir la Tasa de Discapacidad Grado 2 a niveles de 0,05 x 100.000 Habitantes</t>
  </si>
  <si>
    <t>Tasa de Discapacidad Grado 2 Lepra</t>
  </si>
  <si>
    <t>0,1 x 100.000 Habitantes
Fuente: Sistema de Información Lepra (2019)</t>
  </si>
  <si>
    <t>0,05 x 100.000</t>
  </si>
  <si>
    <t>0,03 x 100.000</t>
  </si>
  <si>
    <t>Realizar tres (3) acciones en el Proceso de Coordinación Intersectorial, para articular esfuerzos y crear sinergias que favorezcan la conformación y mantenimiento de  organizaciones de base comunitaria, incidir en los programas de protección social para la inclusión de la Lepra y la TB en su agenda y planes de trabajo e investigación operativa en lepra.</t>
  </si>
  <si>
    <t>Actas 3 acciones en el Proceso de Coordinación Intersectorial, para articular esfuerzos y crear sinergias que favorezcan la conformación y mantenimiento de  organizaciones de base comunitaria, incidir en los programas de protección social para la inclusión de la Lepra y la TB en su agenda y planes de trabajo e investigación operativa en lepra.</t>
  </si>
  <si>
    <t xml:space="preserve">TRANSFERENCIAS DEL MINISTERIO DE PROTECCION SOCIAL </t>
  </si>
  <si>
    <t>1.2.3.3.10-016 - TRANSFERENCIAS DEL MINISTERIO DE PROTECCION SOCIAL</t>
  </si>
  <si>
    <t xml:space="preserve">Lograr la conformación y fortalecimiento anual del 100% de las organizaciones de base comunitarias (OBC) que apoyen las acciones de prevención y control de la lepra </t>
  </si>
  <si>
    <t>Porcentaje de conformación y fortalecimiento de las organizaciones de base comunitarias (OBC) que apoyen las acciones de prevención y control de la lepra.</t>
  </si>
  <si>
    <t>50%
Fuente: Sistema de Información TB y Lepra (2019)</t>
  </si>
  <si>
    <t xml:space="preserve">Realizar una estrategia de información en salud  sobre la  Eliminación y Control de la Lepra mediante un plan de medios  para atención diferencial, promoción, prevención y control de la discapacidad  ocasionada por la lepra 	</t>
  </si>
  <si>
    <t>Necesidad entregada, CDP, RP,evaluaciones y certificación de una estrategia de información en salud  para la Eliminación y Control de la Lepra implementada.</t>
  </si>
  <si>
    <t xml:space="preserve">RF FONDO LOCAL DE SALUD </t>
  </si>
  <si>
    <t xml:space="preserve">1.3.2.3.01-017 - RF FONDO LOCAL DE SALUD </t>
  </si>
  <si>
    <t>Avance Programa: Vida saludable y enfermedades transmisibles</t>
  </si>
  <si>
    <t>Ejecucion Presupuestal Programa Vida saludable y enfermedades transmisibles</t>
  </si>
  <si>
    <t>Programa: Salud pública en emergencias y desastres</t>
  </si>
  <si>
    <t> Reducir a niveles menores a 1 por cada 100.000 habitantes la mortalidad por urgencias, emergencias y desastres.</t>
  </si>
  <si>
    <t>Tasa de  Mortalidad por emergencias y desastres</t>
  </si>
  <si>
    <t>1,27
Fuente: CRUE 2019</t>
  </si>
  <si>
    <t>Adecuar y Dotar el Centro regulador de Urgencias y Emergencias</t>
  </si>
  <si>
    <t xml:space="preserve">SALUD PÚBLICA EN EMERGENCIAS Y DESASTRES </t>
  </si>
  <si>
    <t>Fortalecer la capacidad de gestión integral y la  respuesta en atención de urgencias emergencias y desastres en Cartagena</t>
  </si>
  <si>
    <t>Servicio  de Gestión Integral y Respuesta en Salud ante Emergencias y Desastres en el Distrito de   Cartagena de Indias</t>
  </si>
  <si>
    <t>Verificar que mínimo 29 IPS apliquen las guías o manuales de atención de urgencias, en salud mental, prehospitalario y hospitalario y guías de toxicología en situación de emergencia</t>
  </si>
  <si>
    <t xml:space="preserve">Actas de verificación y Actas de desarrollo de capacidades </t>
  </si>
  <si>
    <t>Dirección Operativa Vigilancia y Contrl</t>
  </si>
  <si>
    <t>Lider CRUE Alvaro Cruz Quintero</t>
  </si>
  <si>
    <t xml:space="preserve"> ICLD</t>
  </si>
  <si>
    <t>Servicio  de Gestión Integral y Respuesta en Salud ante Emergencias y Desastres en el Distrito de   Cartagena de Indias</t>
  </si>
  <si>
    <t>2.3.1905.0300.2021130010169</t>
  </si>
  <si>
    <t>Lograr anualmente que el 100% de Instituciones con servicios de urgencias apliquen el reglamento sanitario internacional</t>
  </si>
  <si>
    <t>Porcentaje de Instituciones con servicios de urgencias aplicando el reglamento sanitario internacional</t>
  </si>
  <si>
    <t>100%
Fuente:CRUE 2019</t>
  </si>
  <si>
    <t xml:space="preserve">Servicio de atención en salud pública en situaciones de emergencias y desastres (Producto principal del proyecto) </t>
  </si>
  <si>
    <t xml:space="preserve">Socializar las Guias de Atención Prehospitalaria, Urgencias, Toxicología 1000 personas de los sectores Salud, en los servicios de Atención Prehospitalaria, Urgencias y Transporte Asistencial </t>
  </si>
  <si>
    <t xml:space="preserve">Actas de desarrollo de capacidades, Listado de asistencia </t>
  </si>
  <si>
    <t>1,3,3,5,07-95-188 RB COLJUEGOS 25%</t>
  </si>
  <si>
    <t>Posibilidad de perdida reputacional por incumplimiento en las capacitaciones y asistencia técnica en la Gestión Integral  de Riesgo en Emergencias y Desastres debido a falta o demora de la contratación de personal para la ejecución de las actividades</t>
  </si>
  <si>
    <t>Monitoreo y seguimiento continuo de las actividades mediante la gestión de los indicadores</t>
  </si>
  <si>
    <t>1. El Coordinador del CRUED realiza interventoría a los contratistas en el cumplimiento de sus actividades. Mensualmente se verifica el cumplimiento de las actividades contratadas    2. El profesional especializado   verifica que se cumplan las capacitaciones programadas. Mensualmente se realiza conteo de las actividades realizadas. En caso de no cumplir, se reprograman las actividades pendientes.</t>
  </si>
  <si>
    <t>100% Instituciones con servicios de urgencias respondiendo oportunamente ante las emergencias y desastres que enfrenten. (29)</t>
  </si>
  <si>
    <t>Porcentaje de Instituciones con servicios de urgencias respondiendo oportunamente ante las emergencias y desastres que enfrenten.</t>
  </si>
  <si>
    <t>100%
Fuente:CRUE 2019</t>
  </si>
  <si>
    <t>Servicio de gestión territorial para atención en salud -pandemias- apoblación afectada por emergencias o desastres</t>
  </si>
  <si>
    <t xml:space="preserve">Regular todas las atenciones solicitadas al CRUED, realizar inspección, vigilancia y control a la atención de urgencias, diligenciar los certificados de defunción, verificar la disponibilidad de Banco de Sangres, de camas y la red de ambulancia y servicios de urgencias </t>
  </si>
  <si>
    <t xml:space="preserve">Base de datos del CRUED diligenciada y Estadisticas CRUED </t>
  </si>
  <si>
    <t>1,3,3,5,07-95-017 RB RF FONDO LOCAL DE SALUD</t>
  </si>
  <si>
    <t>Posibilidad de perdida reputacional por dificultad de comunicación con la linea 125 de Emergencias debido a saturación en la red telefónica de la Alcaldía</t>
  </si>
  <si>
    <t>Realizar seguimiento a los medios de comunicación alternos para garantizar su funcionamiento permanente</t>
  </si>
  <si>
    <t>1. El Coordinador del CRUED mantiene la utilización de las dos lineas móviles adicionales para garantizar la comunicación continua con el centro regulador. La lineas permanecen activas las 24 horas del día.   2.El Profesional especializado realiza monitoreo y seguimiento continuo a Instituciones Prestadoras de Salud -IPS y ambulancias mediante comunicación satelital. La actividad se realiza de manera continua y permanente</t>
  </si>
  <si>
    <t xml:space="preserve">Gestionar en Cartagena en la Zona Urbana, Rural e Insular 10 Zonas Cardio protegidas en Entidades Públicas, sector turístico, centros comerciales, estadios, sitios de recreación, centro histórico y  certificar a 2000 Primeros Respondiente  </t>
  </si>
  <si>
    <t xml:space="preserve">Actas de desarrollo de capacidades, listado de asistencia y certificado entregado </t>
  </si>
  <si>
    <t xml:space="preserve">Lograr que 29 Instituciones con servicios de urgencias apliquen el reglamento sanitario internacional. </t>
  </si>
  <si>
    <t xml:space="preserve">Actas de desarrollo de capacidades, listado de asistencia </t>
  </si>
  <si>
    <t xml:space="preserve">Fortalecer el programa Hospitales Seguros Frente a los Desastres en los 29 Hospitales y Clínicas del Distrito con servicios de urgencias </t>
  </si>
  <si>
    <t xml:space="preserve">Actas de evaluación y actas de asistencia técnica </t>
  </si>
  <si>
    <t>Lograr que 29 Instituciones con servicios de urgencias respondan oportunamente ante las emergencias y desastres que enfrenten.</t>
  </si>
  <si>
    <t>Avance Programa: Salud pública en emergencias y desastres</t>
  </si>
  <si>
    <t>Ejecucion Presupuestal Programa Salud pública en emergencias y desastres</t>
  </si>
  <si>
    <t>Programa: Salud y ámbito laboral</t>
  </si>
  <si>
    <t>Reducir la tasa de accidentalidad a niveles de 5 casos por cada 100 trabajadores</t>
  </si>
  <si>
    <t>Tasa de Accidentalidad en el Trabajo - casos por cada 100 trabajadores</t>
  </si>
  <si>
    <t>5,02
Fuente: DADIS 2019</t>
  </si>
  <si>
    <t xml:space="preserve"> Servicio de gestión del riesgo para abordar situaciones prevalentes de origen laboral</t>
  </si>
  <si>
    <t>5 casos por cada 100 trabajadores</t>
  </si>
  <si>
    <t>Disminuir los riesgos de presentación accidentes y enfermedades de origen laboral en el sector de la economía formal e informal de Distrito de Cartagena.</t>
  </si>
  <si>
    <t>Fortalecimiento de la promoción de la salud y seguridad en el entorno laboral de la economía formal e informal del Distrito de  Cartagena de Indias</t>
  </si>
  <si>
    <t>Desarrollar capacidades  en 150  microempresas y empresas del Distrito de Cartagena sobre el SGSST</t>
  </si>
  <si>
    <t>Actas reuniones y asistencia tecnica para desarrollar capacidades  en 150  microempresas y empresas del Distrito de Cartagena sobre el SGSST</t>
  </si>
  <si>
    <t>febrero 1 de 2024</t>
  </si>
  <si>
    <t>Lider ambito Laboral</t>
  </si>
  <si>
    <t>Ethel Garcia</t>
  </si>
  <si>
    <t>2.3.1905.0300.2020130010129</t>
  </si>
  <si>
    <t>2. V.ASITENCIAS TECNICAS ABRIL- MAYO.pdf</t>
  </si>
  <si>
    <t>Aumentar a  600 el número de visitas de asistencia técnica a microempresas o macroempresas del Distrito de Cartagena para el fortalecimiento y desarrollo de capacidades relacionadas con el Sistema General de Seguridad y Salud en el Trabajo (SGSST) de conformidad con la normatividad Vigente.</t>
  </si>
  <si>
    <t>Número de visitas de  asistencias técnica relacionadas con el Sistema General de Seguridad y Salud en el Trabajo (SGSST) de conformidad con la normatividad Vigente realizadas a microempresas o macroempresas del Distrito </t>
  </si>
  <si>
    <t>480
Fuente:DADIS 2019</t>
  </si>
  <si>
    <t>Realizar acciones de coordinación intersectorial para la creación de 9 alianzas estratégicas y plan de accion con sectores: público, privado y comunitario del Distrito para fortalecimiento de la seguridad y salud en el trabajo</t>
  </si>
  <si>
    <t>Actas y registros de Coordinación intersectorial  para creación de 9 alianzas estratégicas y plan de accion con sectores: público, privado y comunitario del Distrito</t>
  </si>
  <si>
    <t>2.SEGUNDO-TRIMESTRE</t>
  </si>
  <si>
    <t>Aumentar a  36 el número de  actividades de sinergia y Planes de Acción con la coordinación de actores de las instituciones, entidades y otras de los sectores público, privado y comunitario del Distrito para el abordaje de la población trabajadora informal</t>
  </si>
  <si>
    <t>Número de sinergias y planes de acción con los actores del Distrito</t>
  </si>
  <si>
    <t>28
Fuente:DADIS 2019</t>
  </si>
  <si>
    <t xml:space="preserve">Servicio de promoción de la salud y prevención de riesgos asociados a condiciones no transmisibles
</t>
  </si>
  <si>
    <t xml:space="preserve">Desarrollar capacidades al 100% de las ARL que funcionan en el Distrito  para el abordaje y participación de la salud y ámbito laboral </t>
  </si>
  <si>
    <t>Actas reuniones y asistencia tecnica para capacidades del 100% de las ARL para el abordaje y participación de la salud y ámbito laboral en el Distrito de Cartagena.</t>
  </si>
  <si>
    <t>Abril 1 de 2024</t>
  </si>
  <si>
    <t>1.SEGUNDO-TRIMESTRE</t>
  </si>
  <si>
    <t xml:space="preserve">Realizar desarrollo de capacidades para el fortalecimiento  en temas de salud y ámbito laboral al 100% de las  Administradoras de Riesgos Laborales (ARL) </t>
  </si>
  <si>
    <t xml:space="preserve">Porcentaje de Administradoras de Riesgos Laborales desarrollo de capacidades para el fortalecimiento  en temas de salud y ámbito laboral </t>
  </si>
  <si>
    <t>100%
Fuente:DADIS 2019</t>
  </si>
  <si>
    <t>NP</t>
  </si>
  <si>
    <t>Realizar caracterización socio económica y laboral  a los trabajadores de la Economía popular y comunitaria pertenecientes al sector turístico del Distrito de Cartagena para obtener información de las condiciones de salud y los riesgos propios de sus actividades económicas en los mircroterritorios priorizados  de las playas de bocagrande- loguito, playa blanac -  Baru, Manzanillo mediante  la aplicación del nuevo formato realizado por el ministerio de salud y protección social " instrumento.</t>
  </si>
  <si>
    <t xml:space="preserve">Necesidad entregada, CDP, RP,evaluaciones y certificación de cumplimiento e Informes </t>
  </si>
  <si>
    <t>Aumentar a  20 intervenciones colectivas a la población del sector de la economía informal del Distrito.</t>
  </si>
  <si>
    <t>Número de intervenciones colectivas a la población del sector de la economía informal del Distrito.</t>
  </si>
  <si>
    <t>15
Fuente:DADIS 2019</t>
  </si>
  <si>
    <t xml:space="preserve">Servicio de gestión del riesgo para abordar condiciones crónicas prevalentes
</t>
  </si>
  <si>
    <t>Avance Programa: Salud y ámbito laboral</t>
  </si>
  <si>
    <t>Ejecucion Presupuestal Programa Salud y ámbito laboral</t>
  </si>
  <si>
    <t>AVANCE PLAN DE DESARROLLO DEPARTAMENTO ADMINISTRATIVO DISTRITAL DE SALUD A MAYO 2024</t>
  </si>
  <si>
    <t>AVANCE PROYECTOS DEPARTAMENTO ADMINISTRATIVO DISTRITAL DE SALUD A MAYO 2024</t>
  </si>
  <si>
    <t>EJECUCION PRESUPUESTAL DEPARTAMENTO ADMINISTRATIVO DISTRITAL DE SALUD A MAYO 2024</t>
  </si>
  <si>
    <t>PORCENTAJE DE EJECUCION PRESUPUESTAL DEPARTAMENTO ADMINISTRATIVO DISTRITAL DE SALUD A MAYO 2024 SEGÚN GIROS</t>
  </si>
  <si>
    <t>PROGRAMA</t>
  </si>
  <si>
    <t>PROYECTO</t>
  </si>
  <si>
    <t>CODIGO</t>
  </si>
  <si>
    <t>FECHA</t>
  </si>
  <si>
    <t>ACTIVIDAD INICIAL</t>
  </si>
  <si>
    <t>ACTIVIDAD NUEVA</t>
  </si>
  <si>
    <t>Fortalecimiento de la calidad de la atención en salud para la población pobre no asegurada residente en el Distrito Cartagena de Indias</t>
  </si>
  <si>
    <t>2020-13001-0153</t>
  </si>
  <si>
    <t>Garantizar en un 100%, dentro del Modelo de atención integral de Salud Distrital  la atención para los niños, las niñas, los adolescentes, jóvenes y las familias de comunidades indígenas</t>
  </si>
  <si>
    <t>Garantizar en un 100%, articulando con la Ese Cartagena de Indias la atención intercultural indigena</t>
  </si>
  <si>
    <t>Desarrollo Institucional del Departamento Administrativo Distrital de Salud de Cartagena de Indias</t>
  </si>
  <si>
    <t>2020-13001-0132</t>
  </si>
  <si>
    <t>Realizar 3 veces al año el reporte de ejecucion de controles del plan anticorrupcion</t>
  </si>
  <si>
    <t xml:space="preserve">Consolidar y enviar las evidencias de ejecución de controles  establecidos en el mapa de riesgos de corrupción del DADIS , enviadas por los lideres de los procesos y solicitadas por la Oficina Asesora de Control Interno, como parte del proceso de seguimiento y control realizado tres veces al año. </t>
  </si>
  <si>
    <t>no habia</t>
  </si>
  <si>
    <t>Realizar la interventoria al  100% de las obras de construccion y  adecuacion de  puestos de salud, centro de salud y hospitales publicos del Distrito de Cartagena priorizados</t>
  </si>
  <si>
    <t>Adecuar y dotar  la sede  del Departamento Administrativo Distrital de Salud con el fin de mejorar la prestacion de servicios</t>
  </si>
  <si>
    <t>Realizar reintegro Rendimiento  de transferencias Minsalud</t>
  </si>
  <si>
    <t>Servicio de Gestión Integral y Respuesta en Salud ante Emergencias y Desastres en el Distrito de Cartagena de Indias</t>
  </si>
  <si>
    <t>2020-13001-0169</t>
  </si>
  <si>
    <t xml:space="preserve">Dotar al Centro de reserva del CRUED para actuar en situaciones de urgencias, emergencias o desastres y los simulacros en el Distrito de Cartagena </t>
  </si>
  <si>
    <t>Reestructuración tecnológica de la central de  telemática del CRUED, para el fortalecimiento en el servicio de telecomunicaciones en la transmisión de datos informatizados, centralización de operaciones y toma de decisiones.</t>
  </si>
  <si>
    <t>Garantizar el 100% de las Atenciones prehospitalarias  requeridas en zonas turisticas.</t>
  </si>
  <si>
    <t>Control , Vigilancia, Inspección y Promoción del Sistema Obligatorio de Garantía de la Calidad en el Distrito de Cartagena de Indias</t>
  </si>
  <si>
    <t>2020-130010-063</t>
  </si>
  <si>
    <t xml:space="preserve">Capacitar a los prestadores de servicios de salud en las normas del sistema obligatorio de garantia de la calidad del sistema general de seguridad social en salud </t>
  </si>
  <si>
    <t>Fortalecimiento de la Promoción Social en Salud de los Grupos Poblacionales Vulnerables y de la Participación Social en Salud en el Distrito de Cartagena de Indias</t>
  </si>
  <si>
    <t>2021-13001-0157</t>
  </si>
  <si>
    <t>Reintegrar al tesoro nacional recursos destinados para financiar el procedimiento de certificación de discapacidad y el Registro de Localización y Caracterización de las Personas con Discapacidad – RLCPD en el Distrito de Cartagena.</t>
  </si>
  <si>
    <t>Mejorar la Oportunidad en la atención de la consulta de medicina especializada 15 días.</t>
  </si>
  <si>
    <t>2020-13001-0157</t>
  </si>
  <si>
    <t>Se incremento el valor la  actividad del proyecto, seran devueltos en la incorporaciòn- No hay cambio de la actividad.</t>
  </si>
  <si>
    <t>2020-13001-0151</t>
  </si>
  <si>
    <t xml:space="preserve">Realizar el 100% de acciones colectivas  en los eventos de interés en salud pública de acuerdo a los linemientos nacionales para la vigilancia en salud publica </t>
  </si>
  <si>
    <t>Realizar una (1)  caracterización social y ambiental frente a los eventos de interés en salud pública en los entornos donde se desarrollan las personas, familias y comunidades para la detección y gestión oportuna del riesgo en todos los cursos de vida en las tres localidades del distrito de Cartagena .</t>
  </si>
  <si>
    <t>La actividad PIC se encuentra en como tarea y se configura como compromiso del MAITE.</t>
  </si>
  <si>
    <t>2021-13001-0170</t>
  </si>
  <si>
    <t>2. Apoyar en un 100% la construcción y desarrollo progresivo del Modelo de Acción Integral Territorial (MAITE) en Salud Pública</t>
  </si>
  <si>
    <t>Aplicar (1) proceso de caracterización social y ambiental en entornos de la vida cotidiana identificando en las personas, familias o comunidades su situación de salud, condiciones sociales, sanitarias y ambientales que inciden en la salud, los factores de riesgo o de protección y los recursos disponibles para la promoción de la salud y la prevención de riesgos del entorno hogar en 10 microterritorios priorizados del Distrito de Cartagena</t>
  </si>
  <si>
    <t>La actividad PIC se encuentra en como tarea y se se aumenta por un saldo de cdp por contrato liquidado, se incorpora en traslado.</t>
  </si>
  <si>
    <t>2020-13001-0177</t>
  </si>
  <si>
    <t>  Realizar acciones de Educación para la Salud mediante la implementación de dos (2) estrategias comunitarias que permitan  la adopción de prácticas claves para el cuidado de la salud infantil en el entorno hogar mediante la realizacion de  ciclos de capacitaciones en la estrategia Aiepi y cuidArte.</t>
  </si>
  <si>
    <t xml:space="preserve">Realizar 2 (dos )estrategias de Educación que faciliten la adopción de prácticas claves para el cuidado de la salud infantil en el marco de la estrategia Aiepi y cuidArte en el entorno hogar y comunitario mediante encuentro de saberes. </t>
  </si>
  <si>
    <t>2020-13001-0150</t>
  </si>
  <si>
    <t>Realizar aplicación regular de vacunas antirrábicas en  perros y gatos, casa a casa  a 90.0000 animales en el Distrito de Cartagena.</t>
  </si>
  <si>
    <t>Aplicar Vacuna antirrábica a 90.000 caninos y felinos en las tres (3) localidades del Distrito de Cartagena para el logro de coberturas útiles de vacunación, interrupción de la circulación del virus, eliminación de la rabia humana transmitida por perros y gatos.</t>
  </si>
  <si>
    <t>Realizar el 100% de acciones colectivas y movilización social  programadas  dirigidas a la comunidad capaces de impactar sobre sus conductas de riesgo y la implementación de la política de tenencia Responsable de animales de compañía y de producción.</t>
  </si>
  <si>
    <t>Desarrollar 4 intervenciones de información en salud, sobre tenencia responsable de animales de compañía a través de movilizaciones sociales realizadas en el ámbito urbano y rural de zonas priorizadas del Distrito de Cartagena.</t>
  </si>
  <si>
    <t>CONTROL Y VIGILANCIA DE LA CALIDAD DEL AGUA PARA CONSUMO HUMANO Y DE DIVERSION EN EL DISTRITO DE  CARTAGENA DE INDIAS</t>
  </si>
  <si>
    <t xml:space="preserve">2020-13001-0169
</t>
  </si>
  <si>
    <t>Desarrollar 27 acciones de educación y comunicación para la salud sobre Saneamiento Básico Ambiental, Entornos saludables y Agua a la comunidad de la zona rural continental e insular priorizadas en el  entorno educativo del distrito de Cartagena.</t>
  </si>
  <si>
    <t>incorporacion</t>
  </si>
  <si>
    <t>2020-13001-0130</t>
  </si>
  <si>
    <t>Diseñar una estrategia de información para promover la detección temprana del cáncer infantil u otro cáncer</t>
  </si>
  <si>
    <t>Realizar 3 intervenciones de información en salud compuestas por video informativo, jingle y publicación en medio web, dirigidas   a niños, adolescentes padres y cuidadores en el entorno comunitario y organizaciones de base sociales en los micro territorios priorizados de la localidad 2 del Distrito de Cartagena, con el propósito de divulgar los signos y síntomas de alerta y las recomendaciones para la detección temprana de cáncer infantil.</t>
  </si>
  <si>
    <t>Realizar un desarrollo de capacidades a los profesionales de la salud 78 (EAPB E  IPS) del Distrito de Cartagena en detección temprana de alteraciones en población adolescente, adulto joven y del adulto mayor en la ruta de promoción y mantenimiento de la salud con énfasis en patologías cardiometabolicas y apoyar al proceso de adopción para implementar la estrategia conoce tu riesgo peso saludable en el entorno educativo, comunitario, institucional y laboral.</t>
  </si>
  <si>
    <t>Desarrollar 5 jornadas de informacion en salud  con Intervenciones breves en promoción de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 jóvenes y adultos de los entornos educativo , universitario y comunitario de los  microterritorio priorizados de las localidades 1,  2 y 3  del Distrito de Cartagena.</t>
  </si>
  <si>
    <t xml:space="preserve">era PE pilotaje de provisionalidad que se lleva a cabo en la institucion </t>
  </si>
  <si>
    <t>Fortalecimiento a 11  Redes de apoyo social y comunitario con incorporación y participación en rutas de atención en salud y desarrollo de capacidades alrededor del cuidado y los derechos en salud de los eventos crónicos articulando con la oferta  definida en el territorio y con las asociaciones de migrantes o venezolanos establecidas en el territorio.</t>
  </si>
  <si>
    <t xml:space="preserve">Conformar y fortalecer  a 11  Redes de apoyo social y comunitario para desarrollo de capacidades y participación social de los grupos de base social y comunitaria de area rural y urbana del Distrito de Cartagena para la promoción de los estilos de vida saludable y el abordaje de las Enfermedades No Transmisibles, enfermedades huérfanas y las alteraciones de la salud bucal, visual y auditiva. </t>
  </si>
  <si>
    <t>2020-13001-0144</t>
  </si>
  <si>
    <t>Implementar un proceso de educación y capacitación en salud bucal, en entornos virtuales y de TV, para la construcción de conocimientos y aprendizaje orientado a padres y cuidadores de niños menores de cinco años, adolescencia y juventud  sobre factores protectores para la salud bucal e identificar el riesgo en salud de los integrantes de los núcleos familiares</t>
  </si>
  <si>
    <t>Realizar Cinco (5) intervenciones de información en salud en los entornos hogar, institucional y educativo a través de jornadas lúdico-recreativas,  cuñas radiales, video institucional, transmisión en vivo y proyección de video en los barrios dirigidas a 300 personas; padres de familias, cuidadoras de los Centro de Desarrollo Infantil – CDI y estudiantes  de 4º y 5º primaria de instituciones educativas de los microterritorios priorizados de la localidad uno y dos del Distrito de Cartagena  para la promoción e identificación de las alteraciones de la salud bucal.</t>
  </si>
  <si>
    <t>2020-13001-0145</t>
  </si>
  <si>
    <t xml:space="preserve">Diseñar,implemetar y evaluar una estrategia de informacion para la  salud, dirigida a la poblacion en general, para   orientar, advertir, anunciar o recomendar   sobre la promocion de la salud visual, con una entidad especializada en desarrollo de estrategias publicitarias  y que cuente con  el recurso tecnologico. </t>
  </si>
  <si>
    <t>Realizar 4 intervenciones de información en salud  en el entorno  comunitarias   incluyendo el uso de cuñas radiales , publicación en prensa digital, diseño y difusión de piezas publicitarias en plataformas digitales y video institucional)  con el propósito de orientar, advertir, anunciar o recomendar sobre la promoción de la salud visual prevencion  de  alteraciones  en los curso de vida de primera infancia e infancia.</t>
  </si>
  <si>
    <t>2020-13001-0146</t>
  </si>
  <si>
    <t xml:space="preserve">Realizar una  (1) estrategia de educacion y comunicación en salud   sobre la promoción de la salud auditiva y comunicativa según los lineamientos en el entorno comunitario </t>
  </si>
  <si>
    <t>Realizar 4 intervenciones de información en salud  en el entorno  comunitarias   incluyendo el uso de cuñas radiales , publicación en prensa digital, diseño y difusión de piezas publicitarias en plataformas digitales y video institucional)  con el propósito de orientar, advertir, anunciar o recomendar sobre la promoción de la salud auditiva y  prevencion  de  alteraciones  en los curso de vida de primera infancia e infancia.</t>
  </si>
  <si>
    <t>2020-13001-0166</t>
  </si>
  <si>
    <t>Implementar en un 100% segunda fase de la Politica Nacional de Salud Mental 2018 y la Politica Integral para la prevención y atención del consumo de sustancias psicoactivas 2019, en el Distrito de Cartagena.</t>
  </si>
  <si>
    <t>Realizar un (1) proceso de conformación y/o fortalecimiento de 12 redes sociales y comunitarias en salud mental y consumo de sustancia psicoactivas enmarcados en la formulación de las políticas públicas distritales de Salud Mental y prevención y atención al consumo de sustancias psicoactivas  de acuerdo al Decreto Distrital 1070 del 2021</t>
  </si>
  <si>
    <t>Implementar estrategia de Centro de Escucha Comunitario Virtual - CECV en el Distrito de Cartagena.</t>
  </si>
  <si>
    <t>Implementar una (1) estrategia de Centro de Escucha Comunitario – CEC para la promoción de la salud  mental y la prevención de problemas y trastornos mentales, los intentos de suicidio y el consumo de sustancias psicoactivas en los  entornos comunitarios, escolar y  educación superior en el Distrito de Cartagena de Indias</t>
  </si>
  <si>
    <t>2020-13001-0072</t>
  </si>
  <si>
    <t>Desarrollar  capacidades a talento humano de cuarenta (40) instituciones educativas priorizadas sobre implementación de guías alimentarias establecidas a nivel nacional</t>
  </si>
  <si>
    <t>Aplicar (1) proceso de caracterización social y ambiental en entornos de la vida cotidiana identificando en las personas, familias o comunidades su situación de salud, condiciones sociales, sanitarias y ambientales que inciden en la salud, los factores de riesgo o de protección y los recursos disponibles para la promoción de la salud y la prevención de riesgos del entorno educativo en 105 institución educativas priorizadas en el marco de la Política pública de ambientes escolares alimentarios saludables (PPAEAS) del Distrito de Cartagena</t>
  </si>
  <si>
    <t>2020-13001-0070</t>
  </si>
  <si>
    <t>Mejorar la calidad de la Atención de la gestante, fortaleciendo el desarrollo de capacidades en la Estrategia de Maternidad Segura a 150 médicos</t>
  </si>
  <si>
    <t>Realizar nueve (9) intervenciones de información en salud mediante el desarrollo de foros informativos sobre el cuidado del embarazo, presentación de la oferta institucional y de las EAPB, dirigidos a la población gestante en curso de vida adolescencia, juventud y adultez en el entorno comunitario del ambito urbano, rural e insular de microterriotrios priorizados de las tres (3) Localidades del Distrito.</t>
  </si>
  <si>
    <t>Desarrollar una estrategia de información y educación en salud, en el entorno comunitario, a 677 mujeres gestantes para promoción del ingreso temprano al control prenatal y la importancia de éste</t>
  </si>
  <si>
    <t>Realizar cuatro (4) intervenciones de información en salud consistentes en vallas, eucoles, cuña radial y video clip dirigidas al curso de vida: adolescencia, juventud, adultez y vejez en todos los entornos de los microterritorios del Distrito de Cartagena para la promoción e importancia del control prenatal, signos de alarma y rutas de atención integral.</t>
  </si>
  <si>
    <t>Realizar la conformación y fortalecimiento de tres (3) redes sociales y comunitarias, cada una (1) conformada en microterritorios priorizados de las tres (3) Localidades del Distrito de Cartagena, con el proposito de brindar  apoyo y acompañamiento a las gestantes y su familia, para la prevención y reducción de la morbilidad y mortalidad materna en el Distrito de Cartagena.</t>
  </si>
  <si>
    <t xml:space="preserve">Desarrollar capacidades en la estrategia de parto  humanizado al  100% de las IPS de Atención del parto del distrito de Cartagena </t>
  </si>
  <si>
    <t>Mejoramiento de la salud sexual y reproductiva de los y las cartageneras en el Distrito de Cartagena de Indias</t>
  </si>
  <si>
    <t>2020-13001-0069</t>
  </si>
  <si>
    <t>Generar herramientas para el  conocimiento y aprendizaje a 590 adolescentes vinculados a siete (7) instituciones educativa Públicas del Distrito de Cartagena priorizadas  para  prevención de embarazos en adolescentes y fortalecimiento de la toma de decisiones</t>
  </si>
  <si>
    <t xml:space="preserve">Realizar una  estrategia de información para la salud  para romociòn de los derechos sexuales y reproductivos, prevención del embarazo en la Adolescencia y violencias de gènero </t>
  </si>
  <si>
    <t xml:space="preserve">Desarrollar tres (3) intervenciones de informacion en salud por medio de cuñas radiales, mensajes por redes sociales y carro valla sobre promocion de derechos sexuales y reproductivos, prevencion de embarazo en adolescentes y violencias de genero dirigidos a adolescentes y jovenes del entorno comunitario de las unidades comuneras: cinco, seis y catorce u otras priorizadas del Distrito de Cartagena. </t>
  </si>
  <si>
    <t>no esta en la matriz plan de accion</t>
  </si>
  <si>
    <t>Desarrollar 50 actividades de Información  en salud  para la promoción  de los derechos, sexuales y derechos reproductivos  y  prevención del embarazo en adolescentes en el entorno educativo</t>
  </si>
  <si>
    <t>Realizar cincuenta (50) intervenciones de informacion en salud a traves de puesta en escena en el entorno educativo sobre promoción de derechos, sexuales y reproductivos  y  prevención del embarazo en adolescentes dirigidas a adolescentes de 50 instituciones educativas publicas del ambito urbano, rural e insular de los microterritorios priorizados de las tres Localidades del Distrito de Cartagena)</t>
  </si>
  <si>
    <t>Desarrollar una estrategia intersectorial para  tamizaje en VIH en el marco del Plan de Salud Pública de Intervenciones Colectivas – PIC a personas de la población vulnerable (Hombres que tienen relaciones sexuales con hombres - HSH y Trabajo Sexual) en el entorno comunitario.</t>
  </si>
  <si>
    <t>Aplicar 1700 pruebas de tamizaje para VIH en el entorno comunitario en el marco del Plan de Salud Pública de Intervenciones Colectivas – PIC a las personas de la población vulnerable (Hombres que tienen relaciones sexuales con hombres - HSH, Trabajores Sexuales y mujeres trans) para la deteccion temprana, identificacion oportuna y canalizacion a los servicios de salud.</t>
  </si>
  <si>
    <t>Realizar una movilización social  para  promoción de los derechos sexuales y reproductivos y la prevención de ITS/VIH/SIDA en Poblaciones vulnerables</t>
  </si>
  <si>
    <t>Generar herramientas para el conocimiento y aprendizaje a  1000 mujeres y población en general para promoción de los derechos sexuales  reproductivos y la igualdad  de género, prevención de violencia de género, prevención VIH y las hepatitis</t>
  </si>
  <si>
    <t>Desarrollar (1) intervención de información en salud por medio de una movilización social en el entorno comunitario de un microterritorio priorizado de la localidad 1 del Distrito de Cartagena en el marco de la conmemoración del día mundial de la NO violencia contra la mujer para orientar, advertir y anunciar sobre la promoción de los derechos sexuales reproductivos,  igualdad de género y la prevención de violencia de género con la participación de las personas en todos los cursos de vida.</t>
  </si>
  <si>
    <t>Desarrollar capacidades  al recurso  humano del 100% de las EAPB   y su red prestadora  con la implementación de las Rutas Integrales de atención en Salud Sexual y Reproductiva con enfasis en las prácticas claves que salvan vidas.</t>
  </si>
  <si>
    <t>esta actividad no esta en la matriz</t>
  </si>
  <si>
    <t>2020-13001-0124</t>
  </si>
  <si>
    <t xml:space="preserve">Diseñar, ejecutar y evaluar el impacto de una estrategia de acciones colectivas con el desarrollo de acciones de información en salud, de educación y comunicación para la salud orientadas a la  construcción del conocimiento, el aprendizaje  y fortalecimiento de las capacidades de las personas, la familia, la comunidad y las organizaciones que promueva la importancia de vacunar oportunamente a la población objeto del Programa Ampliado de Inmunizaciones.
</t>
  </si>
  <si>
    <t xml:space="preserve">Diseñar y ejecutar un(1) a  estrategia de información en salud y comunicación para la salud en el hogar, en las instituciones que desarrollen actividades con población materno infantil como ICBF, Instituciones Educativas, Mas Familias en Acción y organizaciones comunales, orientadas a sensibilizar, informar y promover en los padres, madres y /o cuidadores de niños y niñas la importancia de vacunar oportunamente a la población menor de 6 años, niñas de 9 a 17 años, gestantes, mujeres en edad fértil y adultos mayores de 60 años para evitar la aparición de enfermedades prevenibles por vacunas 
</t>
  </si>
  <si>
    <t>2020-13001-0173</t>
  </si>
  <si>
    <t>Desarrollar acciones de educación y comunicación para la salud infantil y prevención de enfermedades respiratorias en 150 líderes y agentes educativos para instalar capacidades que permitan un adecuado abordaje en comunidad.</t>
  </si>
  <si>
    <t>Desarrollar acciones de educación y comunicación para la salud infantil y prevención de enfermedades respiratorias en 150 líderes y agentes educativos para instalar capacidades que permitan un adecuado abordaje en comunidad a través de la operativización de dos Unidades de Atención Integrales Comunitaria -UAIC, y Fortalecer capacidades en las dos unidades ya existentes dentro del ámbito rural del Distrito de Cartagena de Indias, con el propósito de generar cambios en los conocimientos , actitudes y practicas en las personas, familias y comunidades que  fomenten la atención, manejo oportuno y cuidado de los niños y niñas con Infección Respiratoria Aguda IRA, Enfermedad Diarreica Aguda-EDA y Desnutrición aguda en comunidades de difícil acceso.</t>
  </si>
  <si>
    <t>2020-13001-0060</t>
  </si>
  <si>
    <t>Fortalecimiento de las redes sociales, comunitarias, intersectoriales, el voluntariado,  las organizaciones de base comunitarias (OBC) que apoyen las acciones de prevención y control de la Tuberculosis a través de la implementación de la estrategia ENGATE TB y mantenimiento de 50 unidades del DOTS comunitario en el distrito de Cartagena</t>
  </si>
  <si>
    <t>Realizar fortalecimiento de diez (10) redes sociales y comunitarias intersectoriales (sectores: público, privado, voluntariado y organizaciones de base comunitarias (OBC) en microterritorios de las unidades comuneras cinco, seis y siete u otras priorizados del Distrito de Cartagena a través de la implementación de la estrategia ENGAGE TB con el propósito de desarrollar capacidades, interacciones, sinergias y establecer lazos de cooperación para prevención y control de la Tuberculosis en el  Distrito de Cartagena.</t>
  </si>
  <si>
    <t>La actividad PIC se encuentra en como tarea y se configura como una de las actividades pic según necesidades de la endemia por dengue.</t>
  </si>
  <si>
    <t>Desarrollar dos (2) intervenciones de informacion en salud (Diseño, producción, organización y difusión) por medio de cuñas radiales y folletos informativos en microterritorios de las unidades comuneras cinco, seis y siete u otros priorizados del Distrito de Cartagena con el proposito de orientar, advertir, anunciar o recomendar a los personas, familias, comunidades, organizaciones y redes sobre aspectos relacionados con la prevención y Control de la Tuberculosis.</t>
  </si>
  <si>
    <t xml:space="preserve">Realizar acciones de investigación operativa con la cohortes de pacientes del programa  de tuberculosis Distrital acorde a los lineamientos de la Red Nacional de Investigación </t>
  </si>
  <si>
    <t>2020-13001-0058</t>
  </si>
  <si>
    <t>Implementar anualmente una estrategia de información en salud  para la Eliminación y Control de la Lepra</t>
  </si>
  <si>
    <t>Elaborar una estrategia de información en salud dirigida a Organizaciones de Base Comunitaria (OBC) de Unidades comuneras 5, 6 y 7 del Distrito de Cartagena (participación de líderes comunitarios, voluntarios, familiares y cuidadores), con la finalidad de identificar oportunamente sintomáticos de piel y del Sistema Nervioso Periférico, sensibilización y fomento de la participación comunitaria para la prevención y control de la lepra..</t>
  </si>
  <si>
    <t>2020-13001-0129</t>
  </si>
  <si>
    <t>Desarrollar cinco (5) acciones de educación y comunicación para la salud en el marco del Plan de intervenciones Colectivas- PIC.</t>
  </si>
  <si>
    <t>Desarrollar seis (6) intervenciones de informacion en salud dirigidas a la poblacion trabajadora informal de microterritorios priorizados de la localidad de la virgen y turistica del Distrito de Cartagena con el proposito de promover un entorno laboral seguro y saludable y prevenir accidentes y enfermedades de origen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</si>
</sst>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quot;$&quot;\ #,##0"/>
    <numFmt numFmtId="169" formatCode="0.0%"/>
    <numFmt numFmtId="170" formatCode="\$#,##0.00"/>
    <numFmt numFmtId="171" formatCode="_-&quot;$&quot;\ * #,##0_-;\-&quot;$&quot;\ * #,##0_-;_-&quot;$&quot;\ * &quot;-&quot;??_-;_-@_-"/>
    <numFmt numFmtId="172" formatCode="d/mm/yyyy;@"/>
    <numFmt numFmtId="173" formatCode="&quot;$&quot;#,##0;[Red]\-&quot;$&quot;#,##0"/>
    <numFmt numFmtId="174" formatCode="0.0"/>
    <numFmt numFmtId="175" formatCode="0.000"/>
  </numFmts>
  <fonts count="20">
    <font>
      <sz val="11"/>
      <color theme="1"/>
      <name val="Calibri"/>
      <family val="2"/>
      <scheme val="minor"/>
    </font>
    <font>
      <b/>
      <sz val="9"/>
      <color indexed="81"/>
      <name val="Tahoma"/>
      <family val="2"/>
    </font>
    <font>
      <sz val="10"/>
      <name val="Arial"/>
      <family val="2"/>
    </font>
    <font>
      <sz val="11"/>
      <name val="Verdana"/>
      <family val="2"/>
    </font>
    <font>
      <sz val="9"/>
      <color indexed="81"/>
      <name val="Tahoma"/>
      <family val="2"/>
    </font>
    <font>
      <sz val="11"/>
      <color theme="1"/>
      <name val="Calibri"/>
      <family val="2"/>
      <scheme val="minor"/>
    </font>
    <font>
      <u/>
      <sz val="11"/>
      <color theme="10"/>
      <name val="Calibri"/>
      <family val="2"/>
      <scheme val="minor"/>
    </font>
    <font>
      <b/>
      <sz val="11"/>
      <color rgb="FF4A3C8C"/>
      <name val="Calibri"/>
      <family val="2"/>
      <scheme val="minor"/>
    </font>
    <font>
      <sz val="11"/>
      <color rgb="FF4A3C8C"/>
      <name val="Calibri"/>
      <family val="2"/>
      <scheme val="minor"/>
    </font>
    <font>
      <sz val="8"/>
      <name val="Calibri"/>
      <family val="2"/>
      <scheme val="minor"/>
    </font>
    <font>
      <sz val="24"/>
      <color theme="1"/>
      <name val="Arial"/>
      <family val="2"/>
    </font>
    <font>
      <b/>
      <sz val="24"/>
      <color rgb="FFFF0000"/>
      <name val="Arial"/>
      <family val="2"/>
    </font>
    <font>
      <b/>
      <sz val="24"/>
      <color theme="1"/>
      <name val="Arial"/>
      <family val="2"/>
    </font>
    <font>
      <b/>
      <sz val="24"/>
      <color theme="1" tint="4.9989318521683403E-2"/>
      <name val="Arial"/>
      <family val="2"/>
    </font>
    <font>
      <b/>
      <sz val="24"/>
      <name val="Arial"/>
      <family val="2"/>
    </font>
    <font>
      <sz val="24"/>
      <name val="Arial"/>
      <family val="2"/>
    </font>
    <font>
      <sz val="24"/>
      <color rgb="FFFF0000"/>
      <name val="Arial"/>
      <family val="2"/>
    </font>
    <font>
      <u/>
      <sz val="24"/>
      <color theme="10"/>
      <name val="Arial"/>
      <family val="2"/>
    </font>
    <font>
      <u/>
      <sz val="24"/>
      <name val="Arial"/>
      <family val="2"/>
    </font>
    <font>
      <sz val="24"/>
      <color rgb="FF7030A0"/>
      <name val="Arial"/>
      <family val="2"/>
    </font>
  </fonts>
  <fills count="5">
    <fill>
      <patternFill patternType="none"/>
    </fill>
    <fill>
      <patternFill patternType="gray125"/>
    </fill>
    <fill>
      <patternFill patternType="solid">
        <fgColor rgb="FFFFFF00"/>
        <bgColor indexed="64"/>
      </patternFill>
    </fill>
    <fill>
      <patternFill patternType="solid">
        <fgColor rgb="FFE7E7FF"/>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style="thin">
        <color indexed="64"/>
      </right>
      <top style="thin">
        <color indexed="64"/>
      </top>
      <bottom/>
      <diagonal/>
    </border>
    <border>
      <left style="hair">
        <color auto="1"/>
      </left>
      <right style="thin">
        <color indexed="64"/>
      </right>
      <top/>
      <bottom style="medium">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s>
  <cellStyleXfs count="11">
    <xf numFmtId="0" fontId="0" fillId="0" borderId="0"/>
    <xf numFmtId="0" fontId="6" fillId="0" borderId="0" applyNumberForma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0" fontId="2" fillId="0" borderId="0"/>
    <xf numFmtId="9"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cellStyleXfs>
  <cellXfs count="503">
    <xf numFmtId="0" fontId="0" fillId="0" borderId="0" xfId="0"/>
    <xf numFmtId="0" fontId="7" fillId="3" borderId="1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14" fontId="8" fillId="2" borderId="1" xfId="0" applyNumberFormat="1" applyFont="1" applyFill="1" applyBorder="1" applyAlignment="1">
      <alignment horizontal="center" vertical="center" wrapText="1"/>
    </xf>
    <xf numFmtId="0" fontId="0" fillId="2" borderId="11" xfId="0" applyFill="1" applyBorder="1" applyAlignment="1">
      <alignment vertical="center" wrapText="1"/>
    </xf>
    <xf numFmtId="0" fontId="0" fillId="2" borderId="0" xfId="0" applyFill="1"/>
    <xf numFmtId="0" fontId="0" fillId="2" borderId="0" xfId="0" applyFill="1" applyAlignment="1">
      <alignment vertical="center" wrapText="1"/>
    </xf>
    <xf numFmtId="0" fontId="8" fillId="2" borderId="12" xfId="0" applyFont="1" applyFill="1" applyBorder="1" applyAlignment="1">
      <alignment vertical="center" wrapText="1"/>
    </xf>
    <xf numFmtId="0" fontId="8" fillId="2" borderId="12" xfId="0" applyFont="1" applyFill="1" applyBorder="1" applyAlignment="1">
      <alignment horizontal="left" vertical="center" wrapText="1"/>
    </xf>
    <xf numFmtId="14" fontId="8" fillId="2" borderId="12"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8" fillId="2" borderId="5" xfId="0" applyFont="1" applyFill="1" applyBorder="1" applyAlignment="1">
      <alignment vertical="center" wrapText="1"/>
    </xf>
    <xf numFmtId="0" fontId="8" fillId="2" borderId="5" xfId="0" applyFont="1" applyFill="1" applyBorder="1" applyAlignment="1">
      <alignment horizontal="left" vertical="center" wrapText="1"/>
    </xf>
    <xf numFmtId="14" fontId="8" fillId="2" borderId="5" xfId="0" applyNumberFormat="1" applyFont="1" applyFill="1" applyBorder="1" applyAlignment="1">
      <alignment horizontal="center" vertical="center" wrapText="1"/>
    </xf>
    <xf numFmtId="0" fontId="0" fillId="2" borderId="5" xfId="0" applyFill="1" applyBorder="1" applyAlignment="1">
      <alignment horizontal="justify" vertical="top" wrapText="1"/>
    </xf>
    <xf numFmtId="0" fontId="0" fillId="0" borderId="0" xfId="0" applyAlignment="1">
      <alignment vertical="center" wrapText="1"/>
    </xf>
    <xf numFmtId="0" fontId="0" fillId="2" borderId="1" xfId="0" applyFill="1" applyBorder="1" applyAlignment="1">
      <alignment horizontal="justify" vertical="top" wrapText="1"/>
    </xf>
    <xf numFmtId="0" fontId="8" fillId="3" borderId="1" xfId="0" applyFont="1" applyFill="1" applyBorder="1" applyAlignment="1">
      <alignment horizontal="left" vertical="center" wrapText="1"/>
    </xf>
    <xf numFmtId="14" fontId="8" fillId="3" borderId="1" xfId="0" applyNumberFormat="1" applyFont="1" applyFill="1" applyBorder="1" applyAlignment="1">
      <alignment horizontal="center" vertical="center" wrapText="1"/>
    </xf>
    <xf numFmtId="0" fontId="8" fillId="3" borderId="1" xfId="0" applyFont="1" applyFill="1" applyBorder="1" applyAlignment="1">
      <alignment horizontal="justify" vertical="top" wrapText="1"/>
    </xf>
    <xf numFmtId="0" fontId="8" fillId="2" borderId="1" xfId="0" applyFont="1" applyFill="1" applyBorder="1" applyAlignment="1">
      <alignment horizontal="justify" vertical="top" wrapText="1"/>
    </xf>
    <xf numFmtId="0" fontId="8" fillId="4" borderId="1" xfId="0" applyFont="1" applyFill="1" applyBorder="1" applyAlignment="1">
      <alignment vertical="center" wrapText="1"/>
    </xf>
    <xf numFmtId="0" fontId="10" fillId="0" borderId="0" xfId="0" applyFont="1"/>
    <xf numFmtId="0" fontId="10" fillId="0" borderId="0" xfId="0" applyFont="1" applyAlignment="1">
      <alignment horizontal="center"/>
    </xf>
    <xf numFmtId="0" fontId="11" fillId="0" borderId="0" xfId="0" applyFont="1" applyAlignment="1">
      <alignment horizontal="center"/>
    </xf>
    <xf numFmtId="9" fontId="10" fillId="0" borderId="0" xfId="8" applyFont="1" applyFill="1" applyAlignment="1">
      <alignment horizontal="center"/>
    </xf>
    <xf numFmtId="165" fontId="10" fillId="0" borderId="0" xfId="9" applyFont="1" applyFill="1" applyAlignment="1">
      <alignment horizontal="center"/>
    </xf>
    <xf numFmtId="9" fontId="10" fillId="0" borderId="0" xfId="8" applyFont="1" applyFill="1"/>
    <xf numFmtId="0" fontId="12" fillId="0" borderId="1" xfId="7" applyFont="1" applyBorder="1" applyAlignment="1">
      <alignment horizontal="left" vertical="center"/>
    </xf>
    <xf numFmtId="0" fontId="10" fillId="0" borderId="0" xfId="0" applyFont="1" applyAlignment="1">
      <alignment wrapText="1"/>
    </xf>
    <xf numFmtId="0" fontId="11" fillId="0" borderId="14" xfId="0" applyFont="1" applyBorder="1" applyAlignment="1">
      <alignment horizontal="center" vertical="center"/>
    </xf>
    <xf numFmtId="0" fontId="12" fillId="0" borderId="24" xfId="0" applyFont="1" applyBorder="1" applyAlignment="1">
      <alignment vertical="center"/>
    </xf>
    <xf numFmtId="0" fontId="12" fillId="0" borderId="20" xfId="0" applyFont="1" applyBorder="1" applyAlignment="1">
      <alignment vertical="center"/>
    </xf>
    <xf numFmtId="0" fontId="12" fillId="0" borderId="25" xfId="0" applyFont="1" applyBorder="1" applyAlignment="1">
      <alignment vertical="center"/>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3" xfId="0" applyFont="1" applyBorder="1" applyAlignment="1">
      <alignment horizontal="justify" vertical="top" wrapText="1" readingOrder="1"/>
    </xf>
    <xf numFmtId="0" fontId="14" fillId="0" borderId="2" xfId="0" applyFont="1" applyBorder="1" applyAlignment="1">
      <alignment vertical="top" wrapText="1"/>
    </xf>
    <xf numFmtId="0" fontId="15" fillId="0" borderId="1" xfId="0" applyFont="1" applyBorder="1" applyAlignment="1">
      <alignment vertical="center" wrapText="1"/>
    </xf>
    <xf numFmtId="9" fontId="15" fillId="0" borderId="1" xfId="0" applyNumberFormat="1" applyFont="1" applyBorder="1" applyAlignment="1">
      <alignment horizontal="center" vertical="center" wrapText="1"/>
    </xf>
    <xf numFmtId="10" fontId="15" fillId="0" borderId="1" xfId="0" applyNumberFormat="1" applyFont="1" applyBorder="1" applyAlignment="1">
      <alignment horizontal="center" vertical="center" wrapText="1"/>
    </xf>
    <xf numFmtId="0" fontId="15" fillId="0" borderId="2" xfId="0" applyFont="1" applyBorder="1" applyAlignment="1">
      <alignment horizontal="left" vertical="center" wrapText="1"/>
    </xf>
    <xf numFmtId="0" fontId="15" fillId="0" borderId="2" xfId="0" applyFont="1" applyBorder="1" applyAlignment="1">
      <alignment horizontal="justify" vertical="center" wrapText="1"/>
    </xf>
    <xf numFmtId="3"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1" fillId="0" borderId="10" xfId="8" applyNumberFormat="1" applyFont="1" applyFill="1" applyBorder="1" applyAlignment="1">
      <alignment horizontal="center" vertical="center"/>
    </xf>
    <xf numFmtId="10" fontId="11" fillId="0" borderId="10" xfId="8" applyNumberFormat="1" applyFont="1" applyFill="1" applyBorder="1" applyAlignment="1">
      <alignment horizontal="center" vertical="center"/>
    </xf>
    <xf numFmtId="9" fontId="15" fillId="0" borderId="10" xfId="0" applyNumberFormat="1" applyFont="1" applyBorder="1" applyAlignment="1">
      <alignment horizontal="center" vertical="center" wrapText="1"/>
    </xf>
    <xf numFmtId="9" fontId="15" fillId="0" borderId="10" xfId="0" applyNumberFormat="1" applyFont="1" applyBorder="1" applyAlignment="1">
      <alignment horizontal="justify" vertical="center"/>
    </xf>
    <xf numFmtId="9" fontId="14" fillId="0" borderId="2" xfId="0" applyNumberFormat="1" applyFont="1" applyBorder="1" applyAlignment="1">
      <alignment vertical="top"/>
    </xf>
    <xf numFmtId="0" fontId="15" fillId="0" borderId="2" xfId="0" applyFont="1" applyBorder="1" applyAlignment="1">
      <alignment horizontal="center" vertical="center" wrapText="1"/>
    </xf>
    <xf numFmtId="1" fontId="15" fillId="0" borderId="2" xfId="0" applyNumberFormat="1" applyFont="1" applyBorder="1" applyAlignment="1">
      <alignment horizontal="center" vertical="center" wrapText="1"/>
    </xf>
    <xf numFmtId="0" fontId="15" fillId="0" borderId="1" xfId="0" applyFont="1" applyBorder="1" applyAlignment="1">
      <alignment horizontal="justify" vertical="top"/>
    </xf>
    <xf numFmtId="3" fontId="15" fillId="0" borderId="1" xfId="0" applyNumberFormat="1" applyFont="1" applyBorder="1" applyAlignment="1">
      <alignment horizontal="center" vertical="top"/>
    </xf>
    <xf numFmtId="9" fontId="15" fillId="0" borderId="1" xfId="8" applyFont="1" applyFill="1" applyBorder="1" applyAlignment="1">
      <alignment horizontal="center" vertical="top"/>
    </xf>
    <xf numFmtId="0" fontId="15" fillId="0" borderId="1" xfId="0" applyFont="1" applyBorder="1" applyAlignment="1">
      <alignment horizontal="center" vertical="top"/>
    </xf>
    <xf numFmtId="3" fontId="15" fillId="0" borderId="1" xfId="0" applyNumberFormat="1" applyFont="1" applyBorder="1" applyAlignment="1">
      <alignment horizontal="center" vertical="center"/>
    </xf>
    <xf numFmtId="10" fontId="10" fillId="0" borderId="1" xfId="8" applyNumberFormat="1" applyFont="1" applyFill="1" applyBorder="1" applyAlignment="1">
      <alignment horizontal="center" vertical="center"/>
    </xf>
    <xf numFmtId="10" fontId="15" fillId="0" borderId="1" xfId="8" applyNumberFormat="1" applyFont="1" applyFill="1" applyBorder="1" applyAlignment="1">
      <alignment horizontal="center" vertical="center"/>
    </xf>
    <xf numFmtId="9" fontId="10" fillId="0" borderId="1" xfId="8" applyFont="1" applyFill="1" applyBorder="1" applyAlignment="1">
      <alignment horizontal="center" vertical="center"/>
    </xf>
    <xf numFmtId="0" fontId="15" fillId="0" borderId="5" xfId="0" applyFont="1" applyBorder="1" applyAlignment="1">
      <alignment horizontal="justify" vertical="top"/>
    </xf>
    <xf numFmtId="168" fontId="14" fillId="0" borderId="5" xfId="0" applyNumberFormat="1" applyFont="1" applyBorder="1" applyAlignment="1">
      <alignment horizontal="center" vertical="center"/>
    </xf>
    <xf numFmtId="0" fontId="15" fillId="0" borderId="5" xfId="0" applyFont="1" applyBorder="1" applyAlignment="1">
      <alignment horizontal="justify" vertical="center"/>
    </xf>
    <xf numFmtId="0" fontId="15" fillId="0" borderId="5" xfId="0" applyFont="1" applyBorder="1" applyAlignment="1">
      <alignment horizontal="center" vertical="top"/>
    </xf>
    <xf numFmtId="166" fontId="16" fillId="0" borderId="1" xfId="4" applyFont="1" applyFill="1" applyBorder="1" applyAlignment="1">
      <alignment horizontal="center" vertical="center"/>
    </xf>
    <xf numFmtId="165" fontId="14" fillId="0" borderId="5" xfId="9" applyFont="1" applyFill="1" applyBorder="1" applyAlignment="1">
      <alignment horizontal="center" vertical="center"/>
    </xf>
    <xf numFmtId="9" fontId="14" fillId="0" borderId="5" xfId="8" applyFont="1" applyFill="1" applyBorder="1" applyAlignment="1">
      <alignment horizontal="center" vertical="center"/>
    </xf>
    <xf numFmtId="9" fontId="14" fillId="0" borderId="1" xfId="8" applyFont="1" applyFill="1" applyBorder="1" applyAlignment="1">
      <alignment horizontal="center" vertical="center"/>
    </xf>
    <xf numFmtId="169" fontId="15" fillId="0" borderId="1" xfId="8" applyNumberFormat="1" applyFont="1" applyFill="1" applyBorder="1" applyAlignment="1">
      <alignment horizontal="justify" vertical="center"/>
    </xf>
    <xf numFmtId="169" fontId="15" fillId="0" borderId="1" xfId="8" applyNumberFormat="1" applyFont="1" applyFill="1" applyBorder="1" applyAlignment="1">
      <alignment horizontal="justify" vertical="top"/>
    </xf>
    <xf numFmtId="0" fontId="14" fillId="0" borderId="3" xfId="0" applyFont="1" applyBorder="1" applyAlignment="1">
      <alignment horizontal="center" vertical="center" textRotation="90"/>
    </xf>
    <xf numFmtId="0" fontId="14" fillId="0" borderId="3" xfId="0" applyFont="1" applyBorder="1" applyAlignment="1">
      <alignment vertical="top" wrapText="1"/>
    </xf>
    <xf numFmtId="9" fontId="15" fillId="0" borderId="10" xfId="0" applyNumberFormat="1" applyFont="1" applyBorder="1" applyAlignment="1">
      <alignment horizontal="center" vertical="center"/>
    </xf>
    <xf numFmtId="9" fontId="14" fillId="0" borderId="3" xfId="0" applyNumberFormat="1" applyFont="1" applyBorder="1" applyAlignment="1">
      <alignment vertical="top"/>
    </xf>
    <xf numFmtId="0" fontId="15" fillId="0" borderId="3" xfId="0" applyFont="1" applyBorder="1" applyAlignment="1">
      <alignment horizontal="center" vertical="center" wrapText="1"/>
    </xf>
    <xf numFmtId="1" fontId="15" fillId="0" borderId="3" xfId="0" applyNumberFormat="1" applyFont="1" applyBorder="1" applyAlignment="1">
      <alignment horizontal="center" vertical="center" wrapText="1"/>
    </xf>
    <xf numFmtId="168" fontId="14" fillId="0" borderId="1" xfId="0" applyNumberFormat="1" applyFont="1" applyBorder="1" applyAlignment="1">
      <alignment horizontal="center" vertical="center"/>
    </xf>
    <xf numFmtId="0" fontId="15" fillId="0" borderId="1" xfId="0" applyFont="1" applyBorder="1" applyAlignment="1">
      <alignment horizontal="justify" vertical="center"/>
    </xf>
    <xf numFmtId="165" fontId="15" fillId="0" borderId="1" xfId="9" applyFont="1" applyFill="1" applyBorder="1" applyAlignment="1">
      <alignment horizontal="center" vertical="top"/>
    </xf>
    <xf numFmtId="10" fontId="11" fillId="0" borderId="3" xfId="8" applyNumberFormat="1" applyFont="1" applyFill="1" applyBorder="1" applyAlignment="1">
      <alignment horizontal="center" vertical="center"/>
    </xf>
    <xf numFmtId="9" fontId="15" fillId="0" borderId="1" xfId="0" applyNumberFormat="1" applyFont="1" applyBorder="1" applyAlignment="1">
      <alignment horizontal="justify" vertical="top"/>
    </xf>
    <xf numFmtId="9" fontId="15" fillId="0" borderId="1" xfId="0" applyNumberFormat="1" applyFont="1" applyBorder="1" applyAlignment="1">
      <alignment horizontal="center" vertical="top"/>
    </xf>
    <xf numFmtId="9" fontId="15" fillId="0" borderId="1" xfId="8" applyFont="1" applyFill="1" applyBorder="1" applyAlignment="1">
      <alignment horizontal="center" vertical="center"/>
    </xf>
    <xf numFmtId="0" fontId="15" fillId="0" borderId="2" xfId="0" applyFont="1" applyBorder="1" applyAlignment="1">
      <alignment vertical="center" wrapText="1"/>
    </xf>
    <xf numFmtId="9" fontId="15" fillId="0" borderId="2" xfId="0" applyNumberFormat="1" applyFont="1" applyBorder="1" applyAlignment="1">
      <alignment horizontal="center" vertical="center" wrapText="1"/>
    </xf>
    <xf numFmtId="169" fontId="15" fillId="0" borderId="1" xfId="8" applyNumberFormat="1" applyFont="1" applyFill="1" applyBorder="1" applyAlignment="1">
      <alignment horizontal="center" vertical="center"/>
    </xf>
    <xf numFmtId="0" fontId="15" fillId="0" borderId="3" xfId="0" applyFont="1" applyBorder="1" applyAlignment="1">
      <alignment vertical="center" wrapText="1"/>
    </xf>
    <xf numFmtId="9" fontId="15" fillId="0" borderId="3" xfId="0" applyNumberFormat="1" applyFont="1" applyBorder="1" applyAlignment="1">
      <alignment horizontal="center" vertical="center" wrapText="1"/>
    </xf>
    <xf numFmtId="0" fontId="15" fillId="0" borderId="1" xfId="0" applyFont="1" applyBorder="1" applyAlignment="1">
      <alignment vertical="top"/>
    </xf>
    <xf numFmtId="10" fontId="15" fillId="0" borderId="1" xfId="0" applyNumberFormat="1" applyFont="1" applyBorder="1" applyAlignment="1">
      <alignment horizontal="center" vertical="center"/>
    </xf>
    <xf numFmtId="0" fontId="15" fillId="0" borderId="5" xfId="0" applyFont="1" applyBorder="1" applyAlignment="1">
      <alignment horizontal="center" vertical="center" wrapText="1"/>
    </xf>
    <xf numFmtId="10" fontId="11" fillId="0" borderId="1" xfId="8" applyNumberFormat="1" applyFont="1" applyFill="1" applyBorder="1" applyAlignment="1">
      <alignment horizontal="center" vertical="center"/>
    </xf>
    <xf numFmtId="166" fontId="16" fillId="0" borderId="1" xfId="4" applyFont="1" applyFill="1" applyBorder="1" applyAlignment="1">
      <alignment vertical="center"/>
    </xf>
    <xf numFmtId="0" fontId="15" fillId="0" borderId="1" xfId="0" applyFont="1" applyBorder="1" applyAlignment="1">
      <alignment horizontal="left" vertical="center" wrapText="1"/>
    </xf>
    <xf numFmtId="10" fontId="15" fillId="0" borderId="10" xfId="0" applyNumberFormat="1" applyFont="1" applyBorder="1" applyAlignment="1">
      <alignment horizontal="center" vertical="center"/>
    </xf>
    <xf numFmtId="9" fontId="11" fillId="0" borderId="1" xfId="8" applyFont="1" applyFill="1" applyBorder="1" applyAlignment="1">
      <alignment horizontal="center" vertical="center"/>
    </xf>
    <xf numFmtId="0" fontId="14" fillId="0" borderId="1" xfId="0" applyFont="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horizontal="justify" vertical="top" wrapText="1"/>
    </xf>
    <xf numFmtId="0" fontId="15" fillId="0" borderId="1" xfId="0" applyFont="1" applyBorder="1" applyAlignment="1">
      <alignment horizontal="center" vertical="top" wrapText="1"/>
    </xf>
    <xf numFmtId="9" fontId="15" fillId="0" borderId="1" xfId="8" applyFont="1" applyFill="1" applyBorder="1" applyAlignment="1">
      <alignment horizontal="center" vertical="top" wrapText="1"/>
    </xf>
    <xf numFmtId="168" fontId="15" fillId="0" borderId="1" xfId="0" applyNumberFormat="1" applyFont="1" applyBorder="1" applyAlignment="1">
      <alignment horizontal="justify" vertical="top"/>
    </xf>
    <xf numFmtId="165" fontId="14" fillId="0" borderId="1" xfId="9" applyFont="1" applyFill="1" applyBorder="1" applyAlignment="1">
      <alignment horizontal="center" vertical="center"/>
    </xf>
    <xf numFmtId="9" fontId="15" fillId="0" borderId="1" xfId="8" applyFont="1" applyFill="1" applyBorder="1" applyAlignment="1">
      <alignment horizontal="justify" vertical="top"/>
    </xf>
    <xf numFmtId="0" fontId="10" fillId="0" borderId="1" xfId="0" applyFont="1" applyBorder="1" applyAlignment="1">
      <alignment horizontal="justify" vertical="top" wrapText="1"/>
    </xf>
    <xf numFmtId="10" fontId="15" fillId="0" borderId="2" xfId="0" applyNumberFormat="1" applyFont="1" applyBorder="1" applyAlignment="1">
      <alignment vertical="center" wrapText="1"/>
    </xf>
    <xf numFmtId="10" fontId="15" fillId="0" borderId="2" xfId="0" applyNumberFormat="1" applyFont="1" applyBorder="1" applyAlignment="1">
      <alignment horizontal="center" vertical="center" wrapText="1"/>
    </xf>
    <xf numFmtId="174" fontId="15" fillId="0" borderId="10" xfId="0" applyNumberFormat="1" applyFont="1" applyBorder="1" applyAlignment="1">
      <alignment horizontal="center" vertical="center"/>
    </xf>
    <xf numFmtId="10" fontId="15" fillId="0" borderId="3" xfId="0" applyNumberFormat="1" applyFont="1" applyBorder="1" applyAlignment="1">
      <alignment vertical="center" wrapText="1"/>
    </xf>
    <xf numFmtId="10" fontId="15" fillId="0" borderId="3" xfId="0" applyNumberFormat="1" applyFont="1" applyBorder="1" applyAlignment="1">
      <alignment horizontal="center" vertical="center" wrapText="1"/>
    </xf>
    <xf numFmtId="0" fontId="15" fillId="0" borderId="2" xfId="0" applyFont="1" applyBorder="1" applyAlignment="1">
      <alignment horizontal="center" vertical="top" wrapText="1"/>
    </xf>
    <xf numFmtId="169" fontId="15" fillId="0" borderId="1" xfId="8" applyNumberFormat="1" applyFont="1" applyFill="1" applyBorder="1" applyAlignment="1">
      <alignment horizontal="center" vertical="top"/>
    </xf>
    <xf numFmtId="168" fontId="15" fillId="0" borderId="1" xfId="0" applyNumberFormat="1" applyFont="1" applyBorder="1" applyAlignment="1">
      <alignment horizontal="center" vertical="center"/>
    </xf>
    <xf numFmtId="0" fontId="10" fillId="0" borderId="1" xfId="0" applyFont="1" applyBorder="1" applyAlignment="1">
      <alignment vertical="center" wrapText="1"/>
    </xf>
    <xf numFmtId="0" fontId="15" fillId="0" borderId="1" xfId="0" applyFont="1" applyBorder="1" applyAlignment="1">
      <alignment horizontal="left" vertical="top"/>
    </xf>
    <xf numFmtId="165" fontId="15" fillId="0" borderId="1" xfId="9" applyFont="1" applyFill="1" applyBorder="1" applyAlignment="1">
      <alignment horizontal="center" vertical="center"/>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15" fillId="0" borderId="1" xfId="0" applyFont="1" applyBorder="1" applyAlignment="1">
      <alignment horizontal="left" vertical="center"/>
    </xf>
    <xf numFmtId="166" fontId="16" fillId="0" borderId="3" xfId="4" applyFont="1" applyFill="1" applyBorder="1" applyAlignment="1">
      <alignment vertical="center"/>
    </xf>
    <xf numFmtId="0" fontId="15" fillId="0" borderId="1" xfId="0" applyFont="1" applyBorder="1" applyAlignment="1">
      <alignment horizontal="justify" vertical="center" wrapText="1"/>
    </xf>
    <xf numFmtId="4" fontId="15" fillId="0" borderId="1" xfId="0" applyNumberFormat="1" applyFont="1" applyBorder="1" applyAlignment="1">
      <alignment horizontal="center" vertical="center" wrapText="1"/>
    </xf>
    <xf numFmtId="2" fontId="15" fillId="0" borderId="10" xfId="8" applyNumberFormat="1" applyFont="1" applyFill="1" applyBorder="1" applyAlignment="1">
      <alignment horizontal="center" vertical="center" wrapText="1"/>
    </xf>
    <xf numFmtId="4" fontId="15" fillId="0" borderId="10" xfId="0" applyNumberFormat="1" applyFont="1" applyBorder="1" applyAlignment="1">
      <alignment horizontal="center" vertical="center" wrapText="1"/>
    </xf>
    <xf numFmtId="1" fontId="15" fillId="0" borderId="1" xfId="0" applyNumberFormat="1" applyFont="1" applyBorder="1" applyAlignment="1">
      <alignment vertical="top" wrapText="1"/>
    </xf>
    <xf numFmtId="9" fontId="15" fillId="0" borderId="1" xfId="8" applyFont="1" applyFill="1" applyBorder="1" applyAlignment="1">
      <alignment horizontal="center" vertical="center" wrapText="1"/>
    </xf>
    <xf numFmtId="0" fontId="14" fillId="0" borderId="1" xfId="0" applyFont="1" applyBorder="1" applyAlignment="1">
      <alignment horizontal="left" vertical="top" wrapText="1"/>
    </xf>
    <xf numFmtId="168" fontId="15" fillId="0" borderId="1" xfId="0" applyNumberFormat="1" applyFont="1" applyBorder="1" applyAlignment="1">
      <alignment horizontal="center" vertical="top" wrapText="1"/>
    </xf>
    <xf numFmtId="1" fontId="15" fillId="0" borderId="1" xfId="0" applyNumberFormat="1" applyFont="1" applyBorder="1" applyAlignment="1">
      <alignment horizontal="center" vertical="top" wrapText="1"/>
    </xf>
    <xf numFmtId="165" fontId="15" fillId="0" borderId="1" xfId="9" applyFont="1" applyFill="1" applyBorder="1" applyAlignment="1">
      <alignment horizontal="center" vertical="top" wrapText="1"/>
    </xf>
    <xf numFmtId="0" fontId="15" fillId="0" borderId="1" xfId="0" applyFont="1" applyBorder="1" applyAlignment="1">
      <alignment horizontal="left" vertical="justify" wrapText="1"/>
    </xf>
    <xf numFmtId="169" fontId="15" fillId="0" borderId="1" xfId="8" applyNumberFormat="1" applyFont="1" applyFill="1" applyBorder="1" applyAlignment="1">
      <alignment horizontal="center" vertical="justify" wrapText="1"/>
    </xf>
    <xf numFmtId="0" fontId="10" fillId="0" borderId="1" xfId="0" applyFont="1" applyBorder="1" applyAlignment="1">
      <alignment horizontal="left" vertical="justify" wrapText="1"/>
    </xf>
    <xf numFmtId="9" fontId="15" fillId="0" borderId="10" xfId="8" applyFont="1" applyFill="1" applyBorder="1" applyAlignment="1">
      <alignment horizontal="center" vertical="center" wrapText="1"/>
    </xf>
    <xf numFmtId="10" fontId="15" fillId="0" borderId="10" xfId="8" applyNumberFormat="1" applyFont="1" applyFill="1" applyBorder="1" applyAlignment="1">
      <alignment horizontal="center" vertical="center" wrapText="1"/>
    </xf>
    <xf numFmtId="10" fontId="11" fillId="0" borderId="2" xfId="8" applyNumberFormat="1" applyFont="1" applyFill="1" applyBorder="1" applyAlignment="1">
      <alignment horizontal="center" vertical="center" wrapText="1"/>
    </xf>
    <xf numFmtId="9" fontId="15" fillId="0" borderId="2" xfId="8" applyFont="1" applyFill="1" applyBorder="1" applyAlignment="1">
      <alignment horizontal="center" vertical="center" wrapText="1"/>
    </xf>
    <xf numFmtId="0" fontId="14" fillId="0" borderId="1" xfId="0" applyFont="1" applyBorder="1" applyAlignment="1">
      <alignment horizontal="justify" vertical="top" wrapText="1"/>
    </xf>
    <xf numFmtId="1" fontId="15" fillId="0" borderId="2" xfId="0" applyNumberFormat="1" applyFont="1" applyBorder="1" applyAlignment="1">
      <alignment vertical="top" wrapText="1"/>
    </xf>
    <xf numFmtId="1" fontId="15" fillId="0" borderId="2" xfId="0" applyNumberFormat="1" applyFont="1" applyBorder="1" applyAlignment="1">
      <alignment horizontal="justify" vertical="top" wrapText="1"/>
    </xf>
    <xf numFmtId="10" fontId="14" fillId="0" borderId="3"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8" applyNumberFormat="1" applyFont="1" applyFill="1" applyBorder="1" applyAlignment="1">
      <alignment horizontal="center" vertical="center"/>
    </xf>
    <xf numFmtId="0" fontId="11" fillId="0" borderId="1" xfId="8" applyNumberFormat="1" applyFont="1" applyFill="1" applyBorder="1" applyAlignment="1">
      <alignment horizontal="center" vertical="center"/>
    </xf>
    <xf numFmtId="0" fontId="14" fillId="0" borderId="1" xfId="0" applyFont="1" applyBorder="1" applyAlignment="1">
      <alignment horizontal="justify" vertical="top"/>
    </xf>
    <xf numFmtId="0" fontId="14" fillId="0" borderId="1" xfId="0" applyFont="1" applyBorder="1" applyAlignment="1">
      <alignment horizontal="center" vertical="center"/>
    </xf>
    <xf numFmtId="9" fontId="14" fillId="0" borderId="1" xfId="0" applyNumberFormat="1" applyFont="1" applyBorder="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horizontal="center" vertical="top"/>
    </xf>
    <xf numFmtId="168" fontId="14" fillId="0" borderId="1" xfId="0" applyNumberFormat="1" applyFont="1" applyBorder="1" applyAlignment="1">
      <alignment horizontal="justify" vertical="top"/>
    </xf>
    <xf numFmtId="168" fontId="14" fillId="0" borderId="1" xfId="0" applyNumberFormat="1" applyFont="1" applyBorder="1" applyAlignment="1">
      <alignment horizontal="center" vertical="top"/>
    </xf>
    <xf numFmtId="165" fontId="14" fillId="0" borderId="1" xfId="9" applyFont="1" applyFill="1" applyBorder="1" applyAlignment="1">
      <alignment horizontal="center" vertical="top"/>
    </xf>
    <xf numFmtId="9" fontId="14" fillId="0" borderId="1" xfId="8" applyFont="1" applyFill="1" applyBorder="1" applyAlignment="1">
      <alignment horizontal="center" vertical="top"/>
    </xf>
    <xf numFmtId="0" fontId="12" fillId="0" borderId="0" xfId="0" applyFont="1"/>
    <xf numFmtId="0" fontId="14" fillId="0" borderId="1" xfId="0" applyFont="1" applyBorder="1" applyAlignment="1">
      <alignment horizontal="center" vertical="top" wrapText="1"/>
    </xf>
    <xf numFmtId="9" fontId="11" fillId="0" borderId="2" xfId="8" applyFont="1" applyFill="1" applyBorder="1" applyAlignment="1">
      <alignment horizontal="center" vertical="center" wrapText="1"/>
    </xf>
    <xf numFmtId="9" fontId="14"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xf>
    <xf numFmtId="9" fontId="14" fillId="0" borderId="1" xfId="8" applyFont="1" applyFill="1" applyBorder="1" applyAlignment="1">
      <alignment horizontal="justify" vertical="center"/>
    </xf>
    <xf numFmtId="0" fontId="12" fillId="0" borderId="1" xfId="0" applyFont="1" applyBorder="1" applyAlignment="1">
      <alignment horizontal="justify" vertical="center" wrapText="1"/>
    </xf>
    <xf numFmtId="9" fontId="14" fillId="0" borderId="1" xfId="0" applyNumberFormat="1" applyFont="1" applyBorder="1" applyAlignment="1">
      <alignment horizontal="center" vertical="top"/>
    </xf>
    <xf numFmtId="9" fontId="14" fillId="0" borderId="1" xfId="8" applyFont="1" applyFill="1" applyBorder="1" applyAlignment="1">
      <alignment horizontal="justify" vertical="top"/>
    </xf>
    <xf numFmtId="0" fontId="15" fillId="0" borderId="1" xfId="0" applyFont="1" applyBorder="1" applyAlignment="1">
      <alignment vertical="center"/>
    </xf>
    <xf numFmtId="0" fontId="17" fillId="0" borderId="1" xfId="1" applyFont="1" applyFill="1" applyBorder="1" applyAlignment="1">
      <alignment horizontal="justify" vertical="center"/>
    </xf>
    <xf numFmtId="9" fontId="15" fillId="0" borderId="1" xfId="0" applyNumberFormat="1" applyFont="1" applyBorder="1" applyAlignment="1">
      <alignment horizontal="center" vertical="top" wrapText="1"/>
    </xf>
    <xf numFmtId="168" fontId="15" fillId="0" borderId="1" xfId="0" applyNumberFormat="1" applyFont="1" applyBorder="1" applyAlignment="1">
      <alignment horizontal="left" vertical="center"/>
    </xf>
    <xf numFmtId="9" fontId="15" fillId="0" borderId="1" xfId="8" applyFont="1" applyFill="1" applyBorder="1" applyAlignment="1">
      <alignment horizontal="left" vertical="center"/>
    </xf>
    <xf numFmtId="166" fontId="16" fillId="0" borderId="1" xfId="0" applyNumberFormat="1" applyFont="1" applyBorder="1" applyAlignment="1">
      <alignment horizontal="left" vertical="center"/>
    </xf>
    <xf numFmtId="169" fontId="15" fillId="0" borderId="1" xfId="8" applyNumberFormat="1" applyFont="1" applyFill="1" applyBorder="1" applyAlignment="1">
      <alignment vertical="center" wrapText="1"/>
    </xf>
    <xf numFmtId="168"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top" wrapText="1"/>
    </xf>
    <xf numFmtId="0" fontId="18" fillId="0" borderId="1" xfId="1" applyFont="1" applyFill="1" applyBorder="1" applyAlignment="1">
      <alignment horizontal="center" vertical="center"/>
    </xf>
    <xf numFmtId="9" fontId="15" fillId="0" borderId="1" xfId="8" applyFont="1" applyFill="1" applyBorder="1" applyAlignment="1">
      <alignment horizontal="justify" vertical="top" wrapText="1"/>
    </xf>
    <xf numFmtId="9" fontId="18" fillId="0" borderId="1" xfId="1" applyNumberFormat="1" applyFont="1" applyFill="1" applyBorder="1" applyAlignment="1">
      <alignment horizontal="center" vertical="center" wrapText="1"/>
    </xf>
    <xf numFmtId="1" fontId="15" fillId="0" borderId="1" xfId="8" applyNumberFormat="1" applyFont="1" applyFill="1" applyBorder="1" applyAlignment="1">
      <alignment horizontal="center" vertical="center" wrapText="1"/>
    </xf>
    <xf numFmtId="9" fontId="17" fillId="0" borderId="1" xfId="1" applyNumberFormat="1" applyFont="1" applyFill="1" applyBorder="1" applyAlignment="1">
      <alignment horizontal="center" vertical="top" wrapText="1"/>
    </xf>
    <xf numFmtId="0" fontId="17" fillId="0" borderId="1" xfId="1" applyFont="1" applyFill="1" applyBorder="1" applyAlignment="1">
      <alignment wrapText="1"/>
    </xf>
    <xf numFmtId="1" fontId="15" fillId="0" borderId="1" xfId="0" applyNumberFormat="1" applyFont="1" applyBorder="1" applyAlignment="1">
      <alignment horizontal="center" vertical="center" wrapText="1"/>
    </xf>
    <xf numFmtId="166" fontId="16" fillId="0" borderId="1"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9" fontId="14" fillId="0" borderId="1" xfId="0" applyNumberFormat="1" applyFont="1" applyBorder="1" applyAlignment="1">
      <alignment horizontal="center" vertical="top" wrapText="1"/>
    </xf>
    <xf numFmtId="10" fontId="11" fillId="0" borderId="1" xfId="8" applyNumberFormat="1" applyFont="1" applyFill="1" applyBorder="1" applyAlignment="1">
      <alignment horizontal="center" vertical="top"/>
    </xf>
    <xf numFmtId="49" fontId="15" fillId="0" borderId="1" xfId="8" applyNumberFormat="1" applyFont="1" applyFill="1" applyBorder="1" applyAlignment="1">
      <alignment horizontal="left" vertical="top" wrapText="1"/>
    </xf>
    <xf numFmtId="1" fontId="14" fillId="0" borderId="1" xfId="0" applyNumberFormat="1" applyFont="1" applyBorder="1" applyAlignment="1">
      <alignment horizontal="center" vertical="center"/>
    </xf>
    <xf numFmtId="0" fontId="15" fillId="0" borderId="1" xfId="0" applyFont="1" applyBorder="1" applyAlignment="1">
      <alignment horizontal="left" wrapText="1"/>
    </xf>
    <xf numFmtId="0" fontId="15" fillId="0" borderId="1" xfId="0" applyFont="1" applyBorder="1" applyAlignment="1">
      <alignment horizontal="left" vertical="top" wrapText="1"/>
    </xf>
    <xf numFmtId="49" fontId="15" fillId="0" borderId="1" xfId="0" applyNumberFormat="1" applyFont="1" applyBorder="1" applyAlignment="1">
      <alignment horizontal="left" vertical="center" wrapText="1"/>
    </xf>
    <xf numFmtId="166" fontId="16" fillId="0" borderId="5" xfId="4" applyFont="1" applyFill="1" applyBorder="1" applyAlignment="1">
      <alignment vertical="center"/>
    </xf>
    <xf numFmtId="166" fontId="11" fillId="0" borderId="1" xfId="0" applyNumberFormat="1" applyFont="1" applyBorder="1" applyAlignment="1">
      <alignment horizontal="center" vertical="center"/>
    </xf>
    <xf numFmtId="1" fontId="14" fillId="0" borderId="1" xfId="0" applyNumberFormat="1" applyFont="1" applyBorder="1" applyAlignment="1">
      <alignment horizontal="center" vertical="center" wrapText="1"/>
    </xf>
    <xf numFmtId="0" fontId="15" fillId="0" borderId="5" xfId="0" applyFont="1" applyBorder="1" applyAlignment="1">
      <alignment horizontal="left" vertical="center" wrapText="1"/>
    </xf>
    <xf numFmtId="0" fontId="19" fillId="0" borderId="1" xfId="0" applyFont="1" applyBorder="1" applyAlignment="1">
      <alignment horizontal="center" vertical="center" wrapText="1"/>
    </xf>
    <xf numFmtId="0" fontId="15" fillId="0" borderId="10" xfId="8" applyNumberFormat="1" applyFont="1" applyFill="1" applyBorder="1" applyAlignment="1">
      <alignment horizontal="center" vertical="center" wrapText="1"/>
    </xf>
    <xf numFmtId="0" fontId="19" fillId="0" borderId="10" xfId="0" applyFont="1" applyBorder="1" applyAlignment="1">
      <alignment horizontal="center" vertical="center" wrapText="1"/>
    </xf>
    <xf numFmtId="9" fontId="14" fillId="0" borderId="1" xfId="8" applyFont="1" applyFill="1" applyBorder="1" applyAlignment="1">
      <alignment horizontal="center" vertical="center" wrapText="1"/>
    </xf>
    <xf numFmtId="166" fontId="15" fillId="0" borderId="1" xfId="0" applyNumberFormat="1" applyFont="1" applyBorder="1" applyAlignment="1">
      <alignment horizontal="center" vertical="center" wrapText="1"/>
    </xf>
    <xf numFmtId="165" fontId="15" fillId="0" borderId="1" xfId="9" applyFont="1" applyFill="1" applyBorder="1" applyAlignment="1">
      <alignment horizontal="center" vertical="center" wrapText="1"/>
    </xf>
    <xf numFmtId="10" fontId="15" fillId="0" borderId="1" xfId="8" applyNumberFormat="1" applyFont="1" applyFill="1" applyBorder="1" applyAlignment="1">
      <alignment horizontal="justify" vertical="top" wrapText="1"/>
    </xf>
    <xf numFmtId="9" fontId="19" fillId="0" borderId="1" xfId="0" applyNumberFormat="1" applyFont="1" applyBorder="1" applyAlignment="1">
      <alignment horizontal="center" vertical="center" wrapText="1"/>
    </xf>
    <xf numFmtId="9" fontId="19" fillId="0" borderId="10" xfId="0" applyNumberFormat="1" applyFont="1" applyBorder="1" applyAlignment="1">
      <alignment horizontal="center" vertical="center" wrapText="1"/>
    </xf>
    <xf numFmtId="0" fontId="15" fillId="0" borderId="3" xfId="0" applyFont="1" applyBorder="1" applyAlignment="1">
      <alignment horizontal="center" vertical="center" textRotation="90"/>
    </xf>
    <xf numFmtId="10" fontId="11" fillId="0" borderId="1" xfId="8" applyNumberFormat="1" applyFont="1" applyFill="1" applyBorder="1" applyAlignment="1">
      <alignment horizontal="center" vertical="center" wrapText="1"/>
    </xf>
    <xf numFmtId="9" fontId="15" fillId="0" borderId="1" xfId="0" applyNumberFormat="1" applyFont="1" applyBorder="1" applyAlignment="1">
      <alignment horizontal="justify" vertical="top" wrapText="1"/>
    </xf>
    <xf numFmtId="0" fontId="15" fillId="0" borderId="4" xfId="0" applyFont="1" applyBorder="1" applyAlignment="1">
      <alignment horizontal="center" vertical="center" wrapText="1"/>
    </xf>
    <xf numFmtId="10" fontId="19" fillId="0" borderId="1" xfId="0" applyNumberFormat="1" applyFont="1" applyBorder="1" applyAlignment="1">
      <alignment horizontal="center" vertical="center" wrapText="1"/>
    </xf>
    <xf numFmtId="165" fontId="16" fillId="0" borderId="1" xfId="9" applyFont="1" applyFill="1" applyBorder="1" applyAlignment="1">
      <alignment horizontal="center" vertical="top" wrapText="1"/>
    </xf>
    <xf numFmtId="10" fontId="15" fillId="0" borderId="1" xfId="0" applyNumberFormat="1" applyFont="1" applyBorder="1" applyAlignment="1">
      <alignment horizontal="justify" vertical="center" wrapText="1"/>
    </xf>
    <xf numFmtId="9" fontId="15" fillId="0" borderId="1" xfId="8" applyFont="1" applyFill="1" applyBorder="1" applyAlignment="1">
      <alignment vertical="top" wrapText="1"/>
    </xf>
    <xf numFmtId="0" fontId="15" fillId="0" borderId="10" xfId="0" applyFont="1" applyBorder="1" applyAlignment="1">
      <alignment horizontal="center" vertical="center" wrapText="1"/>
    </xf>
    <xf numFmtId="0" fontId="14" fillId="0" borderId="1" xfId="0" applyFont="1" applyBorder="1" applyAlignment="1">
      <alignment vertical="center" wrapText="1"/>
    </xf>
    <xf numFmtId="0" fontId="10" fillId="0" borderId="0" xfId="0" applyFont="1" applyAlignment="1">
      <alignment vertical="center"/>
    </xf>
    <xf numFmtId="0" fontId="15" fillId="0" borderId="0" xfId="0" applyFont="1" applyAlignment="1">
      <alignment horizontal="center" vertical="top" wrapText="1"/>
    </xf>
    <xf numFmtId="1" fontId="15" fillId="0" borderId="1" xfId="0" applyNumberFormat="1" applyFont="1" applyBorder="1" applyAlignment="1">
      <alignment horizontal="center" vertical="center"/>
    </xf>
    <xf numFmtId="9" fontId="15" fillId="0" borderId="1" xfId="0" applyNumberFormat="1" applyFont="1" applyBorder="1" applyAlignment="1">
      <alignment horizontal="center" vertical="center"/>
    </xf>
    <xf numFmtId="1" fontId="15" fillId="0" borderId="1" xfId="8" applyNumberFormat="1" applyFont="1" applyFill="1" applyBorder="1" applyAlignment="1">
      <alignment horizontal="center" vertical="center"/>
    </xf>
    <xf numFmtId="166" fontId="15" fillId="0" borderId="1" xfId="4" applyFont="1" applyFill="1" applyBorder="1" applyAlignment="1">
      <alignment horizontal="justify" vertical="center" wrapText="1"/>
    </xf>
    <xf numFmtId="0" fontId="17" fillId="0" borderId="0" xfId="1" applyFont="1" applyFill="1" applyAlignment="1">
      <alignment horizontal="center" vertical="center"/>
    </xf>
    <xf numFmtId="166" fontId="15" fillId="0" borderId="1" xfId="4" applyFont="1" applyFill="1" applyBorder="1" applyAlignment="1">
      <alignment horizontal="justify" vertical="center"/>
    </xf>
    <xf numFmtId="166" fontId="15" fillId="0" borderId="1" xfId="4" applyFont="1" applyFill="1" applyBorder="1" applyAlignment="1">
      <alignment horizontal="center" vertical="center" wrapText="1"/>
    </xf>
    <xf numFmtId="0" fontId="18" fillId="0" borderId="1" xfId="1" applyFont="1" applyFill="1" applyBorder="1" applyAlignment="1">
      <alignment horizontal="center" vertical="top" wrapText="1"/>
    </xf>
    <xf numFmtId="0" fontId="16" fillId="0" borderId="1" xfId="0" applyFont="1" applyBorder="1" applyAlignment="1">
      <alignment horizontal="center" vertical="center"/>
    </xf>
    <xf numFmtId="165" fontId="15" fillId="0" borderId="10" xfId="9" applyFont="1" applyFill="1" applyBorder="1" applyAlignment="1">
      <alignment horizontal="center" vertical="center" wrapText="1"/>
    </xf>
    <xf numFmtId="166" fontId="11"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0" fontId="17" fillId="0" borderId="1" xfId="1" applyFont="1" applyFill="1" applyBorder="1" applyAlignment="1">
      <alignment horizontal="center" vertical="center"/>
    </xf>
    <xf numFmtId="9" fontId="15" fillId="0" borderId="1" xfId="8" applyFont="1" applyFill="1" applyBorder="1" applyAlignment="1">
      <alignment horizontal="justify" vertical="center" wrapText="1"/>
    </xf>
    <xf numFmtId="0" fontId="16" fillId="0" borderId="0" xfId="0" applyFont="1"/>
    <xf numFmtId="0" fontId="18" fillId="0" borderId="1" xfId="1" applyFont="1" applyFill="1" applyBorder="1" applyAlignment="1">
      <alignment horizontal="center" vertical="center" wrapText="1"/>
    </xf>
    <xf numFmtId="168" fontId="15" fillId="0" borderId="1" xfId="0" applyNumberFormat="1" applyFont="1" applyBorder="1" applyAlignment="1">
      <alignment horizontal="left" vertical="top" wrapText="1"/>
    </xf>
    <xf numFmtId="9" fontId="15" fillId="0" borderId="1" xfId="8" applyFont="1" applyFill="1" applyBorder="1" applyAlignment="1">
      <alignment horizontal="left" vertical="center" wrapText="1"/>
    </xf>
    <xf numFmtId="0" fontId="16" fillId="0" borderId="0" xfId="0" applyFont="1" applyAlignment="1">
      <alignment horizontal="left"/>
    </xf>
    <xf numFmtId="0" fontId="15" fillId="0" borderId="0" xfId="0" applyFont="1" applyAlignment="1">
      <alignment horizontal="center" vertical="center" wrapText="1"/>
    </xf>
    <xf numFmtId="174" fontId="15" fillId="0" borderId="1" xfId="0" applyNumberFormat="1" applyFont="1" applyBorder="1" applyAlignment="1">
      <alignment horizontal="center" vertical="center" wrapText="1"/>
    </xf>
    <xf numFmtId="17" fontId="15" fillId="0" borderId="1" xfId="0" applyNumberFormat="1" applyFont="1" applyBorder="1" applyAlignment="1">
      <alignment horizontal="center" vertical="center" wrapText="1"/>
    </xf>
    <xf numFmtId="0" fontId="15" fillId="0" borderId="10" xfId="0" applyFont="1" applyBorder="1" applyAlignment="1">
      <alignment horizontal="center" vertical="top" wrapText="1"/>
    </xf>
    <xf numFmtId="9" fontId="15" fillId="0" borderId="10" xfId="8" applyFont="1" applyFill="1" applyBorder="1" applyAlignment="1">
      <alignment horizontal="center" vertical="top" wrapText="1"/>
    </xf>
    <xf numFmtId="0" fontId="16" fillId="0" borderId="0" xfId="0" applyFont="1" applyAlignment="1">
      <alignment vertical="center"/>
    </xf>
    <xf numFmtId="0" fontId="16" fillId="0" borderId="1" xfId="0" applyFont="1" applyBorder="1"/>
    <xf numFmtId="169" fontId="15" fillId="0" borderId="1" xfId="8" applyNumberFormat="1" applyFont="1" applyFill="1" applyBorder="1" applyAlignment="1">
      <alignment horizontal="center" vertical="center" wrapText="1"/>
    </xf>
    <xf numFmtId="169" fontId="15" fillId="0" borderId="1" xfId="0" applyNumberFormat="1" applyFont="1" applyBorder="1" applyAlignment="1">
      <alignment horizontal="center" vertical="center" wrapText="1"/>
    </xf>
    <xf numFmtId="2" fontId="15" fillId="0" borderId="1" xfId="0" applyNumberFormat="1" applyFont="1" applyBorder="1" applyAlignment="1">
      <alignment horizontal="center" vertical="center" wrapText="1"/>
    </xf>
    <xf numFmtId="167" fontId="15" fillId="0" borderId="1" xfId="10" applyFont="1" applyFill="1" applyBorder="1" applyAlignment="1">
      <alignment horizontal="center" vertical="center" wrapText="1"/>
    </xf>
    <xf numFmtId="0" fontId="17" fillId="0" borderId="1" xfId="1" applyFont="1" applyFill="1" applyBorder="1" applyAlignment="1">
      <alignment horizontal="center" vertical="top" wrapText="1"/>
    </xf>
    <xf numFmtId="9" fontId="15" fillId="0" borderId="11" xfId="8" applyFont="1" applyFill="1" applyBorder="1" applyAlignment="1">
      <alignment horizontal="center" vertical="top" wrapText="1"/>
    </xf>
    <xf numFmtId="0" fontId="15" fillId="0" borderId="10" xfId="0" applyFont="1" applyBorder="1" applyAlignment="1">
      <alignment vertical="center" wrapText="1"/>
    </xf>
    <xf numFmtId="9" fontId="15" fillId="0" borderId="9" xfId="8" applyFont="1" applyFill="1" applyBorder="1" applyAlignment="1">
      <alignment horizontal="center" vertical="top" wrapText="1"/>
    </xf>
    <xf numFmtId="0" fontId="15" fillId="0" borderId="14" xfId="0" applyFont="1" applyBorder="1" applyAlignment="1">
      <alignment vertical="center" wrapText="1"/>
    </xf>
    <xf numFmtId="9" fontId="15" fillId="0" borderId="1" xfId="0" applyNumberFormat="1" applyFont="1" applyBorder="1" applyAlignment="1">
      <alignment horizontal="left" vertical="center" wrapText="1"/>
    </xf>
    <xf numFmtId="9" fontId="15" fillId="0" borderId="1" xfId="1" applyNumberFormat="1" applyFont="1" applyFill="1" applyBorder="1" applyAlignment="1">
      <alignment horizontal="left" vertical="center" wrapText="1"/>
    </xf>
    <xf numFmtId="9" fontId="18" fillId="0" borderId="1" xfId="1" applyNumberFormat="1" applyFont="1" applyFill="1" applyBorder="1" applyAlignment="1">
      <alignment horizontal="left" vertical="top" wrapText="1"/>
    </xf>
    <xf numFmtId="0" fontId="15" fillId="0" borderId="0" xfId="0" applyFont="1"/>
    <xf numFmtId="169" fontId="19" fillId="0" borderId="1" xfId="8" applyNumberFormat="1" applyFont="1" applyFill="1" applyBorder="1" applyAlignment="1">
      <alignment horizontal="center" vertical="center" wrapText="1"/>
    </xf>
    <xf numFmtId="10" fontId="19" fillId="0" borderId="1" xfId="8" applyNumberFormat="1" applyFont="1" applyFill="1" applyBorder="1" applyAlignment="1">
      <alignment horizontal="center" vertical="center" wrapText="1"/>
    </xf>
    <xf numFmtId="9" fontId="17" fillId="0" borderId="1" xfId="1" applyNumberFormat="1" applyFont="1" applyFill="1" applyBorder="1" applyAlignment="1">
      <alignment horizontal="left" vertical="center" wrapText="1"/>
    </xf>
    <xf numFmtId="0" fontId="15" fillId="0" borderId="1" xfId="1" applyFont="1" applyFill="1" applyBorder="1" applyAlignment="1">
      <alignment horizontal="justify" vertical="center" wrapText="1"/>
    </xf>
    <xf numFmtId="9" fontId="15" fillId="0" borderId="1" xfId="0" applyNumberFormat="1" applyFont="1" applyBorder="1" applyAlignment="1">
      <alignment horizontal="justify" vertical="center" wrapText="1"/>
    </xf>
    <xf numFmtId="9" fontId="17" fillId="0" borderId="1" xfId="1" applyNumberFormat="1" applyFont="1" applyFill="1" applyBorder="1" applyAlignment="1">
      <alignment horizontal="left" vertical="top" wrapText="1"/>
    </xf>
    <xf numFmtId="0" fontId="15" fillId="0" borderId="1" xfId="0" applyFont="1" applyBorder="1" applyAlignment="1">
      <alignment horizont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15" fillId="0" borderId="2" xfId="0" applyFont="1" applyBorder="1" applyAlignment="1">
      <alignment vertical="top" wrapText="1"/>
    </xf>
    <xf numFmtId="3" fontId="15" fillId="0" borderId="1" xfId="0" applyNumberFormat="1" applyFont="1" applyBorder="1" applyAlignment="1">
      <alignment horizontal="center" vertical="top" wrapText="1"/>
    </xf>
    <xf numFmtId="9" fontId="17" fillId="0" borderId="1" xfId="1" applyNumberFormat="1" applyFont="1" applyFill="1" applyBorder="1" applyAlignment="1">
      <alignment horizontal="center" vertical="center" wrapText="1"/>
    </xf>
    <xf numFmtId="0" fontId="15" fillId="0" borderId="3" xfId="0" applyFont="1" applyBorder="1" applyAlignment="1">
      <alignment vertical="top" wrapText="1"/>
    </xf>
    <xf numFmtId="0" fontId="17" fillId="0" borderId="1" xfId="1" applyFont="1" applyFill="1" applyBorder="1" applyAlignment="1">
      <alignment horizontal="center" vertical="center" wrapText="1"/>
    </xf>
    <xf numFmtId="0" fontId="17" fillId="0" borderId="0" xfId="1" applyFont="1" applyFill="1" applyBorder="1" applyAlignment="1">
      <alignment horizontal="center" vertical="center" wrapText="1"/>
    </xf>
    <xf numFmtId="1" fontId="15" fillId="0" borderId="1" xfId="0" applyNumberFormat="1" applyFont="1" applyBorder="1" applyAlignment="1">
      <alignment horizontal="center" vertical="top"/>
    </xf>
    <xf numFmtId="173" fontId="15" fillId="0" borderId="1" xfId="10" applyNumberFormat="1" applyFont="1" applyFill="1" applyBorder="1" applyAlignment="1">
      <alignment vertical="center" wrapText="1"/>
    </xf>
    <xf numFmtId="0" fontId="18" fillId="0" borderId="1" xfId="1" applyFont="1" applyFill="1" applyBorder="1" applyAlignment="1">
      <alignment horizontal="justify" vertical="top"/>
    </xf>
    <xf numFmtId="168" fontId="15" fillId="0" borderId="1" xfId="0" applyNumberFormat="1" applyFont="1" applyBorder="1" applyAlignment="1">
      <alignment vertical="center" wrapText="1"/>
    </xf>
    <xf numFmtId="9" fontId="15" fillId="0" borderId="1" xfId="8" applyFont="1" applyFill="1" applyBorder="1" applyAlignment="1">
      <alignment vertical="center" wrapText="1"/>
    </xf>
    <xf numFmtId="0" fontId="18" fillId="0" borderId="1" xfId="1" applyFont="1" applyFill="1" applyBorder="1" applyAlignment="1">
      <alignment horizontal="justify" vertical="top" wrapText="1"/>
    </xf>
    <xf numFmtId="0" fontId="15" fillId="0" borderId="5" xfId="0" applyFont="1" applyBorder="1" applyAlignment="1">
      <alignment vertical="center" wrapText="1"/>
    </xf>
    <xf numFmtId="0" fontId="14" fillId="0" borderId="5" xfId="0" applyFont="1" applyBorder="1" applyAlignment="1">
      <alignment vertical="top" wrapText="1"/>
    </xf>
    <xf numFmtId="0" fontId="14" fillId="0" borderId="3" xfId="0" applyFont="1" applyBorder="1" applyAlignment="1">
      <alignment horizontal="center" vertical="top" wrapText="1"/>
    </xf>
    <xf numFmtId="0" fontId="15" fillId="0" borderId="3" xfId="0" applyFont="1" applyBorder="1" applyAlignment="1">
      <alignment horizontal="justify" vertical="top" wrapText="1"/>
    </xf>
    <xf numFmtId="0" fontId="15" fillId="0" borderId="9" xfId="0" applyFont="1" applyBorder="1" applyAlignment="1">
      <alignment horizontal="center" vertical="center" wrapText="1"/>
    </xf>
    <xf numFmtId="1" fontId="10" fillId="0" borderId="3" xfId="0" applyNumberFormat="1" applyFont="1" applyBorder="1" applyAlignment="1">
      <alignment horizontal="center" vertical="center" wrapText="1"/>
    </xf>
    <xf numFmtId="172" fontId="15" fillId="0" borderId="1" xfId="0" applyNumberFormat="1" applyFont="1" applyBorder="1" applyAlignment="1">
      <alignment horizontal="center" vertical="top" wrapText="1"/>
    </xf>
    <xf numFmtId="9" fontId="17" fillId="0" borderId="1" xfId="1" applyNumberFormat="1" applyFont="1" applyFill="1" applyBorder="1" applyAlignment="1">
      <alignment horizontal="justify" vertical="top" wrapText="1"/>
    </xf>
    <xf numFmtId="168" fontId="15" fillId="0" borderId="1" xfId="0" applyNumberFormat="1" applyFont="1" applyBorder="1" applyAlignment="1">
      <alignment horizontal="center" vertical="top"/>
    </xf>
    <xf numFmtId="166" fontId="16" fillId="0" borderId="1" xfId="0" applyNumberFormat="1" applyFont="1" applyBorder="1" applyAlignment="1">
      <alignment horizontal="center" vertical="center"/>
    </xf>
    <xf numFmtId="10" fontId="15" fillId="0" borderId="1" xfId="8" applyNumberFormat="1" applyFont="1" applyFill="1" applyBorder="1" applyAlignment="1">
      <alignment horizontal="center" vertical="center" wrapText="1"/>
    </xf>
    <xf numFmtId="0" fontId="17" fillId="0" borderId="1" xfId="1" applyFont="1" applyFill="1" applyBorder="1" applyAlignment="1">
      <alignment vertical="center" wrapText="1"/>
    </xf>
    <xf numFmtId="0" fontId="15" fillId="0" borderId="0" xfId="0" applyFont="1" applyAlignment="1">
      <alignment vertical="center" wrapText="1"/>
    </xf>
    <xf numFmtId="10" fontId="11" fillId="0" borderId="7" xfId="8" applyNumberFormat="1" applyFont="1" applyFill="1" applyBorder="1" applyAlignment="1">
      <alignment horizontal="center" vertical="center"/>
    </xf>
    <xf numFmtId="0" fontId="11" fillId="0" borderId="9" xfId="0" applyFont="1" applyBorder="1" applyAlignment="1">
      <alignment horizontal="center" vertical="center" wrapText="1"/>
    </xf>
    <xf numFmtId="0" fontId="15" fillId="0" borderId="10" xfId="8" applyNumberFormat="1" applyFont="1" applyFill="1" applyBorder="1" applyAlignment="1">
      <alignment horizontal="center" vertical="center"/>
    </xf>
    <xf numFmtId="10" fontId="15" fillId="0" borderId="1" xfId="8" applyNumberFormat="1" applyFont="1" applyFill="1" applyBorder="1" applyAlignment="1">
      <alignment horizontal="center" vertical="top"/>
    </xf>
    <xf numFmtId="0" fontId="17" fillId="0" borderId="1" xfId="1" applyFont="1" applyFill="1" applyBorder="1" applyAlignment="1">
      <alignment horizontal="justify" vertical="top"/>
    </xf>
    <xf numFmtId="9" fontId="15" fillId="0" borderId="4" xfId="0" applyNumberFormat="1" applyFont="1" applyBorder="1" applyAlignment="1">
      <alignment horizontal="center" vertical="center" wrapText="1"/>
    </xf>
    <xf numFmtId="10" fontId="15" fillId="0" borderId="4" xfId="0" applyNumberFormat="1" applyFont="1" applyBorder="1" applyAlignment="1">
      <alignment horizontal="center" vertical="center" wrapText="1"/>
    </xf>
    <xf numFmtId="0" fontId="11" fillId="0" borderId="10" xfId="8" applyNumberFormat="1" applyFont="1" applyFill="1" applyBorder="1" applyAlignment="1">
      <alignment horizontal="center" vertical="center" wrapText="1"/>
    </xf>
    <xf numFmtId="171" fontId="15" fillId="0" borderId="1" xfId="4" applyNumberFormat="1" applyFont="1" applyFill="1" applyBorder="1" applyAlignment="1">
      <alignment horizontal="left" vertical="center" wrapText="1"/>
    </xf>
    <xf numFmtId="10" fontId="15" fillId="0" borderId="1" xfId="8" applyNumberFormat="1" applyFont="1" applyFill="1" applyBorder="1" applyAlignment="1">
      <alignment horizontal="center" vertical="top" wrapText="1"/>
    </xf>
    <xf numFmtId="1" fontId="15" fillId="0" borderId="10" xfId="0" applyNumberFormat="1" applyFont="1" applyBorder="1" applyAlignment="1">
      <alignment horizontal="center" vertical="center"/>
    </xf>
    <xf numFmtId="2" fontId="15" fillId="0" borderId="10" xfId="0" applyNumberFormat="1" applyFont="1" applyBorder="1" applyAlignment="1">
      <alignment horizontal="center" vertical="center" wrapText="1"/>
    </xf>
    <xf numFmtId="10" fontId="15" fillId="0" borderId="10" xfId="0" applyNumberFormat="1" applyFont="1" applyBorder="1" applyAlignment="1">
      <alignment horizontal="center" vertical="center" wrapText="1"/>
    </xf>
    <xf numFmtId="168" fontId="15" fillId="0" borderId="1" xfId="0" applyNumberFormat="1" applyFont="1" applyBorder="1" applyAlignment="1">
      <alignment horizontal="left" vertical="center" wrapText="1"/>
    </xf>
    <xf numFmtId="0" fontId="15" fillId="0" borderId="5" xfId="0" applyFont="1" applyBorder="1" applyAlignment="1">
      <alignment vertical="top" wrapText="1"/>
    </xf>
    <xf numFmtId="1" fontId="15" fillId="0" borderId="6" xfId="8" applyNumberFormat="1" applyFont="1" applyFill="1" applyBorder="1" applyAlignment="1">
      <alignment horizontal="center" vertical="center" wrapText="1"/>
    </xf>
    <xf numFmtId="171" fontId="15" fillId="0" borderId="1" xfId="4" applyNumberFormat="1" applyFont="1" applyFill="1" applyBorder="1" applyAlignment="1">
      <alignment horizontal="center" vertical="center"/>
    </xf>
    <xf numFmtId="49" fontId="17" fillId="0" borderId="1" xfId="1" applyNumberFormat="1" applyFont="1" applyFill="1" applyBorder="1" applyAlignment="1">
      <alignment horizontal="justify" vertical="top" wrapText="1" shrinkToFit="1"/>
    </xf>
    <xf numFmtId="10" fontId="15" fillId="0" borderId="1" xfId="8" applyNumberFormat="1" applyFont="1" applyFill="1" applyBorder="1" applyAlignment="1">
      <alignment horizontal="justify" vertical="center"/>
    </xf>
    <xf numFmtId="10" fontId="17" fillId="0" borderId="1" xfId="1" applyNumberFormat="1" applyFont="1" applyFill="1" applyBorder="1" applyAlignment="1">
      <alignment horizontal="justify" vertical="top"/>
    </xf>
    <xf numFmtId="171" fontId="15" fillId="0" borderId="1" xfId="4" applyNumberFormat="1" applyFont="1" applyFill="1" applyBorder="1" applyAlignment="1">
      <alignment horizontal="center" vertical="top"/>
    </xf>
    <xf numFmtId="10" fontId="15" fillId="0" borderId="1" xfId="8" applyNumberFormat="1" applyFont="1" applyFill="1" applyBorder="1" applyAlignment="1">
      <alignment horizontal="justify" vertical="top"/>
    </xf>
    <xf numFmtId="169" fontId="15" fillId="0" borderId="10" xfId="8" applyNumberFormat="1" applyFont="1" applyFill="1" applyBorder="1" applyAlignment="1">
      <alignment horizontal="center" vertical="center"/>
    </xf>
    <xf numFmtId="9" fontId="19" fillId="0" borderId="1" xfId="8" applyFont="1" applyFill="1" applyBorder="1" applyAlignment="1">
      <alignment horizontal="center" vertical="center" wrapText="1"/>
    </xf>
    <xf numFmtId="168" fontId="15" fillId="0" borderId="1" xfId="0" applyNumberFormat="1" applyFont="1" applyBorder="1" applyAlignment="1">
      <alignment vertical="top"/>
    </xf>
    <xf numFmtId="9" fontId="15" fillId="0" borderId="1" xfId="8" applyFont="1" applyFill="1" applyBorder="1" applyAlignment="1">
      <alignment horizontal="justify" vertical="center"/>
    </xf>
    <xf numFmtId="2" fontId="15" fillId="0" borderId="1" xfId="8" applyNumberFormat="1" applyFont="1" applyFill="1" applyBorder="1" applyAlignment="1">
      <alignment horizontal="center" vertical="center" wrapText="1"/>
    </xf>
    <xf numFmtId="2" fontId="11" fillId="0" borderId="2" xfId="0" applyNumberFormat="1" applyFont="1" applyBorder="1" applyAlignment="1">
      <alignment horizontal="center" vertical="center" wrapText="1"/>
    </xf>
    <xf numFmtId="2" fontId="11" fillId="0" borderId="10" xfId="8" applyNumberFormat="1" applyFont="1" applyFill="1" applyBorder="1" applyAlignment="1">
      <alignment horizontal="center" vertical="center"/>
    </xf>
    <xf numFmtId="14" fontId="15" fillId="0" borderId="1" xfId="0" applyNumberFormat="1" applyFont="1" applyBorder="1" applyAlignment="1">
      <alignment horizontal="center" vertical="center"/>
    </xf>
    <xf numFmtId="166" fontId="15" fillId="0" borderId="1" xfId="4" applyFont="1" applyFill="1" applyBorder="1" applyAlignment="1">
      <alignment vertical="top"/>
    </xf>
    <xf numFmtId="175" fontId="15" fillId="0" borderId="10" xfId="0" applyNumberFormat="1" applyFont="1" applyBorder="1" applyAlignment="1">
      <alignment horizontal="center" vertical="center" wrapText="1"/>
    </xf>
    <xf numFmtId="0" fontId="15" fillId="0" borderId="1" xfId="6" applyFont="1" applyBorder="1" applyAlignment="1">
      <alignment horizontal="center" vertical="top" wrapText="1"/>
    </xf>
    <xf numFmtId="0" fontId="15" fillId="0" borderId="1" xfId="6" applyFont="1" applyBorder="1" applyAlignment="1">
      <alignment horizontal="left" vertical="center" wrapText="1"/>
    </xf>
    <xf numFmtId="168" fontId="15" fillId="0" borderId="1" xfId="6" applyNumberFormat="1" applyFont="1" applyBorder="1" applyAlignment="1">
      <alignment horizontal="center" vertical="center" wrapText="1"/>
    </xf>
    <xf numFmtId="0" fontId="15" fillId="0" borderId="1" xfId="6" applyFont="1" applyBorder="1" applyAlignment="1">
      <alignment horizontal="center" vertical="center" wrapText="1"/>
    </xf>
    <xf numFmtId="0" fontId="15" fillId="0" borderId="1" xfId="6" applyFont="1" applyBorder="1" applyAlignment="1">
      <alignment horizontal="justify" vertical="center" wrapText="1"/>
    </xf>
    <xf numFmtId="0" fontId="15" fillId="0" borderId="1" xfId="6" applyFont="1" applyBorder="1" applyAlignment="1">
      <alignment horizontal="left" vertical="top" wrapText="1"/>
    </xf>
    <xf numFmtId="0" fontId="10" fillId="0" borderId="1" xfId="6" applyFont="1" applyBorder="1" applyAlignment="1">
      <alignment horizontal="left" vertical="top" wrapText="1"/>
    </xf>
    <xf numFmtId="0" fontId="15" fillId="0" borderId="1" xfId="6" applyFont="1" applyBorder="1" applyAlignment="1">
      <alignment horizontal="justify" vertical="top" wrapText="1"/>
    </xf>
    <xf numFmtId="0" fontId="10" fillId="0" borderId="1" xfId="6" applyFont="1" applyBorder="1" applyAlignment="1">
      <alignment horizontal="justify" vertical="top" wrapText="1"/>
    </xf>
    <xf numFmtId="168" fontId="15" fillId="0" borderId="1" xfId="6" applyNumberFormat="1" applyFont="1" applyBorder="1" applyAlignment="1">
      <alignment horizontal="center" vertical="top" wrapText="1"/>
    </xf>
    <xf numFmtId="0" fontId="15" fillId="0" borderId="0" xfId="6" applyFont="1" applyAlignment="1">
      <alignment horizontal="center" vertical="top" wrapText="1"/>
    </xf>
    <xf numFmtId="1" fontId="15" fillId="0" borderId="10" xfId="0" applyNumberFormat="1" applyFont="1" applyBorder="1" applyAlignment="1">
      <alignment horizontal="center" vertical="center" wrapText="1"/>
    </xf>
    <xf numFmtId="9" fontId="11" fillId="0" borderId="10" xfId="8" applyFont="1" applyFill="1" applyBorder="1" applyAlignment="1">
      <alignment horizontal="center" vertical="center"/>
    </xf>
    <xf numFmtId="10" fontId="15" fillId="0" borderId="2" xfId="8" applyNumberFormat="1" applyFont="1" applyFill="1" applyBorder="1" applyAlignment="1">
      <alignment horizontal="center" vertical="center"/>
    </xf>
    <xf numFmtId="168" fontId="15" fillId="0" borderId="2" xfId="0" applyNumberFormat="1" applyFont="1" applyBorder="1" applyAlignment="1">
      <alignment horizontal="center" vertical="top" wrapText="1"/>
    </xf>
    <xf numFmtId="0" fontId="15" fillId="0" borderId="2" xfId="0" applyFont="1" applyBorder="1" applyAlignment="1">
      <alignment horizontal="justify" vertical="top" wrapText="1"/>
    </xf>
    <xf numFmtId="165" fontId="15" fillId="0" borderId="2" xfId="9" applyFont="1" applyFill="1" applyBorder="1" applyAlignment="1">
      <alignment horizontal="center" vertical="center" wrapText="1"/>
    </xf>
    <xf numFmtId="0" fontId="10" fillId="0" borderId="1" xfId="0" applyFont="1" applyBorder="1"/>
    <xf numFmtId="0" fontId="10" fillId="0" borderId="1" xfId="0" applyFont="1" applyBorder="1" applyAlignment="1">
      <alignment horizontal="center"/>
    </xf>
    <xf numFmtId="0" fontId="10" fillId="0" borderId="1" xfId="0" applyFont="1" applyBorder="1" applyAlignment="1">
      <alignment horizontal="left" vertical="top"/>
    </xf>
    <xf numFmtId="1" fontId="10" fillId="0" borderId="1" xfId="0" applyNumberFormat="1" applyFont="1" applyBorder="1"/>
    <xf numFmtId="0" fontId="10" fillId="0" borderId="1"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justify" vertical="center"/>
    </xf>
    <xf numFmtId="165" fontId="10" fillId="0" borderId="1" xfId="9" applyFont="1" applyFill="1" applyBorder="1" applyAlignment="1">
      <alignment horizontal="center"/>
    </xf>
    <xf numFmtId="9" fontId="10" fillId="0" borderId="1" xfId="8" applyFont="1" applyFill="1" applyBorder="1"/>
    <xf numFmtId="0" fontId="19" fillId="0" borderId="0" xfId="0" applyFont="1" applyAlignment="1">
      <alignment horizontal="center"/>
    </xf>
    <xf numFmtId="0" fontId="10" fillId="0" borderId="0" xfId="0" applyFont="1" applyAlignment="1">
      <alignment horizontal="left" vertical="top"/>
    </xf>
    <xf numFmtId="1" fontId="10" fillId="0" borderId="0" xfId="0" applyNumberFormat="1" applyFont="1"/>
    <xf numFmtId="0" fontId="15" fillId="0" borderId="0" xfId="0" applyFont="1" applyAlignment="1">
      <alignment horizontal="center" vertical="center"/>
    </xf>
    <xf numFmtId="0" fontId="10" fillId="0" borderId="0" xfId="0" applyFont="1" applyAlignment="1">
      <alignment horizontal="center" vertical="center" wrapText="1"/>
    </xf>
    <xf numFmtId="164" fontId="10" fillId="0" borderId="0" xfId="0" applyNumberFormat="1" applyFont="1" applyAlignment="1">
      <alignment horizontal="center" vertical="center" wrapText="1"/>
    </xf>
    <xf numFmtId="0" fontId="10" fillId="0" borderId="0" xfId="0" applyFont="1" applyAlignment="1">
      <alignment horizontal="center" vertical="center"/>
    </xf>
    <xf numFmtId="9" fontId="10" fillId="0" borderId="0" xfId="8" applyFont="1" applyFill="1" applyAlignment="1">
      <alignment horizontal="center" vertical="center"/>
    </xf>
    <xf numFmtId="168" fontId="10" fillId="0" borderId="0" xfId="0" applyNumberFormat="1" applyFont="1"/>
    <xf numFmtId="0" fontId="10" fillId="0" borderId="0" xfId="0" applyFont="1" applyAlignment="1">
      <alignment horizontal="justify" vertical="top"/>
    </xf>
    <xf numFmtId="0" fontId="10" fillId="0" borderId="0" xfId="0" applyFont="1" applyAlignment="1">
      <alignment horizontal="justify" vertical="center"/>
    </xf>
    <xf numFmtId="0" fontId="15" fillId="0" borderId="0" xfId="0" applyFont="1" applyAlignment="1">
      <alignment horizontal="left"/>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1" xfId="0" applyFont="1" applyBorder="1" applyAlignment="1">
      <alignment horizontal="center" vertical="center"/>
    </xf>
    <xf numFmtId="10" fontId="11" fillId="0" borderId="1" xfId="8" applyNumberFormat="1" applyFont="1" applyFill="1" applyBorder="1" applyAlignment="1">
      <alignment horizontal="center" vertical="center"/>
    </xf>
    <xf numFmtId="166" fontId="11" fillId="0" borderId="2" xfId="4" applyFont="1" applyFill="1" applyBorder="1" applyAlignment="1">
      <alignment horizontal="center" vertical="center"/>
    </xf>
    <xf numFmtId="166" fontId="11" fillId="0" borderId="3" xfId="4" applyFont="1" applyFill="1" applyBorder="1" applyAlignment="1">
      <alignment horizontal="center" vertical="center"/>
    </xf>
    <xf numFmtId="166" fontId="11" fillId="0" borderId="5" xfId="4"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166" fontId="16" fillId="0" borderId="2" xfId="4" applyFont="1" applyFill="1" applyBorder="1" applyAlignment="1">
      <alignment horizontal="center" vertical="center"/>
    </xf>
    <xf numFmtId="166" fontId="16" fillId="0" borderId="3" xfId="4" applyFont="1" applyFill="1" applyBorder="1" applyAlignment="1">
      <alignment horizontal="center" vertical="center"/>
    </xf>
    <xf numFmtId="166" fontId="16" fillId="0" borderId="5" xfId="4" applyFont="1" applyFill="1" applyBorder="1" applyAlignment="1">
      <alignment horizontal="center" vertical="center"/>
    </xf>
    <xf numFmtId="166" fontId="16" fillId="0" borderId="1" xfId="4" applyFont="1" applyFill="1" applyBorder="1" applyAlignment="1">
      <alignment horizontal="center" vertical="center"/>
    </xf>
    <xf numFmtId="166" fontId="11" fillId="0" borderId="1" xfId="4" applyFont="1" applyFill="1" applyBorder="1" applyAlignment="1">
      <alignment horizontal="center" vertical="center"/>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1" fillId="0" borderId="1" xfId="0" applyFont="1" applyBorder="1" applyAlignment="1">
      <alignment horizontal="center" vertical="center" wrapText="1"/>
    </xf>
    <xf numFmtId="10" fontId="11" fillId="0" borderId="1" xfId="8" applyNumberFormat="1"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5" xfId="0" applyFont="1" applyBorder="1" applyAlignment="1">
      <alignment horizontal="center" vertical="center" wrapText="1"/>
    </xf>
    <xf numFmtId="9" fontId="11" fillId="0" borderId="2" xfId="8" applyFont="1" applyFill="1" applyBorder="1" applyAlignment="1">
      <alignment horizontal="center" vertical="center" wrapText="1"/>
    </xf>
    <xf numFmtId="9" fontId="11" fillId="0" borderId="3" xfId="8" applyFont="1" applyFill="1" applyBorder="1" applyAlignment="1">
      <alignment horizontal="center" vertical="center" wrapText="1"/>
    </xf>
    <xf numFmtId="9" fontId="11" fillId="0" borderId="5" xfId="8"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1" fontId="14" fillId="0" borderId="2" xfId="0" applyNumberFormat="1" applyFont="1" applyBorder="1" applyAlignment="1">
      <alignment horizontal="center" vertical="center" wrapText="1"/>
    </xf>
    <xf numFmtId="1" fontId="14" fillId="0" borderId="3"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10" fontId="11" fillId="0" borderId="2" xfId="8" applyNumberFormat="1" applyFont="1" applyFill="1" applyBorder="1" applyAlignment="1">
      <alignment horizontal="center" vertical="center"/>
    </xf>
    <xf numFmtId="10" fontId="11" fillId="0" borderId="3" xfId="8" applyNumberFormat="1" applyFont="1" applyFill="1" applyBorder="1" applyAlignment="1">
      <alignment horizontal="center" vertical="center"/>
    </xf>
    <xf numFmtId="10" fontId="11" fillId="0" borderId="5" xfId="8" applyNumberFormat="1" applyFont="1" applyFill="1" applyBorder="1" applyAlignment="1">
      <alignment horizontal="center" vertical="center"/>
    </xf>
    <xf numFmtId="1" fontId="15" fillId="0" borderId="2" xfId="0" applyNumberFormat="1" applyFont="1" applyBorder="1" applyAlignment="1">
      <alignment horizontal="center" vertical="center" wrapText="1"/>
    </xf>
    <xf numFmtId="1" fontId="15" fillId="0" borderId="3" xfId="0" applyNumberFormat="1" applyFont="1" applyBorder="1" applyAlignment="1">
      <alignment horizontal="center" vertical="center" wrapText="1"/>
    </xf>
    <xf numFmtId="1" fontId="15" fillId="0" borderId="5" xfId="0" applyNumberFormat="1" applyFont="1" applyBorder="1" applyAlignment="1">
      <alignment horizontal="center" vertical="center" wrapText="1"/>
    </xf>
    <xf numFmtId="1" fontId="15" fillId="0" borderId="2" xfId="0" applyNumberFormat="1" applyFont="1" applyBorder="1" applyAlignment="1">
      <alignment horizontal="center" vertical="center"/>
    </xf>
    <xf numFmtId="1" fontId="15" fillId="0" borderId="3" xfId="0" applyNumberFormat="1" applyFont="1" applyBorder="1" applyAlignment="1">
      <alignment horizontal="center" vertical="center"/>
    </xf>
    <xf numFmtId="1" fontId="15" fillId="0" borderId="5" xfId="0" applyNumberFormat="1" applyFont="1" applyBorder="1" applyAlignment="1">
      <alignment horizontal="center" vertical="center"/>
    </xf>
    <xf numFmtId="10" fontId="15" fillId="0" borderId="2" xfId="0" applyNumberFormat="1" applyFont="1" applyBorder="1" applyAlignment="1">
      <alignment horizontal="center" vertical="center"/>
    </xf>
    <xf numFmtId="10" fontId="15" fillId="0" borderId="3" xfId="0" applyNumberFormat="1" applyFont="1" applyBorder="1" applyAlignment="1">
      <alignment horizontal="center" vertical="center"/>
    </xf>
    <xf numFmtId="10" fontId="15" fillId="0" borderId="5" xfId="0" applyNumberFormat="1" applyFont="1" applyBorder="1" applyAlignment="1">
      <alignment horizontal="center" vertical="center"/>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5" xfId="0" applyFont="1" applyBorder="1" applyAlignment="1">
      <alignment horizontal="center" vertical="top" wrapText="1"/>
    </xf>
    <xf numFmtId="9" fontId="15" fillId="0" borderId="2" xfId="8" applyFont="1" applyFill="1" applyBorder="1" applyAlignment="1">
      <alignment horizontal="center" vertical="center" wrapText="1"/>
    </xf>
    <xf numFmtId="9" fontId="15" fillId="0" borderId="3" xfId="8" applyFont="1" applyFill="1" applyBorder="1" applyAlignment="1">
      <alignment horizontal="center" vertical="center" wrapText="1"/>
    </xf>
    <xf numFmtId="9" fontId="15" fillId="0" borderId="5" xfId="8" applyFont="1" applyFill="1" applyBorder="1" applyAlignment="1">
      <alignment horizontal="center" vertical="center" wrapText="1"/>
    </xf>
    <xf numFmtId="169" fontId="11" fillId="0" borderId="2" xfId="0" applyNumberFormat="1" applyFont="1" applyBorder="1" applyAlignment="1">
      <alignment horizontal="center" vertical="center" wrapText="1"/>
    </xf>
    <xf numFmtId="169" fontId="11" fillId="0" borderId="3" xfId="0" applyNumberFormat="1" applyFont="1" applyBorder="1" applyAlignment="1">
      <alignment horizontal="center" vertical="center" wrapText="1"/>
    </xf>
    <xf numFmtId="169" fontId="11" fillId="0" borderId="5" xfId="0" applyNumberFormat="1" applyFont="1" applyBorder="1" applyAlignment="1">
      <alignment horizontal="center" vertical="center" wrapText="1"/>
    </xf>
    <xf numFmtId="0" fontId="11" fillId="0" borderId="8" xfId="8" applyNumberFormat="1" applyFont="1" applyFill="1" applyBorder="1" applyAlignment="1">
      <alignment horizontal="center" vertical="center"/>
    </xf>
    <xf numFmtId="0" fontId="11" fillId="0" borderId="15" xfId="8" applyNumberFormat="1" applyFont="1" applyFill="1" applyBorder="1" applyAlignment="1">
      <alignment horizontal="center" vertical="center"/>
    </xf>
    <xf numFmtId="0" fontId="11" fillId="0" borderId="1" xfId="0" applyFont="1" applyBorder="1" applyAlignment="1">
      <alignment horizontal="center" vertical="center"/>
    </xf>
    <xf numFmtId="0" fontId="15" fillId="0" borderId="1" xfId="0" applyFont="1" applyBorder="1" applyAlignment="1">
      <alignment horizontal="center" vertical="center" wrapText="1"/>
    </xf>
    <xf numFmtId="0" fontId="11" fillId="0" borderId="2" xfId="8" applyNumberFormat="1" applyFont="1" applyFill="1" applyBorder="1" applyAlignment="1">
      <alignment horizontal="center" vertical="center"/>
    </xf>
    <xf numFmtId="0" fontId="11" fillId="0" borderId="5" xfId="8" applyNumberFormat="1" applyFont="1" applyFill="1" applyBorder="1" applyAlignment="1">
      <alignment horizontal="center" vertical="center"/>
    </xf>
    <xf numFmtId="10" fontId="11" fillId="0" borderId="2" xfId="8" applyNumberFormat="1" applyFont="1" applyFill="1" applyBorder="1" applyAlignment="1">
      <alignment horizontal="center" vertical="center" wrapText="1"/>
    </xf>
    <xf numFmtId="10" fontId="11" fillId="0" borderId="3" xfId="8" applyNumberFormat="1" applyFont="1" applyFill="1" applyBorder="1" applyAlignment="1">
      <alignment horizontal="center" vertical="center" wrapText="1"/>
    </xf>
    <xf numFmtId="10" fontId="11" fillId="0" borderId="5" xfId="8" applyNumberFormat="1" applyFont="1" applyFill="1" applyBorder="1" applyAlignment="1">
      <alignment horizontal="center" vertical="center" wrapText="1"/>
    </xf>
    <xf numFmtId="0" fontId="11" fillId="0" borderId="3" xfId="8" applyNumberFormat="1" applyFont="1" applyFill="1" applyBorder="1" applyAlignment="1">
      <alignment horizontal="center" vertical="center"/>
    </xf>
    <xf numFmtId="10" fontId="15" fillId="0" borderId="2" xfId="8" applyNumberFormat="1" applyFont="1" applyFill="1" applyBorder="1" applyAlignment="1">
      <alignment horizontal="center" vertical="center" wrapText="1"/>
    </xf>
    <xf numFmtId="10" fontId="15" fillId="0" borderId="3" xfId="8" applyNumberFormat="1" applyFont="1" applyFill="1" applyBorder="1" applyAlignment="1">
      <alignment horizontal="center" vertical="center" wrapText="1"/>
    </xf>
    <xf numFmtId="10" fontId="15" fillId="0" borderId="5" xfId="8" applyNumberFormat="1" applyFont="1" applyFill="1" applyBorder="1" applyAlignment="1">
      <alignment horizontal="center" vertical="center" wrapText="1"/>
    </xf>
    <xf numFmtId="1" fontId="15" fillId="0" borderId="1"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10" fontId="11" fillId="0" borderId="6" xfId="8" applyNumberFormat="1" applyFont="1" applyFill="1" applyBorder="1" applyAlignment="1">
      <alignment horizontal="center" vertical="center" wrapText="1"/>
    </xf>
    <xf numFmtId="10" fontId="11" fillId="0" borderId="7" xfId="8" applyNumberFormat="1" applyFont="1" applyFill="1" applyBorder="1" applyAlignment="1">
      <alignment horizontal="center" vertical="center" wrapText="1"/>
    </xf>
    <xf numFmtId="1" fontId="15" fillId="0" borderId="2" xfId="8" applyNumberFormat="1" applyFont="1" applyFill="1" applyBorder="1" applyAlignment="1">
      <alignment horizontal="center" vertical="center" wrapText="1"/>
    </xf>
    <xf numFmtId="1" fontId="15" fillId="0" borderId="5" xfId="8" applyNumberFormat="1" applyFont="1" applyFill="1" applyBorder="1" applyAlignment="1">
      <alignment horizontal="center" vertical="center" wrapText="1"/>
    </xf>
    <xf numFmtId="9" fontId="15" fillId="0" borderId="2" xfId="0" applyNumberFormat="1" applyFont="1" applyBorder="1" applyAlignment="1">
      <alignment horizontal="center" vertical="center" wrapText="1"/>
    </xf>
    <xf numFmtId="9" fontId="15" fillId="0" borderId="5" xfId="0" applyNumberFormat="1" applyFont="1" applyBorder="1" applyAlignment="1">
      <alignment horizontal="center" vertical="center" wrapText="1"/>
    </xf>
    <xf numFmtId="10" fontId="15" fillId="0" borderId="1" xfId="0" applyNumberFormat="1" applyFont="1" applyBorder="1" applyAlignment="1">
      <alignment horizontal="center" vertical="center" wrapText="1"/>
    </xf>
    <xf numFmtId="10" fontId="11" fillId="0" borderId="4" xfId="8" applyNumberFormat="1" applyFont="1" applyFill="1" applyBorder="1" applyAlignment="1">
      <alignment horizontal="center" vertical="center" wrapText="1"/>
    </xf>
    <xf numFmtId="0" fontId="15" fillId="0" borderId="2" xfId="8" applyNumberFormat="1" applyFont="1" applyFill="1" applyBorder="1" applyAlignment="1">
      <alignment horizontal="center" vertical="center" wrapText="1"/>
    </xf>
    <xf numFmtId="0" fontId="15" fillId="0" borderId="3" xfId="8" applyNumberFormat="1" applyFont="1" applyFill="1" applyBorder="1" applyAlignment="1">
      <alignment horizontal="center" vertical="center" wrapText="1"/>
    </xf>
    <xf numFmtId="0" fontId="15" fillId="0" borderId="5" xfId="8" applyNumberFormat="1"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14" xfId="0" applyFont="1" applyBorder="1" applyAlignment="1">
      <alignment horizontal="left" vertical="center" wrapText="1"/>
    </xf>
    <xf numFmtId="0" fontId="11" fillId="0" borderId="11" xfId="0" applyFont="1" applyBorder="1" applyAlignment="1">
      <alignment horizontal="left" vertical="center" wrapText="1"/>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9" fontId="15" fillId="0" borderId="3" xfId="0" applyNumberFormat="1" applyFont="1" applyBorder="1" applyAlignment="1">
      <alignment horizontal="center" vertical="center" wrapText="1"/>
    </xf>
    <xf numFmtId="0" fontId="11" fillId="0" borderId="26" xfId="0" applyFont="1" applyBorder="1" applyAlignment="1">
      <alignment horizontal="center" vertical="center"/>
    </xf>
    <xf numFmtId="0" fontId="11" fillId="0" borderId="15" xfId="0" applyFont="1" applyBorder="1" applyAlignment="1">
      <alignment horizontal="center" vertical="center"/>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3" xfId="0" applyFont="1" applyBorder="1" applyAlignment="1">
      <alignment horizontal="center" vertical="center" wrapText="1"/>
    </xf>
    <xf numFmtId="165" fontId="11" fillId="0" borderId="1" xfId="9" applyFont="1" applyFill="1" applyBorder="1" applyAlignment="1">
      <alignment horizontal="center" vertical="center" wrapText="1"/>
    </xf>
    <xf numFmtId="9" fontId="12" fillId="0" borderId="1" xfId="8" applyFont="1" applyFill="1" applyBorder="1" applyAlignment="1">
      <alignment horizontal="center" vertical="center" wrapText="1"/>
    </xf>
    <xf numFmtId="9" fontId="12" fillId="0" borderId="13" xfId="8" applyFont="1" applyFill="1" applyBorder="1" applyAlignment="1">
      <alignment horizontal="center" vertical="center" wrapText="1"/>
    </xf>
    <xf numFmtId="9" fontId="12" fillId="0" borderId="5" xfId="8"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0" xfId="0" applyFont="1" applyBorder="1" applyAlignment="1">
      <alignment vertical="center" wrapText="1"/>
    </xf>
    <xf numFmtId="0" fontId="12" fillId="0" borderId="14" xfId="0" applyFont="1" applyBorder="1" applyAlignment="1">
      <alignment vertical="center" wrapText="1"/>
    </xf>
    <xf numFmtId="0" fontId="12" fillId="0" borderId="11" xfId="0" applyFont="1" applyBorder="1" applyAlignment="1">
      <alignmen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171" fontId="15" fillId="0" borderId="2" xfId="4" applyNumberFormat="1" applyFont="1" applyFill="1" applyBorder="1" applyAlignment="1">
      <alignment horizontal="center" vertical="top" wrapText="1"/>
    </xf>
    <xf numFmtId="171" fontId="15" fillId="0" borderId="3" xfId="4" applyNumberFormat="1" applyFont="1" applyFill="1" applyBorder="1" applyAlignment="1">
      <alignment horizontal="center" vertical="top" wrapText="1"/>
    </xf>
    <xf numFmtId="171" fontId="15" fillId="0" borderId="5" xfId="4" applyNumberFormat="1" applyFont="1" applyFill="1" applyBorder="1" applyAlignment="1">
      <alignment horizontal="center" vertical="top" wrapText="1"/>
    </xf>
    <xf numFmtId="9" fontId="11" fillId="0" borderId="1" xfId="8" applyFont="1" applyFill="1" applyBorder="1" applyAlignment="1">
      <alignment horizontal="center" vertical="center" wrapText="1"/>
    </xf>
    <xf numFmtId="168" fontId="11" fillId="0" borderId="2" xfId="0" applyNumberFormat="1" applyFont="1" applyBorder="1" applyAlignment="1">
      <alignment horizontal="center" vertical="center" wrapText="1"/>
    </xf>
    <xf numFmtId="168" fontId="11" fillId="0" borderId="3" xfId="0" applyNumberFormat="1" applyFont="1" applyBorder="1" applyAlignment="1">
      <alignment horizontal="center" vertical="center" wrapText="1"/>
    </xf>
    <xf numFmtId="168" fontId="11" fillId="0" borderId="5" xfId="0" applyNumberFormat="1" applyFont="1" applyBorder="1" applyAlignment="1">
      <alignment horizontal="center" vertical="center" wrapText="1"/>
    </xf>
    <xf numFmtId="0" fontId="8" fillId="3"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170" fontId="3" fillId="0" borderId="17" xfId="0" applyNumberFormat="1" applyFont="1" applyBorder="1" applyAlignment="1">
      <alignment horizontal="center" vertical="center" wrapText="1"/>
    </xf>
    <xf numFmtId="170" fontId="3" fillId="0" borderId="18" xfId="0" applyNumberFormat="1" applyFont="1" applyBorder="1" applyAlignment="1">
      <alignment horizontal="center" vertical="center" wrapText="1"/>
    </xf>
  </cellXfs>
  <cellStyles count="11">
    <cellStyle name="Hipervínculo" xfId="1" builtinId="8"/>
    <cellStyle name="Millares" xfId="10" builtinId="3"/>
    <cellStyle name="Millares [0]" xfId="9" builtinId="6"/>
    <cellStyle name="Millares [0] 2" xfId="2" xr:uid="{00000000-0005-0000-0000-000003000000}"/>
    <cellStyle name="Millares 2" xfId="3" xr:uid="{00000000-0005-0000-0000-000004000000}"/>
    <cellStyle name="Moneda" xfId="4" builtinId="4"/>
    <cellStyle name="Moneda 2" xfId="5" xr:uid="{00000000-0005-0000-0000-000006000000}"/>
    <cellStyle name="Normal" xfId="0" builtinId="0"/>
    <cellStyle name="Normal 2" xfId="6" xr:uid="{00000000-0005-0000-0000-000008000000}"/>
    <cellStyle name="Normal 2 2" xfId="7" xr:uid="{00000000-0005-0000-0000-000009000000}"/>
    <cellStyle name="Porcentaje" xfId="8" builtinId="5"/>
  </cellStyles>
  <dxfs count="0"/>
  <tableStyles count="0" defaultTableStyle="TableStyleMedium2" defaultPivotStyle="PivotStyleLight16"/>
  <colors>
    <mruColors>
      <color rgb="FF66FFFF"/>
      <color rgb="FFFF6600"/>
      <color rgb="FF66FF33"/>
      <color rgb="FFFF66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142875</xdr:colOff>
      <xdr:row>1</xdr:row>
      <xdr:rowOff>19051</xdr:rowOff>
    </xdr:from>
    <xdr:ext cx="1736621" cy="1419224"/>
    <xdr:pic>
      <xdr:nvPicPr>
        <xdr:cNvPr id="3" name="Imagen 2">
          <a:extLst>
            <a:ext uri="{FF2B5EF4-FFF2-40B4-BE49-F238E27FC236}">
              <a16:creationId xmlns:a16="http://schemas.microsoft.com/office/drawing/2014/main" id="{189DFE37-1E80-4F58-B8DD-FB3E32E56C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5395" y="201931"/>
          <a:ext cx="1736621" cy="1411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SAR/Archivos%20Rec/Seguiplan%202016/SEGUIMIENTO/PLAN%20INDICATIVO/Anexo-1%20Plan-Indicativo%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Instrucciones "/>
      <sheetName val="1_Metas_Resultados"/>
      <sheetName val="2_Metas_Producto_ y_ $"/>
      <sheetName val="3_Plan Indicativo"/>
      <sheetName val="Hoja2"/>
      <sheetName val="PI_Ejec"/>
      <sheetName val="PRESTACIÓN"/>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5744676&amp;isFromPublicArea=True&amp;isModal=False" TargetMode="External"/><Relationship Id="rId18" Type="http://schemas.openxmlformats.org/officeDocument/2006/relationships/hyperlink" Target="https://alcart-my.sharepoint.com/:f:/g/personal/sefadulp_cartagena_gov_co/Ei4QbEtdMtZKntPA90sMiC8B6Qg-55037ML5Lk1yA49eqg?e=kdIOb3" TargetMode="External"/><Relationship Id="rId26" Type="http://schemas.openxmlformats.org/officeDocument/2006/relationships/hyperlink" Target="https://alcart-my.sharepoint.com/:f:/g/personal/ecntdadis_cartagena_gov_co/EghHj8OUaGBPsHkpoy4_XdYBqlm3h002fxhanRnkE6k54A?e=RYHv4V" TargetMode="External"/><Relationship Id="rId39" Type="http://schemas.openxmlformats.org/officeDocument/2006/relationships/hyperlink" Target="https://community.secop.gov.co/Public/Tendering/OpportunityDetail/Index?noticeUID=CO1.NTC.5711566&amp;isFromPublicArea=True&amp;isModal=False" TargetMode="External"/><Relationship Id="rId21" Type="http://schemas.openxmlformats.org/officeDocument/2006/relationships/hyperlink" Target="https://alcart-my.sharepoint.com/:b:/g/personal/ccorrea_cartagena_gov_co/EdaqyHaIucROsIIEAU9tuksB42suM_7YKePXjWcmisCaGA?e=FvGyQP" TargetMode="External"/><Relationship Id="rId34" Type="http://schemas.openxmlformats.org/officeDocument/2006/relationships/hyperlink" Target="https://alcart-my.sharepoint.com/:f:/g/personal/ecntdadis_cartagena_gov_co/EhIXf7Ul5TdJtKWIkbP4_cIBMkHF4T2zJ3-MRl8Fa5zwxg?e=C7NiUn" TargetMode="External"/><Relationship Id="rId42" Type="http://schemas.openxmlformats.org/officeDocument/2006/relationships/hyperlink" Target="https://alcart-my.sharepoint.com/:f:/g/personal/esgarciaa_cartagena_gov_co/Evbgk0OW3uFFioMg4z8NOyYBHR-4PwPtWkcS-3-PDDcWcw?e=2JENPJ" TargetMode="External"/><Relationship Id="rId47" Type="http://schemas.openxmlformats.org/officeDocument/2006/relationships/vmlDrawing" Target="../drawings/vmlDrawing1.vml"/><Relationship Id="rId7" Type="http://schemas.openxmlformats.org/officeDocument/2006/relationships/hyperlink" Target="../../../../../../../../../../../:f:/g/personal/jidarragam_cartagena_gov_co/Euc05W_KI5RJsTJan1kmKSsBZ9T3xe68Cv9CcYeK0MCJeg?e=0D3Qy0" TargetMode="External"/><Relationship Id="rId2" Type="http://schemas.openxmlformats.org/officeDocument/2006/relationships/hyperlink" Target="../../../../../../../../../../../:f:/g/personal/sistemadadis_cartagena_gov_co/EtOVm4_3F-xCsT2mbbiI4xMBxKPvMkiqWZjooliWX2Ogpg?e=cLgpSd" TargetMode="External"/><Relationship Id="rId16" Type="http://schemas.openxmlformats.org/officeDocument/2006/relationships/hyperlink" Target="https://alcart-my.sharepoint.com/:f:/g/personal/etvdadis_cartagena_gov_co/EpgGlJ4eHB1JgW-2ZEcPFJoBFTIPbcu0JPaWf9Om7lBQRQ?e=vYUCRW" TargetMode="External"/><Relationship Id="rId29" Type="http://schemas.openxmlformats.org/officeDocument/2006/relationships/hyperlink" Target="https://alcart-my.sharepoint.com/:f:/g/personal/ecntdadis_cartagena_gov_co/EiptWRb62wlNqNLu30URQVMBn41QLArqXo87IslwmW9E8g?e=LMJga6" TargetMode="External"/><Relationship Id="rId1" Type="http://schemas.openxmlformats.org/officeDocument/2006/relationships/hyperlink" Target="../../../../../../../../../../../:f:/g/personal/sistemadadis_cartagena_gov_co/ErWkp92ga7BOldjjupnV-aMB7I_g1hwRLpgxQ1WAO5CQ5w?e=PtDkOv" TargetMode="External"/><Relationship Id="rId6" Type="http://schemas.openxmlformats.org/officeDocument/2006/relationships/hyperlink" Target="https://alcart-my.sharepoint.com/:b:/g/personal/ccorrea_cartagena_gov_co/EVAlnwUEg8xEi-P1fhuNNUoBJ42PmjFRzh48SPzXUgU_tA?e=9v1Ukz" TargetMode="External"/><Relationship Id="rId11" Type="http://schemas.openxmlformats.org/officeDocument/2006/relationships/hyperlink" Target="https://alcart-my.sharepoint.com/:f:/g/personal/saludmentaldadis_cartagena_gov_co/EjwB0L_waGNPq6VCwzlXCMMBLjgj8n87oAwzBw8RqpTi2w?e=KxrxS1La%20contratista%20present&#243;%20dos%20cuentas%20cobro%20las%20cuales%20le%20fueron%20pagadas,%20sin%20embargo,%20en%20las%20matrices%20de%20ejecuci&#243;n%20presupuestal%20de%20abril%20y%20mayo%20enviadas%20por%20Funanciera%20aparece%20sin%20pago" TargetMode="External"/><Relationship Id="rId24" Type="http://schemas.openxmlformats.org/officeDocument/2006/relationships/hyperlink" Target="https://alcart-my.sharepoint.com/:b:/g/personal/ccorrea_cartagena_gov_co/ESVhKLHBv0hGqoNDix_xDJ8B8jFGquPhHPg3tiKRAVT5Sg?e=8HTVHc" TargetMode="External"/><Relationship Id="rId32" Type="http://schemas.openxmlformats.org/officeDocument/2006/relationships/hyperlink" Target="https://alcart-my.sharepoint.com/:f:/g/personal/ecntdadis_cartagena_gov_co/EknusFIHF0BMnOMpDJytnUUBLbYE0htz3YD9bvmrW8IUdw?e=zEfGXZ" TargetMode="External"/><Relationship Id="rId37" Type="http://schemas.openxmlformats.org/officeDocument/2006/relationships/hyperlink" Target="https://community.secop.gov.co/Public/Tendering/OpportunityDetail/Index?noticeUID=CO1.NTC.5645589&amp;isFromPublicArea=True&amp;isModal=False" TargetMode="External"/><Relationship Id="rId40" Type="http://schemas.openxmlformats.org/officeDocument/2006/relationships/hyperlink" Target="https://alcart-my.sharepoint.com/:f:/g/personal/ccorrea_cartagena_gov_co/Eg-7kNQBTxdCssYYEeGnTTsBJ536yQAat0wgnLOFXAyoYg?e=Rs8liS" TargetMode="External"/><Relationship Id="rId45" Type="http://schemas.openxmlformats.org/officeDocument/2006/relationships/printerSettings" Target="../printerSettings/printerSettings1.bin"/><Relationship Id="rId5" Type="http://schemas.openxmlformats.org/officeDocument/2006/relationships/hyperlink" Target="https://alcart-my.sharepoint.com/:x:/g/personal/ccorrea_cartagena_gov_co/Ea6a0LFUE7RHkLg3RAQ6TlUBWQQP6TfKqngl-YwFKQ6Ujg?e=PE8mc1" TargetMode="External"/><Relationship Id="rId15" Type="http://schemas.openxmlformats.org/officeDocument/2006/relationships/hyperlink" Target="https://alcart-my.sharepoint.com/:f:/g/personal/etvdadis_cartagena_gov_co/EpgGlJ4eHB1JgW-2ZEcPFJoBFTIPbcu0JPaWf9Om7lBQRQ?e=vYUCRW" TargetMode="External"/><Relationship Id="rId23" Type="http://schemas.openxmlformats.org/officeDocument/2006/relationships/hyperlink" Target="https://alcart-my.sharepoint.com/:b:/g/personal/ccorrea_cartagena_gov_co/EU5k-iwH7-JOkSRKSPz85ucBo0G5mG8dBVOOc4894RmlVA?e=HhcEQb" TargetMode="External"/><Relationship Id="rId28" Type="http://schemas.openxmlformats.org/officeDocument/2006/relationships/hyperlink" Target="https://alcart-my.sharepoint.com/:f:/g/personal/ecntdadis_cartagena_gov_co/EtLayKCNbatJiWs2yLUuq9sB02UEk88i1YMBorLb0Ai9rw?e=6ZzTn2" TargetMode="External"/><Relationship Id="rId36" Type="http://schemas.openxmlformats.org/officeDocument/2006/relationships/hyperlink" Target="https://community.secop.gov.co/Public/Tendering/OpportunityDetail/Index?noticeUID=CO1.NTC.5654796&amp;isFromPublicArea=True&amp;isModal=False" TargetMode="External"/><Relationship Id="rId10" Type="http://schemas.openxmlformats.org/officeDocument/2006/relationships/hyperlink" Target="https://alcart-my.sharepoint.com/:f:/g/personal/saludmentaldadis_cartagena_gov_co/EryQwSrOkc1AqJ7O5HB0sVUBd8O4t1CNkbfUdnvsiPMVpw?e=ppSpxT" TargetMode="External"/><Relationship Id="rId19" Type="http://schemas.openxmlformats.org/officeDocument/2006/relationships/hyperlink" Target="https://alcart-my.sharepoint.com/:f:/g/personal/sefadulp_cartagena_gov_co/Ei4QbEtdMtZKntPA90sMiC8B6Qg-55037ML5Lk1yA49eqg?e=kdIOb3" TargetMode="External"/><Relationship Id="rId31" Type="http://schemas.openxmlformats.org/officeDocument/2006/relationships/hyperlink" Target="https://alcart-my.sharepoint.com/:f:/g/personal/ecntdadis_cartagena_gov_co/EhAx61cOGRFMrWWDjepUt_0B0ES3nj6IR4Q78amnQkkZBA?e=6AO2Dy" TargetMode="External"/><Relationship Id="rId44" Type="http://schemas.openxmlformats.org/officeDocument/2006/relationships/hyperlink" Target="https://alcart-my.sharepoint.com/:f:/g/personal/ccorrea_cartagena_gov_co/ErgiZ6IGokZLpdf1yxvIxRsBqBZ4bUNzGth4Q6kRIA-nTg?e=CZED9g" TargetMode="External"/><Relationship Id="rId4" Type="http://schemas.openxmlformats.org/officeDocument/2006/relationships/hyperlink" Target="../../../../../../../../../../../:f:/g/personal/sistemadadis_cartagena_gov_co/EnwMwNXqQU1Gt_JQ7Lp_aVEBhxxfrMJgE9E_q5s21y4Xnw?e=5vyJrr" TargetMode="External"/><Relationship Id="rId9" Type="http://schemas.openxmlformats.org/officeDocument/2006/relationships/hyperlink" Target="https://alcart-my.sharepoint.com/:f:/g/personal/saludmentaldadis_cartagena_gov_co/Ern-pyReQpFDi7i3l2E9ERgBrR8qq8s1hCeIQ80CSKtQrg?e=3o5JPL" TargetMode="External"/><Relationship Id="rId14" Type="http://schemas.openxmlformats.org/officeDocument/2006/relationships/hyperlink" Target="https://community.secop.gov.co/Public/Tendering/OpportunityDetail/Index?noticeUID=CO1.NTC.5744676&amp;isFromPublicArea=True&amp;isModal=False" TargetMode="External"/><Relationship Id="rId22" Type="http://schemas.openxmlformats.org/officeDocument/2006/relationships/hyperlink" Target="https://alcart-my.sharepoint.com/:b:/g/personal/ccorrea_cartagena_gov_co/EauXXRgbdxpFmtUp1a0b_jcBNEvtjeLLpu15oHA3RKhxVA?e=4Kyy9c" TargetMode="External"/><Relationship Id="rId27" Type="http://schemas.openxmlformats.org/officeDocument/2006/relationships/hyperlink" Target="https://alcart-my.sharepoint.com/:f:/g/personal/ecntdadis_cartagena_gov_co/EtDwJzGl32xJkLcuUW_g31sB1pGF2dJSfIZzN1JPLA4HmQ?e=mDh9GK" TargetMode="External"/><Relationship Id="rId30" Type="http://schemas.openxmlformats.org/officeDocument/2006/relationships/hyperlink" Target="https://alcart-my.sharepoint.com/:f:/g/personal/ecntdadis_cartagena_gov_co/EtNKfKp2dAZLm5fQiUApmdYB0b5xSwMjQe8XJv9_PZU0PQ?e=S4Iqy8" TargetMode="External"/><Relationship Id="rId35" Type="http://schemas.openxmlformats.org/officeDocument/2006/relationships/hyperlink" Target="https://alcart-my.sharepoint.com/:f:/g/personal/nutriciondadis_cartagena_gov_co/EuMFGaO9LatFmFMud7_inlgBGSdR2OIhSABIqNwJbLULQw?e=K4t7Sg" TargetMode="External"/><Relationship Id="rId43" Type="http://schemas.openxmlformats.org/officeDocument/2006/relationships/hyperlink" Target="https://alcart-my.sharepoint.com/:f:/g/personal/esgarciaa_cartagena_gov_co/EvbLDI-OC0lPu7lesDjgep0Bsu_p79ggIcWzmwLBuACluw?e=lEliaf" TargetMode="External"/><Relationship Id="rId48" Type="http://schemas.openxmlformats.org/officeDocument/2006/relationships/comments" Target="../comments1.xml"/><Relationship Id="rId8" Type="http://schemas.openxmlformats.org/officeDocument/2006/relationships/hyperlink" Target="../../../../../../../../../../../:f:/g/personal/jidarragam_cartagena_gov_co/Euc05W_KI5RJsTJan1kmKSsBZ9T3xe68Cv9CcYeK0MCJeg?e=0D3Qy0" TargetMode="External"/><Relationship Id="rId3" Type="http://schemas.openxmlformats.org/officeDocument/2006/relationships/hyperlink" Target="../../../../../../../../../../../:f:/g/personal/sistemadadis_cartagena_gov_co/EjeF7I6_yvdCoKOTE9yz-14B4Ku7HOGibXE1iSHjDVwKJg?e=8g5TBJ" TargetMode="External"/><Relationship Id="rId12" Type="http://schemas.openxmlformats.org/officeDocument/2006/relationships/hyperlink" Target="https://alcart-my.sharepoint.com/:f:/g/personal/saludmentaldadis_cartagena_gov_co/EnqJNbx6NvBPioSFybv90tkBfoqlhSwKKQg0kfl-sLKZ8w?e=OWlEwR" TargetMode="External"/><Relationship Id="rId17" Type="http://schemas.openxmlformats.org/officeDocument/2006/relationships/hyperlink" Target="https://alcart-my.sharepoint.com/:f:/g/personal/ljdiazl_cartagena_gov_co/EnNnx8RwxudKl6tp7I3EXFsBFk2ALtyZssONbdVIDQ2TWw?e=Io97FR" TargetMode="External"/><Relationship Id="rId25" Type="http://schemas.openxmlformats.org/officeDocument/2006/relationships/hyperlink" Target="https://alcart-my.sharepoint.com/:f:/g/personal/ecntdadis_cartagena_gov_co/EnceCm3o9pJBudCfBOA2oL4BLf-ZM_77ny_xjcsXr8Pm_w?e=N8GJR7" TargetMode="External"/><Relationship Id="rId33" Type="http://schemas.openxmlformats.org/officeDocument/2006/relationships/hyperlink" Target="https://alcart-my.sharepoint.com/:f:/g/personal/ecntdadis_cartagena_gov_co/EhSX1Q-v-N5Jjd4rcBb_tRwBcLPKVcCVXFgNNuGE6WEu1A?e=PbsuJA" TargetMode="External"/><Relationship Id="rId38" Type="http://schemas.openxmlformats.org/officeDocument/2006/relationships/hyperlink" Target="https://community.secop.gov.co/Public/Tendering/OpportunityDetail/Index?noticeUID=CO1.NTC.5711566&amp;isFromPublicArea=True&amp;isModal=False" TargetMode="External"/><Relationship Id="rId46" Type="http://schemas.openxmlformats.org/officeDocument/2006/relationships/drawing" Target="../drawings/drawing1.xml"/><Relationship Id="rId20" Type="http://schemas.openxmlformats.org/officeDocument/2006/relationships/hyperlink" Target="https://alcart-my.sharepoint.com/:b:/g/personal/ccorrea_cartagena_gov_co/EUra8bOkbPpCqOYAI4bC6wIB1Cm6BqGjFHDCW3Bjpf-dKg?e=0b4LOh" TargetMode="External"/><Relationship Id="rId41" Type="http://schemas.openxmlformats.org/officeDocument/2006/relationships/hyperlink" Target="https://alcart-my.sharepoint.com/:b:/g/personal/esgarciaa_cartagena_gov_co/EVtGeyeJmTFLsU_B4c3YkEABnOSC4YzJ0IIrkx5YYVRxZg?e=b3v8L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370"/>
  <sheetViews>
    <sheetView tabSelected="1" topLeftCell="D2" zoomScale="30" zoomScaleNormal="30" workbookViewId="0">
      <selection activeCell="E12" sqref="E12"/>
    </sheetView>
  </sheetViews>
  <sheetFormatPr defaultColWidth="11.42578125" defaultRowHeight="30"/>
  <cols>
    <col min="1" max="1" width="57.5703125" style="25" customWidth="1"/>
    <col min="2" max="2" width="37.85546875" style="25" bestFit="1" customWidth="1"/>
    <col min="3" max="3" width="39.28515625" style="25" bestFit="1" customWidth="1"/>
    <col min="4" max="4" width="77.7109375" style="25" bestFit="1" customWidth="1"/>
    <col min="5" max="5" width="93.85546875" style="25" bestFit="1" customWidth="1"/>
    <col min="6" max="6" width="44.28515625" style="25" bestFit="1" customWidth="1"/>
    <col min="7" max="7" width="28.5703125" style="26" bestFit="1" customWidth="1"/>
    <col min="8" max="8" width="51" style="25" bestFit="1" customWidth="1"/>
    <col min="9" max="9" width="111.28515625" style="25" bestFit="1" customWidth="1"/>
    <col min="10" max="10" width="40.28515625" style="25" customWidth="1"/>
    <col min="11" max="11" width="62.42578125" style="366" customWidth="1"/>
    <col min="12" max="12" width="30" style="25" customWidth="1"/>
    <col min="13" max="13" width="19.42578125" style="25" bestFit="1" customWidth="1"/>
    <col min="14" max="14" width="82.140625" style="25" bestFit="1" customWidth="1"/>
    <col min="15" max="15" width="32.5703125" style="26" hidden="1" customWidth="1"/>
    <col min="16" max="16" width="31.7109375" style="26" hidden="1" customWidth="1"/>
    <col min="17" max="17" width="42.28515625" style="26" hidden="1" customWidth="1"/>
    <col min="18" max="18" width="40.28515625" style="26" customWidth="1"/>
    <col min="19" max="19" width="36.42578125" style="355" customWidth="1"/>
    <col min="20" max="20" width="39.5703125" style="26" customWidth="1"/>
    <col min="21" max="21" width="36.42578125" style="355" customWidth="1"/>
    <col min="22" max="22" width="54.42578125" style="355" customWidth="1"/>
    <col min="23" max="23" width="54.42578125" style="27" customWidth="1"/>
    <col min="24" max="25" width="39.28515625" style="27" customWidth="1"/>
    <col min="26" max="26" width="37.5703125" style="27" customWidth="1"/>
    <col min="27" max="27" width="36.7109375" style="356" hidden="1" customWidth="1"/>
    <col min="28" max="28" width="33.28515625" style="357" hidden="1" customWidth="1"/>
    <col min="29" max="29" width="61.7109375" style="26" hidden="1" customWidth="1"/>
    <col min="30" max="30" width="46.7109375" style="26" hidden="1" customWidth="1"/>
    <col min="31" max="31" width="36.85546875" style="26" customWidth="1"/>
    <col min="32" max="32" width="34.28515625" style="358" customWidth="1"/>
    <col min="33" max="33" width="35.7109375" style="358" customWidth="1"/>
    <col min="34" max="34" width="88" style="358" customWidth="1"/>
    <col min="35" max="35" width="81.85546875" style="25" hidden="1" customWidth="1"/>
    <col min="36" max="36" width="32" style="25" customWidth="1"/>
    <col min="37" max="37" width="33.7109375" style="25" hidden="1" customWidth="1"/>
    <col min="38" max="38" width="33.28515625" style="359" hidden="1" customWidth="1"/>
    <col min="39" max="39" width="23" style="360" hidden="1" customWidth="1"/>
    <col min="40" max="40" width="24.7109375" style="360" hidden="1" customWidth="1"/>
    <col min="41" max="41" width="28.28515625" style="360" hidden="1" customWidth="1"/>
    <col min="42" max="43" width="64" style="361" hidden="1" customWidth="1"/>
    <col min="44" max="44" width="72.5703125" style="361" customWidth="1"/>
    <col min="45" max="45" width="64" style="361" hidden="1" customWidth="1"/>
    <col min="46" max="47" width="64" style="361" customWidth="1"/>
    <col min="48" max="48" width="64" style="362" customWidth="1"/>
    <col min="49" max="49" width="53.7109375" style="220" customWidth="1"/>
    <col min="50" max="50" width="65.5703125" style="25" customWidth="1"/>
    <col min="51" max="51" width="45.140625" style="363" customWidth="1"/>
    <col min="52" max="52" width="65.85546875" style="364" customWidth="1"/>
    <col min="53" max="53" width="52" style="364" customWidth="1"/>
    <col min="54" max="54" width="76.28515625" style="25" customWidth="1"/>
    <col min="55" max="55" width="88" style="25" bestFit="1" customWidth="1"/>
    <col min="56" max="57" width="88" style="25" customWidth="1"/>
    <col min="58" max="58" width="33" style="25" customWidth="1"/>
    <col min="59" max="59" width="55.42578125" style="25" customWidth="1"/>
    <col min="60" max="60" width="45.5703125" style="25" bestFit="1" customWidth="1"/>
    <col min="61" max="61" width="27.5703125" style="365" customWidth="1"/>
    <col min="62" max="62" width="29.42578125" style="25" customWidth="1"/>
    <col min="63" max="63" width="37.85546875" style="29" customWidth="1"/>
    <col min="64" max="64" width="29.42578125" style="30" customWidth="1"/>
    <col min="65" max="65" width="57.28515625" style="25" customWidth="1"/>
    <col min="66" max="66" width="63.85546875" style="25" customWidth="1"/>
    <col min="67" max="67" width="94" style="25" customWidth="1"/>
    <col min="68" max="68" width="91.28515625" style="25" customWidth="1"/>
    <col min="69" max="69" width="157.7109375" style="25" customWidth="1"/>
    <col min="70" max="70" width="137.85546875" style="25" customWidth="1"/>
    <col min="71" max="71" width="32.28515625" style="25" customWidth="1"/>
    <col min="72" max="72" width="139.85546875" style="25" customWidth="1"/>
    <col min="73" max="73" width="32.28515625" style="25" customWidth="1"/>
    <col min="74" max="74" width="93.28515625" style="25" customWidth="1"/>
    <col min="75" max="75" width="72.140625" style="25" customWidth="1"/>
    <col min="76" max="76" width="121.5703125" style="25" customWidth="1"/>
    <col min="77" max="77" width="59" style="25" customWidth="1"/>
    <col min="78" max="16384" width="11.42578125" style="25"/>
  </cols>
  <sheetData>
    <row r="1" spans="1:70" ht="52.9" hidden="1" customHeight="1">
      <c r="G1" s="25"/>
      <c r="K1" s="25"/>
      <c r="O1" s="25"/>
      <c r="P1" s="25"/>
      <c r="Q1" s="25"/>
      <c r="S1" s="26"/>
      <c r="U1" s="26"/>
      <c r="V1" s="26"/>
      <c r="AA1" s="25"/>
      <c r="AB1" s="25"/>
      <c r="AD1" s="25"/>
      <c r="AE1" s="25"/>
      <c r="AF1" s="25"/>
      <c r="AG1" s="25"/>
      <c r="AH1" s="25"/>
      <c r="AL1" s="25"/>
      <c r="AM1" s="25"/>
      <c r="AN1" s="25"/>
      <c r="AO1" s="25"/>
      <c r="AP1" s="25"/>
      <c r="AQ1" s="25"/>
      <c r="AR1" s="25"/>
      <c r="AS1" s="25"/>
      <c r="AT1" s="26"/>
      <c r="AU1" s="26"/>
      <c r="AV1" s="28"/>
      <c r="AW1" s="25"/>
      <c r="AY1" s="25"/>
      <c r="AZ1" s="25"/>
      <c r="BA1" s="25"/>
      <c r="BI1" s="25"/>
    </row>
    <row r="2" spans="1:70">
      <c r="B2" s="478" t="s">
        <v>0</v>
      </c>
      <c r="C2" s="479"/>
      <c r="D2" s="484" t="s">
        <v>1</v>
      </c>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5"/>
      <c r="AP2" s="485"/>
      <c r="AQ2" s="485"/>
      <c r="AR2" s="485"/>
      <c r="AS2" s="485"/>
      <c r="AT2" s="485"/>
      <c r="AU2" s="485"/>
      <c r="AV2" s="485"/>
      <c r="AW2" s="485"/>
      <c r="AX2" s="485"/>
      <c r="AY2" s="485"/>
      <c r="AZ2" s="485"/>
      <c r="BA2" s="485"/>
      <c r="BB2" s="485"/>
      <c r="BC2" s="485"/>
      <c r="BD2" s="485"/>
      <c r="BE2" s="485"/>
      <c r="BF2" s="486"/>
      <c r="BG2" s="31" t="s">
        <v>2</v>
      </c>
      <c r="BI2" s="25"/>
    </row>
    <row r="3" spans="1:70">
      <c r="B3" s="480"/>
      <c r="C3" s="481"/>
      <c r="D3" s="456" t="s">
        <v>3</v>
      </c>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7"/>
      <c r="BC3" s="457"/>
      <c r="BD3" s="457"/>
      <c r="BE3" s="457"/>
      <c r="BF3" s="458"/>
      <c r="BG3" s="31" t="s">
        <v>4</v>
      </c>
      <c r="BI3" s="25"/>
      <c r="BO3" s="32"/>
      <c r="BP3" s="32"/>
    </row>
    <row r="4" spans="1:70">
      <c r="B4" s="480"/>
      <c r="C4" s="481"/>
      <c r="D4" s="456" t="s">
        <v>5</v>
      </c>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7"/>
      <c r="BA4" s="457"/>
      <c r="BB4" s="457"/>
      <c r="BC4" s="457"/>
      <c r="BD4" s="457"/>
      <c r="BE4" s="457"/>
      <c r="BF4" s="458"/>
      <c r="BG4" s="31" t="s">
        <v>6</v>
      </c>
      <c r="BI4" s="25"/>
    </row>
    <row r="5" spans="1:70">
      <c r="B5" s="482"/>
      <c r="C5" s="483"/>
      <c r="D5" s="456" t="s">
        <v>7</v>
      </c>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57"/>
      <c r="AY5" s="457"/>
      <c r="AZ5" s="457"/>
      <c r="BA5" s="457"/>
      <c r="BB5" s="457"/>
      <c r="BC5" s="457"/>
      <c r="BD5" s="457"/>
      <c r="BE5" s="457"/>
      <c r="BF5" s="458"/>
      <c r="BG5" s="31" t="s">
        <v>8</v>
      </c>
      <c r="BI5" s="25"/>
    </row>
    <row r="6" spans="1:70">
      <c r="B6" s="487" t="s">
        <v>9</v>
      </c>
      <c r="C6" s="488"/>
      <c r="D6" s="451"/>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452"/>
      <c r="AZ6" s="452"/>
      <c r="BA6" s="452"/>
      <c r="BB6" s="452"/>
      <c r="BC6" s="452"/>
      <c r="BD6" s="452"/>
      <c r="BE6" s="452"/>
      <c r="BF6" s="452"/>
      <c r="BG6" s="453"/>
      <c r="BI6" s="25"/>
    </row>
    <row r="7" spans="1:70" ht="30.75" thickBot="1">
      <c r="A7" s="454" t="s">
        <v>10</v>
      </c>
      <c r="B7" s="455"/>
      <c r="C7" s="455"/>
      <c r="D7" s="455"/>
      <c r="E7" s="455"/>
      <c r="F7" s="455"/>
      <c r="G7" s="455"/>
      <c r="H7" s="455"/>
      <c r="I7" s="455"/>
      <c r="J7" s="455"/>
      <c r="K7" s="455"/>
      <c r="L7" s="455"/>
      <c r="M7" s="455"/>
      <c r="N7" s="455"/>
      <c r="O7" s="455"/>
      <c r="P7" s="455"/>
      <c r="Q7" s="455"/>
      <c r="R7" s="455"/>
      <c r="S7" s="455"/>
      <c r="T7" s="455"/>
      <c r="U7" s="455"/>
      <c r="V7" s="455"/>
      <c r="W7" s="33"/>
      <c r="X7" s="33"/>
      <c r="Y7" s="33"/>
      <c r="Z7" s="33"/>
      <c r="AA7" s="456" t="s">
        <v>11</v>
      </c>
      <c r="AB7" s="457"/>
      <c r="AC7" s="457"/>
      <c r="AD7" s="458"/>
      <c r="AE7" s="459" t="s">
        <v>12</v>
      </c>
      <c r="AF7" s="460"/>
      <c r="AG7" s="460"/>
      <c r="AH7" s="460"/>
      <c r="AI7" s="460"/>
      <c r="AJ7" s="460"/>
      <c r="AK7" s="460"/>
      <c r="AL7" s="460"/>
      <c r="AM7" s="460"/>
      <c r="AN7" s="461"/>
      <c r="AO7" s="34" t="s">
        <v>13</v>
      </c>
      <c r="AP7" s="35"/>
      <c r="AQ7" s="35"/>
      <c r="AR7" s="35"/>
      <c r="AS7" s="35"/>
      <c r="AT7" s="35"/>
      <c r="AU7" s="35"/>
      <c r="AV7" s="35"/>
      <c r="AW7" s="35"/>
      <c r="AX7" s="35"/>
      <c r="AY7" s="36"/>
      <c r="AZ7" s="456" t="s">
        <v>14</v>
      </c>
      <c r="BA7" s="457"/>
      <c r="BB7" s="457"/>
      <c r="BC7" s="457"/>
      <c r="BD7" s="457"/>
      <c r="BE7" s="457"/>
      <c r="BF7" s="457"/>
      <c r="BG7" s="457"/>
      <c r="BH7" s="457"/>
      <c r="BI7" s="457"/>
      <c r="BJ7" s="457"/>
      <c r="BK7" s="457"/>
      <c r="BL7" s="457"/>
      <c r="BM7" s="457"/>
      <c r="BN7" s="458"/>
      <c r="BO7" s="456" t="s">
        <v>15</v>
      </c>
      <c r="BP7" s="457"/>
      <c r="BQ7" s="458"/>
    </row>
    <row r="8" spans="1:70" ht="96" customHeight="1">
      <c r="A8" s="465" t="s">
        <v>16</v>
      </c>
      <c r="B8" s="467" t="s">
        <v>17</v>
      </c>
      <c r="C8" s="467" t="s">
        <v>18</v>
      </c>
      <c r="D8" s="467" t="s">
        <v>19</v>
      </c>
      <c r="E8" s="467" t="s">
        <v>20</v>
      </c>
      <c r="F8" s="467" t="s">
        <v>21</v>
      </c>
      <c r="G8" s="467" t="s">
        <v>22</v>
      </c>
      <c r="H8" s="467" t="s">
        <v>23</v>
      </c>
      <c r="I8" s="467" t="s">
        <v>24</v>
      </c>
      <c r="J8" s="467" t="s">
        <v>25</v>
      </c>
      <c r="K8" s="467" t="s">
        <v>26</v>
      </c>
      <c r="L8" s="467" t="s">
        <v>27</v>
      </c>
      <c r="M8" s="467" t="s">
        <v>28</v>
      </c>
      <c r="N8" s="467" t="s">
        <v>29</v>
      </c>
      <c r="O8" s="456" t="s">
        <v>30</v>
      </c>
      <c r="P8" s="458"/>
      <c r="Q8" s="467" t="s">
        <v>31</v>
      </c>
      <c r="R8" s="467" t="s">
        <v>32</v>
      </c>
      <c r="S8" s="467" t="s">
        <v>33</v>
      </c>
      <c r="T8" s="467" t="s">
        <v>34</v>
      </c>
      <c r="U8" s="374" t="s">
        <v>35</v>
      </c>
      <c r="V8" s="374" t="s">
        <v>36</v>
      </c>
      <c r="W8" s="374" t="s">
        <v>37</v>
      </c>
      <c r="X8" s="374" t="s">
        <v>38</v>
      </c>
      <c r="Y8" s="374" t="s">
        <v>39</v>
      </c>
      <c r="Z8" s="374" t="s">
        <v>40</v>
      </c>
      <c r="AA8" s="467" t="s">
        <v>41</v>
      </c>
      <c r="AB8" s="467" t="s">
        <v>42</v>
      </c>
      <c r="AC8" s="467" t="s">
        <v>43</v>
      </c>
      <c r="AD8" s="467" t="s">
        <v>44</v>
      </c>
      <c r="AE8" s="471" t="s">
        <v>45</v>
      </c>
      <c r="AF8" s="471" t="s">
        <v>46</v>
      </c>
      <c r="AG8" s="471" t="s">
        <v>47</v>
      </c>
      <c r="AH8" s="476" t="s">
        <v>48</v>
      </c>
      <c r="AI8" s="476" t="s">
        <v>49</v>
      </c>
      <c r="AJ8" s="476" t="s">
        <v>50</v>
      </c>
      <c r="AK8" s="476" t="s">
        <v>51</v>
      </c>
      <c r="AL8" s="476" t="s">
        <v>52</v>
      </c>
      <c r="AM8" s="476" t="s">
        <v>53</v>
      </c>
      <c r="AN8" s="489" t="s">
        <v>54</v>
      </c>
      <c r="AO8" s="489" t="s">
        <v>55</v>
      </c>
      <c r="AP8" s="489" t="s">
        <v>56</v>
      </c>
      <c r="AQ8" s="471" t="s">
        <v>57</v>
      </c>
      <c r="AR8" s="450" t="s">
        <v>58</v>
      </c>
      <c r="AS8" s="471" t="s">
        <v>59</v>
      </c>
      <c r="AT8" s="450" t="s">
        <v>60</v>
      </c>
      <c r="AU8" s="450" t="s">
        <v>61</v>
      </c>
      <c r="AV8" s="474" t="s">
        <v>59</v>
      </c>
      <c r="AW8" s="489" t="s">
        <v>62</v>
      </c>
      <c r="AX8" s="489" t="s">
        <v>63</v>
      </c>
      <c r="AY8" s="489" t="s">
        <v>64</v>
      </c>
      <c r="AZ8" s="374" t="s">
        <v>65</v>
      </c>
      <c r="BA8" s="396" t="s">
        <v>66</v>
      </c>
      <c r="BB8" s="396" t="s">
        <v>67</v>
      </c>
      <c r="BC8" s="490" t="s">
        <v>68</v>
      </c>
      <c r="BD8" s="374" t="s">
        <v>65</v>
      </c>
      <c r="BE8" s="374" t="s">
        <v>69</v>
      </c>
      <c r="BF8" s="467" t="s">
        <v>70</v>
      </c>
      <c r="BG8" s="467" t="s">
        <v>71</v>
      </c>
      <c r="BH8" s="40" t="s">
        <v>72</v>
      </c>
      <c r="BI8" s="470" t="s">
        <v>73</v>
      </c>
      <c r="BJ8" s="470" t="s">
        <v>74</v>
      </c>
      <c r="BK8" s="472" t="s">
        <v>75</v>
      </c>
      <c r="BL8" s="473" t="s">
        <v>76</v>
      </c>
      <c r="BM8" s="41"/>
      <c r="BN8" s="384" t="s">
        <v>77</v>
      </c>
      <c r="BO8" s="470" t="s">
        <v>78</v>
      </c>
      <c r="BP8" s="470" t="s">
        <v>79</v>
      </c>
      <c r="BQ8" s="470" t="s">
        <v>80</v>
      </c>
    </row>
    <row r="9" spans="1:70" ht="78.75" customHeight="1" thickBot="1">
      <c r="A9" s="466"/>
      <c r="B9" s="468"/>
      <c r="C9" s="468"/>
      <c r="D9" s="469"/>
      <c r="E9" s="469"/>
      <c r="F9" s="469"/>
      <c r="G9" s="468"/>
      <c r="H9" s="468"/>
      <c r="I9" s="468"/>
      <c r="J9" s="468"/>
      <c r="K9" s="469"/>
      <c r="L9" s="469"/>
      <c r="M9" s="469"/>
      <c r="N9" s="469"/>
      <c r="O9" s="37" t="s">
        <v>81</v>
      </c>
      <c r="P9" s="37" t="s">
        <v>82</v>
      </c>
      <c r="Q9" s="468"/>
      <c r="R9" s="468"/>
      <c r="S9" s="468"/>
      <c r="T9" s="468"/>
      <c r="U9" s="392"/>
      <c r="V9" s="392"/>
      <c r="W9" s="392"/>
      <c r="X9" s="392"/>
      <c r="Y9" s="392"/>
      <c r="Z9" s="392"/>
      <c r="AA9" s="468"/>
      <c r="AB9" s="468"/>
      <c r="AC9" s="468"/>
      <c r="AD9" s="468"/>
      <c r="AE9" s="468"/>
      <c r="AF9" s="468"/>
      <c r="AG9" s="468"/>
      <c r="AH9" s="477"/>
      <c r="AI9" s="477"/>
      <c r="AJ9" s="477"/>
      <c r="AK9" s="477"/>
      <c r="AL9" s="477"/>
      <c r="AM9" s="477"/>
      <c r="AN9" s="397"/>
      <c r="AO9" s="397"/>
      <c r="AP9" s="397"/>
      <c r="AQ9" s="469"/>
      <c r="AR9" s="392"/>
      <c r="AS9" s="469"/>
      <c r="AT9" s="392"/>
      <c r="AU9" s="392"/>
      <c r="AV9" s="475"/>
      <c r="AW9" s="397"/>
      <c r="AX9" s="397"/>
      <c r="AY9" s="397"/>
      <c r="AZ9" s="375"/>
      <c r="BA9" s="397"/>
      <c r="BB9" s="397"/>
      <c r="BC9" s="491"/>
      <c r="BD9" s="375"/>
      <c r="BE9" s="375"/>
      <c r="BF9" s="469"/>
      <c r="BG9" s="469"/>
      <c r="BH9" s="40"/>
      <c r="BI9" s="470"/>
      <c r="BJ9" s="470"/>
      <c r="BK9" s="472"/>
      <c r="BL9" s="473"/>
      <c r="BM9" s="41"/>
      <c r="BN9" s="384"/>
      <c r="BO9" s="470"/>
      <c r="BP9" s="470"/>
      <c r="BQ9" s="470"/>
    </row>
    <row r="10" spans="1:70" ht="226.9" customHeight="1">
      <c r="A10" s="43" t="s">
        <v>83</v>
      </c>
      <c r="B10" s="44" t="s">
        <v>84</v>
      </c>
      <c r="C10" s="44" t="s">
        <v>85</v>
      </c>
      <c r="D10" s="45" t="s">
        <v>86</v>
      </c>
      <c r="E10" s="46" t="s">
        <v>87</v>
      </c>
      <c r="F10" s="45" t="s">
        <v>88</v>
      </c>
      <c r="G10" s="45" t="s">
        <v>88</v>
      </c>
      <c r="H10" s="45" t="s">
        <v>89</v>
      </c>
      <c r="I10" s="47">
        <v>1</v>
      </c>
      <c r="J10" s="396" t="s">
        <v>90</v>
      </c>
      <c r="K10" s="48" t="s">
        <v>91</v>
      </c>
      <c r="L10" s="49" t="s">
        <v>92</v>
      </c>
      <c r="M10" s="50">
        <v>4138</v>
      </c>
      <c r="N10" s="48" t="s">
        <v>91</v>
      </c>
      <c r="O10" s="51"/>
      <c r="P10" s="51" t="s">
        <v>93</v>
      </c>
      <c r="Q10" s="51" t="s">
        <v>94</v>
      </c>
      <c r="R10" s="52">
        <v>15000</v>
      </c>
      <c r="S10" s="52">
        <v>3750</v>
      </c>
      <c r="T10" s="53">
        <v>28517</v>
      </c>
      <c r="U10" s="53">
        <v>1401</v>
      </c>
      <c r="V10" s="53">
        <v>2838</v>
      </c>
      <c r="W10" s="38">
        <f>+U10+V10</f>
        <v>4239</v>
      </c>
      <c r="X10" s="54">
        <f>+T10+W10</f>
        <v>32756</v>
      </c>
      <c r="Y10" s="55">
        <f>+W10/S10</f>
        <v>1.1304000000000001</v>
      </c>
      <c r="Z10" s="55">
        <v>1</v>
      </c>
      <c r="AA10" s="56" t="s">
        <v>95</v>
      </c>
      <c r="AB10" s="57" t="s">
        <v>96</v>
      </c>
      <c r="AC10" s="58" t="s">
        <v>97</v>
      </c>
      <c r="AD10" s="58" t="s">
        <v>98</v>
      </c>
      <c r="AE10" s="389" t="s">
        <v>99</v>
      </c>
      <c r="AF10" s="405">
        <v>2021130010156</v>
      </c>
      <c r="AG10" s="389" t="s">
        <v>98</v>
      </c>
      <c r="AH10" s="61" t="s">
        <v>100</v>
      </c>
      <c r="AI10" s="61" t="s">
        <v>101</v>
      </c>
      <c r="AJ10" s="62">
        <v>359477</v>
      </c>
      <c r="AK10" s="63">
        <v>0.24</v>
      </c>
      <c r="AL10" s="64" t="s">
        <v>102</v>
      </c>
      <c r="AM10" s="64" t="s">
        <v>103</v>
      </c>
      <c r="AN10" s="52">
        <v>180</v>
      </c>
      <c r="AO10" s="62">
        <v>359477</v>
      </c>
      <c r="AP10" s="65"/>
      <c r="AQ10" s="65"/>
      <c r="AR10" s="65">
        <v>366295</v>
      </c>
      <c r="AS10" s="66">
        <v>0.25480000000000003</v>
      </c>
      <c r="AT10" s="65">
        <v>364123</v>
      </c>
      <c r="AU10" s="67">
        <v>1</v>
      </c>
      <c r="AV10" s="68">
        <v>0.50660000000000005</v>
      </c>
      <c r="AW10" s="64" t="s">
        <v>104</v>
      </c>
      <c r="AX10" s="64" t="s">
        <v>105</v>
      </c>
      <c r="AY10" s="69" t="s">
        <v>106</v>
      </c>
      <c r="AZ10" s="70">
        <v>1420000000</v>
      </c>
      <c r="BA10" s="71" t="s">
        <v>107</v>
      </c>
      <c r="BB10" s="69" t="s">
        <v>108</v>
      </c>
      <c r="BC10" s="72" t="s">
        <v>109</v>
      </c>
      <c r="BD10" s="376">
        <v>1111685640464</v>
      </c>
      <c r="BE10" s="379">
        <v>445470769793</v>
      </c>
      <c r="BF10" s="72" t="s">
        <v>110</v>
      </c>
      <c r="BG10" s="72" t="s">
        <v>111</v>
      </c>
      <c r="BH10" s="72" t="s">
        <v>112</v>
      </c>
      <c r="BI10" s="69" t="s">
        <v>106</v>
      </c>
      <c r="BJ10" s="72" t="s">
        <v>102</v>
      </c>
      <c r="BK10" s="74">
        <v>355144800548</v>
      </c>
      <c r="BL10" s="75">
        <v>0.32</v>
      </c>
      <c r="BM10" s="76"/>
      <c r="BN10" s="77" t="s">
        <v>113</v>
      </c>
      <c r="BO10" s="78" t="s">
        <v>114</v>
      </c>
      <c r="BP10" s="78" t="s">
        <v>115</v>
      </c>
      <c r="BQ10" s="78" t="s">
        <v>116</v>
      </c>
    </row>
    <row r="11" spans="1:70" ht="99" customHeight="1">
      <c r="A11" s="79"/>
      <c r="B11" s="80"/>
      <c r="C11" s="80"/>
      <c r="D11" s="45" t="s">
        <v>117</v>
      </c>
      <c r="E11" s="47">
        <v>0.91700000000000004</v>
      </c>
      <c r="F11" s="45" t="s">
        <v>118</v>
      </c>
      <c r="G11" s="45" t="s">
        <v>118</v>
      </c>
      <c r="H11" s="45" t="s">
        <v>119</v>
      </c>
      <c r="I11" s="46">
        <v>0.95</v>
      </c>
      <c r="J11" s="397"/>
      <c r="K11" s="389" t="s">
        <v>120</v>
      </c>
      <c r="L11" s="389" t="s">
        <v>121</v>
      </c>
      <c r="M11" s="389">
        <v>1</v>
      </c>
      <c r="N11" s="389" t="s">
        <v>120</v>
      </c>
      <c r="O11" s="389"/>
      <c r="P11" s="389" t="s">
        <v>93</v>
      </c>
      <c r="Q11" s="389" t="s">
        <v>122</v>
      </c>
      <c r="R11" s="389">
        <v>551745</v>
      </c>
      <c r="S11" s="389">
        <v>671344</v>
      </c>
      <c r="T11" s="389">
        <v>680184</v>
      </c>
      <c r="U11" s="389">
        <v>0</v>
      </c>
      <c r="V11" s="389">
        <v>689270</v>
      </c>
      <c r="W11" s="427">
        <f t="shared" ref="W11:W77" si="0">+U11+V11</f>
        <v>689270</v>
      </c>
      <c r="X11" s="427">
        <f>+W11</f>
        <v>689270</v>
      </c>
      <c r="Y11" s="402">
        <v>1</v>
      </c>
      <c r="Z11" s="402">
        <v>1</v>
      </c>
      <c r="AA11" s="81" t="s">
        <v>95</v>
      </c>
      <c r="AB11" s="57" t="s">
        <v>123</v>
      </c>
      <c r="AC11" s="82"/>
      <c r="AD11" s="82"/>
      <c r="AE11" s="390"/>
      <c r="AF11" s="406"/>
      <c r="AG11" s="390"/>
      <c r="AH11" s="61" t="s">
        <v>124</v>
      </c>
      <c r="AI11" s="61" t="s">
        <v>125</v>
      </c>
      <c r="AJ11" s="62">
        <v>320707</v>
      </c>
      <c r="AK11" s="63">
        <v>0.24</v>
      </c>
      <c r="AL11" s="64" t="s">
        <v>102</v>
      </c>
      <c r="AM11" s="64" t="s">
        <v>103</v>
      </c>
      <c r="AN11" s="52">
        <v>180</v>
      </c>
      <c r="AO11" s="62">
        <v>320707</v>
      </c>
      <c r="AP11" s="65"/>
      <c r="AQ11" s="65"/>
      <c r="AR11" s="65">
        <v>327643</v>
      </c>
      <c r="AS11" s="66">
        <v>0.25580000000000003</v>
      </c>
      <c r="AT11" s="65">
        <v>325147</v>
      </c>
      <c r="AU11" s="67">
        <v>1</v>
      </c>
      <c r="AV11" s="68">
        <v>0.50780000000000003</v>
      </c>
      <c r="AW11" s="64" t="s">
        <v>104</v>
      </c>
      <c r="AX11" s="64" t="s">
        <v>105</v>
      </c>
      <c r="AY11" s="61" t="s">
        <v>126</v>
      </c>
      <c r="AZ11" s="85">
        <v>15003063580</v>
      </c>
      <c r="BA11" s="86" t="s">
        <v>127</v>
      </c>
      <c r="BB11" s="61" t="s">
        <v>108</v>
      </c>
      <c r="BC11" s="64" t="s">
        <v>109</v>
      </c>
      <c r="BD11" s="377"/>
      <c r="BE11" s="379"/>
      <c r="BF11" s="64" t="s">
        <v>110</v>
      </c>
      <c r="BG11" s="72" t="s">
        <v>111</v>
      </c>
      <c r="BH11" s="64" t="s">
        <v>112</v>
      </c>
      <c r="BI11" s="61" t="s">
        <v>126</v>
      </c>
      <c r="BJ11" s="64" t="s">
        <v>102</v>
      </c>
      <c r="BK11" s="87"/>
      <c r="BL11" s="63"/>
      <c r="BM11" s="64"/>
      <c r="BN11" s="77" t="s">
        <v>113</v>
      </c>
      <c r="BO11" s="78" t="s">
        <v>128</v>
      </c>
      <c r="BP11" s="78" t="s">
        <v>129</v>
      </c>
      <c r="BQ11" s="78" t="s">
        <v>130</v>
      </c>
    </row>
    <row r="12" spans="1:70" ht="129" customHeight="1">
      <c r="A12" s="79"/>
      <c r="B12" s="80"/>
      <c r="C12" s="80"/>
      <c r="D12" s="45" t="s">
        <v>131</v>
      </c>
      <c r="E12" s="51" t="s">
        <v>132</v>
      </c>
      <c r="F12" s="45" t="s">
        <v>133</v>
      </c>
      <c r="G12" s="45" t="s">
        <v>133</v>
      </c>
      <c r="H12" s="45" t="s">
        <v>134</v>
      </c>
      <c r="I12" s="46" t="s">
        <v>135</v>
      </c>
      <c r="J12" s="397"/>
      <c r="K12" s="390"/>
      <c r="L12" s="390"/>
      <c r="M12" s="390"/>
      <c r="N12" s="390"/>
      <c r="O12" s="390"/>
      <c r="P12" s="390"/>
      <c r="Q12" s="390"/>
      <c r="R12" s="390"/>
      <c r="S12" s="390"/>
      <c r="T12" s="390"/>
      <c r="U12" s="390"/>
      <c r="V12" s="390"/>
      <c r="W12" s="432"/>
      <c r="X12" s="432"/>
      <c r="Y12" s="403"/>
      <c r="Z12" s="403"/>
      <c r="AA12" s="57" t="s">
        <v>136</v>
      </c>
      <c r="AB12" s="57" t="s">
        <v>137</v>
      </c>
      <c r="AC12" s="82"/>
      <c r="AD12" s="82"/>
      <c r="AE12" s="390"/>
      <c r="AF12" s="406"/>
      <c r="AG12" s="390"/>
      <c r="AH12" s="89" t="s">
        <v>138</v>
      </c>
      <c r="AI12" s="89" t="s">
        <v>139</v>
      </c>
      <c r="AJ12" s="62">
        <v>10</v>
      </c>
      <c r="AK12" s="63">
        <v>0.24</v>
      </c>
      <c r="AL12" s="64" t="s">
        <v>102</v>
      </c>
      <c r="AM12" s="90" t="s">
        <v>103</v>
      </c>
      <c r="AN12" s="52">
        <v>180</v>
      </c>
      <c r="AO12" s="62">
        <v>10</v>
      </c>
      <c r="AP12" s="65"/>
      <c r="AQ12" s="65"/>
      <c r="AR12" s="65">
        <v>3</v>
      </c>
      <c r="AS12" s="91">
        <v>0.3</v>
      </c>
      <c r="AT12" s="65">
        <v>10</v>
      </c>
      <c r="AU12" s="67">
        <f t="shared" ref="AU12:AU82" si="1">+AT12/AJ12</f>
        <v>1</v>
      </c>
      <c r="AV12" s="91">
        <v>1</v>
      </c>
      <c r="AW12" s="64" t="s">
        <v>104</v>
      </c>
      <c r="AX12" s="64" t="s">
        <v>105</v>
      </c>
      <c r="AY12" s="61" t="s">
        <v>140</v>
      </c>
      <c r="AZ12" s="85">
        <v>755268647253</v>
      </c>
      <c r="BA12" s="86" t="s">
        <v>141</v>
      </c>
      <c r="BB12" s="61" t="s">
        <v>108</v>
      </c>
      <c r="BC12" s="64" t="s">
        <v>109</v>
      </c>
      <c r="BD12" s="377"/>
      <c r="BE12" s="379"/>
      <c r="BF12" s="64" t="s">
        <v>142</v>
      </c>
      <c r="BG12" s="72"/>
      <c r="BH12" s="64"/>
      <c r="BI12" s="61" t="s">
        <v>140</v>
      </c>
      <c r="BJ12" s="64" t="s">
        <v>102</v>
      </c>
      <c r="BK12" s="87"/>
      <c r="BL12" s="63"/>
      <c r="BM12" s="64"/>
      <c r="BN12" s="77"/>
      <c r="BO12" s="78" t="s">
        <v>143</v>
      </c>
      <c r="BP12" s="78" t="s">
        <v>144</v>
      </c>
      <c r="BQ12" s="78" t="s">
        <v>145</v>
      </c>
      <c r="BR12" s="25">
        <f>8000/20000</f>
        <v>0.4</v>
      </c>
    </row>
    <row r="13" spans="1:70" ht="182.45" customHeight="1">
      <c r="A13" s="79"/>
      <c r="B13" s="80"/>
      <c r="C13" s="80"/>
      <c r="D13" s="92" t="s">
        <v>146</v>
      </c>
      <c r="E13" s="92" t="s">
        <v>147</v>
      </c>
      <c r="F13" s="92" t="s">
        <v>148</v>
      </c>
      <c r="G13" s="92" t="s">
        <v>148</v>
      </c>
      <c r="H13" s="59" t="s">
        <v>149</v>
      </c>
      <c r="I13" s="93" t="s">
        <v>150</v>
      </c>
      <c r="J13" s="397"/>
      <c r="K13" s="390"/>
      <c r="L13" s="390"/>
      <c r="M13" s="390"/>
      <c r="N13" s="390"/>
      <c r="O13" s="390"/>
      <c r="P13" s="390"/>
      <c r="Q13" s="390"/>
      <c r="R13" s="390"/>
      <c r="S13" s="390"/>
      <c r="T13" s="390"/>
      <c r="U13" s="390"/>
      <c r="V13" s="390"/>
      <c r="W13" s="432"/>
      <c r="X13" s="432"/>
      <c r="Y13" s="403"/>
      <c r="Z13" s="403"/>
      <c r="AA13" s="81"/>
      <c r="AB13" s="81"/>
      <c r="AC13" s="82"/>
      <c r="AD13" s="82"/>
      <c r="AE13" s="390"/>
      <c r="AF13" s="406"/>
      <c r="AG13" s="390"/>
      <c r="AH13" s="61" t="s">
        <v>151</v>
      </c>
      <c r="AI13" s="89" t="s">
        <v>152</v>
      </c>
      <c r="AJ13" s="62">
        <v>1</v>
      </c>
      <c r="AK13" s="63">
        <v>0.04</v>
      </c>
      <c r="AL13" s="64" t="s">
        <v>153</v>
      </c>
      <c r="AM13" s="90" t="s">
        <v>154</v>
      </c>
      <c r="AN13" s="52">
        <v>180</v>
      </c>
      <c r="AO13" s="62">
        <v>1</v>
      </c>
      <c r="AP13" s="65"/>
      <c r="AQ13" s="65"/>
      <c r="AR13" s="65">
        <v>0</v>
      </c>
      <c r="AS13" s="65">
        <v>0</v>
      </c>
      <c r="AT13" s="65">
        <v>1853786110</v>
      </c>
      <c r="AU13" s="67">
        <v>1</v>
      </c>
      <c r="AV13" s="68">
        <v>0.41870000000000002</v>
      </c>
      <c r="AW13" s="64" t="s">
        <v>104</v>
      </c>
      <c r="AX13" s="64" t="s">
        <v>105</v>
      </c>
      <c r="AY13" s="61" t="s">
        <v>155</v>
      </c>
      <c r="AZ13" s="85">
        <v>4427344042</v>
      </c>
      <c r="BA13" s="86" t="s">
        <v>156</v>
      </c>
      <c r="BB13" s="61" t="s">
        <v>108</v>
      </c>
      <c r="BC13" s="64" t="s">
        <v>109</v>
      </c>
      <c r="BD13" s="377"/>
      <c r="BE13" s="379"/>
      <c r="BF13" s="64" t="s">
        <v>110</v>
      </c>
      <c r="BG13" s="72" t="s">
        <v>111</v>
      </c>
      <c r="BH13" s="64" t="s">
        <v>112</v>
      </c>
      <c r="BI13" s="61" t="s">
        <v>155</v>
      </c>
      <c r="BJ13" s="64" t="s">
        <v>153</v>
      </c>
      <c r="BK13" s="87"/>
      <c r="BL13" s="63"/>
      <c r="BM13" s="64"/>
      <c r="BN13" s="94"/>
      <c r="BO13" s="78" t="s">
        <v>157</v>
      </c>
      <c r="BP13" s="78" t="s">
        <v>158</v>
      </c>
      <c r="BQ13" s="78" t="s">
        <v>159</v>
      </c>
      <c r="BR13" s="25">
        <f>+BR12*7000000</f>
        <v>2800000</v>
      </c>
    </row>
    <row r="14" spans="1:70" ht="159.6" customHeight="1">
      <c r="A14" s="79"/>
      <c r="B14" s="80"/>
      <c r="C14" s="80"/>
      <c r="D14" s="95"/>
      <c r="E14" s="95"/>
      <c r="F14" s="95"/>
      <c r="G14" s="95"/>
      <c r="H14" s="83"/>
      <c r="I14" s="96"/>
      <c r="J14" s="397"/>
      <c r="K14" s="390"/>
      <c r="L14" s="390"/>
      <c r="M14" s="390"/>
      <c r="N14" s="390"/>
      <c r="O14" s="390"/>
      <c r="P14" s="390"/>
      <c r="Q14" s="390"/>
      <c r="R14" s="390"/>
      <c r="S14" s="390"/>
      <c r="T14" s="390"/>
      <c r="U14" s="390"/>
      <c r="V14" s="390"/>
      <c r="W14" s="432"/>
      <c r="X14" s="432"/>
      <c r="Y14" s="403"/>
      <c r="Z14" s="403"/>
      <c r="AA14" s="81"/>
      <c r="AB14" s="81"/>
      <c r="AC14" s="82"/>
      <c r="AD14" s="82"/>
      <c r="AE14" s="390"/>
      <c r="AF14" s="406"/>
      <c r="AG14" s="390"/>
      <c r="AH14" s="61" t="s">
        <v>160</v>
      </c>
      <c r="AI14" s="61" t="s">
        <v>125</v>
      </c>
      <c r="AJ14" s="63">
        <v>1</v>
      </c>
      <c r="AK14" s="63">
        <v>0.24</v>
      </c>
      <c r="AL14" s="64" t="s">
        <v>161</v>
      </c>
      <c r="AM14" s="90" t="s">
        <v>162</v>
      </c>
      <c r="AN14" s="64">
        <v>180</v>
      </c>
      <c r="AO14" s="63">
        <v>1</v>
      </c>
      <c r="AP14" s="97"/>
      <c r="AQ14" s="97"/>
      <c r="AR14" s="65">
        <v>1401</v>
      </c>
      <c r="AS14" s="98">
        <v>0.37359999999999999</v>
      </c>
      <c r="AT14" s="65">
        <v>2838</v>
      </c>
      <c r="AU14" s="67">
        <v>1</v>
      </c>
      <c r="AV14" s="91">
        <v>0.75680000000000003</v>
      </c>
      <c r="AW14" s="64"/>
      <c r="AX14" s="64"/>
      <c r="AY14" s="61" t="s">
        <v>163</v>
      </c>
      <c r="AZ14" s="85">
        <v>552221822</v>
      </c>
      <c r="BA14" s="86" t="s">
        <v>164</v>
      </c>
      <c r="BB14" s="61" t="s">
        <v>108</v>
      </c>
      <c r="BC14" s="64" t="s">
        <v>109</v>
      </c>
      <c r="BD14" s="377"/>
      <c r="BE14" s="379"/>
      <c r="BF14" s="64" t="s">
        <v>110</v>
      </c>
      <c r="BG14" s="72" t="s">
        <v>111</v>
      </c>
      <c r="BH14" s="64" t="s">
        <v>112</v>
      </c>
      <c r="BI14" s="61" t="s">
        <v>163</v>
      </c>
      <c r="BJ14" s="64" t="s">
        <v>161</v>
      </c>
      <c r="BK14" s="87"/>
      <c r="BL14" s="63"/>
      <c r="BM14" s="64"/>
      <c r="BN14" s="77" t="s">
        <v>165</v>
      </c>
      <c r="BO14" s="78" t="s">
        <v>166</v>
      </c>
      <c r="BP14" s="78" t="s">
        <v>167</v>
      </c>
      <c r="BQ14" s="78" t="s">
        <v>168</v>
      </c>
    </row>
    <row r="15" spans="1:70" ht="138.6" customHeight="1">
      <c r="A15" s="79"/>
      <c r="B15" s="80"/>
      <c r="C15" s="80"/>
      <c r="D15" s="95"/>
      <c r="E15" s="95"/>
      <c r="F15" s="95"/>
      <c r="G15" s="95"/>
      <c r="H15" s="83"/>
      <c r="I15" s="96"/>
      <c r="J15" s="397"/>
      <c r="K15" s="390"/>
      <c r="L15" s="390"/>
      <c r="M15" s="390"/>
      <c r="N15" s="390"/>
      <c r="O15" s="390"/>
      <c r="P15" s="390"/>
      <c r="Q15" s="390"/>
      <c r="R15" s="390"/>
      <c r="S15" s="390"/>
      <c r="T15" s="390"/>
      <c r="U15" s="390"/>
      <c r="V15" s="390"/>
      <c r="W15" s="432"/>
      <c r="X15" s="432"/>
      <c r="Y15" s="403"/>
      <c r="Z15" s="403"/>
      <c r="AA15" s="81"/>
      <c r="AB15" s="81"/>
      <c r="AC15" s="82"/>
      <c r="AD15" s="82"/>
      <c r="AE15" s="390"/>
      <c r="AF15" s="406"/>
      <c r="AG15" s="390"/>
      <c r="AH15" s="61"/>
      <c r="AI15" s="61"/>
      <c r="AJ15" s="62"/>
      <c r="AK15" s="62"/>
      <c r="AL15" s="64"/>
      <c r="AM15" s="64"/>
      <c r="AN15" s="64"/>
      <c r="AO15" s="89"/>
      <c r="AP15" s="97"/>
      <c r="AQ15" s="97"/>
      <c r="AR15" s="97"/>
      <c r="AS15" s="97"/>
      <c r="AT15" s="64"/>
      <c r="AU15" s="67"/>
      <c r="AV15" s="63"/>
      <c r="AW15" s="64"/>
      <c r="AX15" s="64"/>
      <c r="AY15" s="61" t="s">
        <v>169</v>
      </c>
      <c r="AZ15" s="85">
        <v>6000000</v>
      </c>
      <c r="BA15" s="86" t="s">
        <v>170</v>
      </c>
      <c r="BB15" s="61" t="s">
        <v>108</v>
      </c>
      <c r="BC15" s="64" t="s">
        <v>109</v>
      </c>
      <c r="BD15" s="377"/>
      <c r="BE15" s="379"/>
      <c r="BF15" s="64" t="s">
        <v>110</v>
      </c>
      <c r="BG15" s="86" t="s">
        <v>111</v>
      </c>
      <c r="BH15" s="64" t="s">
        <v>112</v>
      </c>
      <c r="BI15" s="61" t="s">
        <v>169</v>
      </c>
      <c r="BJ15" s="64"/>
      <c r="BK15" s="87"/>
      <c r="BL15" s="63"/>
      <c r="BM15" s="64"/>
      <c r="BN15" s="94"/>
      <c r="BO15" s="78" t="s">
        <v>171</v>
      </c>
      <c r="BP15" s="78" t="s">
        <v>172</v>
      </c>
      <c r="BQ15" s="78" t="s">
        <v>173</v>
      </c>
    </row>
    <row r="16" spans="1:70" ht="138.6" customHeight="1">
      <c r="A16" s="79"/>
      <c r="B16" s="80"/>
      <c r="C16" s="80"/>
      <c r="D16" s="95"/>
      <c r="E16" s="95"/>
      <c r="F16" s="95"/>
      <c r="G16" s="95"/>
      <c r="H16" s="83"/>
      <c r="I16" s="96"/>
      <c r="J16" s="397"/>
      <c r="K16" s="390"/>
      <c r="L16" s="390"/>
      <c r="M16" s="390"/>
      <c r="N16" s="390"/>
      <c r="O16" s="390"/>
      <c r="P16" s="390"/>
      <c r="Q16" s="390"/>
      <c r="R16" s="390"/>
      <c r="S16" s="390"/>
      <c r="T16" s="390"/>
      <c r="U16" s="390"/>
      <c r="V16" s="390"/>
      <c r="W16" s="432"/>
      <c r="X16" s="432"/>
      <c r="Y16" s="403"/>
      <c r="Z16" s="403"/>
      <c r="AA16" s="81"/>
      <c r="AB16" s="81"/>
      <c r="AC16" s="82"/>
      <c r="AD16" s="82"/>
      <c r="AE16" s="390"/>
      <c r="AF16" s="406"/>
      <c r="AG16" s="390"/>
      <c r="AH16" s="61"/>
      <c r="AI16" s="61"/>
      <c r="AJ16" s="62"/>
      <c r="AK16" s="62"/>
      <c r="AL16" s="64"/>
      <c r="AM16" s="64"/>
      <c r="AN16" s="64"/>
      <c r="AO16" s="89"/>
      <c r="AP16" s="97"/>
      <c r="AQ16" s="97"/>
      <c r="AR16" s="97"/>
      <c r="AS16" s="97"/>
      <c r="AT16" s="64"/>
      <c r="AU16" s="67"/>
      <c r="AV16" s="63"/>
      <c r="AW16" s="64"/>
      <c r="AX16" s="64"/>
      <c r="AY16" s="61" t="s">
        <v>174</v>
      </c>
      <c r="AZ16" s="85">
        <v>334586077739</v>
      </c>
      <c r="BA16" s="86" t="s">
        <v>175</v>
      </c>
      <c r="BB16" s="61" t="s">
        <v>108</v>
      </c>
      <c r="BC16" s="64" t="s">
        <v>109</v>
      </c>
      <c r="BD16" s="377"/>
      <c r="BE16" s="379"/>
      <c r="BF16" s="64" t="s">
        <v>110</v>
      </c>
      <c r="BG16" s="86" t="s">
        <v>111</v>
      </c>
      <c r="BH16" s="64"/>
      <c r="BI16" s="61" t="s">
        <v>174</v>
      </c>
      <c r="BJ16" s="64"/>
      <c r="BK16" s="87"/>
      <c r="BL16" s="63"/>
      <c r="BM16" s="64"/>
      <c r="BN16" s="94"/>
      <c r="BO16" s="78"/>
      <c r="BP16" s="78"/>
      <c r="BQ16" s="78"/>
    </row>
    <row r="17" spans="1:69" ht="159.6" customHeight="1">
      <c r="A17" s="79"/>
      <c r="B17" s="80"/>
      <c r="C17" s="80"/>
      <c r="D17" s="95"/>
      <c r="E17" s="95"/>
      <c r="F17" s="95"/>
      <c r="G17" s="95"/>
      <c r="H17" s="83"/>
      <c r="I17" s="96"/>
      <c r="J17" s="397"/>
      <c r="K17" s="390"/>
      <c r="L17" s="390"/>
      <c r="M17" s="390"/>
      <c r="N17" s="390"/>
      <c r="O17" s="390"/>
      <c r="P17" s="390"/>
      <c r="Q17" s="390"/>
      <c r="R17" s="390"/>
      <c r="S17" s="390"/>
      <c r="T17" s="390"/>
      <c r="U17" s="390"/>
      <c r="V17" s="390"/>
      <c r="W17" s="432"/>
      <c r="X17" s="432"/>
      <c r="Y17" s="403"/>
      <c r="Z17" s="403"/>
      <c r="AA17" s="81"/>
      <c r="AB17" s="81"/>
      <c r="AC17" s="82"/>
      <c r="AD17" s="82"/>
      <c r="AE17" s="390"/>
      <c r="AF17" s="406"/>
      <c r="AG17" s="390"/>
      <c r="AH17" s="61"/>
      <c r="AI17" s="61"/>
      <c r="AJ17" s="63"/>
      <c r="AK17" s="63"/>
      <c r="AL17" s="64"/>
      <c r="AM17" s="90"/>
      <c r="AN17" s="64"/>
      <c r="AO17" s="63"/>
      <c r="AP17" s="97"/>
      <c r="AQ17" s="97"/>
      <c r="AR17" s="65"/>
      <c r="AS17" s="98"/>
      <c r="AT17" s="65"/>
      <c r="AU17" s="67"/>
      <c r="AV17" s="91"/>
      <c r="AW17" s="64"/>
      <c r="AX17" s="64"/>
      <c r="AY17" s="61" t="s">
        <v>176</v>
      </c>
      <c r="AZ17" s="85">
        <v>1139660</v>
      </c>
      <c r="BA17" s="86" t="s">
        <v>177</v>
      </c>
      <c r="BB17" s="61" t="s">
        <v>108</v>
      </c>
      <c r="BC17" s="64" t="s">
        <v>109</v>
      </c>
      <c r="BD17" s="378"/>
      <c r="BE17" s="379"/>
      <c r="BF17" s="64" t="s">
        <v>110</v>
      </c>
      <c r="BG17" s="86" t="s">
        <v>111</v>
      </c>
      <c r="BH17" s="64"/>
      <c r="BI17" s="61" t="s">
        <v>176</v>
      </c>
      <c r="BJ17" s="64"/>
      <c r="BK17" s="87"/>
      <c r="BL17" s="63"/>
      <c r="BM17" s="64"/>
      <c r="BN17" s="77"/>
      <c r="BO17" s="78"/>
      <c r="BP17" s="78"/>
      <c r="BQ17" s="78"/>
    </row>
    <row r="18" spans="1:69" ht="138.6" customHeight="1">
      <c r="A18" s="79"/>
      <c r="B18" s="80"/>
      <c r="C18" s="80"/>
      <c r="D18" s="95"/>
      <c r="E18" s="95"/>
      <c r="F18" s="95"/>
      <c r="G18" s="95"/>
      <c r="H18" s="83"/>
      <c r="I18" s="96"/>
      <c r="J18" s="397"/>
      <c r="K18" s="391"/>
      <c r="L18" s="391"/>
      <c r="M18" s="391"/>
      <c r="N18" s="391"/>
      <c r="O18" s="391"/>
      <c r="P18" s="391"/>
      <c r="Q18" s="391"/>
      <c r="R18" s="391"/>
      <c r="S18" s="391"/>
      <c r="T18" s="391"/>
      <c r="U18" s="391"/>
      <c r="V18" s="391"/>
      <c r="W18" s="428"/>
      <c r="X18" s="428"/>
      <c r="Y18" s="404"/>
      <c r="Z18" s="404"/>
      <c r="AA18" s="81"/>
      <c r="AB18" s="81"/>
      <c r="AC18" s="82"/>
      <c r="AD18" s="82"/>
      <c r="AE18" s="391"/>
      <c r="AF18" s="407"/>
      <c r="AG18" s="391"/>
      <c r="AH18" s="386" t="s">
        <v>99</v>
      </c>
      <c r="AI18" s="387"/>
      <c r="AJ18" s="387"/>
      <c r="AK18" s="387"/>
      <c r="AL18" s="387"/>
      <c r="AM18" s="387"/>
      <c r="AN18" s="387"/>
      <c r="AO18" s="387"/>
      <c r="AP18" s="387"/>
      <c r="AQ18" s="387"/>
      <c r="AR18" s="387"/>
      <c r="AS18" s="387"/>
      <c r="AT18" s="388"/>
      <c r="AU18" s="100">
        <f>AVERAGE(AU10:AU14)</f>
        <v>1</v>
      </c>
      <c r="AV18" s="63"/>
      <c r="AW18" s="64"/>
      <c r="AX18" s="64"/>
      <c r="AY18" s="61" t="s">
        <v>178</v>
      </c>
      <c r="AZ18" s="85">
        <v>421146368</v>
      </c>
      <c r="BA18" s="86" t="s">
        <v>179</v>
      </c>
      <c r="BB18" s="61" t="s">
        <v>108</v>
      </c>
      <c r="BC18" s="64" t="s">
        <v>109</v>
      </c>
      <c r="BD18" s="101">
        <f>+BD10</f>
        <v>1111685640464</v>
      </c>
      <c r="BE18" s="101">
        <f>+BE10</f>
        <v>445470769793</v>
      </c>
      <c r="BF18" s="64" t="s">
        <v>110</v>
      </c>
      <c r="BG18" s="86" t="s">
        <v>111</v>
      </c>
      <c r="BH18" s="64"/>
      <c r="BI18" s="61" t="s">
        <v>178</v>
      </c>
      <c r="BJ18" s="64"/>
      <c r="BK18" s="87"/>
      <c r="BL18" s="63"/>
      <c r="BM18" s="64"/>
      <c r="BN18" s="94"/>
      <c r="BO18" s="78"/>
      <c r="BP18" s="78"/>
      <c r="BQ18" s="78"/>
    </row>
    <row r="19" spans="1:69" ht="203.25" customHeight="1">
      <c r="A19" s="79"/>
      <c r="B19" s="80"/>
      <c r="C19" s="80"/>
      <c r="D19" s="45" t="s">
        <v>180</v>
      </c>
      <c r="E19" s="47">
        <v>0.89600000000000002</v>
      </c>
      <c r="F19" s="45" t="s">
        <v>181</v>
      </c>
      <c r="G19" s="45" t="s">
        <v>181</v>
      </c>
      <c r="H19" s="45" t="s">
        <v>119</v>
      </c>
      <c r="I19" s="46">
        <v>0.95</v>
      </c>
      <c r="J19" s="397"/>
      <c r="K19" s="102" t="s">
        <v>182</v>
      </c>
      <c r="L19" s="102" t="s">
        <v>183</v>
      </c>
      <c r="M19" s="46">
        <v>1</v>
      </c>
      <c r="N19" s="102" t="s">
        <v>182</v>
      </c>
      <c r="O19" s="102"/>
      <c r="P19" s="51" t="s">
        <v>93</v>
      </c>
      <c r="Q19" s="102" t="s">
        <v>184</v>
      </c>
      <c r="R19" s="91">
        <v>1</v>
      </c>
      <c r="S19" s="81">
        <v>1</v>
      </c>
      <c r="T19" s="81">
        <v>1</v>
      </c>
      <c r="U19" s="81">
        <v>0.17</v>
      </c>
      <c r="V19" s="103">
        <v>0.86</v>
      </c>
      <c r="W19" s="38">
        <f t="shared" si="0"/>
        <v>1.03</v>
      </c>
      <c r="X19" s="54">
        <f t="shared" ref="X19:X77" si="2">+T19+W19</f>
        <v>2.0300000000000002</v>
      </c>
      <c r="Y19" s="55">
        <f t="shared" ref="Y19:Y77" si="3">+W19/S19</f>
        <v>1.03</v>
      </c>
      <c r="Z19" s="104">
        <f>+(87.5%+12.5%)</f>
        <v>1</v>
      </c>
      <c r="AA19" s="102" t="s">
        <v>95</v>
      </c>
      <c r="AB19" s="102" t="s">
        <v>96</v>
      </c>
      <c r="AC19" s="105" t="s">
        <v>185</v>
      </c>
      <c r="AD19" s="106" t="s">
        <v>186</v>
      </c>
      <c r="AE19" s="426" t="s">
        <v>187</v>
      </c>
      <c r="AF19" s="405">
        <v>2021130010153</v>
      </c>
      <c r="AG19" s="426" t="s">
        <v>186</v>
      </c>
      <c r="AH19" s="107" t="s">
        <v>188</v>
      </c>
      <c r="AI19" s="107" t="s">
        <v>189</v>
      </c>
      <c r="AJ19" s="108">
        <v>70</v>
      </c>
      <c r="AK19" s="109">
        <v>0.1</v>
      </c>
      <c r="AL19" s="108" t="s">
        <v>102</v>
      </c>
      <c r="AM19" s="108" t="s">
        <v>103</v>
      </c>
      <c r="AN19" s="108">
        <v>180</v>
      </c>
      <c r="AO19" s="108">
        <v>70</v>
      </c>
      <c r="AP19" s="107"/>
      <c r="AQ19" s="107"/>
      <c r="AR19" s="108">
        <v>24</v>
      </c>
      <c r="AS19" s="107"/>
      <c r="AT19" s="108">
        <v>36</v>
      </c>
      <c r="AU19" s="67">
        <f t="shared" si="1"/>
        <v>0.51428571428571423</v>
      </c>
      <c r="AV19" s="109">
        <f>60/70</f>
        <v>0.8571428571428571</v>
      </c>
      <c r="AW19" s="64" t="s">
        <v>190</v>
      </c>
      <c r="AX19" s="64" t="s">
        <v>191</v>
      </c>
      <c r="AY19" s="61" t="s">
        <v>192</v>
      </c>
      <c r="AZ19" s="65">
        <v>10675771</v>
      </c>
      <c r="BA19" s="86" t="s">
        <v>193</v>
      </c>
      <c r="BB19" s="110" t="s">
        <v>194</v>
      </c>
      <c r="BC19" s="61" t="s">
        <v>195</v>
      </c>
      <c r="BD19" s="379">
        <v>40021186288.020004</v>
      </c>
      <c r="BE19" s="376">
        <v>2159422681.3099999</v>
      </c>
      <c r="BF19" s="64" t="s">
        <v>142</v>
      </c>
      <c r="BG19" s="86"/>
      <c r="BH19" s="64" t="s">
        <v>112</v>
      </c>
      <c r="BI19" s="61" t="s">
        <v>192</v>
      </c>
      <c r="BJ19" s="65" t="s">
        <v>102</v>
      </c>
      <c r="BK19" s="111">
        <v>1896856588</v>
      </c>
      <c r="BL19" s="91">
        <v>0.05</v>
      </c>
      <c r="BM19" s="91"/>
      <c r="BN19" s="91"/>
      <c r="BO19" s="112" t="s">
        <v>196</v>
      </c>
      <c r="BP19" s="112" t="s">
        <v>197</v>
      </c>
      <c r="BQ19" s="113" t="s">
        <v>198</v>
      </c>
    </row>
    <row r="20" spans="1:69" ht="166.5" customHeight="1">
      <c r="A20" s="79"/>
      <c r="B20" s="80"/>
      <c r="C20" s="80"/>
      <c r="D20" s="114"/>
      <c r="E20" s="114"/>
      <c r="F20" s="114"/>
      <c r="G20" s="114"/>
      <c r="H20" s="115"/>
      <c r="I20" s="115"/>
      <c r="J20" s="397"/>
      <c r="K20" s="102" t="s">
        <v>199</v>
      </c>
      <c r="L20" s="102" t="s">
        <v>200</v>
      </c>
      <c r="M20" s="51" t="s">
        <v>201</v>
      </c>
      <c r="N20" s="102" t="s">
        <v>199</v>
      </c>
      <c r="O20" s="102"/>
      <c r="P20" s="51" t="s">
        <v>93</v>
      </c>
      <c r="Q20" s="102" t="s">
        <v>184</v>
      </c>
      <c r="R20" s="52">
        <v>5</v>
      </c>
      <c r="S20" s="53">
        <v>5</v>
      </c>
      <c r="T20" s="116">
        <v>5.9</v>
      </c>
      <c r="U20" s="53">
        <v>0</v>
      </c>
      <c r="V20" s="53">
        <v>4.3</v>
      </c>
      <c r="W20" s="38">
        <f t="shared" si="0"/>
        <v>4.3</v>
      </c>
      <c r="X20" s="54">
        <f t="shared" si="2"/>
        <v>10.199999999999999</v>
      </c>
      <c r="Y20" s="55">
        <f t="shared" si="3"/>
        <v>0.86</v>
      </c>
      <c r="Z20" s="100">
        <v>1</v>
      </c>
      <c r="AA20" s="102" t="s">
        <v>95</v>
      </c>
      <c r="AB20" s="102" t="s">
        <v>123</v>
      </c>
      <c r="AC20" s="105"/>
      <c r="AD20" s="106"/>
      <c r="AE20" s="426"/>
      <c r="AF20" s="406"/>
      <c r="AG20" s="426"/>
      <c r="AH20" s="61" t="s">
        <v>202</v>
      </c>
      <c r="AI20" s="61" t="s">
        <v>203</v>
      </c>
      <c r="AJ20" s="64">
        <v>5</v>
      </c>
      <c r="AK20" s="63">
        <v>0.15</v>
      </c>
      <c r="AL20" s="108" t="s">
        <v>102</v>
      </c>
      <c r="AM20" s="108" t="s">
        <v>103</v>
      </c>
      <c r="AN20" s="108">
        <v>180</v>
      </c>
      <c r="AO20" s="108">
        <v>5</v>
      </c>
      <c r="AP20" s="61"/>
      <c r="AQ20" s="61"/>
      <c r="AR20" s="61">
        <v>12.9</v>
      </c>
      <c r="AS20" s="61"/>
      <c r="AT20" s="61">
        <v>4.3</v>
      </c>
      <c r="AU20" s="67">
        <f t="shared" si="1"/>
        <v>0.86</v>
      </c>
      <c r="AV20" s="63">
        <v>1</v>
      </c>
      <c r="AW20" s="64" t="s">
        <v>190</v>
      </c>
      <c r="AX20" s="64" t="s">
        <v>191</v>
      </c>
      <c r="AY20" s="61" t="s">
        <v>204</v>
      </c>
      <c r="AZ20" s="65">
        <v>1378013476</v>
      </c>
      <c r="BA20" s="86" t="s">
        <v>205</v>
      </c>
      <c r="BB20" s="110" t="s">
        <v>194</v>
      </c>
      <c r="BC20" s="61" t="s">
        <v>195</v>
      </c>
      <c r="BD20" s="379"/>
      <c r="BE20" s="377"/>
      <c r="BF20" s="64" t="s">
        <v>142</v>
      </c>
      <c r="BG20" s="86"/>
      <c r="BH20" s="64" t="s">
        <v>112</v>
      </c>
      <c r="BI20" s="61" t="s">
        <v>204</v>
      </c>
      <c r="BJ20" s="64" t="s">
        <v>102</v>
      </c>
      <c r="BK20" s="87"/>
      <c r="BL20" s="63"/>
      <c r="BM20" s="64"/>
      <c r="BN20" s="91"/>
      <c r="BO20" s="112" t="s">
        <v>206</v>
      </c>
      <c r="BP20" s="112" t="s">
        <v>207</v>
      </c>
      <c r="BQ20" s="113" t="s">
        <v>208</v>
      </c>
    </row>
    <row r="21" spans="1:69" ht="216" customHeight="1">
      <c r="A21" s="79"/>
      <c r="B21" s="80"/>
      <c r="C21" s="80"/>
      <c r="D21" s="117"/>
      <c r="E21" s="117"/>
      <c r="F21" s="117"/>
      <c r="G21" s="117"/>
      <c r="H21" s="118"/>
      <c r="I21" s="118"/>
      <c r="J21" s="397"/>
      <c r="K21" s="102" t="s">
        <v>209</v>
      </c>
      <c r="L21" s="102" t="s">
        <v>210</v>
      </c>
      <c r="M21" s="51">
        <v>142</v>
      </c>
      <c r="N21" s="102" t="s">
        <v>209</v>
      </c>
      <c r="O21" s="102"/>
      <c r="P21" s="51" t="s">
        <v>93</v>
      </c>
      <c r="Q21" s="102" t="s">
        <v>211</v>
      </c>
      <c r="R21" s="52">
        <v>142</v>
      </c>
      <c r="S21" s="52">
        <v>142</v>
      </c>
      <c r="T21" s="53">
        <v>142</v>
      </c>
      <c r="U21" s="53">
        <v>142</v>
      </c>
      <c r="V21" s="53">
        <v>0</v>
      </c>
      <c r="W21" s="38">
        <f t="shared" si="0"/>
        <v>142</v>
      </c>
      <c r="X21" s="54">
        <v>142</v>
      </c>
      <c r="Y21" s="55">
        <f t="shared" si="3"/>
        <v>1</v>
      </c>
      <c r="Z21" s="100">
        <v>1</v>
      </c>
      <c r="AA21" s="102" t="s">
        <v>136</v>
      </c>
      <c r="AB21" s="102" t="s">
        <v>137</v>
      </c>
      <c r="AC21" s="105"/>
      <c r="AD21" s="106"/>
      <c r="AE21" s="426"/>
      <c r="AF21" s="406"/>
      <c r="AG21" s="426"/>
      <c r="AH21" s="61" t="s">
        <v>212</v>
      </c>
      <c r="AI21" s="61" t="s">
        <v>213</v>
      </c>
      <c r="AJ21" s="64">
        <v>1789</v>
      </c>
      <c r="AK21" s="90">
        <v>0.13</v>
      </c>
      <c r="AL21" s="108" t="s">
        <v>102</v>
      </c>
      <c r="AM21" s="108" t="s">
        <v>103</v>
      </c>
      <c r="AN21" s="108">
        <v>180</v>
      </c>
      <c r="AO21" s="64">
        <v>1789</v>
      </c>
      <c r="AP21" s="61"/>
      <c r="AQ21" s="61"/>
      <c r="AR21" s="61">
        <v>506</v>
      </c>
      <c r="AS21" s="61"/>
      <c r="AT21" s="61">
        <v>506</v>
      </c>
      <c r="AU21" s="67">
        <f t="shared" si="1"/>
        <v>0.28283957518166575</v>
      </c>
      <c r="AV21" s="63">
        <f>506/1789</f>
        <v>0.28283957518166575</v>
      </c>
      <c r="AW21" s="64" t="s">
        <v>190</v>
      </c>
      <c r="AX21" s="64" t="s">
        <v>191</v>
      </c>
      <c r="AY21" s="61" t="s">
        <v>214</v>
      </c>
      <c r="AZ21" s="65">
        <v>20024727118.049999</v>
      </c>
      <c r="BA21" s="86" t="s">
        <v>215</v>
      </c>
      <c r="BB21" s="110" t="s">
        <v>194</v>
      </c>
      <c r="BC21" s="61" t="s">
        <v>195</v>
      </c>
      <c r="BD21" s="379"/>
      <c r="BE21" s="377"/>
      <c r="BF21" s="64" t="s">
        <v>110</v>
      </c>
      <c r="BG21" s="64" t="s">
        <v>216</v>
      </c>
      <c r="BH21" s="64" t="s">
        <v>217</v>
      </c>
      <c r="BI21" s="61" t="s">
        <v>214</v>
      </c>
      <c r="BJ21" s="64" t="s">
        <v>102</v>
      </c>
      <c r="BK21" s="87"/>
      <c r="BL21" s="63"/>
      <c r="BM21" s="64"/>
      <c r="BN21" s="91"/>
      <c r="BO21" s="112" t="s">
        <v>218</v>
      </c>
      <c r="BP21" s="112" t="s">
        <v>219</v>
      </c>
      <c r="BQ21" s="113" t="s">
        <v>220</v>
      </c>
    </row>
    <row r="22" spans="1:69" ht="77.45" customHeight="1">
      <c r="A22" s="79"/>
      <c r="B22" s="80"/>
      <c r="C22" s="80"/>
      <c r="D22" s="117"/>
      <c r="E22" s="117"/>
      <c r="F22" s="117"/>
      <c r="G22" s="117"/>
      <c r="H22" s="118"/>
      <c r="I22" s="118"/>
      <c r="J22" s="397"/>
      <c r="K22" s="414" t="s">
        <v>221</v>
      </c>
      <c r="L22" s="414" t="s">
        <v>222</v>
      </c>
      <c r="M22" s="414" t="s">
        <v>223</v>
      </c>
      <c r="N22" s="414" t="s">
        <v>221</v>
      </c>
      <c r="O22" s="414"/>
      <c r="P22" s="414" t="s">
        <v>93</v>
      </c>
      <c r="Q22" s="414" t="s">
        <v>224</v>
      </c>
      <c r="R22" s="414">
        <v>166154064756</v>
      </c>
      <c r="S22" s="414" t="s">
        <v>225</v>
      </c>
      <c r="T22" s="492">
        <f>+R22</f>
        <v>166154064756</v>
      </c>
      <c r="U22" s="414" t="s">
        <v>112</v>
      </c>
      <c r="V22" s="414" t="s">
        <v>112</v>
      </c>
      <c r="W22" s="374" t="s">
        <v>112</v>
      </c>
      <c r="X22" s="496">
        <f>+T22</f>
        <v>166154064756</v>
      </c>
      <c r="Y22" s="374" t="s">
        <v>112</v>
      </c>
      <c r="Z22" s="495">
        <f>+X22/R22</f>
        <v>1</v>
      </c>
      <c r="AA22" s="107"/>
      <c r="AB22" s="107"/>
      <c r="AC22" s="105"/>
      <c r="AD22" s="106"/>
      <c r="AE22" s="426"/>
      <c r="AF22" s="406"/>
      <c r="AG22" s="426"/>
      <c r="AH22" s="61" t="s">
        <v>226</v>
      </c>
      <c r="AI22" s="61" t="s">
        <v>227</v>
      </c>
      <c r="AJ22" s="64">
        <v>1789</v>
      </c>
      <c r="AK22" s="120">
        <v>0.12</v>
      </c>
      <c r="AL22" s="108" t="s">
        <v>102</v>
      </c>
      <c r="AM22" s="108" t="s">
        <v>103</v>
      </c>
      <c r="AN22" s="108">
        <v>180</v>
      </c>
      <c r="AO22" s="64">
        <v>1789</v>
      </c>
      <c r="AP22" s="61"/>
      <c r="AQ22" s="61"/>
      <c r="AR22" s="108">
        <v>86</v>
      </c>
      <c r="AS22" s="108">
        <v>86</v>
      </c>
      <c r="AT22" s="108">
        <v>86</v>
      </c>
      <c r="AU22" s="67">
        <f t="shared" si="1"/>
        <v>4.8071548351034096E-2</v>
      </c>
      <c r="AV22" s="63">
        <f>86/1789</f>
        <v>4.8071548351034096E-2</v>
      </c>
      <c r="AW22" s="64" t="s">
        <v>190</v>
      </c>
      <c r="AX22" s="64" t="s">
        <v>191</v>
      </c>
      <c r="AY22" s="61" t="s">
        <v>228</v>
      </c>
      <c r="AZ22" s="121">
        <v>15000000</v>
      </c>
      <c r="BA22" s="86" t="s">
        <v>229</v>
      </c>
      <c r="BB22" s="110" t="s">
        <v>194</v>
      </c>
      <c r="BC22" s="61" t="s">
        <v>195</v>
      </c>
      <c r="BD22" s="379"/>
      <c r="BE22" s="377"/>
      <c r="BF22" s="64" t="s">
        <v>142</v>
      </c>
      <c r="BG22" s="64" t="s">
        <v>216</v>
      </c>
      <c r="BH22" s="64" t="s">
        <v>217</v>
      </c>
      <c r="BI22" s="61" t="s">
        <v>228</v>
      </c>
      <c r="BJ22" s="64" t="s">
        <v>102</v>
      </c>
      <c r="BK22" s="87"/>
      <c r="BL22" s="63"/>
      <c r="BM22" s="64"/>
      <c r="BN22" s="91"/>
      <c r="BO22" s="91"/>
      <c r="BP22" s="91"/>
      <c r="BQ22" s="122"/>
    </row>
    <row r="23" spans="1:69" ht="93" customHeight="1">
      <c r="A23" s="79"/>
      <c r="B23" s="80"/>
      <c r="C23" s="80"/>
      <c r="D23" s="117"/>
      <c r="E23" s="117"/>
      <c r="F23" s="117"/>
      <c r="G23" s="117"/>
      <c r="H23" s="118"/>
      <c r="I23" s="118"/>
      <c r="J23" s="397"/>
      <c r="K23" s="415"/>
      <c r="L23" s="415"/>
      <c r="M23" s="415"/>
      <c r="N23" s="415"/>
      <c r="O23" s="415"/>
      <c r="P23" s="415"/>
      <c r="Q23" s="415"/>
      <c r="R23" s="415"/>
      <c r="S23" s="415"/>
      <c r="T23" s="493"/>
      <c r="U23" s="415"/>
      <c r="V23" s="415"/>
      <c r="W23" s="375"/>
      <c r="X23" s="497"/>
      <c r="Y23" s="375"/>
      <c r="Z23" s="495"/>
      <c r="AA23" s="108"/>
      <c r="AB23" s="108"/>
      <c r="AC23" s="105"/>
      <c r="AD23" s="106"/>
      <c r="AE23" s="426"/>
      <c r="AF23" s="406"/>
      <c r="AG23" s="426"/>
      <c r="AH23" s="61" t="s">
        <v>230</v>
      </c>
      <c r="AI23" s="61" t="s">
        <v>213</v>
      </c>
      <c r="AJ23" s="64">
        <v>142</v>
      </c>
      <c r="AK23" s="120">
        <v>0.25</v>
      </c>
      <c r="AL23" s="108" t="s">
        <v>102</v>
      </c>
      <c r="AM23" s="108" t="s">
        <v>103</v>
      </c>
      <c r="AN23" s="108">
        <v>180</v>
      </c>
      <c r="AO23" s="64">
        <v>142</v>
      </c>
      <c r="AP23" s="61"/>
      <c r="AQ23" s="61"/>
      <c r="AR23" s="64">
        <v>0</v>
      </c>
      <c r="AS23" s="64"/>
      <c r="AT23" s="64">
        <v>0</v>
      </c>
      <c r="AU23" s="67">
        <f t="shared" si="1"/>
        <v>0</v>
      </c>
      <c r="AV23" s="63">
        <v>0.5</v>
      </c>
      <c r="AW23" s="64" t="s">
        <v>190</v>
      </c>
      <c r="AX23" s="64" t="s">
        <v>191</v>
      </c>
      <c r="AY23" s="123" t="s">
        <v>231</v>
      </c>
      <c r="AZ23" s="121">
        <v>11251045282</v>
      </c>
      <c r="BA23" s="86" t="s">
        <v>232</v>
      </c>
      <c r="BB23" s="110" t="s">
        <v>194</v>
      </c>
      <c r="BC23" s="61" t="s">
        <v>195</v>
      </c>
      <c r="BD23" s="379"/>
      <c r="BE23" s="377"/>
      <c r="BF23" s="64" t="s">
        <v>110</v>
      </c>
      <c r="BG23" s="64" t="s">
        <v>216</v>
      </c>
      <c r="BH23" s="64" t="s">
        <v>217</v>
      </c>
      <c r="BI23" s="123" t="s">
        <v>231</v>
      </c>
      <c r="BJ23" s="65" t="s">
        <v>102</v>
      </c>
      <c r="BK23" s="124"/>
      <c r="BL23" s="91"/>
      <c r="BM23" s="65"/>
      <c r="BN23" s="91"/>
      <c r="BO23" s="91"/>
      <c r="BP23" s="91"/>
      <c r="BQ23" s="125"/>
    </row>
    <row r="24" spans="1:69" ht="93" customHeight="1">
      <c r="A24" s="79"/>
      <c r="B24" s="80"/>
      <c r="C24" s="80"/>
      <c r="D24" s="117"/>
      <c r="E24" s="117"/>
      <c r="F24" s="117"/>
      <c r="G24" s="117"/>
      <c r="H24" s="118"/>
      <c r="I24" s="118"/>
      <c r="J24" s="397"/>
      <c r="K24" s="415"/>
      <c r="L24" s="415"/>
      <c r="M24" s="415"/>
      <c r="N24" s="415"/>
      <c r="O24" s="415"/>
      <c r="P24" s="415"/>
      <c r="Q24" s="415"/>
      <c r="R24" s="415"/>
      <c r="S24" s="415"/>
      <c r="T24" s="493"/>
      <c r="U24" s="415"/>
      <c r="V24" s="415"/>
      <c r="W24" s="375"/>
      <c r="X24" s="497"/>
      <c r="Y24" s="375"/>
      <c r="Z24" s="495"/>
      <c r="AA24" s="108"/>
      <c r="AB24" s="108"/>
      <c r="AC24" s="105"/>
      <c r="AD24" s="106"/>
      <c r="AE24" s="426"/>
      <c r="AF24" s="406"/>
      <c r="AG24" s="426"/>
      <c r="AH24" s="61" t="s">
        <v>233</v>
      </c>
      <c r="AI24" s="61" t="s">
        <v>234</v>
      </c>
      <c r="AJ24" s="90">
        <v>1</v>
      </c>
      <c r="AK24" s="120">
        <v>7.4999999999999997E-2</v>
      </c>
      <c r="AL24" s="108" t="s">
        <v>102</v>
      </c>
      <c r="AM24" s="108" t="s">
        <v>103</v>
      </c>
      <c r="AN24" s="108">
        <v>180</v>
      </c>
      <c r="AO24" s="108">
        <v>1</v>
      </c>
      <c r="AP24" s="61"/>
      <c r="AQ24" s="61"/>
      <c r="AR24" s="90">
        <v>1</v>
      </c>
      <c r="AS24" s="90">
        <v>1</v>
      </c>
      <c r="AT24" s="90">
        <v>1</v>
      </c>
      <c r="AU24" s="67">
        <f t="shared" si="1"/>
        <v>1</v>
      </c>
      <c r="AV24" s="63">
        <v>1</v>
      </c>
      <c r="AW24" s="64" t="s">
        <v>190</v>
      </c>
      <c r="AX24" s="64" t="s">
        <v>191</v>
      </c>
      <c r="AY24" s="123" t="s">
        <v>235</v>
      </c>
      <c r="AZ24" s="121">
        <v>63487629</v>
      </c>
      <c r="BA24" s="86" t="s">
        <v>236</v>
      </c>
      <c r="BB24" s="110" t="s">
        <v>194</v>
      </c>
      <c r="BC24" s="61" t="s">
        <v>195</v>
      </c>
      <c r="BD24" s="379"/>
      <c r="BE24" s="377"/>
      <c r="BF24" s="64" t="s">
        <v>110</v>
      </c>
      <c r="BG24" s="64" t="s">
        <v>216</v>
      </c>
      <c r="BH24" s="64" t="s">
        <v>217</v>
      </c>
      <c r="BI24" s="123" t="s">
        <v>235</v>
      </c>
      <c r="BJ24" s="64" t="s">
        <v>102</v>
      </c>
      <c r="BK24" s="87"/>
      <c r="BL24" s="63"/>
      <c r="BM24" s="64"/>
      <c r="BN24" s="91"/>
      <c r="BO24" s="91"/>
      <c r="BP24" s="91"/>
      <c r="BQ24" s="126"/>
    </row>
    <row r="25" spans="1:69" ht="73.900000000000006" customHeight="1">
      <c r="A25" s="79"/>
      <c r="B25" s="80"/>
      <c r="C25" s="80"/>
      <c r="D25" s="117"/>
      <c r="E25" s="117"/>
      <c r="F25" s="117"/>
      <c r="G25" s="117"/>
      <c r="H25" s="118"/>
      <c r="I25" s="118"/>
      <c r="J25" s="397"/>
      <c r="K25" s="415"/>
      <c r="L25" s="415"/>
      <c r="M25" s="415"/>
      <c r="N25" s="415"/>
      <c r="O25" s="415"/>
      <c r="P25" s="415"/>
      <c r="Q25" s="415"/>
      <c r="R25" s="415"/>
      <c r="S25" s="415"/>
      <c r="T25" s="493"/>
      <c r="U25" s="415"/>
      <c r="V25" s="415"/>
      <c r="W25" s="375"/>
      <c r="X25" s="497"/>
      <c r="Y25" s="375"/>
      <c r="Z25" s="495"/>
      <c r="AA25" s="108"/>
      <c r="AB25" s="108"/>
      <c r="AC25" s="105"/>
      <c r="AD25" s="106"/>
      <c r="AE25" s="426"/>
      <c r="AF25" s="406"/>
      <c r="AG25" s="426"/>
      <c r="AH25" s="61" t="s">
        <v>237</v>
      </c>
      <c r="AI25" s="61" t="s">
        <v>234</v>
      </c>
      <c r="AJ25" s="90">
        <v>1</v>
      </c>
      <c r="AK25" s="120">
        <v>7.4999999999999997E-2</v>
      </c>
      <c r="AL25" s="108" t="s">
        <v>102</v>
      </c>
      <c r="AM25" s="108" t="s">
        <v>103</v>
      </c>
      <c r="AN25" s="108">
        <v>180</v>
      </c>
      <c r="AO25" s="108">
        <v>1</v>
      </c>
      <c r="AP25" s="61"/>
      <c r="AQ25" s="61"/>
      <c r="AR25" s="90">
        <v>1</v>
      </c>
      <c r="AS25" s="90">
        <v>1</v>
      </c>
      <c r="AT25" s="90">
        <v>1</v>
      </c>
      <c r="AU25" s="67">
        <f t="shared" si="1"/>
        <v>1</v>
      </c>
      <c r="AV25" s="63">
        <v>1</v>
      </c>
      <c r="AW25" s="64" t="s">
        <v>190</v>
      </c>
      <c r="AX25" s="64" t="s">
        <v>191</v>
      </c>
      <c r="AY25" s="123" t="s">
        <v>238</v>
      </c>
      <c r="AZ25" s="121">
        <v>86907620</v>
      </c>
      <c r="BA25" s="86" t="s">
        <v>239</v>
      </c>
      <c r="BB25" s="61" t="s">
        <v>194</v>
      </c>
      <c r="BC25" s="61" t="s">
        <v>195</v>
      </c>
      <c r="BD25" s="379"/>
      <c r="BE25" s="377"/>
      <c r="BF25" s="64" t="s">
        <v>110</v>
      </c>
      <c r="BG25" s="64" t="s">
        <v>216</v>
      </c>
      <c r="BH25" s="64" t="s">
        <v>217</v>
      </c>
      <c r="BI25" s="123" t="s">
        <v>238</v>
      </c>
      <c r="BJ25" s="64" t="s">
        <v>102</v>
      </c>
      <c r="BK25" s="87"/>
      <c r="BL25" s="63"/>
      <c r="BM25" s="64"/>
      <c r="BN25" s="91"/>
      <c r="BO25" s="91"/>
      <c r="BP25" s="91"/>
      <c r="BQ25" s="126"/>
    </row>
    <row r="26" spans="1:69" ht="103.9" customHeight="1">
      <c r="A26" s="79"/>
      <c r="B26" s="80"/>
      <c r="C26" s="80"/>
      <c r="D26" s="117"/>
      <c r="E26" s="117"/>
      <c r="F26" s="117"/>
      <c r="G26" s="117"/>
      <c r="H26" s="118"/>
      <c r="I26" s="118"/>
      <c r="J26" s="397"/>
      <c r="K26" s="415"/>
      <c r="L26" s="415"/>
      <c r="M26" s="415"/>
      <c r="N26" s="415"/>
      <c r="O26" s="415"/>
      <c r="P26" s="415"/>
      <c r="Q26" s="415"/>
      <c r="R26" s="415"/>
      <c r="S26" s="415"/>
      <c r="T26" s="493"/>
      <c r="U26" s="415"/>
      <c r="V26" s="415"/>
      <c r="W26" s="375"/>
      <c r="X26" s="497"/>
      <c r="Y26" s="375"/>
      <c r="Z26" s="495"/>
      <c r="AA26" s="108"/>
      <c r="AB26" s="108"/>
      <c r="AC26" s="105"/>
      <c r="AD26" s="106"/>
      <c r="AE26" s="426"/>
      <c r="AF26" s="406"/>
      <c r="AG26" s="426"/>
      <c r="AH26" s="61" t="s">
        <v>240</v>
      </c>
      <c r="AI26" s="61" t="s">
        <v>241</v>
      </c>
      <c r="AJ26" s="90">
        <v>1</v>
      </c>
      <c r="AK26" s="120">
        <v>0.1</v>
      </c>
      <c r="AL26" s="108" t="s">
        <v>102</v>
      </c>
      <c r="AM26" s="108" t="s">
        <v>103</v>
      </c>
      <c r="AN26" s="108">
        <v>180</v>
      </c>
      <c r="AO26" s="108">
        <v>1</v>
      </c>
      <c r="AP26" s="61"/>
      <c r="AQ26" s="61"/>
      <c r="AR26" s="90">
        <v>1</v>
      </c>
      <c r="AS26" s="90">
        <v>1</v>
      </c>
      <c r="AT26" s="90">
        <v>1</v>
      </c>
      <c r="AU26" s="67">
        <f t="shared" si="1"/>
        <v>1</v>
      </c>
      <c r="AV26" s="63">
        <v>1</v>
      </c>
      <c r="AW26" s="64" t="s">
        <v>190</v>
      </c>
      <c r="AX26" s="64" t="s">
        <v>191</v>
      </c>
      <c r="AY26" s="123" t="s">
        <v>178</v>
      </c>
      <c r="AZ26" s="121">
        <v>25339734</v>
      </c>
      <c r="BA26" s="86" t="s">
        <v>179</v>
      </c>
      <c r="BB26" s="61" t="s">
        <v>194</v>
      </c>
      <c r="BC26" s="61" t="s">
        <v>195</v>
      </c>
      <c r="BD26" s="379"/>
      <c r="BE26" s="377"/>
      <c r="BF26" s="64" t="s">
        <v>142</v>
      </c>
      <c r="BG26" s="64" t="s">
        <v>242</v>
      </c>
      <c r="BH26" s="64" t="s">
        <v>112</v>
      </c>
      <c r="BI26" s="123" t="s">
        <v>178</v>
      </c>
      <c r="BJ26" s="64" t="s">
        <v>102</v>
      </c>
      <c r="BK26" s="87"/>
      <c r="BL26" s="63"/>
      <c r="BM26" s="64"/>
      <c r="BN26" s="91"/>
      <c r="BO26" s="91"/>
      <c r="BP26" s="91"/>
      <c r="BQ26" s="125"/>
    </row>
    <row r="27" spans="1:69" ht="45" customHeight="1">
      <c r="A27" s="79"/>
      <c r="B27" s="80"/>
      <c r="C27" s="80"/>
      <c r="D27" s="117"/>
      <c r="E27" s="117"/>
      <c r="F27" s="117"/>
      <c r="G27" s="117"/>
      <c r="H27" s="118"/>
      <c r="I27" s="118"/>
      <c r="J27" s="397"/>
      <c r="K27" s="415"/>
      <c r="L27" s="415"/>
      <c r="M27" s="415"/>
      <c r="N27" s="415"/>
      <c r="O27" s="415"/>
      <c r="P27" s="415"/>
      <c r="Q27" s="415"/>
      <c r="R27" s="415"/>
      <c r="S27" s="415"/>
      <c r="T27" s="493"/>
      <c r="U27" s="415"/>
      <c r="V27" s="415"/>
      <c r="W27" s="375"/>
      <c r="X27" s="497"/>
      <c r="Y27" s="375"/>
      <c r="Z27" s="495"/>
      <c r="AA27" s="108"/>
      <c r="AB27" s="108"/>
      <c r="AC27" s="105"/>
      <c r="AD27" s="106"/>
      <c r="AE27" s="426"/>
      <c r="AF27" s="406"/>
      <c r="AG27" s="426"/>
      <c r="AH27" s="61"/>
      <c r="AI27" s="61"/>
      <c r="AJ27" s="90"/>
      <c r="AK27" s="120"/>
      <c r="AL27" s="108"/>
      <c r="AM27" s="108"/>
      <c r="AN27" s="108"/>
      <c r="AO27" s="108"/>
      <c r="AP27" s="61"/>
      <c r="AQ27" s="61"/>
      <c r="AR27" s="61"/>
      <c r="AS27" s="61"/>
      <c r="AT27" s="64"/>
      <c r="AU27" s="67"/>
      <c r="AV27" s="63"/>
      <c r="AW27" s="64"/>
      <c r="AX27" s="64"/>
      <c r="AY27" s="123" t="s">
        <v>243</v>
      </c>
      <c r="AZ27" s="121">
        <v>205528446</v>
      </c>
      <c r="BA27" s="86" t="s">
        <v>244</v>
      </c>
      <c r="BB27" s="61" t="s">
        <v>194</v>
      </c>
      <c r="BC27" s="61" t="s">
        <v>195</v>
      </c>
      <c r="BD27" s="379"/>
      <c r="BE27" s="377"/>
      <c r="BF27" s="64"/>
      <c r="BG27" s="86"/>
      <c r="BH27" s="64"/>
      <c r="BI27" s="123" t="s">
        <v>243</v>
      </c>
      <c r="BJ27" s="64"/>
      <c r="BK27" s="87"/>
      <c r="BL27" s="63"/>
      <c r="BM27" s="64"/>
      <c r="BN27" s="91"/>
      <c r="BO27" s="91"/>
      <c r="BP27" s="91"/>
      <c r="BQ27" s="125"/>
    </row>
    <row r="28" spans="1:69" ht="31.9" customHeight="1">
      <c r="A28" s="79"/>
      <c r="B28" s="80"/>
      <c r="C28" s="80"/>
      <c r="D28" s="117"/>
      <c r="E28" s="117"/>
      <c r="F28" s="117"/>
      <c r="G28" s="117"/>
      <c r="H28" s="118"/>
      <c r="I28" s="118"/>
      <c r="J28" s="397"/>
      <c r="K28" s="415"/>
      <c r="L28" s="415"/>
      <c r="M28" s="415"/>
      <c r="N28" s="415"/>
      <c r="O28" s="415"/>
      <c r="P28" s="415"/>
      <c r="Q28" s="415"/>
      <c r="R28" s="415"/>
      <c r="S28" s="415"/>
      <c r="T28" s="493"/>
      <c r="U28" s="415"/>
      <c r="V28" s="415"/>
      <c r="W28" s="375"/>
      <c r="X28" s="497"/>
      <c r="Y28" s="375"/>
      <c r="Z28" s="495"/>
      <c r="AA28" s="108"/>
      <c r="AB28" s="108"/>
      <c r="AC28" s="105"/>
      <c r="AD28" s="106"/>
      <c r="AE28" s="426"/>
      <c r="AF28" s="406"/>
      <c r="AG28" s="426"/>
      <c r="AH28" s="61"/>
      <c r="AI28" s="61"/>
      <c r="AJ28" s="90"/>
      <c r="AK28" s="120"/>
      <c r="AL28" s="108"/>
      <c r="AM28" s="108"/>
      <c r="AN28" s="108"/>
      <c r="AO28" s="108"/>
      <c r="AP28" s="61"/>
      <c r="AQ28" s="61"/>
      <c r="AR28" s="61"/>
      <c r="AS28" s="61"/>
      <c r="AT28" s="64"/>
      <c r="AU28" s="67"/>
      <c r="AV28" s="63"/>
      <c r="AW28" s="64"/>
      <c r="AX28" s="64"/>
      <c r="AY28" s="123" t="s">
        <v>106</v>
      </c>
      <c r="AZ28" s="121">
        <v>4000000000</v>
      </c>
      <c r="BA28" s="127" t="s">
        <v>245</v>
      </c>
      <c r="BB28" s="61" t="s">
        <v>194</v>
      </c>
      <c r="BC28" s="61" t="s">
        <v>195</v>
      </c>
      <c r="BD28" s="379"/>
      <c r="BE28" s="377"/>
      <c r="BF28" s="64"/>
      <c r="BG28" s="86"/>
      <c r="BH28" s="64"/>
      <c r="BI28" s="123" t="s">
        <v>106</v>
      </c>
      <c r="BJ28" s="64"/>
      <c r="BK28" s="87"/>
      <c r="BL28" s="63"/>
      <c r="BM28" s="64"/>
      <c r="BN28" s="91"/>
      <c r="BO28" s="91"/>
      <c r="BP28" s="91"/>
      <c r="BQ28" s="91"/>
    </row>
    <row r="29" spans="1:69" ht="31.9" customHeight="1">
      <c r="A29" s="79"/>
      <c r="B29" s="80"/>
      <c r="C29" s="80"/>
      <c r="D29" s="117"/>
      <c r="E29" s="117"/>
      <c r="F29" s="117"/>
      <c r="G29" s="117"/>
      <c r="H29" s="118"/>
      <c r="I29" s="118"/>
      <c r="J29" s="397"/>
      <c r="K29" s="415"/>
      <c r="L29" s="415"/>
      <c r="M29" s="415"/>
      <c r="N29" s="415"/>
      <c r="O29" s="415"/>
      <c r="P29" s="415"/>
      <c r="Q29" s="415"/>
      <c r="R29" s="415"/>
      <c r="S29" s="415"/>
      <c r="T29" s="493"/>
      <c r="U29" s="415"/>
      <c r="V29" s="415"/>
      <c r="W29" s="375"/>
      <c r="X29" s="497"/>
      <c r="Y29" s="375"/>
      <c r="Z29" s="495"/>
      <c r="AA29" s="108"/>
      <c r="AB29" s="108"/>
      <c r="AC29" s="105"/>
      <c r="AD29" s="106"/>
      <c r="AE29" s="426"/>
      <c r="AF29" s="406"/>
      <c r="AG29" s="426"/>
      <c r="AH29" s="61"/>
      <c r="AI29" s="61"/>
      <c r="AJ29" s="90"/>
      <c r="AK29" s="120"/>
      <c r="AL29" s="108"/>
      <c r="AM29" s="108"/>
      <c r="AN29" s="108"/>
      <c r="AO29" s="108"/>
      <c r="AP29" s="61"/>
      <c r="AQ29" s="61"/>
      <c r="AR29" s="61"/>
      <c r="AS29" s="61"/>
      <c r="AT29" s="64"/>
      <c r="AU29" s="67"/>
      <c r="AV29" s="63"/>
      <c r="AW29" s="64"/>
      <c r="AX29" s="64"/>
      <c r="AY29" s="123" t="s">
        <v>246</v>
      </c>
      <c r="AZ29" s="121">
        <v>44729319</v>
      </c>
      <c r="BA29" s="127" t="s">
        <v>247</v>
      </c>
      <c r="BB29" s="61" t="s">
        <v>194</v>
      </c>
      <c r="BC29" s="61" t="s">
        <v>195</v>
      </c>
      <c r="BD29" s="379"/>
      <c r="BE29" s="377"/>
      <c r="BF29" s="64"/>
      <c r="BG29" s="86"/>
      <c r="BH29" s="64"/>
      <c r="BI29" s="123" t="s">
        <v>246</v>
      </c>
      <c r="BJ29" s="64"/>
      <c r="BK29" s="87"/>
      <c r="BL29" s="63"/>
      <c r="BM29" s="64"/>
      <c r="BN29" s="91"/>
      <c r="BO29" s="91"/>
      <c r="BP29" s="91"/>
      <c r="BQ29" s="91"/>
    </row>
    <row r="30" spans="1:69" ht="31.9" customHeight="1">
      <c r="A30" s="79"/>
      <c r="B30" s="80"/>
      <c r="C30" s="80"/>
      <c r="D30" s="117"/>
      <c r="E30" s="117"/>
      <c r="F30" s="117"/>
      <c r="G30" s="117"/>
      <c r="H30" s="118"/>
      <c r="I30" s="118"/>
      <c r="J30" s="397"/>
      <c r="K30" s="415"/>
      <c r="L30" s="415"/>
      <c r="M30" s="415"/>
      <c r="N30" s="415"/>
      <c r="O30" s="415"/>
      <c r="P30" s="415"/>
      <c r="Q30" s="415"/>
      <c r="R30" s="415"/>
      <c r="S30" s="415"/>
      <c r="T30" s="493"/>
      <c r="U30" s="415"/>
      <c r="V30" s="415"/>
      <c r="W30" s="375"/>
      <c r="X30" s="497"/>
      <c r="Y30" s="375"/>
      <c r="Z30" s="495"/>
      <c r="AA30" s="108"/>
      <c r="AB30" s="108"/>
      <c r="AC30" s="105"/>
      <c r="AD30" s="106"/>
      <c r="AE30" s="426"/>
      <c r="AF30" s="406"/>
      <c r="AG30" s="426"/>
      <c r="AH30" s="61"/>
      <c r="AI30" s="61"/>
      <c r="AJ30" s="90"/>
      <c r="AK30" s="120"/>
      <c r="AL30" s="108"/>
      <c r="AM30" s="108"/>
      <c r="AN30" s="108"/>
      <c r="AO30" s="108"/>
      <c r="AP30" s="61"/>
      <c r="AQ30" s="61"/>
      <c r="AR30" s="61"/>
      <c r="AS30" s="61"/>
      <c r="AT30" s="64"/>
      <c r="AU30" s="67"/>
      <c r="AV30" s="63"/>
      <c r="AW30" s="64"/>
      <c r="AX30" s="64"/>
      <c r="AY30" s="123" t="s">
        <v>248</v>
      </c>
      <c r="AZ30" s="121">
        <v>2915731892.9699998</v>
      </c>
      <c r="BA30" s="127" t="s">
        <v>249</v>
      </c>
      <c r="BB30" s="61" t="s">
        <v>194</v>
      </c>
      <c r="BC30" s="61" t="s">
        <v>195</v>
      </c>
      <c r="BD30" s="379"/>
      <c r="BE30" s="378"/>
      <c r="BF30" s="64"/>
      <c r="BG30" s="86"/>
      <c r="BH30" s="64"/>
      <c r="BI30" s="123" t="s">
        <v>248</v>
      </c>
      <c r="BJ30" s="64"/>
      <c r="BK30" s="87"/>
      <c r="BL30" s="63"/>
      <c r="BM30" s="64"/>
      <c r="BN30" s="91"/>
      <c r="BO30" s="91"/>
      <c r="BP30" s="91"/>
      <c r="BQ30" s="91"/>
    </row>
    <row r="31" spans="1:69" ht="104.25" customHeight="1">
      <c r="A31" s="79"/>
      <c r="B31" s="80"/>
      <c r="C31" s="80"/>
      <c r="D31" s="117"/>
      <c r="E31" s="117"/>
      <c r="F31" s="117"/>
      <c r="G31" s="117"/>
      <c r="H31" s="118"/>
      <c r="I31" s="118"/>
      <c r="J31" s="397"/>
      <c r="K31" s="416"/>
      <c r="L31" s="416"/>
      <c r="M31" s="416"/>
      <c r="N31" s="416"/>
      <c r="O31" s="416"/>
      <c r="P31" s="416"/>
      <c r="Q31" s="416"/>
      <c r="R31" s="416"/>
      <c r="S31" s="416"/>
      <c r="T31" s="494"/>
      <c r="U31" s="416"/>
      <c r="V31" s="416"/>
      <c r="W31" s="392"/>
      <c r="X31" s="498"/>
      <c r="Y31" s="392"/>
      <c r="Z31" s="495"/>
      <c r="AA31" s="108"/>
      <c r="AB31" s="108"/>
      <c r="AC31" s="105"/>
      <c r="AD31" s="106"/>
      <c r="AE31" s="426"/>
      <c r="AF31" s="407"/>
      <c r="AG31" s="426"/>
      <c r="AH31" s="386" t="s">
        <v>250</v>
      </c>
      <c r="AI31" s="387"/>
      <c r="AJ31" s="387"/>
      <c r="AK31" s="387"/>
      <c r="AL31" s="387"/>
      <c r="AM31" s="387"/>
      <c r="AN31" s="387"/>
      <c r="AO31" s="387"/>
      <c r="AP31" s="387"/>
      <c r="AQ31" s="387"/>
      <c r="AR31" s="387"/>
      <c r="AS31" s="387"/>
      <c r="AT31" s="388"/>
      <c r="AU31" s="100">
        <f>AVERAGE(AU19:AU26)</f>
        <v>0.58814960472730171</v>
      </c>
      <c r="AV31" s="63"/>
      <c r="AW31" s="64"/>
      <c r="AX31" s="64"/>
      <c r="AY31" s="123"/>
      <c r="AZ31" s="121"/>
      <c r="BA31" s="127"/>
      <c r="BB31" s="61"/>
      <c r="BC31" s="61"/>
      <c r="BD31" s="128">
        <f>+BD19</f>
        <v>40021186288.020004</v>
      </c>
      <c r="BE31" s="128">
        <f>+BE19</f>
        <v>2159422681.3099999</v>
      </c>
      <c r="BF31" s="64"/>
      <c r="BG31" s="86"/>
      <c r="BH31" s="64"/>
      <c r="BI31" s="61"/>
      <c r="BJ31" s="64"/>
      <c r="BK31" s="87"/>
      <c r="BL31" s="63"/>
      <c r="BM31" s="64"/>
      <c r="BN31" s="91"/>
      <c r="BO31" s="91"/>
      <c r="BP31" s="91"/>
      <c r="BQ31" s="91"/>
    </row>
    <row r="32" spans="1:69" ht="173.25" customHeight="1">
      <c r="A32" s="79"/>
      <c r="B32" s="80"/>
      <c r="C32" s="80"/>
      <c r="D32" s="117"/>
      <c r="E32" s="117"/>
      <c r="F32" s="117"/>
      <c r="G32" s="117"/>
      <c r="H32" s="118"/>
      <c r="I32" s="118"/>
      <c r="J32" s="397"/>
      <c r="K32" s="102" t="s">
        <v>251</v>
      </c>
      <c r="L32" s="129" t="s">
        <v>252</v>
      </c>
      <c r="M32" s="51" t="s">
        <v>253</v>
      </c>
      <c r="N32" s="102" t="s">
        <v>251</v>
      </c>
      <c r="O32" s="129"/>
      <c r="P32" s="51" t="s">
        <v>93</v>
      </c>
      <c r="Q32" s="129" t="s">
        <v>254</v>
      </c>
      <c r="R32" s="130">
        <v>0.75</v>
      </c>
      <c r="S32" s="130">
        <v>0.25</v>
      </c>
      <c r="T32" s="131">
        <v>0.75</v>
      </c>
      <c r="U32" s="132">
        <v>0</v>
      </c>
      <c r="V32" s="132">
        <v>0</v>
      </c>
      <c r="W32" s="38">
        <f t="shared" si="0"/>
        <v>0</v>
      </c>
      <c r="X32" s="54">
        <f t="shared" si="2"/>
        <v>0.75</v>
      </c>
      <c r="Y32" s="55">
        <f t="shared" si="3"/>
        <v>0</v>
      </c>
      <c r="Z32" s="55">
        <f t="shared" ref="Z32:Z77" si="4">+(T32+W32)/R32</f>
        <v>1</v>
      </c>
      <c r="AA32" s="129" t="s">
        <v>95</v>
      </c>
      <c r="AB32" s="129" t="s">
        <v>96</v>
      </c>
      <c r="AC32" s="108"/>
      <c r="AD32" s="133" t="s">
        <v>255</v>
      </c>
      <c r="AE32" s="405" t="s">
        <v>256</v>
      </c>
      <c r="AF32" s="405">
        <v>2020130010132</v>
      </c>
      <c r="AG32" s="405" t="s">
        <v>255</v>
      </c>
      <c r="AH32" s="102" t="s">
        <v>257</v>
      </c>
      <c r="AI32" s="51" t="s">
        <v>258</v>
      </c>
      <c r="AJ32" s="46">
        <v>1</v>
      </c>
      <c r="AK32" s="46">
        <v>0.25</v>
      </c>
      <c r="AL32" s="51" t="s">
        <v>102</v>
      </c>
      <c r="AM32" s="51" t="s">
        <v>103</v>
      </c>
      <c r="AN32" s="51">
        <v>180</v>
      </c>
      <c r="AO32" s="51">
        <v>1057445</v>
      </c>
      <c r="AP32" s="51"/>
      <c r="AQ32" s="51"/>
      <c r="AR32" s="46">
        <v>1</v>
      </c>
      <c r="AS32" s="46">
        <v>1</v>
      </c>
      <c r="AT32" s="46">
        <v>1</v>
      </c>
      <c r="AU32" s="67">
        <f t="shared" si="1"/>
        <v>1</v>
      </c>
      <c r="AV32" s="134"/>
      <c r="AW32" s="108" t="s">
        <v>259</v>
      </c>
      <c r="AX32" s="108" t="s">
        <v>260</v>
      </c>
      <c r="AY32" s="135" t="s">
        <v>106</v>
      </c>
      <c r="AZ32" s="136">
        <v>580000000</v>
      </c>
      <c r="BA32" s="107" t="s">
        <v>261</v>
      </c>
      <c r="BB32" s="107" t="s">
        <v>256</v>
      </c>
      <c r="BC32" s="137" t="s">
        <v>262</v>
      </c>
      <c r="BD32" s="380">
        <v>6635413300</v>
      </c>
      <c r="BE32" s="380">
        <v>604215380</v>
      </c>
      <c r="BF32" s="51" t="s">
        <v>110</v>
      </c>
      <c r="BG32" s="129" t="s">
        <v>263</v>
      </c>
      <c r="BH32" s="108" t="s">
        <v>217</v>
      </c>
      <c r="BI32" s="135" t="s">
        <v>106</v>
      </c>
      <c r="BJ32" s="108" t="s">
        <v>102</v>
      </c>
      <c r="BK32" s="138"/>
      <c r="BL32" s="109"/>
      <c r="BM32" s="108"/>
      <c r="BN32" s="139"/>
      <c r="BO32" s="140"/>
      <c r="BP32" s="140"/>
      <c r="BQ32" s="141"/>
    </row>
    <row r="33" spans="1:69" ht="136.5" customHeight="1">
      <c r="A33" s="79"/>
      <c r="B33" s="80"/>
      <c r="C33" s="80"/>
      <c r="D33" s="117"/>
      <c r="E33" s="117"/>
      <c r="F33" s="117"/>
      <c r="G33" s="117"/>
      <c r="H33" s="118"/>
      <c r="I33" s="118"/>
      <c r="J33" s="397"/>
      <c r="K33" s="102" t="s">
        <v>264</v>
      </c>
      <c r="L33" s="129" t="s">
        <v>265</v>
      </c>
      <c r="M33" s="46">
        <v>1</v>
      </c>
      <c r="N33" s="102" t="s">
        <v>264</v>
      </c>
      <c r="O33" s="129"/>
      <c r="P33" s="51" t="s">
        <v>93</v>
      </c>
      <c r="Q33" s="129" t="s">
        <v>266</v>
      </c>
      <c r="R33" s="134">
        <v>1</v>
      </c>
      <c r="S33" s="142">
        <v>0.25</v>
      </c>
      <c r="T33" s="143">
        <v>0.9375</v>
      </c>
      <c r="U33" s="143">
        <v>6.25E-2</v>
      </c>
      <c r="V33" s="143">
        <v>6.25E-2</v>
      </c>
      <c r="W33" s="144">
        <f>+U33+V33</f>
        <v>0.125</v>
      </c>
      <c r="X33" s="55">
        <f>+T33</f>
        <v>0.9375</v>
      </c>
      <c r="Y33" s="55">
        <f t="shared" si="3"/>
        <v>0.5</v>
      </c>
      <c r="Z33" s="55">
        <v>1</v>
      </c>
      <c r="AA33" s="129" t="s">
        <v>136</v>
      </c>
      <c r="AB33" s="129" t="s">
        <v>267</v>
      </c>
      <c r="AC33" s="108"/>
      <c r="AD33" s="133"/>
      <c r="AE33" s="406"/>
      <c r="AF33" s="406"/>
      <c r="AG33" s="406"/>
      <c r="AH33" s="102" t="s">
        <v>268</v>
      </c>
      <c r="AI33" s="51" t="s">
        <v>269</v>
      </c>
      <c r="AJ33" s="51">
        <v>3</v>
      </c>
      <c r="AK33" s="46">
        <v>0.08</v>
      </c>
      <c r="AL33" s="51" t="s">
        <v>102</v>
      </c>
      <c r="AM33" s="51" t="s">
        <v>103</v>
      </c>
      <c r="AN33" s="51">
        <v>180</v>
      </c>
      <c r="AO33" s="51">
        <v>1057445</v>
      </c>
      <c r="AP33" s="51"/>
      <c r="AQ33" s="51"/>
      <c r="AR33" s="51">
        <v>0</v>
      </c>
      <c r="AS33" s="51"/>
      <c r="AT33" s="51">
        <v>0</v>
      </c>
      <c r="AU33" s="67">
        <f t="shared" si="1"/>
        <v>0</v>
      </c>
      <c r="AV33" s="134"/>
      <c r="AW33" s="108" t="s">
        <v>259</v>
      </c>
      <c r="AX33" s="108" t="s">
        <v>260</v>
      </c>
      <c r="AY33" s="135" t="s">
        <v>270</v>
      </c>
      <c r="AZ33" s="136">
        <v>220000000</v>
      </c>
      <c r="BA33" s="107" t="s">
        <v>271</v>
      </c>
      <c r="BB33" s="107" t="s">
        <v>256</v>
      </c>
      <c r="BC33" s="137" t="s">
        <v>262</v>
      </c>
      <c r="BD33" s="380"/>
      <c r="BE33" s="380"/>
      <c r="BF33" s="51" t="s">
        <v>142</v>
      </c>
      <c r="BG33" s="129"/>
      <c r="BH33" s="108"/>
      <c r="BI33" s="135" t="s">
        <v>270</v>
      </c>
      <c r="BJ33" s="108" t="s">
        <v>102</v>
      </c>
      <c r="BK33" s="138"/>
      <c r="BL33" s="109"/>
      <c r="BM33" s="108"/>
      <c r="BN33" s="139"/>
      <c r="BO33" s="140"/>
      <c r="BP33" s="140"/>
      <c r="BQ33" s="141"/>
    </row>
    <row r="34" spans="1:69" ht="174" customHeight="1">
      <c r="A34" s="79"/>
      <c r="B34" s="80"/>
      <c r="C34" s="80"/>
      <c r="D34" s="117"/>
      <c r="E34" s="117"/>
      <c r="F34" s="117"/>
      <c r="G34" s="117"/>
      <c r="H34" s="118"/>
      <c r="I34" s="118"/>
      <c r="J34" s="397"/>
      <c r="K34" s="389" t="s">
        <v>272</v>
      </c>
      <c r="L34" s="389"/>
      <c r="M34" s="389">
        <v>0.75</v>
      </c>
      <c r="N34" s="389" t="s">
        <v>272</v>
      </c>
      <c r="O34" s="389"/>
      <c r="P34" s="389"/>
      <c r="Q34" s="389"/>
      <c r="R34" s="389">
        <v>0.8</v>
      </c>
      <c r="S34" s="389">
        <v>0.85</v>
      </c>
      <c r="T34" s="389">
        <v>0.61</v>
      </c>
      <c r="U34" s="417">
        <v>0.59</v>
      </c>
      <c r="V34" s="417">
        <v>0</v>
      </c>
      <c r="W34" s="420">
        <f>+U34+V34</f>
        <v>0.59</v>
      </c>
      <c r="X34" s="420">
        <f>+T34</f>
        <v>0.61</v>
      </c>
      <c r="Y34" s="420">
        <f>+W34/S34</f>
        <v>0.69411764705882351</v>
      </c>
      <c r="Z34" s="420">
        <f>+X34/R34</f>
        <v>0.76249999999999996</v>
      </c>
      <c r="AA34" s="51"/>
      <c r="AB34" s="51"/>
      <c r="AC34" s="108"/>
      <c r="AD34" s="133"/>
      <c r="AE34" s="406"/>
      <c r="AF34" s="406"/>
      <c r="AG34" s="406"/>
      <c r="AH34" s="102" t="s">
        <v>273</v>
      </c>
      <c r="AI34" s="51" t="s">
        <v>274</v>
      </c>
      <c r="AJ34" s="51">
        <v>1</v>
      </c>
      <c r="AK34" s="46">
        <v>0.15</v>
      </c>
      <c r="AL34" s="51" t="s">
        <v>102</v>
      </c>
      <c r="AM34" s="51" t="s">
        <v>103</v>
      </c>
      <c r="AN34" s="51">
        <v>180</v>
      </c>
      <c r="AO34" s="51">
        <v>1057445</v>
      </c>
      <c r="AP34" s="51"/>
      <c r="AQ34" s="51"/>
      <c r="AR34" s="51">
        <v>1</v>
      </c>
      <c r="AS34" s="51"/>
      <c r="AT34" s="51">
        <v>1</v>
      </c>
      <c r="AU34" s="67">
        <f t="shared" si="1"/>
        <v>1</v>
      </c>
      <c r="AV34" s="134"/>
      <c r="AW34" s="108" t="s">
        <v>259</v>
      </c>
      <c r="AX34" s="108" t="s">
        <v>260</v>
      </c>
      <c r="AY34" s="146" t="s">
        <v>275</v>
      </c>
      <c r="AZ34" s="136">
        <v>2150000000</v>
      </c>
      <c r="BA34" s="107" t="s">
        <v>276</v>
      </c>
      <c r="BB34" s="107" t="s">
        <v>256</v>
      </c>
      <c r="BC34" s="137" t="s">
        <v>262</v>
      </c>
      <c r="BD34" s="380"/>
      <c r="BE34" s="380"/>
      <c r="BF34" s="51" t="s">
        <v>142</v>
      </c>
      <c r="BG34" s="129"/>
      <c r="BH34" s="108"/>
      <c r="BI34" s="146" t="s">
        <v>275</v>
      </c>
      <c r="BJ34" s="108" t="s">
        <v>102</v>
      </c>
      <c r="BK34" s="138"/>
      <c r="BL34" s="109"/>
      <c r="BM34" s="108"/>
      <c r="BN34" s="139"/>
      <c r="BO34" s="108"/>
      <c r="BP34" s="108"/>
      <c r="BQ34" s="141"/>
    </row>
    <row r="35" spans="1:69" ht="206.25" customHeight="1">
      <c r="A35" s="79"/>
      <c r="B35" s="80"/>
      <c r="C35" s="80"/>
      <c r="D35" s="117"/>
      <c r="E35" s="117"/>
      <c r="F35" s="117"/>
      <c r="G35" s="117"/>
      <c r="H35" s="118"/>
      <c r="I35" s="118"/>
      <c r="J35" s="397"/>
      <c r="K35" s="390"/>
      <c r="L35" s="390"/>
      <c r="M35" s="390"/>
      <c r="N35" s="390"/>
      <c r="O35" s="390"/>
      <c r="P35" s="390"/>
      <c r="Q35" s="390"/>
      <c r="R35" s="390"/>
      <c r="S35" s="390"/>
      <c r="T35" s="390"/>
      <c r="U35" s="418"/>
      <c r="V35" s="418"/>
      <c r="W35" s="421"/>
      <c r="X35" s="421"/>
      <c r="Y35" s="421"/>
      <c r="Z35" s="421"/>
      <c r="AA35" s="51"/>
      <c r="AB35" s="51"/>
      <c r="AC35" s="108"/>
      <c r="AD35" s="133"/>
      <c r="AE35" s="406"/>
      <c r="AF35" s="406"/>
      <c r="AG35" s="406"/>
      <c r="AH35" s="102" t="s">
        <v>277</v>
      </c>
      <c r="AI35" s="51" t="s">
        <v>278</v>
      </c>
      <c r="AJ35" s="51">
        <v>3</v>
      </c>
      <c r="AK35" s="46">
        <v>0.1</v>
      </c>
      <c r="AL35" s="51" t="s">
        <v>102</v>
      </c>
      <c r="AM35" s="51" t="s">
        <v>103</v>
      </c>
      <c r="AN35" s="51">
        <v>180</v>
      </c>
      <c r="AO35" s="51">
        <v>1057445</v>
      </c>
      <c r="AP35" s="51"/>
      <c r="AQ35" s="51"/>
      <c r="AR35" s="51">
        <v>3</v>
      </c>
      <c r="AS35" s="51"/>
      <c r="AT35" s="51">
        <v>3</v>
      </c>
      <c r="AU35" s="67">
        <f t="shared" si="1"/>
        <v>1</v>
      </c>
      <c r="AV35" s="134"/>
      <c r="AW35" s="108" t="s">
        <v>259</v>
      </c>
      <c r="AX35" s="108" t="s">
        <v>260</v>
      </c>
      <c r="AY35" s="107"/>
      <c r="AZ35" s="136"/>
      <c r="BA35" s="107"/>
      <c r="BB35" s="107" t="s">
        <v>256</v>
      </c>
      <c r="BC35" s="137"/>
      <c r="BD35" s="380"/>
      <c r="BE35" s="380"/>
      <c r="BF35" s="51" t="s">
        <v>110</v>
      </c>
      <c r="BG35" s="129" t="s">
        <v>111</v>
      </c>
      <c r="BH35" s="108"/>
      <c r="BI35" s="107"/>
      <c r="BJ35" s="108" t="s">
        <v>102</v>
      </c>
      <c r="BK35" s="138"/>
      <c r="BL35" s="109"/>
      <c r="BM35" s="108"/>
      <c r="BN35" s="139"/>
      <c r="BO35" s="108"/>
      <c r="BP35" s="108"/>
      <c r="BQ35" s="141"/>
    </row>
    <row r="36" spans="1:69" ht="189" customHeight="1">
      <c r="A36" s="79"/>
      <c r="B36" s="80"/>
      <c r="C36" s="80"/>
      <c r="D36" s="117"/>
      <c r="E36" s="117"/>
      <c r="F36" s="117"/>
      <c r="G36" s="117"/>
      <c r="H36" s="118"/>
      <c r="I36" s="118"/>
      <c r="J36" s="397"/>
      <c r="K36" s="390"/>
      <c r="L36" s="390"/>
      <c r="M36" s="390"/>
      <c r="N36" s="390"/>
      <c r="O36" s="390"/>
      <c r="P36" s="390"/>
      <c r="Q36" s="390"/>
      <c r="R36" s="390"/>
      <c r="S36" s="390"/>
      <c r="T36" s="390"/>
      <c r="U36" s="418"/>
      <c r="V36" s="418"/>
      <c r="W36" s="421"/>
      <c r="X36" s="421"/>
      <c r="Y36" s="421"/>
      <c r="Z36" s="421"/>
      <c r="AA36" s="51"/>
      <c r="AB36" s="51"/>
      <c r="AC36" s="108"/>
      <c r="AD36" s="133"/>
      <c r="AE36" s="406"/>
      <c r="AF36" s="406"/>
      <c r="AG36" s="406"/>
      <c r="AH36" s="102" t="s">
        <v>279</v>
      </c>
      <c r="AI36" s="51" t="s">
        <v>280</v>
      </c>
      <c r="AJ36" s="51">
        <v>4</v>
      </c>
      <c r="AK36" s="46">
        <v>0.2</v>
      </c>
      <c r="AL36" s="51" t="s">
        <v>102</v>
      </c>
      <c r="AM36" s="51" t="s">
        <v>103</v>
      </c>
      <c r="AN36" s="51">
        <v>180</v>
      </c>
      <c r="AO36" s="51">
        <v>1057445</v>
      </c>
      <c r="AP36" s="51"/>
      <c r="AQ36" s="51"/>
      <c r="AR36" s="51">
        <v>4</v>
      </c>
      <c r="AS36" s="51"/>
      <c r="AT36" s="51">
        <v>4</v>
      </c>
      <c r="AU36" s="67">
        <f t="shared" si="1"/>
        <v>1</v>
      </c>
      <c r="AV36" s="134"/>
      <c r="AW36" s="108" t="s">
        <v>259</v>
      </c>
      <c r="AX36" s="108" t="s">
        <v>260</v>
      </c>
      <c r="AY36" s="107"/>
      <c r="AZ36" s="136"/>
      <c r="BA36" s="107"/>
      <c r="BB36" s="107" t="s">
        <v>256</v>
      </c>
      <c r="BC36" s="137"/>
      <c r="BD36" s="380"/>
      <c r="BE36" s="380"/>
      <c r="BF36" s="51" t="s">
        <v>110</v>
      </c>
      <c r="BG36" s="129" t="s">
        <v>263</v>
      </c>
      <c r="BH36" s="108" t="s">
        <v>217</v>
      </c>
      <c r="BI36" s="107"/>
      <c r="BJ36" s="108" t="s">
        <v>102</v>
      </c>
      <c r="BK36" s="138"/>
      <c r="BL36" s="109"/>
      <c r="BM36" s="108"/>
      <c r="BN36" s="139"/>
      <c r="BO36" s="108"/>
      <c r="BP36" s="108"/>
      <c r="BQ36" s="141"/>
    </row>
    <row r="37" spans="1:69" ht="172.5" customHeight="1">
      <c r="A37" s="79"/>
      <c r="B37" s="80"/>
      <c r="C37" s="80"/>
      <c r="D37" s="117"/>
      <c r="E37" s="117"/>
      <c r="F37" s="117"/>
      <c r="G37" s="117"/>
      <c r="H37" s="118"/>
      <c r="I37" s="118"/>
      <c r="J37" s="397"/>
      <c r="K37" s="390"/>
      <c r="L37" s="390"/>
      <c r="M37" s="390"/>
      <c r="N37" s="390"/>
      <c r="O37" s="390"/>
      <c r="P37" s="390" t="s">
        <v>93</v>
      </c>
      <c r="Q37" s="390" t="s">
        <v>281</v>
      </c>
      <c r="R37" s="390"/>
      <c r="S37" s="390"/>
      <c r="T37" s="390"/>
      <c r="U37" s="418"/>
      <c r="V37" s="418"/>
      <c r="W37" s="421"/>
      <c r="X37" s="421"/>
      <c r="Y37" s="421"/>
      <c r="Z37" s="421"/>
      <c r="AA37" s="51"/>
      <c r="AB37" s="51"/>
      <c r="AC37" s="108"/>
      <c r="AD37" s="133"/>
      <c r="AE37" s="406"/>
      <c r="AF37" s="406"/>
      <c r="AG37" s="406"/>
      <c r="AH37" s="102" t="s">
        <v>282</v>
      </c>
      <c r="AI37" s="51" t="s">
        <v>283</v>
      </c>
      <c r="AJ37" s="51">
        <v>2</v>
      </c>
      <c r="AK37" s="46">
        <v>0.15</v>
      </c>
      <c r="AL37" s="51" t="s">
        <v>102</v>
      </c>
      <c r="AM37" s="51" t="s">
        <v>103</v>
      </c>
      <c r="AN37" s="51">
        <v>180</v>
      </c>
      <c r="AO37" s="51">
        <v>1057445</v>
      </c>
      <c r="AP37" s="51"/>
      <c r="AQ37" s="51"/>
      <c r="AR37" s="51">
        <v>0</v>
      </c>
      <c r="AS37" s="51"/>
      <c r="AT37" s="51">
        <v>0</v>
      </c>
      <c r="AU37" s="67">
        <f t="shared" si="1"/>
        <v>0</v>
      </c>
      <c r="AV37" s="134"/>
      <c r="AW37" s="108" t="s">
        <v>259</v>
      </c>
      <c r="AX37" s="108" t="s">
        <v>260</v>
      </c>
      <c r="AY37" s="107"/>
      <c r="AZ37" s="136"/>
      <c r="BA37" s="107"/>
      <c r="BB37" s="107" t="s">
        <v>256</v>
      </c>
      <c r="BC37" s="137"/>
      <c r="BD37" s="380"/>
      <c r="BE37" s="380"/>
      <c r="BF37" s="51" t="s">
        <v>110</v>
      </c>
      <c r="BG37" s="129" t="s">
        <v>263</v>
      </c>
      <c r="BH37" s="108" t="s">
        <v>217</v>
      </c>
      <c r="BI37" s="107"/>
      <c r="BJ37" s="108" t="s">
        <v>102</v>
      </c>
      <c r="BK37" s="138"/>
      <c r="BL37" s="109"/>
      <c r="BM37" s="108"/>
      <c r="BN37" s="139"/>
      <c r="BO37" s="108"/>
      <c r="BP37" s="108"/>
      <c r="BQ37" s="141"/>
    </row>
    <row r="38" spans="1:69" ht="184.5" customHeight="1">
      <c r="A38" s="79"/>
      <c r="B38" s="80"/>
      <c r="C38" s="80"/>
      <c r="D38" s="117"/>
      <c r="E38" s="117"/>
      <c r="F38" s="117"/>
      <c r="G38" s="117"/>
      <c r="H38" s="118"/>
      <c r="I38" s="118"/>
      <c r="J38" s="397"/>
      <c r="K38" s="390"/>
      <c r="L38" s="390"/>
      <c r="M38" s="390"/>
      <c r="N38" s="390"/>
      <c r="O38" s="390"/>
      <c r="P38" s="390"/>
      <c r="Q38" s="390"/>
      <c r="R38" s="390"/>
      <c r="S38" s="390"/>
      <c r="T38" s="390"/>
      <c r="U38" s="418"/>
      <c r="V38" s="418"/>
      <c r="W38" s="421"/>
      <c r="X38" s="421"/>
      <c r="Y38" s="421"/>
      <c r="Z38" s="421"/>
      <c r="AA38" s="59"/>
      <c r="AB38" s="59"/>
      <c r="AC38" s="119"/>
      <c r="AD38" s="147"/>
      <c r="AE38" s="406"/>
      <c r="AF38" s="406"/>
      <c r="AG38" s="406"/>
      <c r="AH38" s="48" t="s">
        <v>284</v>
      </c>
      <c r="AI38" s="51" t="s">
        <v>285</v>
      </c>
      <c r="AJ38" s="51">
        <v>1</v>
      </c>
      <c r="AK38" s="46">
        <v>7.0000000000000007E-2</v>
      </c>
      <c r="AL38" s="51" t="s">
        <v>102</v>
      </c>
      <c r="AM38" s="51" t="s">
        <v>103</v>
      </c>
      <c r="AN38" s="51">
        <v>180</v>
      </c>
      <c r="AO38" s="51">
        <v>1057445</v>
      </c>
      <c r="AP38" s="51"/>
      <c r="AQ38" s="51"/>
      <c r="AR38" s="51">
        <v>0</v>
      </c>
      <c r="AS38" s="51"/>
      <c r="AT38" s="51">
        <v>0</v>
      </c>
      <c r="AU38" s="67">
        <f t="shared" si="1"/>
        <v>0</v>
      </c>
      <c r="AV38" s="134"/>
      <c r="AW38" s="108" t="s">
        <v>259</v>
      </c>
      <c r="AX38" s="108" t="s">
        <v>260</v>
      </c>
      <c r="AY38" s="107"/>
      <c r="AZ38" s="136"/>
      <c r="BA38" s="107"/>
      <c r="BB38" s="107" t="s">
        <v>256</v>
      </c>
      <c r="BC38" s="137"/>
      <c r="BD38" s="380"/>
      <c r="BE38" s="380"/>
      <c r="BF38" s="108" t="s">
        <v>142</v>
      </c>
      <c r="BG38" s="129"/>
      <c r="BH38" s="108" t="s">
        <v>217</v>
      </c>
      <c r="BI38" s="107"/>
      <c r="BJ38" s="108" t="s">
        <v>102</v>
      </c>
      <c r="BK38" s="138"/>
      <c r="BL38" s="109"/>
      <c r="BM38" s="108"/>
      <c r="BN38" s="139"/>
      <c r="BO38" s="108"/>
      <c r="BP38" s="108"/>
      <c r="BQ38" s="141"/>
    </row>
    <row r="39" spans="1:69" ht="184.5" customHeight="1">
      <c r="A39" s="79"/>
      <c r="B39" s="80"/>
      <c r="C39" s="80"/>
      <c r="D39" s="117"/>
      <c r="E39" s="117"/>
      <c r="F39" s="117"/>
      <c r="G39" s="117"/>
      <c r="H39" s="118"/>
      <c r="I39" s="118"/>
      <c r="J39" s="397"/>
      <c r="K39" s="391"/>
      <c r="L39" s="391"/>
      <c r="M39" s="391"/>
      <c r="N39" s="391"/>
      <c r="O39" s="391"/>
      <c r="P39" s="391"/>
      <c r="Q39" s="391"/>
      <c r="R39" s="391"/>
      <c r="S39" s="391"/>
      <c r="T39" s="391"/>
      <c r="U39" s="419"/>
      <c r="V39" s="419"/>
      <c r="W39" s="422"/>
      <c r="X39" s="422"/>
      <c r="Y39" s="422"/>
      <c r="Z39" s="422"/>
      <c r="AA39" s="59"/>
      <c r="AB39" s="59"/>
      <c r="AC39" s="119"/>
      <c r="AD39" s="148"/>
      <c r="AE39" s="407"/>
      <c r="AF39" s="407"/>
      <c r="AG39" s="407"/>
      <c r="AH39" s="386" t="s">
        <v>256</v>
      </c>
      <c r="AI39" s="387"/>
      <c r="AJ39" s="387"/>
      <c r="AK39" s="387"/>
      <c r="AL39" s="387"/>
      <c r="AM39" s="387"/>
      <c r="AN39" s="387"/>
      <c r="AO39" s="387"/>
      <c r="AP39" s="387"/>
      <c r="AQ39" s="387"/>
      <c r="AR39" s="387"/>
      <c r="AS39" s="387"/>
      <c r="AT39" s="388"/>
      <c r="AU39" s="100">
        <f>AVERAGE(AU32:AU38)</f>
        <v>0.5714285714285714</v>
      </c>
      <c r="AV39" s="134"/>
      <c r="AW39" s="108"/>
      <c r="AX39" s="108"/>
      <c r="AY39" s="107"/>
      <c r="AZ39" s="136"/>
      <c r="BA39" s="107"/>
      <c r="BB39" s="107"/>
      <c r="BC39" s="137"/>
      <c r="BD39" s="101">
        <f>+BD32</f>
        <v>6635413300</v>
      </c>
      <c r="BE39" s="101">
        <f>+BE32</f>
        <v>604215380</v>
      </c>
      <c r="BF39" s="108"/>
      <c r="BG39" s="129"/>
      <c r="BH39" s="108"/>
      <c r="BI39" s="107"/>
      <c r="BJ39" s="108"/>
      <c r="BK39" s="138"/>
      <c r="BL39" s="109"/>
      <c r="BM39" s="108"/>
      <c r="BN39" s="139"/>
      <c r="BO39" s="108"/>
      <c r="BP39" s="108"/>
      <c r="BQ39" s="141"/>
    </row>
    <row r="40" spans="1:69" s="163" customFormat="1" ht="161.25" customHeight="1">
      <c r="A40" s="79"/>
      <c r="B40" s="80"/>
      <c r="C40" s="80"/>
      <c r="D40" s="117"/>
      <c r="E40" s="117"/>
      <c r="F40" s="117"/>
      <c r="G40" s="117"/>
      <c r="H40" s="149"/>
      <c r="I40" s="149"/>
      <c r="J40" s="397"/>
      <c r="K40" s="150" t="s">
        <v>286</v>
      </c>
      <c r="L40" s="151" t="s">
        <v>287</v>
      </c>
      <c r="M40" s="151">
        <v>0</v>
      </c>
      <c r="N40" s="150" t="s">
        <v>286</v>
      </c>
      <c r="O40" s="151"/>
      <c r="P40" s="151" t="s">
        <v>93</v>
      </c>
      <c r="Q40" s="151" t="s">
        <v>254</v>
      </c>
      <c r="R40" s="52">
        <v>4</v>
      </c>
      <c r="S40" s="52">
        <v>3</v>
      </c>
      <c r="T40" s="152">
        <v>4</v>
      </c>
      <c r="U40" s="52">
        <v>3</v>
      </c>
      <c r="V40" s="52">
        <v>0</v>
      </c>
      <c r="W40" s="42">
        <f t="shared" si="0"/>
        <v>3</v>
      </c>
      <c r="X40" s="153">
        <f t="shared" si="2"/>
        <v>7</v>
      </c>
      <c r="Y40" s="100">
        <f t="shared" si="3"/>
        <v>1</v>
      </c>
      <c r="Z40" s="100">
        <v>1</v>
      </c>
      <c r="AA40" s="151" t="s">
        <v>95</v>
      </c>
      <c r="AB40" s="151" t="s">
        <v>96</v>
      </c>
      <c r="AC40" s="105" t="s">
        <v>288</v>
      </c>
      <c r="AD40" s="146"/>
      <c r="AE40" s="405" t="s">
        <v>289</v>
      </c>
      <c r="AF40" s="408">
        <v>2020130010063</v>
      </c>
      <c r="AG40" s="405" t="s">
        <v>290</v>
      </c>
      <c r="AH40" s="154" t="s">
        <v>291</v>
      </c>
      <c r="AI40" s="151" t="s">
        <v>292</v>
      </c>
      <c r="AJ40" s="155">
        <v>3</v>
      </c>
      <c r="AK40" s="156">
        <v>0.08</v>
      </c>
      <c r="AL40" s="155" t="s">
        <v>102</v>
      </c>
      <c r="AM40" s="155" t="s">
        <v>103</v>
      </c>
      <c r="AN40" s="155">
        <v>180</v>
      </c>
      <c r="AO40" s="155">
        <v>3</v>
      </c>
      <c r="AP40" s="157"/>
      <c r="AQ40" s="157"/>
      <c r="AR40" s="155">
        <v>0</v>
      </c>
      <c r="AS40" s="76">
        <v>0</v>
      </c>
      <c r="AT40" s="155">
        <v>0</v>
      </c>
      <c r="AU40" s="67">
        <f t="shared" si="1"/>
        <v>0</v>
      </c>
      <c r="AV40" s="76">
        <v>0</v>
      </c>
      <c r="AW40" s="158" t="s">
        <v>293</v>
      </c>
      <c r="AX40" s="158" t="s">
        <v>294</v>
      </c>
      <c r="AY40" s="159" t="s">
        <v>106</v>
      </c>
      <c r="AZ40" s="160">
        <v>120000000</v>
      </c>
      <c r="BA40" s="159" t="s">
        <v>107</v>
      </c>
      <c r="BB40" s="154" t="s">
        <v>289</v>
      </c>
      <c r="BC40" s="158" t="s">
        <v>295</v>
      </c>
      <c r="BD40" s="380">
        <v>1610719759</v>
      </c>
      <c r="BE40" s="380">
        <v>359900000</v>
      </c>
      <c r="BF40" s="154" t="s">
        <v>110</v>
      </c>
      <c r="BG40" s="157" t="s">
        <v>263</v>
      </c>
      <c r="BH40" s="158" t="s">
        <v>217</v>
      </c>
      <c r="BI40" s="159" t="s">
        <v>106</v>
      </c>
      <c r="BJ40" s="158" t="s">
        <v>102</v>
      </c>
      <c r="BK40" s="161">
        <v>330900000</v>
      </c>
      <c r="BL40" s="162">
        <v>0.20543610901342399</v>
      </c>
      <c r="BM40" s="157" t="s">
        <v>296</v>
      </c>
      <c r="BN40" s="155" t="s">
        <v>296</v>
      </c>
      <c r="BO40" s="154" t="s">
        <v>297</v>
      </c>
      <c r="BP40" s="154" t="s">
        <v>298</v>
      </c>
      <c r="BQ40" s="154" t="s">
        <v>299</v>
      </c>
    </row>
    <row r="41" spans="1:69" s="163" customFormat="1" ht="207" customHeight="1">
      <c r="A41" s="79"/>
      <c r="B41" s="80"/>
      <c r="C41" s="80"/>
      <c r="D41" s="117"/>
      <c r="E41" s="117"/>
      <c r="F41" s="117"/>
      <c r="G41" s="117"/>
      <c r="H41" s="149"/>
      <c r="I41" s="149"/>
      <c r="J41" s="397"/>
      <c r="K41" s="396" t="s">
        <v>300</v>
      </c>
      <c r="L41" s="396" t="s">
        <v>301</v>
      </c>
      <c r="M41" s="396" t="s">
        <v>302</v>
      </c>
      <c r="N41" s="396" t="s">
        <v>300</v>
      </c>
      <c r="O41" s="164"/>
      <c r="P41" s="164" t="s">
        <v>93</v>
      </c>
      <c r="Q41" s="164" t="s">
        <v>303</v>
      </c>
      <c r="R41" s="411">
        <v>0.4</v>
      </c>
      <c r="S41" s="411">
        <v>0.1</v>
      </c>
      <c r="T41" s="411">
        <v>0.4</v>
      </c>
      <c r="U41" s="411">
        <v>0.02</v>
      </c>
      <c r="V41" s="411">
        <v>0</v>
      </c>
      <c r="W41" s="393">
        <f t="shared" si="0"/>
        <v>0.02</v>
      </c>
      <c r="X41" s="393">
        <f t="shared" si="2"/>
        <v>0.42000000000000004</v>
      </c>
      <c r="Y41" s="393">
        <f t="shared" si="3"/>
        <v>0.19999999999999998</v>
      </c>
      <c r="Z41" s="393">
        <v>1</v>
      </c>
      <c r="AA41" s="164" t="s">
        <v>95</v>
      </c>
      <c r="AB41" s="164" t="s">
        <v>123</v>
      </c>
      <c r="AC41" s="105"/>
      <c r="AD41" s="146"/>
      <c r="AE41" s="406"/>
      <c r="AF41" s="409"/>
      <c r="AG41" s="406"/>
      <c r="AH41" s="154" t="s">
        <v>304</v>
      </c>
      <c r="AI41" s="166" t="s">
        <v>305</v>
      </c>
      <c r="AJ41" s="156">
        <v>1</v>
      </c>
      <c r="AK41" s="156">
        <v>1</v>
      </c>
      <c r="AL41" s="156">
        <v>1</v>
      </c>
      <c r="AM41" s="156">
        <v>1</v>
      </c>
      <c r="AN41" s="156">
        <v>1</v>
      </c>
      <c r="AO41" s="156">
        <v>1</v>
      </c>
      <c r="AP41" s="156">
        <v>1</v>
      </c>
      <c r="AQ41" s="156">
        <v>1</v>
      </c>
      <c r="AR41" s="156">
        <v>1</v>
      </c>
      <c r="AS41" s="156">
        <v>1</v>
      </c>
      <c r="AT41" s="156">
        <v>1</v>
      </c>
      <c r="AU41" s="67">
        <f t="shared" si="1"/>
        <v>1</v>
      </c>
      <c r="AV41" s="162">
        <v>0.5</v>
      </c>
      <c r="AW41" s="158" t="s">
        <v>293</v>
      </c>
      <c r="AX41" s="158" t="s">
        <v>294</v>
      </c>
      <c r="AY41" s="154" t="s">
        <v>306</v>
      </c>
      <c r="AZ41" s="160">
        <v>750000000</v>
      </c>
      <c r="BA41" s="154" t="s">
        <v>307</v>
      </c>
      <c r="BB41" s="154" t="s">
        <v>289</v>
      </c>
      <c r="BC41" s="158" t="s">
        <v>295</v>
      </c>
      <c r="BD41" s="380"/>
      <c r="BE41" s="380"/>
      <c r="BF41" s="154" t="s">
        <v>110</v>
      </c>
      <c r="BG41" s="157" t="s">
        <v>263</v>
      </c>
      <c r="BH41" s="158" t="s">
        <v>217</v>
      </c>
      <c r="BI41" s="154" t="s">
        <v>306</v>
      </c>
      <c r="BJ41" s="158" t="s">
        <v>102</v>
      </c>
      <c r="BK41" s="161"/>
      <c r="BL41" s="162"/>
      <c r="BM41" s="154" t="s">
        <v>308</v>
      </c>
      <c r="BN41" s="154" t="s">
        <v>309</v>
      </c>
      <c r="BO41" s="154" t="s">
        <v>310</v>
      </c>
      <c r="BP41" s="154" t="s">
        <v>311</v>
      </c>
      <c r="BQ41" s="154" t="s">
        <v>312</v>
      </c>
    </row>
    <row r="42" spans="1:69" s="163" customFormat="1" ht="115.9" customHeight="1">
      <c r="A42" s="79"/>
      <c r="B42" s="80"/>
      <c r="C42" s="80"/>
      <c r="D42" s="117"/>
      <c r="E42" s="117"/>
      <c r="F42" s="117"/>
      <c r="G42" s="117"/>
      <c r="H42" s="149"/>
      <c r="I42" s="149"/>
      <c r="J42" s="397"/>
      <c r="K42" s="397"/>
      <c r="L42" s="397"/>
      <c r="M42" s="397"/>
      <c r="N42" s="397"/>
      <c r="O42" s="164"/>
      <c r="P42" s="164"/>
      <c r="Q42" s="164"/>
      <c r="R42" s="412"/>
      <c r="S42" s="412"/>
      <c r="T42" s="412"/>
      <c r="U42" s="412"/>
      <c r="V42" s="412"/>
      <c r="W42" s="394"/>
      <c r="X42" s="394"/>
      <c r="Y42" s="394"/>
      <c r="Z42" s="394"/>
      <c r="AA42" s="164" t="s">
        <v>136</v>
      </c>
      <c r="AB42" s="164" t="s">
        <v>137</v>
      </c>
      <c r="AC42" s="105"/>
      <c r="AD42" s="146"/>
      <c r="AE42" s="406"/>
      <c r="AF42" s="409"/>
      <c r="AG42" s="406"/>
      <c r="AH42" s="154" t="s">
        <v>313</v>
      </c>
      <c r="AI42" s="151" t="s">
        <v>314</v>
      </c>
      <c r="AJ42" s="156">
        <v>0.1</v>
      </c>
      <c r="AK42" s="156">
        <v>0.17</v>
      </c>
      <c r="AL42" s="155" t="s">
        <v>102</v>
      </c>
      <c r="AM42" s="155" t="s">
        <v>103</v>
      </c>
      <c r="AN42" s="155">
        <v>180</v>
      </c>
      <c r="AO42" s="156">
        <v>0.17</v>
      </c>
      <c r="AP42" s="157"/>
      <c r="AQ42" s="157"/>
      <c r="AR42" s="151">
        <v>2</v>
      </c>
      <c r="AS42" s="76">
        <v>0.14000000000000001</v>
      </c>
      <c r="AT42" s="151">
        <v>2</v>
      </c>
      <c r="AU42" s="67">
        <v>1</v>
      </c>
      <c r="AV42" s="76">
        <v>0.14000000000000001</v>
      </c>
      <c r="AW42" s="158" t="s">
        <v>293</v>
      </c>
      <c r="AX42" s="158" t="s">
        <v>294</v>
      </c>
      <c r="AY42" s="154" t="s">
        <v>315</v>
      </c>
      <c r="AZ42" s="160">
        <v>500000000</v>
      </c>
      <c r="BA42" s="154" t="s">
        <v>316</v>
      </c>
      <c r="BB42" s="154" t="s">
        <v>289</v>
      </c>
      <c r="BC42" s="158" t="s">
        <v>295</v>
      </c>
      <c r="BD42" s="380"/>
      <c r="BE42" s="380"/>
      <c r="BF42" s="154" t="s">
        <v>110</v>
      </c>
      <c r="BG42" s="157" t="s">
        <v>263</v>
      </c>
      <c r="BH42" s="154" t="s">
        <v>217</v>
      </c>
      <c r="BI42" s="154" t="s">
        <v>315</v>
      </c>
      <c r="BJ42" s="158" t="s">
        <v>102</v>
      </c>
      <c r="BK42" s="161"/>
      <c r="BL42" s="162"/>
      <c r="BM42" s="157" t="s">
        <v>317</v>
      </c>
      <c r="BN42" s="154" t="s">
        <v>318</v>
      </c>
      <c r="BO42" s="154" t="s">
        <v>319</v>
      </c>
      <c r="BP42" s="154" t="s">
        <v>320</v>
      </c>
      <c r="BQ42" s="154" t="s">
        <v>321</v>
      </c>
    </row>
    <row r="43" spans="1:69" s="163" customFormat="1" ht="171.6" customHeight="1">
      <c r="A43" s="79"/>
      <c r="B43" s="80"/>
      <c r="C43" s="80"/>
      <c r="D43" s="117"/>
      <c r="E43" s="117"/>
      <c r="F43" s="117"/>
      <c r="G43" s="117"/>
      <c r="H43" s="149"/>
      <c r="I43" s="149"/>
      <c r="J43" s="397"/>
      <c r="K43" s="397"/>
      <c r="L43" s="397"/>
      <c r="M43" s="397"/>
      <c r="N43" s="397"/>
      <c r="O43" s="164"/>
      <c r="P43" s="164"/>
      <c r="Q43" s="164"/>
      <c r="R43" s="412"/>
      <c r="S43" s="412"/>
      <c r="T43" s="412"/>
      <c r="U43" s="412"/>
      <c r="V43" s="412"/>
      <c r="W43" s="394"/>
      <c r="X43" s="394"/>
      <c r="Y43" s="394"/>
      <c r="Z43" s="394"/>
      <c r="AA43" s="164"/>
      <c r="AB43" s="164"/>
      <c r="AC43" s="105"/>
      <c r="AD43" s="105" t="s">
        <v>290</v>
      </c>
      <c r="AE43" s="406"/>
      <c r="AF43" s="409"/>
      <c r="AG43" s="406"/>
      <c r="AH43" s="154" t="s">
        <v>322</v>
      </c>
      <c r="AI43" s="166" t="s">
        <v>323</v>
      </c>
      <c r="AJ43" s="155">
        <v>360</v>
      </c>
      <c r="AK43" s="156">
        <v>0.05</v>
      </c>
      <c r="AL43" s="155" t="s">
        <v>102</v>
      </c>
      <c r="AM43" s="155" t="s">
        <v>103</v>
      </c>
      <c r="AN43" s="155">
        <v>180</v>
      </c>
      <c r="AO43" s="167">
        <v>360</v>
      </c>
      <c r="AP43" s="157"/>
      <c r="AQ43" s="157"/>
      <c r="AR43" s="155">
        <v>7</v>
      </c>
      <c r="AS43" s="168">
        <v>0.16</v>
      </c>
      <c r="AT43" s="151">
        <v>151</v>
      </c>
      <c r="AU43" s="67">
        <f t="shared" si="1"/>
        <v>0.41944444444444445</v>
      </c>
      <c r="AV43" s="76">
        <v>0.42</v>
      </c>
      <c r="AW43" s="158" t="s">
        <v>293</v>
      </c>
      <c r="AX43" s="158" t="s">
        <v>294</v>
      </c>
      <c r="AY43" s="154" t="s">
        <v>178</v>
      </c>
      <c r="AZ43" s="160">
        <v>240719759</v>
      </c>
      <c r="BA43" s="154" t="s">
        <v>324</v>
      </c>
      <c r="BB43" s="154" t="s">
        <v>289</v>
      </c>
      <c r="BC43" s="158" t="s">
        <v>295</v>
      </c>
      <c r="BD43" s="380"/>
      <c r="BE43" s="380"/>
      <c r="BF43" s="154" t="s">
        <v>110</v>
      </c>
      <c r="BG43" s="157" t="s">
        <v>263</v>
      </c>
      <c r="BH43" s="154" t="s">
        <v>217</v>
      </c>
      <c r="BI43" s="154" t="s">
        <v>178</v>
      </c>
      <c r="BJ43" s="158" t="s">
        <v>102</v>
      </c>
      <c r="BK43" s="161"/>
      <c r="BL43" s="162"/>
      <c r="BM43" s="157" t="s">
        <v>325</v>
      </c>
      <c r="BN43" s="146" t="s">
        <v>326</v>
      </c>
      <c r="BO43" s="158"/>
      <c r="BP43" s="158"/>
      <c r="BQ43" s="169"/>
    </row>
    <row r="44" spans="1:69" s="163" customFormat="1" ht="156.75" customHeight="1">
      <c r="A44" s="79"/>
      <c r="B44" s="80"/>
      <c r="C44" s="80"/>
      <c r="D44" s="117"/>
      <c r="E44" s="117"/>
      <c r="F44" s="117"/>
      <c r="G44" s="117"/>
      <c r="H44" s="149"/>
      <c r="I44" s="149"/>
      <c r="J44" s="397"/>
      <c r="K44" s="397"/>
      <c r="L44" s="397"/>
      <c r="M44" s="397"/>
      <c r="N44" s="397"/>
      <c r="O44" s="164"/>
      <c r="P44" s="164"/>
      <c r="Q44" s="164"/>
      <c r="R44" s="412"/>
      <c r="S44" s="412"/>
      <c r="T44" s="412"/>
      <c r="U44" s="412"/>
      <c r="V44" s="412"/>
      <c r="W44" s="394"/>
      <c r="X44" s="394"/>
      <c r="Y44" s="394"/>
      <c r="Z44" s="394"/>
      <c r="AA44" s="164"/>
      <c r="AB44" s="164"/>
      <c r="AC44" s="105"/>
      <c r="AD44" s="105"/>
      <c r="AE44" s="406"/>
      <c r="AF44" s="409"/>
      <c r="AG44" s="406"/>
      <c r="AH44" s="154" t="s">
        <v>327</v>
      </c>
      <c r="AI44" s="166" t="s">
        <v>328</v>
      </c>
      <c r="AJ44" s="155">
        <v>30</v>
      </c>
      <c r="AK44" s="156">
        <v>0.1</v>
      </c>
      <c r="AL44" s="155" t="s">
        <v>102</v>
      </c>
      <c r="AM44" s="155" t="s">
        <v>103</v>
      </c>
      <c r="AN44" s="155">
        <v>180</v>
      </c>
      <c r="AO44" s="167">
        <v>30</v>
      </c>
      <c r="AP44" s="157"/>
      <c r="AQ44" s="157"/>
      <c r="AR44" s="157">
        <v>0</v>
      </c>
      <c r="AS44" s="168">
        <v>0</v>
      </c>
      <c r="AT44" s="154">
        <v>0</v>
      </c>
      <c r="AU44" s="67">
        <f t="shared" si="1"/>
        <v>0</v>
      </c>
      <c r="AV44" s="76">
        <v>0</v>
      </c>
      <c r="AW44" s="158" t="s">
        <v>293</v>
      </c>
      <c r="AX44" s="158" t="s">
        <v>294</v>
      </c>
      <c r="AY44" s="158"/>
      <c r="AZ44" s="160"/>
      <c r="BA44" s="154"/>
      <c r="BB44" s="154"/>
      <c r="BC44" s="158"/>
      <c r="BD44" s="380"/>
      <c r="BE44" s="380"/>
      <c r="BF44" s="154" t="s">
        <v>110</v>
      </c>
      <c r="BG44" s="157" t="s">
        <v>263</v>
      </c>
      <c r="BH44" s="154" t="s">
        <v>217</v>
      </c>
      <c r="BI44" s="154"/>
      <c r="BJ44" s="158" t="s">
        <v>102</v>
      </c>
      <c r="BK44" s="161"/>
      <c r="BL44" s="162"/>
      <c r="BM44" s="157" t="s">
        <v>329</v>
      </c>
      <c r="BN44" s="154" t="s">
        <v>330</v>
      </c>
      <c r="BO44" s="158"/>
      <c r="BP44" s="158"/>
      <c r="BQ44" s="169"/>
    </row>
    <row r="45" spans="1:69" s="163" customFormat="1" ht="132.75" customHeight="1">
      <c r="A45" s="79"/>
      <c r="B45" s="80"/>
      <c r="C45" s="80"/>
      <c r="D45" s="117"/>
      <c r="E45" s="117"/>
      <c r="F45" s="117"/>
      <c r="G45" s="117"/>
      <c r="H45" s="149"/>
      <c r="I45" s="149"/>
      <c r="J45" s="397"/>
      <c r="K45" s="397"/>
      <c r="L45" s="397"/>
      <c r="M45" s="397"/>
      <c r="N45" s="397"/>
      <c r="O45" s="164"/>
      <c r="P45" s="164"/>
      <c r="Q45" s="164"/>
      <c r="R45" s="412"/>
      <c r="S45" s="412"/>
      <c r="T45" s="412"/>
      <c r="U45" s="412"/>
      <c r="V45" s="412"/>
      <c r="W45" s="394"/>
      <c r="X45" s="394"/>
      <c r="Y45" s="394"/>
      <c r="Z45" s="394"/>
      <c r="AA45" s="164"/>
      <c r="AB45" s="164"/>
      <c r="AC45" s="105"/>
      <c r="AD45" s="105"/>
      <c r="AE45" s="406"/>
      <c r="AF45" s="409"/>
      <c r="AG45" s="406"/>
      <c r="AH45" s="154" t="s">
        <v>331</v>
      </c>
      <c r="AI45" s="151" t="s">
        <v>332</v>
      </c>
      <c r="AJ45" s="170">
        <v>1</v>
      </c>
      <c r="AK45" s="170">
        <v>0.15</v>
      </c>
      <c r="AL45" s="158" t="s">
        <v>102</v>
      </c>
      <c r="AM45" s="158" t="s">
        <v>103</v>
      </c>
      <c r="AN45" s="158">
        <v>180</v>
      </c>
      <c r="AO45" s="158">
        <v>1</v>
      </c>
      <c r="AP45" s="154"/>
      <c r="AQ45" s="154"/>
      <c r="AR45" s="157">
        <v>0</v>
      </c>
      <c r="AS45" s="171">
        <v>0.25</v>
      </c>
      <c r="AT45" s="170">
        <v>1</v>
      </c>
      <c r="AU45" s="67">
        <f t="shared" si="1"/>
        <v>1</v>
      </c>
      <c r="AV45" s="162">
        <v>0.5</v>
      </c>
      <c r="AW45" s="158" t="s">
        <v>293</v>
      </c>
      <c r="AX45" s="158" t="s">
        <v>294</v>
      </c>
      <c r="AY45" s="158"/>
      <c r="AZ45" s="160"/>
      <c r="BA45" s="154"/>
      <c r="BB45" s="154"/>
      <c r="BC45" s="158"/>
      <c r="BD45" s="380"/>
      <c r="BE45" s="380"/>
      <c r="BF45" s="154" t="s">
        <v>142</v>
      </c>
      <c r="BG45" s="157"/>
      <c r="BH45" s="154" t="s">
        <v>217</v>
      </c>
      <c r="BI45" s="154"/>
      <c r="BJ45" s="158" t="s">
        <v>102</v>
      </c>
      <c r="BK45" s="161"/>
      <c r="BL45" s="162"/>
      <c r="BM45" s="157" t="s">
        <v>333</v>
      </c>
      <c r="BN45" s="154" t="s">
        <v>334</v>
      </c>
      <c r="BO45" s="158"/>
      <c r="BP45" s="158"/>
      <c r="BQ45" s="169"/>
    </row>
    <row r="46" spans="1:69" s="163" customFormat="1" ht="121.9" customHeight="1">
      <c r="A46" s="79"/>
      <c r="B46" s="80"/>
      <c r="C46" s="80"/>
      <c r="D46" s="117"/>
      <c r="E46" s="117"/>
      <c r="F46" s="117"/>
      <c r="G46" s="117"/>
      <c r="H46" s="149"/>
      <c r="I46" s="149"/>
      <c r="J46" s="397"/>
      <c r="K46" s="397"/>
      <c r="L46" s="397"/>
      <c r="M46" s="397"/>
      <c r="N46" s="397"/>
      <c r="O46" s="164"/>
      <c r="P46" s="164"/>
      <c r="Q46" s="164"/>
      <c r="R46" s="412"/>
      <c r="S46" s="412"/>
      <c r="T46" s="412"/>
      <c r="U46" s="412"/>
      <c r="V46" s="412"/>
      <c r="W46" s="394"/>
      <c r="X46" s="394"/>
      <c r="Y46" s="394"/>
      <c r="Z46" s="394"/>
      <c r="AA46" s="164"/>
      <c r="AB46" s="164"/>
      <c r="AC46" s="105"/>
      <c r="AD46" s="105"/>
      <c r="AE46" s="406"/>
      <c r="AF46" s="409"/>
      <c r="AG46" s="406"/>
      <c r="AH46" s="135" t="s">
        <v>335</v>
      </c>
      <c r="AI46" s="151" t="s">
        <v>336</v>
      </c>
      <c r="AJ46" s="158">
        <v>60</v>
      </c>
      <c r="AK46" s="170">
        <v>0.15</v>
      </c>
      <c r="AL46" s="158" t="s">
        <v>102</v>
      </c>
      <c r="AM46" s="158" t="s">
        <v>103</v>
      </c>
      <c r="AN46" s="158">
        <v>180</v>
      </c>
      <c r="AO46" s="158">
        <v>60</v>
      </c>
      <c r="AP46" s="154"/>
      <c r="AQ46" s="154"/>
      <c r="AR46" s="154">
        <v>9</v>
      </c>
      <c r="AS46" s="171">
        <v>0.18</v>
      </c>
      <c r="AT46" s="154">
        <v>25</v>
      </c>
      <c r="AU46" s="67">
        <f t="shared" si="1"/>
        <v>0.41666666666666669</v>
      </c>
      <c r="AV46" s="162">
        <v>0.41</v>
      </c>
      <c r="AW46" s="158" t="s">
        <v>293</v>
      </c>
      <c r="AX46" s="158" t="s">
        <v>294</v>
      </c>
      <c r="AY46" s="158"/>
      <c r="AZ46" s="160"/>
      <c r="BA46" s="154"/>
      <c r="BB46" s="154"/>
      <c r="BC46" s="158"/>
      <c r="BD46" s="380"/>
      <c r="BE46" s="380"/>
      <c r="BF46" s="154" t="s">
        <v>110</v>
      </c>
      <c r="BG46" s="157" t="s">
        <v>263</v>
      </c>
      <c r="BH46" s="158" t="s">
        <v>217</v>
      </c>
      <c r="BI46" s="158"/>
      <c r="BJ46" s="158" t="s">
        <v>102</v>
      </c>
      <c r="BK46" s="161"/>
      <c r="BL46" s="162"/>
      <c r="BM46" s="154" t="s">
        <v>337</v>
      </c>
      <c r="BN46" s="154" t="s">
        <v>338</v>
      </c>
      <c r="BO46" s="158"/>
      <c r="BP46" s="158"/>
      <c r="BQ46" s="169"/>
    </row>
    <row r="47" spans="1:69" s="163" customFormat="1" ht="48.75" customHeight="1">
      <c r="A47" s="79"/>
      <c r="B47" s="80"/>
      <c r="C47" s="80"/>
      <c r="D47" s="117"/>
      <c r="E47" s="117"/>
      <c r="F47" s="117"/>
      <c r="G47" s="117"/>
      <c r="H47" s="149"/>
      <c r="I47" s="149"/>
      <c r="J47" s="397"/>
      <c r="K47" s="397"/>
      <c r="L47" s="397"/>
      <c r="M47" s="397"/>
      <c r="N47" s="397"/>
      <c r="O47" s="164"/>
      <c r="P47" s="164"/>
      <c r="Q47" s="164"/>
      <c r="R47" s="412"/>
      <c r="S47" s="412"/>
      <c r="T47" s="412"/>
      <c r="U47" s="412"/>
      <c r="V47" s="412"/>
      <c r="W47" s="394"/>
      <c r="X47" s="394"/>
      <c r="Y47" s="394"/>
      <c r="Z47" s="394"/>
      <c r="AA47" s="164"/>
      <c r="AB47" s="164"/>
      <c r="AC47" s="105"/>
      <c r="AD47" s="105"/>
      <c r="AE47" s="406"/>
      <c r="AF47" s="409"/>
      <c r="AG47" s="406"/>
      <c r="AH47" s="154" t="s">
        <v>339</v>
      </c>
      <c r="AI47" s="151" t="s">
        <v>340</v>
      </c>
      <c r="AJ47" s="158">
        <v>15</v>
      </c>
      <c r="AK47" s="170">
        <v>0.13</v>
      </c>
      <c r="AL47" s="158" t="s">
        <v>102</v>
      </c>
      <c r="AM47" s="158" t="s">
        <v>103</v>
      </c>
      <c r="AN47" s="158">
        <v>180</v>
      </c>
      <c r="AO47" s="158">
        <v>15</v>
      </c>
      <c r="AP47" s="154"/>
      <c r="AQ47" s="154"/>
      <c r="AR47" s="154">
        <v>3</v>
      </c>
      <c r="AS47" s="171">
        <v>0.2</v>
      </c>
      <c r="AT47" s="154">
        <v>4</v>
      </c>
      <c r="AU47" s="67">
        <f t="shared" si="1"/>
        <v>0.26666666666666666</v>
      </c>
      <c r="AV47" s="162">
        <v>0.26</v>
      </c>
      <c r="AW47" s="158" t="s">
        <v>293</v>
      </c>
      <c r="AX47" s="158" t="s">
        <v>294</v>
      </c>
      <c r="AY47" s="158"/>
      <c r="AZ47" s="160"/>
      <c r="BA47" s="154"/>
      <c r="BB47" s="154"/>
      <c r="BC47" s="158"/>
      <c r="BD47" s="380"/>
      <c r="BE47" s="380"/>
      <c r="BF47" s="154" t="s">
        <v>110</v>
      </c>
      <c r="BG47" s="157" t="s">
        <v>263</v>
      </c>
      <c r="BH47" s="158" t="s">
        <v>217</v>
      </c>
      <c r="BI47" s="158"/>
      <c r="BJ47" s="158" t="s">
        <v>102</v>
      </c>
      <c r="BK47" s="161"/>
      <c r="BL47" s="162"/>
      <c r="BM47" s="154" t="s">
        <v>341</v>
      </c>
      <c r="BN47" s="158" t="s">
        <v>342</v>
      </c>
      <c r="BO47" s="158"/>
      <c r="BP47" s="158"/>
      <c r="BQ47" s="41"/>
    </row>
    <row r="48" spans="1:69" s="163" customFormat="1" ht="135" customHeight="1">
      <c r="A48" s="79"/>
      <c r="B48" s="80"/>
      <c r="C48" s="80"/>
      <c r="D48" s="117"/>
      <c r="E48" s="117"/>
      <c r="F48" s="117"/>
      <c r="G48" s="117"/>
      <c r="H48" s="149"/>
      <c r="I48" s="149"/>
      <c r="J48" s="397"/>
      <c r="K48" s="398"/>
      <c r="L48" s="398"/>
      <c r="M48" s="398"/>
      <c r="N48" s="398"/>
      <c r="O48" s="164"/>
      <c r="P48" s="164"/>
      <c r="Q48" s="164"/>
      <c r="R48" s="413"/>
      <c r="S48" s="413"/>
      <c r="T48" s="413"/>
      <c r="U48" s="413"/>
      <c r="V48" s="413"/>
      <c r="W48" s="395"/>
      <c r="X48" s="395"/>
      <c r="Y48" s="395"/>
      <c r="Z48" s="395"/>
      <c r="AA48" s="164"/>
      <c r="AB48" s="164"/>
      <c r="AC48" s="164"/>
      <c r="AD48" s="146"/>
      <c r="AE48" s="407"/>
      <c r="AF48" s="410"/>
      <c r="AG48" s="407"/>
      <c r="AH48" s="386" t="s">
        <v>289</v>
      </c>
      <c r="AI48" s="387"/>
      <c r="AJ48" s="387"/>
      <c r="AK48" s="387"/>
      <c r="AL48" s="387"/>
      <c r="AM48" s="387"/>
      <c r="AN48" s="387"/>
      <c r="AO48" s="387"/>
      <c r="AP48" s="387"/>
      <c r="AQ48" s="387"/>
      <c r="AR48" s="387"/>
      <c r="AS48" s="387"/>
      <c r="AT48" s="388"/>
      <c r="AU48" s="100">
        <f>AVERAGE(AU40:AU47)</f>
        <v>0.51284722222222223</v>
      </c>
      <c r="AV48" s="162"/>
      <c r="AW48" s="158"/>
      <c r="AX48" s="158"/>
      <c r="AY48" s="158"/>
      <c r="AZ48" s="160"/>
      <c r="BA48" s="154"/>
      <c r="BB48" s="154"/>
      <c r="BC48" s="158"/>
      <c r="BD48" s="101">
        <f>+BD40</f>
        <v>1610719759</v>
      </c>
      <c r="BE48" s="101">
        <f>+BE40</f>
        <v>359900000</v>
      </c>
      <c r="BF48" s="154"/>
      <c r="BG48" s="157"/>
      <c r="BH48" s="158"/>
      <c r="BI48" s="158"/>
      <c r="BJ48" s="158"/>
      <c r="BK48" s="161"/>
      <c r="BL48" s="162"/>
      <c r="BM48" s="154"/>
      <c r="BN48" s="158"/>
      <c r="BO48" s="158"/>
      <c r="BP48" s="158"/>
      <c r="BQ48" s="41"/>
    </row>
    <row r="49" spans="1:69" ht="59.45" customHeight="1">
      <c r="A49" s="79"/>
      <c r="B49" s="80"/>
      <c r="C49" s="80"/>
      <c r="D49" s="117"/>
      <c r="E49" s="117"/>
      <c r="F49" s="117"/>
      <c r="G49" s="117"/>
      <c r="H49" s="118"/>
      <c r="I49" s="118"/>
      <c r="J49" s="397"/>
      <c r="K49" s="389" t="s">
        <v>343</v>
      </c>
      <c r="L49" s="389" t="s">
        <v>344</v>
      </c>
      <c r="M49" s="389">
        <v>1</v>
      </c>
      <c r="N49" s="389" t="s">
        <v>343</v>
      </c>
      <c r="O49" s="172"/>
      <c r="P49" s="52" t="s">
        <v>93</v>
      </c>
      <c r="Q49" s="51" t="s">
        <v>345</v>
      </c>
      <c r="R49" s="411">
        <v>0.75</v>
      </c>
      <c r="S49" s="411">
        <v>0.25</v>
      </c>
      <c r="T49" s="411">
        <v>0.93799999999999994</v>
      </c>
      <c r="U49" s="411">
        <v>6.25E-2</v>
      </c>
      <c r="V49" s="411">
        <v>6.25E-2</v>
      </c>
      <c r="W49" s="429">
        <f t="shared" si="0"/>
        <v>0.125</v>
      </c>
      <c r="X49" s="427">
        <f t="shared" si="2"/>
        <v>1.0629999999999999</v>
      </c>
      <c r="Y49" s="402">
        <v>1</v>
      </c>
      <c r="Z49" s="402">
        <v>1</v>
      </c>
      <c r="AA49" s="51" t="s">
        <v>95</v>
      </c>
      <c r="AB49" s="51" t="s">
        <v>346</v>
      </c>
      <c r="AC49" s="108"/>
      <c r="AD49" s="106" t="s">
        <v>347</v>
      </c>
      <c r="AE49" s="389" t="s">
        <v>348</v>
      </c>
      <c r="AF49" s="408">
        <v>2021130010150</v>
      </c>
      <c r="AG49" s="389" t="s">
        <v>347</v>
      </c>
      <c r="AH49" s="61" t="s">
        <v>349</v>
      </c>
      <c r="AI49" s="108" t="s">
        <v>350</v>
      </c>
      <c r="AJ49" s="64">
        <v>8</v>
      </c>
      <c r="AK49" s="90">
        <v>0.25</v>
      </c>
      <c r="AL49" s="64" t="s">
        <v>102</v>
      </c>
      <c r="AM49" s="64" t="s">
        <v>103</v>
      </c>
      <c r="AN49" s="64">
        <v>180</v>
      </c>
      <c r="AO49" s="64">
        <v>8</v>
      </c>
      <c r="AP49" s="61"/>
      <c r="AQ49" s="61"/>
      <c r="AR49" s="64">
        <v>2</v>
      </c>
      <c r="AS49" s="63">
        <f>2/8</f>
        <v>0.25</v>
      </c>
      <c r="AT49" s="64">
        <v>4</v>
      </c>
      <c r="AU49" s="67">
        <f t="shared" si="1"/>
        <v>0.5</v>
      </c>
      <c r="AV49" s="63">
        <f>+AT49/8</f>
        <v>0.5</v>
      </c>
      <c r="AW49" s="52" t="s">
        <v>351</v>
      </c>
      <c r="AX49" s="52" t="s">
        <v>352</v>
      </c>
      <c r="AY49" s="127" t="s">
        <v>106</v>
      </c>
      <c r="AZ49" s="121">
        <v>150000000</v>
      </c>
      <c r="BA49" s="52" t="s">
        <v>353</v>
      </c>
      <c r="BB49" s="61" t="s">
        <v>354</v>
      </c>
      <c r="BC49" s="127" t="s">
        <v>355</v>
      </c>
      <c r="BD49" s="380">
        <v>150000000</v>
      </c>
      <c r="BE49" s="380">
        <v>39100000</v>
      </c>
      <c r="BF49" s="61" t="s">
        <v>110</v>
      </c>
      <c r="BG49" s="86" t="s">
        <v>263</v>
      </c>
      <c r="BH49" s="127" t="s">
        <v>217</v>
      </c>
      <c r="BI49" s="127" t="s">
        <v>106</v>
      </c>
      <c r="BJ49" s="127" t="s">
        <v>102</v>
      </c>
      <c r="BK49" s="124">
        <v>39100000</v>
      </c>
      <c r="BL49" s="91">
        <v>0.26069999999999999</v>
      </c>
      <c r="BM49" s="91"/>
      <c r="BN49" s="173" t="s">
        <v>356</v>
      </c>
      <c r="BO49" s="98"/>
      <c r="BP49" s="98"/>
      <c r="BQ49" s="98"/>
    </row>
    <row r="50" spans="1:69" ht="54" customHeight="1">
      <c r="A50" s="79"/>
      <c r="B50" s="80"/>
      <c r="C50" s="80"/>
      <c r="D50" s="117"/>
      <c r="E50" s="117"/>
      <c r="F50" s="117"/>
      <c r="G50" s="117"/>
      <c r="H50" s="118"/>
      <c r="I50" s="118"/>
      <c r="J50" s="397"/>
      <c r="K50" s="390"/>
      <c r="L50" s="390"/>
      <c r="M50" s="390"/>
      <c r="N50" s="390"/>
      <c r="O50" s="172"/>
      <c r="P50" s="52"/>
      <c r="Q50" s="51"/>
      <c r="R50" s="412"/>
      <c r="S50" s="412"/>
      <c r="T50" s="412"/>
      <c r="U50" s="412"/>
      <c r="V50" s="412"/>
      <c r="W50" s="430"/>
      <c r="X50" s="432"/>
      <c r="Y50" s="403"/>
      <c r="Z50" s="403"/>
      <c r="AA50" s="51"/>
      <c r="AB50" s="51"/>
      <c r="AC50" s="108"/>
      <c r="AD50" s="106"/>
      <c r="AE50" s="390"/>
      <c r="AF50" s="409"/>
      <c r="AG50" s="390"/>
      <c r="AH50" s="61" t="s">
        <v>357</v>
      </c>
      <c r="AI50" s="174" t="s">
        <v>358</v>
      </c>
      <c r="AJ50" s="64">
        <v>40</v>
      </c>
      <c r="AK50" s="90">
        <v>0.25</v>
      </c>
      <c r="AL50" s="64" t="s">
        <v>102</v>
      </c>
      <c r="AM50" s="64" t="s">
        <v>103</v>
      </c>
      <c r="AN50" s="64">
        <v>180</v>
      </c>
      <c r="AO50" s="64">
        <v>40</v>
      </c>
      <c r="AP50" s="61"/>
      <c r="AQ50" s="61"/>
      <c r="AR50" s="64">
        <v>5</v>
      </c>
      <c r="AS50" s="63">
        <f>5/40</f>
        <v>0.125</v>
      </c>
      <c r="AT50" s="64">
        <v>23</v>
      </c>
      <c r="AU50" s="67">
        <f t="shared" si="1"/>
        <v>0.57499999999999996</v>
      </c>
      <c r="AV50" s="63">
        <f>+AT50/40</f>
        <v>0.57499999999999996</v>
      </c>
      <c r="AW50" s="52" t="s">
        <v>351</v>
      </c>
      <c r="AX50" s="52" t="s">
        <v>352</v>
      </c>
      <c r="AY50" s="127"/>
      <c r="AZ50" s="175"/>
      <c r="BA50" s="61"/>
      <c r="BB50" s="61"/>
      <c r="BC50" s="127"/>
      <c r="BD50" s="380"/>
      <c r="BE50" s="380"/>
      <c r="BF50" s="61" t="s">
        <v>110</v>
      </c>
      <c r="BG50" s="86" t="s">
        <v>263</v>
      </c>
      <c r="BH50" s="127" t="s">
        <v>217</v>
      </c>
      <c r="BI50" s="127"/>
      <c r="BJ50" s="127" t="s">
        <v>102</v>
      </c>
      <c r="BK50" s="124"/>
      <c r="BL50" s="176"/>
      <c r="BM50" s="127"/>
      <c r="BN50" s="173" t="s">
        <v>359</v>
      </c>
      <c r="BO50" s="127"/>
      <c r="BP50" s="127"/>
      <c r="BQ50" s="127"/>
    </row>
    <row r="51" spans="1:69" ht="75.75" customHeight="1">
      <c r="A51" s="79"/>
      <c r="B51" s="80"/>
      <c r="C51" s="80"/>
      <c r="D51" s="117"/>
      <c r="E51" s="117"/>
      <c r="F51" s="117"/>
      <c r="G51" s="117"/>
      <c r="H51" s="118"/>
      <c r="I51" s="118"/>
      <c r="J51" s="397"/>
      <c r="K51" s="390"/>
      <c r="L51" s="390"/>
      <c r="M51" s="390"/>
      <c r="N51" s="390"/>
      <c r="O51" s="172"/>
      <c r="P51" s="52"/>
      <c r="Q51" s="51"/>
      <c r="R51" s="412"/>
      <c r="S51" s="412"/>
      <c r="T51" s="412"/>
      <c r="U51" s="412"/>
      <c r="V51" s="412"/>
      <c r="W51" s="430"/>
      <c r="X51" s="432"/>
      <c r="Y51" s="403"/>
      <c r="Z51" s="403"/>
      <c r="AA51" s="51"/>
      <c r="AB51" s="51"/>
      <c r="AC51" s="108"/>
      <c r="AD51" s="106"/>
      <c r="AE51" s="390"/>
      <c r="AF51" s="409"/>
      <c r="AG51" s="390"/>
      <c r="AH51" s="61" t="s">
        <v>360</v>
      </c>
      <c r="AI51" s="174" t="s">
        <v>361</v>
      </c>
      <c r="AJ51" s="64">
        <v>40</v>
      </c>
      <c r="AK51" s="90">
        <v>0.25</v>
      </c>
      <c r="AL51" s="64" t="s">
        <v>102</v>
      </c>
      <c r="AM51" s="64" t="s">
        <v>103</v>
      </c>
      <c r="AN51" s="64">
        <v>180</v>
      </c>
      <c r="AO51" s="64">
        <v>40</v>
      </c>
      <c r="AP51" s="61"/>
      <c r="AQ51" s="61"/>
      <c r="AR51" s="64">
        <v>12</v>
      </c>
      <c r="AS51" s="63">
        <f>12/40</f>
        <v>0.3</v>
      </c>
      <c r="AT51" s="64">
        <v>39</v>
      </c>
      <c r="AU51" s="67">
        <f t="shared" si="1"/>
        <v>0.97499999999999998</v>
      </c>
      <c r="AV51" s="63">
        <f>39/40</f>
        <v>0.97499999999999998</v>
      </c>
      <c r="AW51" s="52" t="s">
        <v>351</v>
      </c>
      <c r="AX51" s="52" t="s">
        <v>352</v>
      </c>
      <c r="AY51" s="127"/>
      <c r="AZ51" s="175"/>
      <c r="BA51" s="61"/>
      <c r="BB51" s="61"/>
      <c r="BC51" s="127"/>
      <c r="BD51" s="380"/>
      <c r="BE51" s="380"/>
      <c r="BF51" s="61" t="s">
        <v>110</v>
      </c>
      <c r="BG51" s="86" t="s">
        <v>263</v>
      </c>
      <c r="BH51" s="127" t="s">
        <v>217</v>
      </c>
      <c r="BI51" s="127"/>
      <c r="BJ51" s="127" t="s">
        <v>102</v>
      </c>
      <c r="BK51" s="124"/>
      <c r="BL51" s="176"/>
      <c r="BM51" s="127"/>
      <c r="BN51" s="173" t="s">
        <v>362</v>
      </c>
      <c r="BO51" s="127"/>
      <c r="BP51" s="127"/>
      <c r="BQ51" s="127"/>
    </row>
    <row r="52" spans="1:69" ht="93.75" customHeight="1">
      <c r="A52" s="79"/>
      <c r="B52" s="80"/>
      <c r="C52" s="80"/>
      <c r="D52" s="117"/>
      <c r="E52" s="117"/>
      <c r="F52" s="117"/>
      <c r="G52" s="117"/>
      <c r="H52" s="118"/>
      <c r="I52" s="118"/>
      <c r="J52" s="397"/>
      <c r="K52" s="390"/>
      <c r="L52" s="390"/>
      <c r="M52" s="390"/>
      <c r="N52" s="390"/>
      <c r="O52" s="172"/>
      <c r="P52" s="52"/>
      <c r="Q52" s="51"/>
      <c r="R52" s="412"/>
      <c r="S52" s="412"/>
      <c r="T52" s="412"/>
      <c r="U52" s="412"/>
      <c r="V52" s="412"/>
      <c r="W52" s="430"/>
      <c r="X52" s="432"/>
      <c r="Y52" s="403"/>
      <c r="Z52" s="403"/>
      <c r="AA52" s="51"/>
      <c r="AB52" s="51"/>
      <c r="AC52" s="108"/>
      <c r="AD52" s="106"/>
      <c r="AE52" s="390"/>
      <c r="AF52" s="409"/>
      <c r="AG52" s="390"/>
      <c r="AH52" s="61" t="s">
        <v>363</v>
      </c>
      <c r="AI52" s="174" t="s">
        <v>364</v>
      </c>
      <c r="AJ52" s="64">
        <v>100</v>
      </c>
      <c r="AK52" s="90">
        <v>0.25</v>
      </c>
      <c r="AL52" s="64" t="s">
        <v>102</v>
      </c>
      <c r="AM52" s="64" t="s">
        <v>103</v>
      </c>
      <c r="AN52" s="64">
        <v>180</v>
      </c>
      <c r="AO52" s="64">
        <v>100</v>
      </c>
      <c r="AP52" s="61"/>
      <c r="AQ52" s="61"/>
      <c r="AR52" s="64">
        <v>16</v>
      </c>
      <c r="AS52" s="90">
        <v>0.16</v>
      </c>
      <c r="AT52" s="64">
        <v>42</v>
      </c>
      <c r="AU52" s="67">
        <f t="shared" si="1"/>
        <v>0.42</v>
      </c>
      <c r="AV52" s="63">
        <f>42/100</f>
        <v>0.42</v>
      </c>
      <c r="AW52" s="52" t="s">
        <v>351</v>
      </c>
      <c r="AX52" s="52" t="s">
        <v>352</v>
      </c>
      <c r="AY52" s="127"/>
      <c r="AZ52" s="175"/>
      <c r="BA52" s="61"/>
      <c r="BB52" s="61"/>
      <c r="BC52" s="127"/>
      <c r="BD52" s="380"/>
      <c r="BE52" s="380"/>
      <c r="BF52" s="61" t="s">
        <v>110</v>
      </c>
      <c r="BG52" s="86" t="s">
        <v>263</v>
      </c>
      <c r="BH52" s="127" t="s">
        <v>217</v>
      </c>
      <c r="BI52" s="127"/>
      <c r="BJ52" s="127" t="s">
        <v>102</v>
      </c>
      <c r="BK52" s="124"/>
      <c r="BL52" s="176"/>
      <c r="BM52" s="127"/>
      <c r="BN52" s="173" t="s">
        <v>365</v>
      </c>
      <c r="BO52" s="127"/>
      <c r="BP52" s="127"/>
      <c r="BQ52" s="127"/>
    </row>
    <row r="53" spans="1:69" ht="93.75" customHeight="1">
      <c r="A53" s="79"/>
      <c r="B53" s="80"/>
      <c r="C53" s="80"/>
      <c r="D53" s="117"/>
      <c r="E53" s="117"/>
      <c r="F53" s="117"/>
      <c r="G53" s="117"/>
      <c r="H53" s="118"/>
      <c r="I53" s="118"/>
      <c r="J53" s="397"/>
      <c r="K53" s="391"/>
      <c r="L53" s="391"/>
      <c r="M53" s="391"/>
      <c r="N53" s="391"/>
      <c r="O53" s="52"/>
      <c r="P53" s="52"/>
      <c r="Q53" s="51"/>
      <c r="R53" s="413"/>
      <c r="S53" s="413"/>
      <c r="T53" s="413"/>
      <c r="U53" s="413"/>
      <c r="V53" s="413"/>
      <c r="W53" s="431"/>
      <c r="X53" s="428"/>
      <c r="Y53" s="404"/>
      <c r="Z53" s="404"/>
      <c r="AA53" s="51"/>
      <c r="AB53" s="51"/>
      <c r="AC53" s="108"/>
      <c r="AD53" s="107"/>
      <c r="AE53" s="391"/>
      <c r="AF53" s="410"/>
      <c r="AG53" s="391"/>
      <c r="AH53" s="386" t="str">
        <f>+AE49</f>
        <v>Prestación de Servicios básicos de tecnología de información y comunicación en salud en el Departamento Administrativo Distrital de Salud de   Cartagena de Indias</v>
      </c>
      <c r="AI53" s="387"/>
      <c r="AJ53" s="387"/>
      <c r="AK53" s="387"/>
      <c r="AL53" s="387"/>
      <c r="AM53" s="387"/>
      <c r="AN53" s="387"/>
      <c r="AO53" s="387"/>
      <c r="AP53" s="387"/>
      <c r="AQ53" s="387"/>
      <c r="AR53" s="387"/>
      <c r="AS53" s="387"/>
      <c r="AT53" s="388"/>
      <c r="AU53" s="100">
        <f>AVERAGE(AU49:AU52)</f>
        <v>0.61749999999999994</v>
      </c>
      <c r="AV53" s="63"/>
      <c r="AW53" s="52"/>
      <c r="AX53" s="52"/>
      <c r="AY53" s="127"/>
      <c r="AZ53" s="175"/>
      <c r="BA53" s="61"/>
      <c r="BB53" s="61"/>
      <c r="BC53" s="127"/>
      <c r="BD53" s="101">
        <f>+BD49</f>
        <v>150000000</v>
      </c>
      <c r="BE53" s="177">
        <f>+BE49</f>
        <v>39100000</v>
      </c>
      <c r="BF53" s="61"/>
      <c r="BG53" s="86"/>
      <c r="BH53" s="127"/>
      <c r="BI53" s="127"/>
      <c r="BJ53" s="127"/>
      <c r="BK53" s="124"/>
      <c r="BL53" s="176"/>
      <c r="BM53" s="127"/>
      <c r="BN53" s="173"/>
      <c r="BO53" s="127"/>
      <c r="BP53" s="127"/>
      <c r="BQ53" s="127"/>
    </row>
    <row r="54" spans="1:69" ht="170.45" customHeight="1">
      <c r="A54" s="79"/>
      <c r="B54" s="80"/>
      <c r="C54" s="80"/>
      <c r="D54" s="117"/>
      <c r="E54" s="117"/>
      <c r="F54" s="117"/>
      <c r="G54" s="117"/>
      <c r="H54" s="118"/>
      <c r="I54" s="118"/>
      <c r="J54" s="397"/>
      <c r="K54" s="389" t="s">
        <v>366</v>
      </c>
      <c r="L54" s="389" t="s">
        <v>367</v>
      </c>
      <c r="M54" s="389">
        <v>500</v>
      </c>
      <c r="N54" s="389" t="s">
        <v>366</v>
      </c>
      <c r="O54" s="389"/>
      <c r="P54" s="389" t="s">
        <v>93</v>
      </c>
      <c r="Q54" s="389" t="s">
        <v>368</v>
      </c>
      <c r="R54" s="389">
        <v>2000</v>
      </c>
      <c r="S54" s="389">
        <v>500</v>
      </c>
      <c r="T54" s="389">
        <v>1920</v>
      </c>
      <c r="U54" s="389">
        <v>29</v>
      </c>
      <c r="V54" s="389">
        <v>109</v>
      </c>
      <c r="W54" s="374">
        <f>+U54+V54</f>
        <v>138</v>
      </c>
      <c r="X54" s="374">
        <f t="shared" si="2"/>
        <v>2058</v>
      </c>
      <c r="Y54" s="402">
        <f t="shared" si="3"/>
        <v>0.27600000000000002</v>
      </c>
      <c r="Z54" s="402">
        <v>1</v>
      </c>
      <c r="AA54" s="178" t="s">
        <v>95</v>
      </c>
      <c r="AB54" s="178" t="s">
        <v>96</v>
      </c>
      <c r="AC54" s="105" t="s">
        <v>369</v>
      </c>
      <c r="AD54" s="106" t="s">
        <v>370</v>
      </c>
      <c r="AE54" s="389" t="s">
        <v>371</v>
      </c>
      <c r="AF54" s="405">
        <v>2020130010157</v>
      </c>
      <c r="AG54" s="389" t="s">
        <v>370</v>
      </c>
      <c r="AH54" s="102" t="s">
        <v>372</v>
      </c>
      <c r="AI54" s="51" t="s">
        <v>373</v>
      </c>
      <c r="AJ54" s="51">
        <v>500</v>
      </c>
      <c r="AK54" s="166">
        <v>0.6</v>
      </c>
      <c r="AL54" s="51" t="s">
        <v>102</v>
      </c>
      <c r="AM54" s="51" t="s">
        <v>103</v>
      </c>
      <c r="AN54" s="51">
        <v>180</v>
      </c>
      <c r="AO54" s="51">
        <v>500</v>
      </c>
      <c r="AP54" s="51"/>
      <c r="AQ54" s="51"/>
      <c r="AR54" s="51">
        <v>29</v>
      </c>
      <c r="AS54" s="51"/>
      <c r="AT54" s="51">
        <v>109</v>
      </c>
      <c r="AU54" s="67">
        <f t="shared" si="1"/>
        <v>0.218</v>
      </c>
      <c r="AV54" s="134">
        <v>0.28000000000000003</v>
      </c>
      <c r="AW54" s="51" t="s">
        <v>374</v>
      </c>
      <c r="AX54" s="108" t="s">
        <v>375</v>
      </c>
      <c r="AY54" s="129" t="s">
        <v>376</v>
      </c>
      <c r="AZ54" s="179">
        <v>289128617</v>
      </c>
      <c r="BA54" s="179" t="s">
        <v>377</v>
      </c>
      <c r="BB54" s="107" t="s">
        <v>371</v>
      </c>
      <c r="BC54" s="108" t="s">
        <v>378</v>
      </c>
      <c r="BD54" s="380">
        <v>309446300</v>
      </c>
      <c r="BE54" s="380">
        <v>36270000</v>
      </c>
      <c r="BF54" s="108" t="s">
        <v>110</v>
      </c>
      <c r="BG54" s="129" t="s">
        <v>379</v>
      </c>
      <c r="BH54" s="108" t="s">
        <v>217</v>
      </c>
      <c r="BI54" s="107" t="s">
        <v>376</v>
      </c>
      <c r="BJ54" s="180" t="s">
        <v>102</v>
      </c>
      <c r="BK54" s="138">
        <v>36270000</v>
      </c>
      <c r="BL54" s="109">
        <v>0.20533520533520533</v>
      </c>
      <c r="BM54" s="180" t="s">
        <v>380</v>
      </c>
      <c r="BN54" s="181" t="s">
        <v>380</v>
      </c>
      <c r="BO54" s="182" t="s">
        <v>381</v>
      </c>
      <c r="BP54" s="182" t="s">
        <v>382</v>
      </c>
      <c r="BQ54" s="182" t="s">
        <v>383</v>
      </c>
    </row>
    <row r="55" spans="1:69" ht="104.25" customHeight="1">
      <c r="A55" s="79"/>
      <c r="B55" s="80"/>
      <c r="C55" s="80"/>
      <c r="D55" s="117"/>
      <c r="E55" s="117"/>
      <c r="F55" s="117"/>
      <c r="G55" s="117"/>
      <c r="H55" s="118"/>
      <c r="I55" s="118"/>
      <c r="J55" s="397"/>
      <c r="K55" s="390"/>
      <c r="L55" s="390"/>
      <c r="M55" s="390"/>
      <c r="N55" s="390"/>
      <c r="O55" s="390"/>
      <c r="P55" s="390"/>
      <c r="Q55" s="390"/>
      <c r="R55" s="390"/>
      <c r="S55" s="390"/>
      <c r="T55" s="390"/>
      <c r="U55" s="390"/>
      <c r="V55" s="390"/>
      <c r="W55" s="375"/>
      <c r="X55" s="375"/>
      <c r="Y55" s="403"/>
      <c r="Z55" s="403"/>
      <c r="AA55" s="178" t="s">
        <v>95</v>
      </c>
      <c r="AB55" s="178" t="s">
        <v>123</v>
      </c>
      <c r="AC55" s="105"/>
      <c r="AD55" s="106"/>
      <c r="AE55" s="390"/>
      <c r="AF55" s="406"/>
      <c r="AG55" s="390"/>
      <c r="AH55" s="102" t="s">
        <v>384</v>
      </c>
      <c r="AI55" s="51" t="s">
        <v>385</v>
      </c>
      <c r="AJ55" s="51">
        <v>30</v>
      </c>
      <c r="AK55" s="46">
        <v>0.1</v>
      </c>
      <c r="AL55" s="51" t="s">
        <v>102</v>
      </c>
      <c r="AM55" s="51" t="s">
        <v>103</v>
      </c>
      <c r="AN55" s="51">
        <v>180</v>
      </c>
      <c r="AO55" s="51">
        <v>30</v>
      </c>
      <c r="AP55" s="51"/>
      <c r="AQ55" s="51"/>
      <c r="AR55" s="51">
        <v>2</v>
      </c>
      <c r="AS55" s="51"/>
      <c r="AT55" s="51">
        <v>2</v>
      </c>
      <c r="AU55" s="67">
        <f t="shared" si="1"/>
        <v>6.6666666666666666E-2</v>
      </c>
      <c r="AV55" s="134">
        <v>0.13333333333333333</v>
      </c>
      <c r="AW55" s="51" t="s">
        <v>374</v>
      </c>
      <c r="AX55" s="108" t="s">
        <v>375</v>
      </c>
      <c r="AY55" s="129" t="s">
        <v>386</v>
      </c>
      <c r="AZ55" s="179">
        <v>20000000</v>
      </c>
      <c r="BA55" s="179" t="s">
        <v>387</v>
      </c>
      <c r="BB55" s="107" t="s">
        <v>371</v>
      </c>
      <c r="BC55" s="108" t="s">
        <v>378</v>
      </c>
      <c r="BD55" s="380"/>
      <c r="BE55" s="380"/>
      <c r="BF55" s="108" t="s">
        <v>110</v>
      </c>
      <c r="BG55" s="129" t="s">
        <v>388</v>
      </c>
      <c r="BH55" s="108" t="s">
        <v>217</v>
      </c>
      <c r="BI55" s="107" t="s">
        <v>386</v>
      </c>
      <c r="BJ55" s="180" t="s">
        <v>102</v>
      </c>
      <c r="BK55" s="138"/>
      <c r="BL55" s="109"/>
      <c r="BM55" s="180"/>
      <c r="BN55" s="183"/>
      <c r="BO55" s="174"/>
      <c r="BP55" s="174"/>
      <c r="BQ55" s="174"/>
    </row>
    <row r="56" spans="1:69" ht="111" customHeight="1">
      <c r="A56" s="79"/>
      <c r="B56" s="80"/>
      <c r="C56" s="80"/>
      <c r="D56" s="117"/>
      <c r="E56" s="117"/>
      <c r="F56" s="117"/>
      <c r="G56" s="117"/>
      <c r="H56" s="118"/>
      <c r="I56" s="118"/>
      <c r="J56" s="397"/>
      <c r="K56" s="390"/>
      <c r="L56" s="390"/>
      <c r="M56" s="390"/>
      <c r="N56" s="390"/>
      <c r="O56" s="390"/>
      <c r="P56" s="390"/>
      <c r="Q56" s="390"/>
      <c r="R56" s="390"/>
      <c r="S56" s="390"/>
      <c r="T56" s="390"/>
      <c r="U56" s="390"/>
      <c r="V56" s="390"/>
      <c r="W56" s="375"/>
      <c r="X56" s="375"/>
      <c r="Y56" s="403"/>
      <c r="Z56" s="403"/>
      <c r="AA56" s="178" t="s">
        <v>136</v>
      </c>
      <c r="AB56" s="178" t="s">
        <v>137</v>
      </c>
      <c r="AC56" s="105"/>
      <c r="AD56" s="106"/>
      <c r="AE56" s="390"/>
      <c r="AF56" s="406"/>
      <c r="AG56" s="390"/>
      <c r="AH56" s="102" t="s">
        <v>389</v>
      </c>
      <c r="AI56" s="51" t="s">
        <v>390</v>
      </c>
      <c r="AJ56" s="51">
        <v>10</v>
      </c>
      <c r="AK56" s="46">
        <v>0.1</v>
      </c>
      <c r="AL56" s="51" t="s">
        <v>102</v>
      </c>
      <c r="AM56" s="51" t="s">
        <v>103</v>
      </c>
      <c r="AN56" s="51">
        <v>180</v>
      </c>
      <c r="AO56" s="51">
        <v>10</v>
      </c>
      <c r="AP56" s="51"/>
      <c r="AQ56" s="51"/>
      <c r="AR56" s="51">
        <v>1</v>
      </c>
      <c r="AS56" s="51"/>
      <c r="AT56" s="51">
        <v>2</v>
      </c>
      <c r="AU56" s="67">
        <f t="shared" si="1"/>
        <v>0.2</v>
      </c>
      <c r="AV56" s="134">
        <v>0.3</v>
      </c>
      <c r="AW56" s="51" t="s">
        <v>374</v>
      </c>
      <c r="AX56" s="108" t="s">
        <v>375</v>
      </c>
      <c r="AY56" s="129"/>
      <c r="AZ56" s="179"/>
      <c r="BA56" s="129"/>
      <c r="BB56" s="107" t="s">
        <v>371</v>
      </c>
      <c r="BC56" s="108" t="s">
        <v>378</v>
      </c>
      <c r="BD56" s="380"/>
      <c r="BE56" s="380"/>
      <c r="BF56" s="164" t="s">
        <v>142</v>
      </c>
      <c r="BG56" s="129"/>
      <c r="BH56" s="108" t="s">
        <v>217</v>
      </c>
      <c r="BI56" s="107"/>
      <c r="BJ56" s="180" t="s">
        <v>102</v>
      </c>
      <c r="BK56" s="138"/>
      <c r="BL56" s="109"/>
      <c r="BM56" s="180" t="s">
        <v>391</v>
      </c>
      <c r="BN56" s="181" t="s">
        <v>391</v>
      </c>
      <c r="BO56" s="174"/>
      <c r="BP56" s="174"/>
      <c r="BQ56" s="174"/>
    </row>
    <row r="57" spans="1:69" ht="124.5" customHeight="1">
      <c r="A57" s="79"/>
      <c r="B57" s="80"/>
      <c r="C57" s="80"/>
      <c r="D57" s="117"/>
      <c r="E57" s="117"/>
      <c r="F57" s="117"/>
      <c r="G57" s="117"/>
      <c r="H57" s="118"/>
      <c r="I57" s="118"/>
      <c r="J57" s="397"/>
      <c r="K57" s="390"/>
      <c r="L57" s="390"/>
      <c r="M57" s="390"/>
      <c r="N57" s="390"/>
      <c r="O57" s="390"/>
      <c r="P57" s="390"/>
      <c r="Q57" s="390"/>
      <c r="R57" s="390"/>
      <c r="S57" s="390"/>
      <c r="T57" s="390"/>
      <c r="U57" s="390"/>
      <c r="V57" s="390"/>
      <c r="W57" s="375"/>
      <c r="X57" s="375"/>
      <c r="Y57" s="403"/>
      <c r="Z57" s="403"/>
      <c r="AA57" s="178"/>
      <c r="AB57" s="178"/>
      <c r="AC57" s="105"/>
      <c r="AD57" s="106"/>
      <c r="AE57" s="390"/>
      <c r="AF57" s="406"/>
      <c r="AG57" s="390"/>
      <c r="AH57" s="102" t="s">
        <v>392</v>
      </c>
      <c r="AI57" s="59" t="s">
        <v>393</v>
      </c>
      <c r="AJ57" s="51">
        <v>1</v>
      </c>
      <c r="AK57" s="46">
        <v>0.2</v>
      </c>
      <c r="AL57" s="51" t="s">
        <v>102</v>
      </c>
      <c r="AM57" s="51" t="s">
        <v>103</v>
      </c>
      <c r="AN57" s="51">
        <v>180</v>
      </c>
      <c r="AO57" s="51">
        <v>1</v>
      </c>
      <c r="AP57" s="50"/>
      <c r="AQ57" s="50"/>
      <c r="AR57" s="50">
        <v>0</v>
      </c>
      <c r="AS57" s="50"/>
      <c r="AT57" s="50">
        <v>0</v>
      </c>
      <c r="AU57" s="67">
        <f t="shared" si="1"/>
        <v>0</v>
      </c>
      <c r="AV57" s="134">
        <v>0</v>
      </c>
      <c r="AW57" s="51" t="s">
        <v>374</v>
      </c>
      <c r="AX57" s="108" t="s">
        <v>375</v>
      </c>
      <c r="AY57" s="129"/>
      <c r="AZ57" s="179"/>
      <c r="BA57" s="129"/>
      <c r="BB57" s="107" t="s">
        <v>371</v>
      </c>
      <c r="BC57" s="108" t="s">
        <v>378</v>
      </c>
      <c r="BD57" s="380"/>
      <c r="BE57" s="380"/>
      <c r="BF57" s="164" t="s">
        <v>110</v>
      </c>
      <c r="BG57" s="129" t="s">
        <v>388</v>
      </c>
      <c r="BH57" s="108" t="s">
        <v>217</v>
      </c>
      <c r="BI57" s="108"/>
      <c r="BJ57" s="108" t="s">
        <v>102</v>
      </c>
      <c r="BK57" s="138"/>
      <c r="BL57" s="109"/>
      <c r="BM57" s="108"/>
      <c r="BN57" s="108"/>
      <c r="BO57" s="108"/>
      <c r="BP57" s="108"/>
      <c r="BQ57" s="109"/>
    </row>
    <row r="58" spans="1:69" ht="124.5" customHeight="1">
      <c r="A58" s="79"/>
      <c r="B58" s="80"/>
      <c r="C58" s="80"/>
      <c r="D58" s="117"/>
      <c r="E58" s="117"/>
      <c r="F58" s="117"/>
      <c r="G58" s="117"/>
      <c r="H58" s="118"/>
      <c r="I58" s="118"/>
      <c r="J58" s="397"/>
      <c r="K58" s="391"/>
      <c r="L58" s="391"/>
      <c r="M58" s="391"/>
      <c r="N58" s="391"/>
      <c r="O58" s="391"/>
      <c r="P58" s="391"/>
      <c r="Q58" s="391"/>
      <c r="R58" s="391"/>
      <c r="S58" s="391"/>
      <c r="T58" s="391"/>
      <c r="U58" s="391"/>
      <c r="V58" s="391"/>
      <c r="W58" s="392"/>
      <c r="X58" s="392"/>
      <c r="Y58" s="404"/>
      <c r="Z58" s="404"/>
      <c r="AA58" s="178"/>
      <c r="AB58" s="178"/>
      <c r="AC58" s="164"/>
      <c r="AD58" s="107"/>
      <c r="AE58" s="391"/>
      <c r="AF58" s="407"/>
      <c r="AG58" s="391"/>
      <c r="AH58" s="386" t="str">
        <f>+AE54</f>
        <v>Control y vigilancia de Medicamentos en el Distrito de  Cartagena de Indias</v>
      </c>
      <c r="AI58" s="387"/>
      <c r="AJ58" s="387"/>
      <c r="AK58" s="387"/>
      <c r="AL58" s="387"/>
      <c r="AM58" s="387"/>
      <c r="AN58" s="387"/>
      <c r="AO58" s="387"/>
      <c r="AP58" s="387"/>
      <c r="AQ58" s="387"/>
      <c r="AR58" s="387"/>
      <c r="AS58" s="387"/>
      <c r="AT58" s="388"/>
      <c r="AU58" s="100">
        <f>AVERAGE(AU54:AU57)</f>
        <v>0.12116666666666667</v>
      </c>
      <c r="AV58" s="134"/>
      <c r="AW58" s="51"/>
      <c r="AX58" s="108"/>
      <c r="AY58" s="129"/>
      <c r="AZ58" s="179"/>
      <c r="BA58" s="129"/>
      <c r="BB58" s="107"/>
      <c r="BC58" s="108"/>
      <c r="BD58" s="101">
        <f>+BD54</f>
        <v>309446300</v>
      </c>
      <c r="BE58" s="101">
        <f>+BE54</f>
        <v>36270000</v>
      </c>
      <c r="BF58" s="164"/>
      <c r="BG58" s="129"/>
      <c r="BH58" s="108"/>
      <c r="BI58" s="108"/>
      <c r="BJ58" s="108"/>
      <c r="BK58" s="138"/>
      <c r="BL58" s="109"/>
      <c r="BM58" s="108"/>
      <c r="BN58" s="108"/>
      <c r="BO58" s="108"/>
      <c r="BP58" s="108"/>
      <c r="BQ58" s="109"/>
    </row>
    <row r="59" spans="1:69" ht="126" customHeight="1">
      <c r="A59" s="79"/>
      <c r="B59" s="80"/>
      <c r="C59" s="80"/>
      <c r="D59" s="117"/>
      <c r="E59" s="117"/>
      <c r="F59" s="117"/>
      <c r="G59" s="117"/>
      <c r="H59" s="118"/>
      <c r="I59" s="118"/>
      <c r="J59" s="397"/>
      <c r="K59" s="389" t="s">
        <v>394</v>
      </c>
      <c r="L59" s="389" t="s">
        <v>395</v>
      </c>
      <c r="M59" s="389">
        <v>1</v>
      </c>
      <c r="N59" s="389" t="s">
        <v>394</v>
      </c>
      <c r="O59" s="389"/>
      <c r="P59" s="389" t="s">
        <v>93</v>
      </c>
      <c r="Q59" s="389" t="s">
        <v>396</v>
      </c>
      <c r="R59" s="389">
        <v>0.75</v>
      </c>
      <c r="S59" s="389">
        <v>164</v>
      </c>
      <c r="T59" s="389">
        <v>1</v>
      </c>
      <c r="U59" s="389">
        <v>34</v>
      </c>
      <c r="V59" s="389">
        <v>61</v>
      </c>
      <c r="W59" s="374">
        <f t="shared" si="0"/>
        <v>95</v>
      </c>
      <c r="X59" s="374">
        <v>164</v>
      </c>
      <c r="Y59" s="402">
        <f>+W59/S59</f>
        <v>0.57926829268292679</v>
      </c>
      <c r="Z59" s="402">
        <v>1</v>
      </c>
      <c r="AA59" s="51" t="s">
        <v>95</v>
      </c>
      <c r="AB59" s="51" t="s">
        <v>96</v>
      </c>
      <c r="AC59" s="105" t="s">
        <v>369</v>
      </c>
      <c r="AD59" s="106" t="s">
        <v>397</v>
      </c>
      <c r="AE59" s="389" t="s">
        <v>398</v>
      </c>
      <c r="AF59" s="408">
        <v>2020130010151</v>
      </c>
      <c r="AG59" s="389" t="s">
        <v>397</v>
      </c>
      <c r="AH59" s="51" t="s">
        <v>399</v>
      </c>
      <c r="AI59" s="151" t="s">
        <v>400</v>
      </c>
      <c r="AJ59" s="50">
        <v>164</v>
      </c>
      <c r="AK59" s="46">
        <v>0.2</v>
      </c>
      <c r="AL59" s="51" t="s">
        <v>102</v>
      </c>
      <c r="AM59" s="51" t="s">
        <v>103</v>
      </c>
      <c r="AN59" s="51">
        <v>180</v>
      </c>
      <c r="AO59" s="50">
        <v>164</v>
      </c>
      <c r="AP59" s="134"/>
      <c r="AQ59" s="134"/>
      <c r="AR59" s="51">
        <v>34</v>
      </c>
      <c r="AS59" s="134"/>
      <c r="AT59" s="184">
        <v>41</v>
      </c>
      <c r="AU59" s="67">
        <f t="shared" si="1"/>
        <v>0.25</v>
      </c>
      <c r="AV59" s="134">
        <v>0.4</v>
      </c>
      <c r="AW59" s="51" t="s">
        <v>401</v>
      </c>
      <c r="AX59" s="51" t="s">
        <v>402</v>
      </c>
      <c r="AY59" s="129" t="s">
        <v>376</v>
      </c>
      <c r="AZ59" s="179">
        <v>1556957189</v>
      </c>
      <c r="BA59" s="129" t="s">
        <v>403</v>
      </c>
      <c r="BB59" s="108" t="s">
        <v>398</v>
      </c>
      <c r="BC59" s="108" t="s">
        <v>404</v>
      </c>
      <c r="BD59" s="380">
        <v>1556957189</v>
      </c>
      <c r="BE59" s="380">
        <v>346800000</v>
      </c>
      <c r="BF59" s="108" t="s">
        <v>110</v>
      </c>
      <c r="BG59" s="129" t="s">
        <v>263</v>
      </c>
      <c r="BH59" s="108" t="s">
        <v>217</v>
      </c>
      <c r="BI59" s="107" t="s">
        <v>376</v>
      </c>
      <c r="BJ59" s="180" t="s">
        <v>102</v>
      </c>
      <c r="BK59" s="138">
        <v>307500000</v>
      </c>
      <c r="BL59" s="109">
        <v>0.2</v>
      </c>
      <c r="BM59" s="180"/>
      <c r="BN59" s="185" t="s">
        <v>405</v>
      </c>
      <c r="BO59" s="182" t="s">
        <v>406</v>
      </c>
      <c r="BP59" s="182" t="s">
        <v>407</v>
      </c>
      <c r="BQ59" s="182" t="s">
        <v>408</v>
      </c>
    </row>
    <row r="60" spans="1:69" ht="115.5" customHeight="1">
      <c r="A60" s="79"/>
      <c r="B60" s="80"/>
      <c r="C60" s="80"/>
      <c r="D60" s="117"/>
      <c r="E60" s="117"/>
      <c r="F60" s="117"/>
      <c r="G60" s="117"/>
      <c r="H60" s="118"/>
      <c r="I60" s="118"/>
      <c r="J60" s="397"/>
      <c r="K60" s="390"/>
      <c r="L60" s="390"/>
      <c r="M60" s="390"/>
      <c r="N60" s="390"/>
      <c r="O60" s="390"/>
      <c r="P60" s="390" t="s">
        <v>93</v>
      </c>
      <c r="Q60" s="390" t="s">
        <v>396</v>
      </c>
      <c r="R60" s="390"/>
      <c r="S60" s="390"/>
      <c r="T60" s="390"/>
      <c r="U60" s="390">
        <v>1</v>
      </c>
      <c r="V60" s="390">
        <v>1</v>
      </c>
      <c r="W60" s="375"/>
      <c r="X60" s="375"/>
      <c r="Y60" s="403"/>
      <c r="Z60" s="403"/>
      <c r="AA60" s="51" t="s">
        <v>95</v>
      </c>
      <c r="AB60" s="51" t="s">
        <v>123</v>
      </c>
      <c r="AC60" s="105"/>
      <c r="AD60" s="106"/>
      <c r="AE60" s="390"/>
      <c r="AF60" s="409"/>
      <c r="AG60" s="390"/>
      <c r="AH60" s="51" t="s">
        <v>409</v>
      </c>
      <c r="AI60" s="174" t="s">
        <v>410</v>
      </c>
      <c r="AJ60" s="46">
        <v>1</v>
      </c>
      <c r="AK60" s="46">
        <v>0.17</v>
      </c>
      <c r="AL60" s="51" t="s">
        <v>102</v>
      </c>
      <c r="AM60" s="51" t="s">
        <v>103</v>
      </c>
      <c r="AN60" s="51">
        <v>180</v>
      </c>
      <c r="AO60" s="46">
        <v>1</v>
      </c>
      <c r="AP60" s="108"/>
      <c r="AQ60" s="108"/>
      <c r="AR60" s="51">
        <v>17</v>
      </c>
      <c r="AS60" s="51"/>
      <c r="AT60" s="51">
        <v>9</v>
      </c>
      <c r="AU60" s="67">
        <v>1</v>
      </c>
      <c r="AV60" s="134">
        <v>0.42</v>
      </c>
      <c r="AW60" s="51" t="s">
        <v>401</v>
      </c>
      <c r="AX60" s="51" t="s">
        <v>402</v>
      </c>
      <c r="AY60" s="51"/>
      <c r="AZ60" s="179"/>
      <c r="BA60" s="107"/>
      <c r="BB60" s="107"/>
      <c r="BC60" s="108"/>
      <c r="BD60" s="380"/>
      <c r="BE60" s="380"/>
      <c r="BF60" s="108" t="s">
        <v>110</v>
      </c>
      <c r="BG60" s="129" t="s">
        <v>263</v>
      </c>
      <c r="BH60" s="108" t="s">
        <v>217</v>
      </c>
      <c r="BI60" s="108"/>
      <c r="BJ60" s="180" t="s">
        <v>102</v>
      </c>
      <c r="BK60" s="138"/>
      <c r="BL60" s="109"/>
      <c r="BM60" s="180"/>
      <c r="BN60" s="108" t="s">
        <v>411</v>
      </c>
      <c r="BO60" s="108"/>
      <c r="BP60" s="108"/>
      <c r="BQ60" s="108"/>
    </row>
    <row r="61" spans="1:69" ht="115.5" customHeight="1">
      <c r="A61" s="79"/>
      <c r="B61" s="80"/>
      <c r="C61" s="80"/>
      <c r="D61" s="117"/>
      <c r="E61" s="117"/>
      <c r="F61" s="117"/>
      <c r="G61" s="117"/>
      <c r="H61" s="118"/>
      <c r="I61" s="118"/>
      <c r="J61" s="397"/>
      <c r="K61" s="390"/>
      <c r="L61" s="390"/>
      <c r="M61" s="390"/>
      <c r="N61" s="390"/>
      <c r="O61" s="390"/>
      <c r="P61" s="390" t="s">
        <v>93</v>
      </c>
      <c r="Q61" s="390" t="s">
        <v>396</v>
      </c>
      <c r="R61" s="390"/>
      <c r="S61" s="390"/>
      <c r="T61" s="390"/>
      <c r="U61" s="390"/>
      <c r="V61" s="390"/>
      <c r="W61" s="375"/>
      <c r="X61" s="375"/>
      <c r="Y61" s="403"/>
      <c r="Z61" s="403"/>
      <c r="AA61" s="51" t="s">
        <v>136</v>
      </c>
      <c r="AB61" s="51" t="s">
        <v>137</v>
      </c>
      <c r="AC61" s="105"/>
      <c r="AD61" s="106"/>
      <c r="AE61" s="390"/>
      <c r="AF61" s="409"/>
      <c r="AG61" s="390"/>
      <c r="AH61" s="51" t="s">
        <v>412</v>
      </c>
      <c r="AI61" s="174" t="s">
        <v>410</v>
      </c>
      <c r="AJ61" s="46">
        <v>1</v>
      </c>
      <c r="AK61" s="46">
        <v>0.15</v>
      </c>
      <c r="AL61" s="51" t="s">
        <v>102</v>
      </c>
      <c r="AM61" s="51" t="s">
        <v>103</v>
      </c>
      <c r="AN61" s="51">
        <v>180</v>
      </c>
      <c r="AO61" s="46">
        <v>1</v>
      </c>
      <c r="AP61" s="108">
        <f>80/5</f>
        <v>16</v>
      </c>
      <c r="AQ61" s="108"/>
      <c r="AR61" s="51">
        <v>15</v>
      </c>
      <c r="AS61" s="51"/>
      <c r="AT61" s="51">
        <v>43</v>
      </c>
      <c r="AU61" s="67">
        <v>1</v>
      </c>
      <c r="AV61" s="134">
        <v>0.42</v>
      </c>
      <c r="AW61" s="51"/>
      <c r="AX61" s="51"/>
      <c r="AY61" s="51"/>
      <c r="AZ61" s="179"/>
      <c r="BA61" s="107"/>
      <c r="BB61" s="107"/>
      <c r="BC61" s="108"/>
      <c r="BD61" s="380"/>
      <c r="BE61" s="380"/>
      <c r="BF61" s="108"/>
      <c r="BG61" s="129" t="s">
        <v>263</v>
      </c>
      <c r="BH61" s="108" t="s">
        <v>217</v>
      </c>
      <c r="BI61" s="108"/>
      <c r="BJ61" s="180" t="s">
        <v>102</v>
      </c>
      <c r="BK61" s="138"/>
      <c r="BL61" s="109"/>
      <c r="BM61" s="180"/>
      <c r="BN61" s="186"/>
      <c r="BO61" s="108"/>
      <c r="BP61" s="108"/>
      <c r="BQ61" s="108"/>
    </row>
    <row r="62" spans="1:69" ht="115.5" customHeight="1">
      <c r="A62" s="79"/>
      <c r="B62" s="80"/>
      <c r="C62" s="80"/>
      <c r="D62" s="117"/>
      <c r="E62" s="117"/>
      <c r="F62" s="117"/>
      <c r="G62" s="117"/>
      <c r="H62" s="118"/>
      <c r="I62" s="118"/>
      <c r="J62" s="397"/>
      <c r="K62" s="390"/>
      <c r="L62" s="390"/>
      <c r="M62" s="390"/>
      <c r="N62" s="390"/>
      <c r="O62" s="390"/>
      <c r="P62" s="390" t="s">
        <v>93</v>
      </c>
      <c r="Q62" s="390" t="s">
        <v>396</v>
      </c>
      <c r="R62" s="390"/>
      <c r="S62" s="390"/>
      <c r="T62" s="390"/>
      <c r="U62" s="390"/>
      <c r="V62" s="390"/>
      <c r="W62" s="375"/>
      <c r="X62" s="375"/>
      <c r="Y62" s="403"/>
      <c r="Z62" s="403"/>
      <c r="AA62" s="51"/>
      <c r="AB62" s="51"/>
      <c r="AC62" s="105"/>
      <c r="AD62" s="106"/>
      <c r="AE62" s="390"/>
      <c r="AF62" s="409"/>
      <c r="AG62" s="390"/>
      <c r="AH62" s="51" t="s">
        <v>413</v>
      </c>
      <c r="AI62" s="174" t="s">
        <v>400</v>
      </c>
      <c r="AJ62" s="46">
        <v>1</v>
      </c>
      <c r="AK62" s="46">
        <v>0.15</v>
      </c>
      <c r="AL62" s="51" t="s">
        <v>102</v>
      </c>
      <c r="AM62" s="51" t="s">
        <v>103</v>
      </c>
      <c r="AN62" s="51">
        <v>180</v>
      </c>
      <c r="AO62" s="46">
        <v>1</v>
      </c>
      <c r="AP62" s="108"/>
      <c r="AQ62" s="108"/>
      <c r="AR62" s="51">
        <v>33</v>
      </c>
      <c r="AS62" s="51"/>
      <c r="AT62" s="51">
        <v>14</v>
      </c>
      <c r="AU62" s="67">
        <v>1</v>
      </c>
      <c r="AV62" s="134" t="s">
        <v>414</v>
      </c>
      <c r="AW62" s="51"/>
      <c r="AX62" s="51"/>
      <c r="AY62" s="51"/>
      <c r="AZ62" s="179"/>
      <c r="BA62" s="107"/>
      <c r="BB62" s="107"/>
      <c r="BC62" s="108"/>
      <c r="BD62" s="380"/>
      <c r="BE62" s="380"/>
      <c r="BF62" s="108"/>
      <c r="BG62" s="129" t="s">
        <v>263</v>
      </c>
      <c r="BH62" s="108" t="s">
        <v>217</v>
      </c>
      <c r="BI62" s="108"/>
      <c r="BJ62" s="180" t="s">
        <v>102</v>
      </c>
      <c r="BK62" s="138"/>
      <c r="BL62" s="109"/>
      <c r="BM62" s="180"/>
      <c r="BN62" s="186" t="s">
        <v>415</v>
      </c>
      <c r="BO62" s="108"/>
      <c r="BP62" s="108"/>
      <c r="BQ62" s="108"/>
    </row>
    <row r="63" spans="1:69" ht="115.5" customHeight="1">
      <c r="A63" s="79"/>
      <c r="B63" s="80"/>
      <c r="C63" s="80"/>
      <c r="D63" s="117"/>
      <c r="E63" s="117"/>
      <c r="F63" s="117"/>
      <c r="G63" s="117"/>
      <c r="H63" s="118"/>
      <c r="I63" s="118"/>
      <c r="J63" s="397"/>
      <c r="K63" s="390"/>
      <c r="L63" s="390"/>
      <c r="M63" s="390"/>
      <c r="N63" s="390"/>
      <c r="O63" s="390"/>
      <c r="P63" s="390" t="s">
        <v>93</v>
      </c>
      <c r="Q63" s="390" t="s">
        <v>396</v>
      </c>
      <c r="R63" s="390"/>
      <c r="S63" s="390"/>
      <c r="T63" s="390"/>
      <c r="U63" s="390"/>
      <c r="V63" s="390"/>
      <c r="W63" s="375"/>
      <c r="X63" s="375"/>
      <c r="Y63" s="403"/>
      <c r="Z63" s="403"/>
      <c r="AA63" s="51"/>
      <c r="AB63" s="51"/>
      <c r="AC63" s="105"/>
      <c r="AD63" s="106"/>
      <c r="AE63" s="390"/>
      <c r="AF63" s="409"/>
      <c r="AG63" s="390"/>
      <c r="AH63" s="51" t="s">
        <v>416</v>
      </c>
      <c r="AI63" s="174" t="s">
        <v>410</v>
      </c>
      <c r="AJ63" s="187">
        <v>52</v>
      </c>
      <c r="AK63" s="46">
        <v>0.17</v>
      </c>
      <c r="AL63" s="51" t="s">
        <v>102</v>
      </c>
      <c r="AM63" s="51" t="s">
        <v>103</v>
      </c>
      <c r="AN63" s="51">
        <v>180</v>
      </c>
      <c r="AO63" s="187">
        <v>52</v>
      </c>
      <c r="AP63" s="108"/>
      <c r="AQ63" s="108"/>
      <c r="AR63" s="51">
        <v>180</v>
      </c>
      <c r="AS63" s="51"/>
      <c r="AT63" s="51">
        <v>182</v>
      </c>
      <c r="AU63" s="67">
        <v>1</v>
      </c>
      <c r="AV63" s="134">
        <v>0.42</v>
      </c>
      <c r="AW63" s="51"/>
      <c r="AX63" s="51"/>
      <c r="AY63" s="51"/>
      <c r="AZ63" s="179"/>
      <c r="BA63" s="107"/>
      <c r="BB63" s="107"/>
      <c r="BC63" s="108"/>
      <c r="BD63" s="380"/>
      <c r="BE63" s="380"/>
      <c r="BF63" s="108"/>
      <c r="BG63" s="129" t="s">
        <v>263</v>
      </c>
      <c r="BH63" s="108" t="s">
        <v>217</v>
      </c>
      <c r="BI63" s="108"/>
      <c r="BJ63" s="180" t="s">
        <v>102</v>
      </c>
      <c r="BK63" s="138"/>
      <c r="BL63" s="109"/>
      <c r="BM63" s="180"/>
      <c r="BN63" s="108" t="s">
        <v>417</v>
      </c>
      <c r="BO63" s="108"/>
      <c r="BP63" s="108"/>
      <c r="BQ63" s="108"/>
    </row>
    <row r="64" spans="1:69" ht="115.5" customHeight="1">
      <c r="A64" s="79"/>
      <c r="B64" s="80"/>
      <c r="C64" s="80"/>
      <c r="D64" s="117"/>
      <c r="E64" s="117"/>
      <c r="F64" s="117"/>
      <c r="G64" s="117"/>
      <c r="H64" s="118"/>
      <c r="I64" s="118"/>
      <c r="J64" s="397"/>
      <c r="K64" s="390"/>
      <c r="L64" s="390"/>
      <c r="M64" s="390"/>
      <c r="N64" s="390"/>
      <c r="O64" s="390"/>
      <c r="P64" s="390" t="s">
        <v>93</v>
      </c>
      <c r="Q64" s="390" t="s">
        <v>396</v>
      </c>
      <c r="R64" s="390"/>
      <c r="S64" s="390"/>
      <c r="T64" s="390"/>
      <c r="U64" s="390"/>
      <c r="V64" s="390"/>
      <c r="W64" s="375"/>
      <c r="X64" s="375"/>
      <c r="Y64" s="403"/>
      <c r="Z64" s="403"/>
      <c r="AA64" s="51"/>
      <c r="AB64" s="51"/>
      <c r="AC64" s="105"/>
      <c r="AD64" s="106"/>
      <c r="AE64" s="390"/>
      <c r="AF64" s="409"/>
      <c r="AG64" s="390"/>
      <c r="AH64" s="51" t="s">
        <v>418</v>
      </c>
      <c r="AI64" s="174" t="s">
        <v>410</v>
      </c>
      <c r="AJ64" s="187">
        <v>1</v>
      </c>
      <c r="AK64" s="46">
        <v>0.16</v>
      </c>
      <c r="AL64" s="51" t="s">
        <v>102</v>
      </c>
      <c r="AM64" s="51" t="s">
        <v>103</v>
      </c>
      <c r="AN64" s="51">
        <v>180</v>
      </c>
      <c r="AO64" s="187">
        <v>1</v>
      </c>
      <c r="AP64" s="108"/>
      <c r="AQ64" s="108"/>
      <c r="AR64" s="51">
        <v>3</v>
      </c>
      <c r="AS64" s="51"/>
      <c r="AT64" s="51">
        <v>3</v>
      </c>
      <c r="AU64" s="67">
        <v>1</v>
      </c>
      <c r="AV64" s="134">
        <v>0.3</v>
      </c>
      <c r="AW64" s="51"/>
      <c r="AX64" s="51"/>
      <c r="AY64" s="51"/>
      <c r="AZ64" s="179"/>
      <c r="BA64" s="107"/>
      <c r="BB64" s="107"/>
      <c r="BC64" s="108"/>
      <c r="BD64" s="380"/>
      <c r="BE64" s="380"/>
      <c r="BF64" s="108"/>
      <c r="BG64" s="129" t="s">
        <v>419</v>
      </c>
      <c r="BH64" s="108" t="s">
        <v>217</v>
      </c>
      <c r="BI64" s="108"/>
      <c r="BJ64" s="180" t="s">
        <v>102</v>
      </c>
      <c r="BK64" s="138"/>
      <c r="BL64" s="109"/>
      <c r="BM64" s="180"/>
      <c r="BN64" s="108" t="s">
        <v>420</v>
      </c>
      <c r="BO64" s="108"/>
      <c r="BP64" s="108"/>
      <c r="BQ64" s="108"/>
    </row>
    <row r="65" spans="1:69" ht="115.5" customHeight="1">
      <c r="A65" s="79"/>
      <c r="B65" s="80"/>
      <c r="C65" s="80"/>
      <c r="D65" s="117"/>
      <c r="E65" s="117"/>
      <c r="F65" s="117"/>
      <c r="G65" s="117"/>
      <c r="H65" s="118"/>
      <c r="I65" s="118"/>
      <c r="J65" s="397"/>
      <c r="K65" s="391"/>
      <c r="L65" s="391"/>
      <c r="M65" s="391"/>
      <c r="N65" s="391"/>
      <c r="O65" s="391"/>
      <c r="P65" s="391"/>
      <c r="Q65" s="391"/>
      <c r="R65" s="391"/>
      <c r="S65" s="391"/>
      <c r="T65" s="391"/>
      <c r="U65" s="391"/>
      <c r="V65" s="391"/>
      <c r="W65" s="392"/>
      <c r="X65" s="392"/>
      <c r="Y65" s="404"/>
      <c r="Z65" s="404"/>
      <c r="AA65" s="51"/>
      <c r="AB65" s="51"/>
      <c r="AC65" s="164"/>
      <c r="AD65" s="107"/>
      <c r="AE65" s="391"/>
      <c r="AF65" s="410"/>
      <c r="AG65" s="391"/>
      <c r="AH65" s="386" t="str">
        <f>+AE59</f>
        <v>Programación de la Vigilancia en Salud Pública en el Distrito de  Cartagena de Indias</v>
      </c>
      <c r="AI65" s="387"/>
      <c r="AJ65" s="387"/>
      <c r="AK65" s="387"/>
      <c r="AL65" s="387"/>
      <c r="AM65" s="387"/>
      <c r="AN65" s="387"/>
      <c r="AO65" s="387"/>
      <c r="AP65" s="387"/>
      <c r="AQ65" s="387"/>
      <c r="AR65" s="387"/>
      <c r="AS65" s="387"/>
      <c r="AT65" s="388"/>
      <c r="AU65" s="100">
        <f>AVERAGE(AU59:AU64)</f>
        <v>0.875</v>
      </c>
      <c r="AV65" s="134"/>
      <c r="AW65" s="51"/>
      <c r="AX65" s="51"/>
      <c r="AY65" s="51"/>
      <c r="AZ65" s="179"/>
      <c r="BA65" s="107"/>
      <c r="BB65" s="107"/>
      <c r="BC65" s="108"/>
      <c r="BD65" s="73">
        <f>+BD59</f>
        <v>1556957189</v>
      </c>
      <c r="BE65" s="188">
        <f>+BE59</f>
        <v>346800000</v>
      </c>
      <c r="BF65" s="108"/>
      <c r="BG65" s="129"/>
      <c r="BH65" s="108"/>
      <c r="BI65" s="108"/>
      <c r="BJ65" s="180"/>
      <c r="BK65" s="138"/>
      <c r="BL65" s="109"/>
      <c r="BM65" s="180"/>
      <c r="BN65" s="108"/>
      <c r="BO65" s="108"/>
      <c r="BP65" s="108"/>
      <c r="BQ65" s="108"/>
    </row>
    <row r="66" spans="1:69" s="163" customFormat="1" ht="125.45" customHeight="1">
      <c r="A66" s="79"/>
      <c r="B66" s="80"/>
      <c r="C66" s="80"/>
      <c r="D66" s="117"/>
      <c r="E66" s="117"/>
      <c r="F66" s="117"/>
      <c r="G66" s="117"/>
      <c r="H66" s="149"/>
      <c r="I66" s="149"/>
      <c r="J66" s="397"/>
      <c r="K66" s="102" t="s">
        <v>421</v>
      </c>
      <c r="L66" s="51" t="s">
        <v>252</v>
      </c>
      <c r="M66" s="51" t="s">
        <v>253</v>
      </c>
      <c r="N66" s="102" t="s">
        <v>421</v>
      </c>
      <c r="O66" s="51"/>
      <c r="P66" s="51" t="s">
        <v>93</v>
      </c>
      <c r="Q66" s="51" t="s">
        <v>422</v>
      </c>
      <c r="R66" s="91">
        <v>0.75</v>
      </c>
      <c r="S66" s="91">
        <v>0.25</v>
      </c>
      <c r="T66" s="91">
        <v>1</v>
      </c>
      <c r="U66" s="91">
        <v>0.06</v>
      </c>
      <c r="V66" s="91">
        <v>0.1119</v>
      </c>
      <c r="W66" s="189">
        <f>+U66+V66</f>
        <v>0.1719</v>
      </c>
      <c r="X66" s="104">
        <f>+T66</f>
        <v>1</v>
      </c>
      <c r="Y66" s="100">
        <f t="shared" si="3"/>
        <v>0.68759999999999999</v>
      </c>
      <c r="Z66" s="100">
        <f>+X66</f>
        <v>1</v>
      </c>
      <c r="AA66" s="151" t="s">
        <v>95</v>
      </c>
      <c r="AB66" s="151" t="s">
        <v>96</v>
      </c>
      <c r="AC66" s="105" t="s">
        <v>369</v>
      </c>
      <c r="AD66" s="105" t="s">
        <v>423</v>
      </c>
      <c r="AE66" s="396" t="s">
        <v>424</v>
      </c>
      <c r="AF66" s="399">
        <v>2021130010170</v>
      </c>
      <c r="AG66" s="396" t="s">
        <v>423</v>
      </c>
      <c r="AH66" s="61" t="s">
        <v>425</v>
      </c>
      <c r="AI66" s="190" t="s">
        <v>426</v>
      </c>
      <c r="AJ66" s="158">
        <v>12</v>
      </c>
      <c r="AK66" s="170">
        <v>0.15</v>
      </c>
      <c r="AL66" s="158" t="s">
        <v>102</v>
      </c>
      <c r="AM66" s="164" t="s">
        <v>103</v>
      </c>
      <c r="AN66" s="155">
        <v>180</v>
      </c>
      <c r="AO66" s="155">
        <v>12</v>
      </c>
      <c r="AP66" s="155"/>
      <c r="AQ66" s="155"/>
      <c r="AR66" s="155">
        <v>3</v>
      </c>
      <c r="AS66" s="155"/>
      <c r="AT66" s="155">
        <v>2</v>
      </c>
      <c r="AU66" s="67">
        <f t="shared" si="1"/>
        <v>0.16666666666666666</v>
      </c>
      <c r="AV66" s="76">
        <v>0.41666666666666669</v>
      </c>
      <c r="AW66" s="155" t="s">
        <v>401</v>
      </c>
      <c r="AX66" s="155" t="s">
        <v>427</v>
      </c>
      <c r="AY66" s="157" t="s">
        <v>376</v>
      </c>
      <c r="AZ66" s="85">
        <v>832560867</v>
      </c>
      <c r="BA66" s="157" t="s">
        <v>403</v>
      </c>
      <c r="BB66" s="157" t="s">
        <v>428</v>
      </c>
      <c r="BC66" s="155" t="s">
        <v>429</v>
      </c>
      <c r="BD66" s="380">
        <v>832560867</v>
      </c>
      <c r="BE66" s="380">
        <v>121462000</v>
      </c>
      <c r="BF66" s="155" t="s">
        <v>110</v>
      </c>
      <c r="BG66" s="157" t="s">
        <v>263</v>
      </c>
      <c r="BH66" s="158" t="s">
        <v>217</v>
      </c>
      <c r="BI66" s="154" t="s">
        <v>376</v>
      </c>
      <c r="BJ66" s="158" t="s">
        <v>102</v>
      </c>
      <c r="BK66" s="161">
        <v>91962000</v>
      </c>
      <c r="BL66" s="191">
        <v>0.1105</v>
      </c>
      <c r="BM66" s="154"/>
      <c r="BN66" s="192" t="s">
        <v>430</v>
      </c>
      <c r="BO66" s="112" t="s">
        <v>431</v>
      </c>
      <c r="BP66" s="112" t="s">
        <v>432</v>
      </c>
      <c r="BQ66" s="182" t="s">
        <v>433</v>
      </c>
    </row>
    <row r="67" spans="1:69" s="163" customFormat="1" ht="111" customHeight="1">
      <c r="A67" s="79"/>
      <c r="B67" s="80"/>
      <c r="C67" s="80"/>
      <c r="D67" s="117"/>
      <c r="E67" s="117"/>
      <c r="F67" s="117"/>
      <c r="G67" s="117"/>
      <c r="H67" s="149"/>
      <c r="I67" s="149"/>
      <c r="J67" s="397"/>
      <c r="K67" s="389" t="s">
        <v>434</v>
      </c>
      <c r="L67" s="389" t="s">
        <v>435</v>
      </c>
      <c r="M67" s="389">
        <v>0</v>
      </c>
      <c r="N67" s="389" t="s">
        <v>434</v>
      </c>
      <c r="O67" s="389"/>
      <c r="P67" s="389" t="s">
        <v>93</v>
      </c>
      <c r="Q67" s="389" t="s">
        <v>436</v>
      </c>
      <c r="R67" s="389">
        <v>17</v>
      </c>
      <c r="S67" s="389">
        <v>19</v>
      </c>
      <c r="T67" s="389">
        <v>71</v>
      </c>
      <c r="U67" s="389">
        <v>3</v>
      </c>
      <c r="V67" s="389">
        <v>12</v>
      </c>
      <c r="W67" s="374">
        <f t="shared" si="0"/>
        <v>15</v>
      </c>
      <c r="X67" s="374">
        <f t="shared" si="2"/>
        <v>86</v>
      </c>
      <c r="Y67" s="402">
        <f t="shared" si="3"/>
        <v>0.78947368421052633</v>
      </c>
      <c r="Z67" s="402">
        <v>1</v>
      </c>
      <c r="AA67" s="151" t="s">
        <v>95</v>
      </c>
      <c r="AB67" s="151" t="s">
        <v>123</v>
      </c>
      <c r="AC67" s="105"/>
      <c r="AD67" s="105"/>
      <c r="AE67" s="397"/>
      <c r="AF67" s="400"/>
      <c r="AG67" s="397"/>
      <c r="AH67" s="61" t="s">
        <v>437</v>
      </c>
      <c r="AI67" s="190" t="s">
        <v>438</v>
      </c>
      <c r="AJ67" s="155">
        <v>8</v>
      </c>
      <c r="AK67" s="170">
        <v>0.3</v>
      </c>
      <c r="AL67" s="158" t="s">
        <v>102</v>
      </c>
      <c r="AM67" s="164" t="s">
        <v>103</v>
      </c>
      <c r="AN67" s="155">
        <v>180</v>
      </c>
      <c r="AO67" s="193">
        <v>8</v>
      </c>
      <c r="AP67" s="193"/>
      <c r="AQ67" s="193"/>
      <c r="AR67" s="193">
        <v>1</v>
      </c>
      <c r="AS67" s="193"/>
      <c r="AT67" s="193">
        <v>5</v>
      </c>
      <c r="AU67" s="67">
        <f t="shared" si="1"/>
        <v>0.625</v>
      </c>
      <c r="AV67" s="76">
        <v>0.75</v>
      </c>
      <c r="AW67" s="155" t="s">
        <v>401</v>
      </c>
      <c r="AX67" s="155" t="s">
        <v>427</v>
      </c>
      <c r="AY67" s="157"/>
      <c r="AZ67" s="160"/>
      <c r="BA67" s="154"/>
      <c r="BB67" s="154"/>
      <c r="BC67" s="158"/>
      <c r="BD67" s="380"/>
      <c r="BE67" s="380"/>
      <c r="BF67" s="155" t="s">
        <v>110</v>
      </c>
      <c r="BG67" s="157" t="s">
        <v>263</v>
      </c>
      <c r="BH67" s="158" t="s">
        <v>217</v>
      </c>
      <c r="BI67" s="154"/>
      <c r="BJ67" s="158" t="s">
        <v>102</v>
      </c>
      <c r="BK67" s="161"/>
      <c r="BL67" s="162"/>
      <c r="BM67" s="154"/>
      <c r="BN67" s="194" t="s">
        <v>439</v>
      </c>
      <c r="BO67" s="158"/>
      <c r="BP67" s="158"/>
      <c r="BQ67" s="76"/>
    </row>
    <row r="68" spans="1:69" s="163" customFormat="1" ht="96.6" customHeight="1">
      <c r="A68" s="79"/>
      <c r="B68" s="80"/>
      <c r="C68" s="80"/>
      <c r="D68" s="117"/>
      <c r="E68" s="117"/>
      <c r="F68" s="117"/>
      <c r="G68" s="117"/>
      <c r="H68" s="149"/>
      <c r="I68" s="149"/>
      <c r="J68" s="397"/>
      <c r="K68" s="390"/>
      <c r="L68" s="390"/>
      <c r="M68" s="390"/>
      <c r="N68" s="390"/>
      <c r="O68" s="390"/>
      <c r="P68" s="390"/>
      <c r="Q68" s="390"/>
      <c r="R68" s="390"/>
      <c r="S68" s="390"/>
      <c r="T68" s="390"/>
      <c r="U68" s="390"/>
      <c r="V68" s="390"/>
      <c r="W68" s="375"/>
      <c r="X68" s="375"/>
      <c r="Y68" s="403"/>
      <c r="Z68" s="403"/>
      <c r="AA68" s="151" t="s">
        <v>136</v>
      </c>
      <c r="AB68" s="151" t="s">
        <v>137</v>
      </c>
      <c r="AC68" s="105"/>
      <c r="AD68" s="105"/>
      <c r="AE68" s="397"/>
      <c r="AF68" s="400"/>
      <c r="AG68" s="397"/>
      <c r="AH68" s="61" t="s">
        <v>440</v>
      </c>
      <c r="AI68" s="164" t="s">
        <v>441</v>
      </c>
      <c r="AJ68" s="155">
        <v>22</v>
      </c>
      <c r="AK68" s="156">
        <v>0.15</v>
      </c>
      <c r="AL68" s="155" t="s">
        <v>102</v>
      </c>
      <c r="AM68" s="151" t="s">
        <v>103</v>
      </c>
      <c r="AN68" s="155">
        <v>180</v>
      </c>
      <c r="AO68" s="155">
        <v>22</v>
      </c>
      <c r="AP68" s="155"/>
      <c r="AQ68" s="155"/>
      <c r="AR68" s="155">
        <v>3</v>
      </c>
      <c r="AS68" s="155"/>
      <c r="AT68" s="155">
        <v>2</v>
      </c>
      <c r="AU68" s="67">
        <f t="shared" si="1"/>
        <v>9.0909090909090912E-2</v>
      </c>
      <c r="AV68" s="76">
        <v>0.41666666666666669</v>
      </c>
      <c r="AW68" s="155" t="s">
        <v>401</v>
      </c>
      <c r="AX68" s="155" t="s">
        <v>427</v>
      </c>
      <c r="AY68" s="157"/>
      <c r="AZ68" s="160"/>
      <c r="BA68" s="154"/>
      <c r="BB68" s="154"/>
      <c r="BC68" s="158"/>
      <c r="BD68" s="380"/>
      <c r="BE68" s="380"/>
      <c r="BF68" s="155" t="s">
        <v>110</v>
      </c>
      <c r="BG68" s="157" t="s">
        <v>379</v>
      </c>
      <c r="BH68" s="158" t="s">
        <v>217</v>
      </c>
      <c r="BI68" s="154"/>
      <c r="BJ68" s="158" t="s">
        <v>102</v>
      </c>
      <c r="BK68" s="161"/>
      <c r="BL68" s="162"/>
      <c r="BM68" s="154"/>
      <c r="BN68" s="195" t="s">
        <v>442</v>
      </c>
      <c r="BO68" s="158"/>
      <c r="BP68" s="158"/>
      <c r="BQ68" s="76"/>
    </row>
    <row r="69" spans="1:69" s="163" customFormat="1" ht="106.9" customHeight="1">
      <c r="A69" s="79"/>
      <c r="B69" s="80"/>
      <c r="C69" s="80"/>
      <c r="D69" s="117"/>
      <c r="E69" s="117"/>
      <c r="F69" s="117"/>
      <c r="G69" s="117"/>
      <c r="H69" s="149"/>
      <c r="I69" s="149"/>
      <c r="J69" s="397"/>
      <c r="K69" s="390"/>
      <c r="L69" s="390"/>
      <c r="M69" s="390"/>
      <c r="N69" s="390"/>
      <c r="O69" s="390"/>
      <c r="P69" s="390"/>
      <c r="Q69" s="390"/>
      <c r="R69" s="390"/>
      <c r="S69" s="390"/>
      <c r="T69" s="390"/>
      <c r="U69" s="390"/>
      <c r="V69" s="390"/>
      <c r="W69" s="375"/>
      <c r="X69" s="375"/>
      <c r="Y69" s="403"/>
      <c r="Z69" s="403"/>
      <c r="AA69" s="151"/>
      <c r="AB69" s="151"/>
      <c r="AC69" s="105"/>
      <c r="AD69" s="105"/>
      <c r="AE69" s="397"/>
      <c r="AF69" s="400"/>
      <c r="AG69" s="397"/>
      <c r="AH69" s="61" t="s">
        <v>443</v>
      </c>
      <c r="AI69" s="164" t="s">
        <v>444</v>
      </c>
      <c r="AJ69" s="158">
        <v>18</v>
      </c>
      <c r="AK69" s="170">
        <v>0.3</v>
      </c>
      <c r="AL69" s="164" t="s">
        <v>102</v>
      </c>
      <c r="AM69" s="164" t="s">
        <v>103</v>
      </c>
      <c r="AN69" s="155">
        <v>180</v>
      </c>
      <c r="AO69" s="155">
        <v>16</v>
      </c>
      <c r="AP69" s="155"/>
      <c r="AQ69" s="155"/>
      <c r="AR69" s="155">
        <v>3</v>
      </c>
      <c r="AS69" s="155"/>
      <c r="AT69" s="155">
        <v>11</v>
      </c>
      <c r="AU69" s="67">
        <f t="shared" si="1"/>
        <v>0.61111111111111116</v>
      </c>
      <c r="AV69" s="76">
        <v>0.93333333333333335</v>
      </c>
      <c r="AW69" s="155" t="s">
        <v>401</v>
      </c>
      <c r="AX69" s="155" t="s">
        <v>427</v>
      </c>
      <c r="AY69" s="155"/>
      <c r="AZ69" s="160"/>
      <c r="BA69" s="154"/>
      <c r="BB69" s="154"/>
      <c r="BC69" s="158"/>
      <c r="BD69" s="380"/>
      <c r="BE69" s="380"/>
      <c r="BF69" s="155" t="s">
        <v>110</v>
      </c>
      <c r="BG69" s="157" t="s">
        <v>379</v>
      </c>
      <c r="BH69" s="158" t="s">
        <v>217</v>
      </c>
      <c r="BI69" s="158"/>
      <c r="BJ69" s="158" t="s">
        <v>102</v>
      </c>
      <c r="BK69" s="161"/>
      <c r="BL69" s="162"/>
      <c r="BM69" s="154"/>
      <c r="BN69" s="195" t="s">
        <v>445</v>
      </c>
      <c r="BO69" s="158"/>
      <c r="BP69" s="158"/>
      <c r="BQ69" s="76"/>
    </row>
    <row r="70" spans="1:69" s="163" customFormat="1" ht="77.25" customHeight="1">
      <c r="A70" s="79"/>
      <c r="B70" s="80"/>
      <c r="C70" s="80"/>
      <c r="D70" s="117"/>
      <c r="E70" s="117"/>
      <c r="F70" s="117"/>
      <c r="G70" s="117"/>
      <c r="H70" s="149"/>
      <c r="I70" s="149"/>
      <c r="J70" s="397"/>
      <c r="K70" s="390"/>
      <c r="L70" s="390"/>
      <c r="M70" s="390"/>
      <c r="N70" s="390"/>
      <c r="O70" s="390"/>
      <c r="P70" s="390"/>
      <c r="Q70" s="390"/>
      <c r="R70" s="390"/>
      <c r="S70" s="390"/>
      <c r="T70" s="390"/>
      <c r="U70" s="390"/>
      <c r="V70" s="390"/>
      <c r="W70" s="375"/>
      <c r="X70" s="375"/>
      <c r="Y70" s="403"/>
      <c r="Z70" s="403"/>
      <c r="AA70" s="151"/>
      <c r="AB70" s="151"/>
      <c r="AC70" s="105"/>
      <c r="AD70" s="105"/>
      <c r="AE70" s="397"/>
      <c r="AF70" s="400"/>
      <c r="AG70" s="397"/>
      <c r="AH70" s="61" t="s">
        <v>446</v>
      </c>
      <c r="AI70" s="164" t="s">
        <v>447</v>
      </c>
      <c r="AJ70" s="170">
        <v>1</v>
      </c>
      <c r="AK70" s="170">
        <v>0.1</v>
      </c>
      <c r="AL70" s="164" t="s">
        <v>102</v>
      </c>
      <c r="AM70" s="164" t="s">
        <v>103</v>
      </c>
      <c r="AN70" s="155">
        <v>180</v>
      </c>
      <c r="AO70" s="155">
        <v>2</v>
      </c>
      <c r="AP70" s="155"/>
      <c r="AQ70" s="155"/>
      <c r="AR70" s="155">
        <v>0</v>
      </c>
      <c r="AS70" s="155"/>
      <c r="AT70" s="155">
        <v>0</v>
      </c>
      <c r="AU70" s="67">
        <f t="shared" si="1"/>
        <v>0</v>
      </c>
      <c r="AV70" s="76">
        <v>0</v>
      </c>
      <c r="AW70" s="155" t="s">
        <v>401</v>
      </c>
      <c r="AX70" s="155" t="s">
        <v>427</v>
      </c>
      <c r="AY70" s="155"/>
      <c r="AZ70" s="160"/>
      <c r="BA70" s="154"/>
      <c r="BB70" s="154"/>
      <c r="BC70" s="158"/>
      <c r="BD70" s="380"/>
      <c r="BE70" s="380"/>
      <c r="BF70" s="155" t="s">
        <v>110</v>
      </c>
      <c r="BG70" s="157" t="s">
        <v>388</v>
      </c>
      <c r="BH70" s="158" t="s">
        <v>217</v>
      </c>
      <c r="BI70" s="158"/>
      <c r="BJ70" s="158" t="s">
        <v>102</v>
      </c>
      <c r="BK70" s="161"/>
      <c r="BL70" s="162"/>
      <c r="BM70" s="154"/>
      <c r="BN70" s="196" t="s">
        <v>448</v>
      </c>
      <c r="BO70" s="158"/>
      <c r="BP70" s="158"/>
      <c r="BQ70" s="76"/>
    </row>
    <row r="71" spans="1:69" s="163" customFormat="1" ht="111" customHeight="1">
      <c r="A71" s="79"/>
      <c r="B71" s="80"/>
      <c r="C71" s="80"/>
      <c r="D71" s="117"/>
      <c r="E71" s="117"/>
      <c r="F71" s="117"/>
      <c r="G71" s="117"/>
      <c r="H71" s="149"/>
      <c r="I71" s="149"/>
      <c r="J71" s="397"/>
      <c r="K71" s="391"/>
      <c r="L71" s="391"/>
      <c r="M71" s="391"/>
      <c r="N71" s="391"/>
      <c r="O71" s="391"/>
      <c r="P71" s="391"/>
      <c r="Q71" s="391"/>
      <c r="R71" s="391"/>
      <c r="S71" s="391"/>
      <c r="T71" s="391"/>
      <c r="U71" s="391"/>
      <c r="V71" s="391"/>
      <c r="W71" s="392"/>
      <c r="X71" s="392"/>
      <c r="Y71" s="404"/>
      <c r="Z71" s="404"/>
      <c r="AA71" s="151"/>
      <c r="AB71" s="151"/>
      <c r="AC71" s="164"/>
      <c r="AD71" s="146"/>
      <c r="AE71" s="398"/>
      <c r="AF71" s="401"/>
      <c r="AG71" s="398"/>
      <c r="AH71" s="386" t="str">
        <f>+AE66</f>
        <v>Fortalecimiento de la Gestión del Plan de Salud Pública en   Cartagena de Indias</v>
      </c>
      <c r="AI71" s="387"/>
      <c r="AJ71" s="387"/>
      <c r="AK71" s="387"/>
      <c r="AL71" s="387"/>
      <c r="AM71" s="387"/>
      <c r="AN71" s="387"/>
      <c r="AO71" s="387"/>
      <c r="AP71" s="387"/>
      <c r="AQ71" s="387"/>
      <c r="AR71" s="387"/>
      <c r="AS71" s="387"/>
      <c r="AT71" s="388"/>
      <c r="AU71" s="100">
        <f>AVERAGE(AU66:AU70)</f>
        <v>0.29873737373737375</v>
      </c>
      <c r="AV71" s="76"/>
      <c r="AW71" s="155"/>
      <c r="AX71" s="155"/>
      <c r="AY71" s="155"/>
      <c r="AZ71" s="160"/>
      <c r="BA71" s="154"/>
      <c r="BB71" s="154"/>
      <c r="BC71" s="158"/>
      <c r="BD71" s="197">
        <f>+BD66</f>
        <v>832560867</v>
      </c>
      <c r="BE71" s="198">
        <f>+BE66</f>
        <v>121462000</v>
      </c>
      <c r="BF71" s="155"/>
      <c r="BG71" s="157"/>
      <c r="BH71" s="158"/>
      <c r="BI71" s="158"/>
      <c r="BJ71" s="158"/>
      <c r="BK71" s="161"/>
      <c r="BL71" s="162"/>
      <c r="BM71" s="154"/>
      <c r="BN71" s="196"/>
      <c r="BO71" s="158"/>
      <c r="BP71" s="158"/>
      <c r="BQ71" s="76"/>
    </row>
    <row r="72" spans="1:69" s="163" customFormat="1" ht="182.25" customHeight="1">
      <c r="A72" s="79"/>
      <c r="B72" s="80"/>
      <c r="C72" s="80"/>
      <c r="D72" s="117"/>
      <c r="E72" s="117"/>
      <c r="F72" s="117"/>
      <c r="G72" s="117"/>
      <c r="H72" s="149"/>
      <c r="I72" s="149"/>
      <c r="J72" s="397"/>
      <c r="K72" s="367" t="s">
        <v>449</v>
      </c>
      <c r="L72" s="368"/>
      <c r="M72" s="368"/>
      <c r="N72" s="368"/>
      <c r="O72" s="368"/>
      <c r="P72" s="368"/>
      <c r="Q72" s="368"/>
      <c r="R72" s="368"/>
      <c r="S72" s="368"/>
      <c r="T72" s="368"/>
      <c r="U72" s="368"/>
      <c r="V72" s="368"/>
      <c r="W72" s="368"/>
      <c r="X72" s="369"/>
      <c r="Y72" s="100">
        <f>AVERAGE(Y10:Y70)</f>
        <v>0.71645730826348519</v>
      </c>
      <c r="Z72" s="100">
        <f>AVERAGE(Z10:Z70)</f>
        <v>0.98515624999999996</v>
      </c>
      <c r="AA72" s="100" t="e">
        <f>AVERAGE(AA10:AA70)</f>
        <v>#DIV/0!</v>
      </c>
      <c r="AB72" s="100" t="e">
        <f>AVERAGE(AB10:AB70)</f>
        <v>#DIV/0!</v>
      </c>
      <c r="AC72" s="100" t="e">
        <f>AVERAGE(AC10:AC70)</f>
        <v>#DIV/0!</v>
      </c>
      <c r="AD72" s="100" t="e">
        <f>AVERAGE(AD10:AD70)</f>
        <v>#DIV/0!</v>
      </c>
      <c r="AE72" s="151"/>
      <c r="AF72" s="199"/>
      <c r="AG72" s="151"/>
      <c r="AH72" s="61"/>
      <c r="AI72" s="164"/>
      <c r="AJ72" s="170"/>
      <c r="AK72" s="170"/>
      <c r="AL72" s="164"/>
      <c r="AM72" s="164"/>
      <c r="AN72" s="155"/>
      <c r="AO72" s="155"/>
      <c r="AP72" s="155"/>
      <c r="AQ72" s="155"/>
      <c r="AR72" s="155"/>
      <c r="AS72" s="155"/>
      <c r="AT72" s="155"/>
      <c r="AU72" s="67"/>
      <c r="AV72" s="76"/>
      <c r="AW72" s="155"/>
      <c r="AX72" s="367" t="s">
        <v>450</v>
      </c>
      <c r="AY72" s="368"/>
      <c r="AZ72" s="368"/>
      <c r="BA72" s="368"/>
      <c r="BB72" s="368"/>
      <c r="BC72" s="369"/>
      <c r="BD72" s="198">
        <f>+BD71+BD65+BD58+BD53+BD48+BD39+BD31+BD18</f>
        <v>1162801924167.02</v>
      </c>
      <c r="BE72" s="198">
        <f>+BE71+BE65+BE58+BE53+BE48+BE39+BE31+BE18</f>
        <v>449137939854.31</v>
      </c>
      <c r="BF72" s="155"/>
      <c r="BG72" s="157"/>
      <c r="BH72" s="158"/>
      <c r="BI72" s="158"/>
      <c r="BJ72" s="158"/>
      <c r="BK72" s="161"/>
      <c r="BL72" s="162"/>
      <c r="BM72" s="154"/>
      <c r="BN72" s="196"/>
      <c r="BO72" s="158"/>
      <c r="BP72" s="158"/>
      <c r="BQ72" s="76"/>
    </row>
    <row r="73" spans="1:69" ht="116.45" customHeight="1">
      <c r="A73" s="79"/>
      <c r="B73" s="80"/>
      <c r="C73" s="80"/>
      <c r="D73" s="117"/>
      <c r="E73" s="117"/>
      <c r="F73" s="117"/>
      <c r="G73" s="117"/>
      <c r="H73" s="118"/>
      <c r="I73" s="118"/>
      <c r="J73" s="390" t="s">
        <v>451</v>
      </c>
      <c r="K73" s="200" t="s">
        <v>452</v>
      </c>
      <c r="L73" s="99" t="s">
        <v>453</v>
      </c>
      <c r="M73" s="99" t="s">
        <v>454</v>
      </c>
      <c r="N73" s="200" t="s">
        <v>452</v>
      </c>
      <c r="O73" s="99"/>
      <c r="P73" s="99" t="s">
        <v>93</v>
      </c>
      <c r="Q73" s="51" t="s">
        <v>455</v>
      </c>
      <c r="R73" s="51">
        <v>20230</v>
      </c>
      <c r="S73" s="201">
        <v>2500</v>
      </c>
      <c r="T73" s="202">
        <v>12262</v>
      </c>
      <c r="U73" s="203">
        <v>486</v>
      </c>
      <c r="V73" s="203">
        <v>840</v>
      </c>
      <c r="W73" s="38">
        <f t="shared" si="0"/>
        <v>1326</v>
      </c>
      <c r="X73" s="54">
        <f t="shared" si="2"/>
        <v>13588</v>
      </c>
      <c r="Y73" s="100">
        <f t="shared" si="3"/>
        <v>0.53039999999999998</v>
      </c>
      <c r="Z73" s="100">
        <f t="shared" si="4"/>
        <v>0.67167572911517548</v>
      </c>
      <c r="AA73" s="51" t="s">
        <v>95</v>
      </c>
      <c r="AB73" s="51" t="s">
        <v>96</v>
      </c>
      <c r="AC73" s="105" t="s">
        <v>456</v>
      </c>
      <c r="AD73" s="105" t="s">
        <v>457</v>
      </c>
      <c r="AE73" s="389" t="s">
        <v>458</v>
      </c>
      <c r="AF73" s="405">
        <v>2021130010157</v>
      </c>
      <c r="AG73" s="396" t="s">
        <v>457</v>
      </c>
      <c r="AH73" s="102" t="s">
        <v>459</v>
      </c>
      <c r="AI73" s="151" t="s">
        <v>460</v>
      </c>
      <c r="AJ73" s="151">
        <v>1000</v>
      </c>
      <c r="AK73" s="204">
        <v>0.15</v>
      </c>
      <c r="AL73" s="151" t="s">
        <v>102</v>
      </c>
      <c r="AM73" s="151" t="s">
        <v>103</v>
      </c>
      <c r="AN73" s="151">
        <v>180</v>
      </c>
      <c r="AO73" s="151">
        <v>1000</v>
      </c>
      <c r="AP73" s="151"/>
      <c r="AQ73" s="151"/>
      <c r="AR73" s="151">
        <v>12</v>
      </c>
      <c r="AS73" s="151"/>
      <c r="AT73" s="151">
        <f>259+12</f>
        <v>271</v>
      </c>
      <c r="AU73" s="67">
        <f t="shared" si="1"/>
        <v>0.27100000000000002</v>
      </c>
      <c r="AV73" s="204">
        <f>271/1000</f>
        <v>0.27100000000000002</v>
      </c>
      <c r="AW73" s="164" t="s">
        <v>461</v>
      </c>
      <c r="AX73" s="164" t="s">
        <v>462</v>
      </c>
      <c r="AY73" s="107" t="s">
        <v>106</v>
      </c>
      <c r="AZ73" s="205">
        <v>300000000</v>
      </c>
      <c r="BA73" s="129" t="s">
        <v>463</v>
      </c>
      <c r="BB73" s="129" t="s">
        <v>464</v>
      </c>
      <c r="BC73" s="187" t="s">
        <v>465</v>
      </c>
      <c r="BD73" s="371">
        <v>1103490479</v>
      </c>
      <c r="BE73" s="371">
        <v>74000000</v>
      </c>
      <c r="BF73" s="51" t="s">
        <v>110</v>
      </c>
      <c r="BG73" s="129" t="s">
        <v>263</v>
      </c>
      <c r="BH73" s="51" t="s">
        <v>217</v>
      </c>
      <c r="BI73" s="129" t="s">
        <v>463</v>
      </c>
      <c r="BJ73" s="51" t="s">
        <v>102</v>
      </c>
      <c r="BK73" s="206">
        <v>0</v>
      </c>
      <c r="BL73" s="134">
        <v>0</v>
      </c>
      <c r="BM73" s="46"/>
      <c r="BN73" s="108" t="s">
        <v>466</v>
      </c>
      <c r="BO73" s="207" t="s">
        <v>467</v>
      </c>
      <c r="BP73" s="207" t="s">
        <v>468</v>
      </c>
      <c r="BQ73" s="113" t="s">
        <v>469</v>
      </c>
    </row>
    <row r="74" spans="1:69" ht="127.15" customHeight="1">
      <c r="A74" s="79"/>
      <c r="B74" s="80"/>
      <c r="C74" s="80"/>
      <c r="D74" s="117"/>
      <c r="E74" s="117"/>
      <c r="F74" s="117"/>
      <c r="G74" s="117"/>
      <c r="H74" s="118"/>
      <c r="I74" s="118"/>
      <c r="J74" s="390"/>
      <c r="K74" s="102" t="s">
        <v>470</v>
      </c>
      <c r="L74" s="51" t="s">
        <v>471</v>
      </c>
      <c r="M74" s="51" t="s">
        <v>472</v>
      </c>
      <c r="N74" s="102" t="s">
        <v>470</v>
      </c>
      <c r="O74" s="51"/>
      <c r="P74" s="99" t="s">
        <v>93</v>
      </c>
      <c r="Q74" s="99" t="s">
        <v>473</v>
      </c>
      <c r="R74" s="46">
        <v>1</v>
      </c>
      <c r="S74" s="208">
        <v>0.25</v>
      </c>
      <c r="T74" s="56">
        <v>1</v>
      </c>
      <c r="U74" s="209">
        <v>0</v>
      </c>
      <c r="V74" s="209">
        <v>0.23</v>
      </c>
      <c r="W74" s="165">
        <f t="shared" si="0"/>
        <v>0.23</v>
      </c>
      <c r="X74" s="54">
        <f t="shared" si="2"/>
        <v>1.23</v>
      </c>
      <c r="Y74" s="100">
        <f>+W74/S74</f>
        <v>0.92</v>
      </c>
      <c r="Z74" s="100">
        <v>1</v>
      </c>
      <c r="AA74" s="51" t="s">
        <v>95</v>
      </c>
      <c r="AB74" s="51" t="s">
        <v>137</v>
      </c>
      <c r="AC74" s="105"/>
      <c r="AD74" s="105"/>
      <c r="AE74" s="390"/>
      <c r="AF74" s="406"/>
      <c r="AG74" s="397"/>
      <c r="AH74" s="102" t="s">
        <v>474</v>
      </c>
      <c r="AI74" s="151" t="s">
        <v>475</v>
      </c>
      <c r="AJ74" s="151">
        <v>1</v>
      </c>
      <c r="AK74" s="204">
        <v>0.05</v>
      </c>
      <c r="AL74" s="151" t="s">
        <v>102</v>
      </c>
      <c r="AM74" s="151" t="s">
        <v>103</v>
      </c>
      <c r="AN74" s="151">
        <v>180</v>
      </c>
      <c r="AO74" s="151">
        <v>1</v>
      </c>
      <c r="AP74" s="151"/>
      <c r="AQ74" s="151"/>
      <c r="AR74" s="151">
        <v>0</v>
      </c>
      <c r="AS74" s="151"/>
      <c r="AT74" s="151">
        <v>0</v>
      </c>
      <c r="AU74" s="67">
        <f t="shared" si="1"/>
        <v>0</v>
      </c>
      <c r="AV74" s="204">
        <v>0</v>
      </c>
      <c r="AW74" s="164" t="s">
        <v>461</v>
      </c>
      <c r="AX74" s="164" t="s">
        <v>462</v>
      </c>
      <c r="AY74" s="108" t="s">
        <v>270</v>
      </c>
      <c r="AZ74" s="179">
        <v>10000000</v>
      </c>
      <c r="BA74" s="129" t="s">
        <v>476</v>
      </c>
      <c r="BB74" s="129" t="s">
        <v>464</v>
      </c>
      <c r="BC74" s="187" t="s">
        <v>465</v>
      </c>
      <c r="BD74" s="372"/>
      <c r="BE74" s="372"/>
      <c r="BF74" s="51" t="s">
        <v>110</v>
      </c>
      <c r="BG74" s="129" t="s">
        <v>477</v>
      </c>
      <c r="BH74" s="51" t="s">
        <v>112</v>
      </c>
      <c r="BI74" s="129" t="s">
        <v>476</v>
      </c>
      <c r="BJ74" s="51" t="s">
        <v>102</v>
      </c>
      <c r="BK74" s="206"/>
      <c r="BL74" s="134"/>
      <c r="BM74" s="51"/>
      <c r="BN74" s="108"/>
      <c r="BO74" s="207" t="s">
        <v>478</v>
      </c>
      <c r="BP74" s="207" t="s">
        <v>479</v>
      </c>
      <c r="BQ74" s="113" t="s">
        <v>480</v>
      </c>
    </row>
    <row r="75" spans="1:69" ht="94.9" customHeight="1">
      <c r="A75" s="210"/>
      <c r="B75" s="80"/>
      <c r="C75" s="80"/>
      <c r="D75" s="117"/>
      <c r="E75" s="117"/>
      <c r="F75" s="117"/>
      <c r="G75" s="117"/>
      <c r="H75" s="118"/>
      <c r="I75" s="118"/>
      <c r="J75" s="390"/>
      <c r="K75" s="102" t="s">
        <v>481</v>
      </c>
      <c r="L75" s="51" t="s">
        <v>482</v>
      </c>
      <c r="M75" s="51">
        <v>0</v>
      </c>
      <c r="N75" s="102" t="s">
        <v>481</v>
      </c>
      <c r="O75" s="51"/>
      <c r="P75" s="51" t="s">
        <v>93</v>
      </c>
      <c r="Q75" s="99" t="s">
        <v>483</v>
      </c>
      <c r="R75" s="51">
        <v>3021</v>
      </c>
      <c r="S75" s="201">
        <f>2958+658</f>
        <v>3616</v>
      </c>
      <c r="T75" s="202">
        <v>3616</v>
      </c>
      <c r="U75" s="203">
        <v>12</v>
      </c>
      <c r="V75" s="203">
        <v>271</v>
      </c>
      <c r="W75" s="38">
        <f t="shared" si="0"/>
        <v>283</v>
      </c>
      <c r="X75" s="54">
        <f t="shared" si="2"/>
        <v>3899</v>
      </c>
      <c r="Y75" s="100">
        <f t="shared" si="3"/>
        <v>7.826327433628319E-2</v>
      </c>
      <c r="Z75" s="100">
        <v>1</v>
      </c>
      <c r="AA75" s="51" t="s">
        <v>136</v>
      </c>
      <c r="AB75" s="51" t="s">
        <v>137</v>
      </c>
      <c r="AC75" s="105"/>
      <c r="AD75" s="105"/>
      <c r="AE75" s="390"/>
      <c r="AF75" s="406"/>
      <c r="AG75" s="397"/>
      <c r="AH75" s="102" t="s">
        <v>484</v>
      </c>
      <c r="AI75" s="51" t="s">
        <v>485</v>
      </c>
      <c r="AJ75" s="51">
        <v>10</v>
      </c>
      <c r="AK75" s="134">
        <v>0.15</v>
      </c>
      <c r="AL75" s="51" t="s">
        <v>102</v>
      </c>
      <c r="AM75" s="51" t="s">
        <v>103</v>
      </c>
      <c r="AN75" s="51">
        <v>180</v>
      </c>
      <c r="AO75" s="51">
        <v>10</v>
      </c>
      <c r="AP75" s="51"/>
      <c r="AQ75" s="51"/>
      <c r="AR75" s="51">
        <v>0</v>
      </c>
      <c r="AS75" s="51"/>
      <c r="AT75" s="51">
        <v>0</v>
      </c>
      <c r="AU75" s="67">
        <f t="shared" si="1"/>
        <v>0</v>
      </c>
      <c r="AV75" s="134">
        <v>0</v>
      </c>
      <c r="AW75" s="108" t="s">
        <v>461</v>
      </c>
      <c r="AX75" s="108" t="s">
        <v>462</v>
      </c>
      <c r="AY75" s="108" t="s">
        <v>486</v>
      </c>
      <c r="AZ75" s="179">
        <v>100000000</v>
      </c>
      <c r="BA75" s="129" t="s">
        <v>487</v>
      </c>
      <c r="BB75" s="129" t="s">
        <v>464</v>
      </c>
      <c r="BC75" s="187" t="s">
        <v>465</v>
      </c>
      <c r="BD75" s="372"/>
      <c r="BE75" s="372"/>
      <c r="BF75" s="51" t="s">
        <v>110</v>
      </c>
      <c r="BG75" s="129" t="s">
        <v>263</v>
      </c>
      <c r="BH75" s="51" t="s">
        <v>217</v>
      </c>
      <c r="BI75" s="129" t="s">
        <v>487</v>
      </c>
      <c r="BJ75" s="51" t="s">
        <v>102</v>
      </c>
      <c r="BK75" s="206"/>
      <c r="BL75" s="134"/>
      <c r="BM75" s="51"/>
      <c r="BN75" s="108" t="s">
        <v>488</v>
      </c>
      <c r="BO75" s="207" t="s">
        <v>489</v>
      </c>
      <c r="BP75" s="207" t="s">
        <v>490</v>
      </c>
      <c r="BQ75" s="113" t="s">
        <v>491</v>
      </c>
    </row>
    <row r="76" spans="1:69" ht="92.45" customHeight="1">
      <c r="A76" s="210"/>
      <c r="B76" s="80"/>
      <c r="C76" s="80"/>
      <c r="D76" s="117"/>
      <c r="E76" s="117"/>
      <c r="F76" s="117"/>
      <c r="G76" s="117"/>
      <c r="H76" s="118"/>
      <c r="I76" s="118"/>
      <c r="J76" s="390"/>
      <c r="K76" s="102" t="s">
        <v>492</v>
      </c>
      <c r="L76" s="51" t="s">
        <v>493</v>
      </c>
      <c r="M76" s="51">
        <v>0</v>
      </c>
      <c r="N76" s="102" t="s">
        <v>492</v>
      </c>
      <c r="O76" s="51" t="s">
        <v>93</v>
      </c>
      <c r="P76" s="51"/>
      <c r="Q76" s="51" t="s">
        <v>494</v>
      </c>
      <c r="R76" s="51">
        <v>400</v>
      </c>
      <c r="S76" s="201">
        <v>100</v>
      </c>
      <c r="T76" s="202">
        <v>134</v>
      </c>
      <c r="U76" s="203">
        <v>0</v>
      </c>
      <c r="V76" s="203">
        <v>0</v>
      </c>
      <c r="W76" s="38">
        <f t="shared" si="0"/>
        <v>0</v>
      </c>
      <c r="X76" s="54">
        <f t="shared" si="2"/>
        <v>134</v>
      </c>
      <c r="Y76" s="100">
        <f t="shared" si="3"/>
        <v>0</v>
      </c>
      <c r="Z76" s="100">
        <f t="shared" si="4"/>
        <v>0.33500000000000002</v>
      </c>
      <c r="AA76" s="51"/>
      <c r="AB76" s="51"/>
      <c r="AC76" s="105"/>
      <c r="AD76" s="105"/>
      <c r="AE76" s="390"/>
      <c r="AF76" s="406"/>
      <c r="AG76" s="397"/>
      <c r="AH76" s="102" t="s">
        <v>495</v>
      </c>
      <c r="AI76" s="51" t="s">
        <v>496</v>
      </c>
      <c r="AJ76" s="51">
        <v>2500</v>
      </c>
      <c r="AK76" s="134">
        <v>0.15</v>
      </c>
      <c r="AL76" s="51" t="s">
        <v>102</v>
      </c>
      <c r="AM76" s="51" t="s">
        <v>103</v>
      </c>
      <c r="AN76" s="51">
        <v>180</v>
      </c>
      <c r="AO76" s="51">
        <v>2500</v>
      </c>
      <c r="AP76" s="51"/>
      <c r="AQ76" s="51"/>
      <c r="AR76" s="51">
        <v>486</v>
      </c>
      <c r="AS76" s="51"/>
      <c r="AT76" s="51">
        <f>354+486</f>
        <v>840</v>
      </c>
      <c r="AU76" s="67">
        <f t="shared" si="1"/>
        <v>0.33600000000000002</v>
      </c>
      <c r="AV76" s="134">
        <f>840/2500</f>
        <v>0.33600000000000002</v>
      </c>
      <c r="AW76" s="108" t="s">
        <v>461</v>
      </c>
      <c r="AX76" s="108" t="s">
        <v>462</v>
      </c>
      <c r="AY76" s="108" t="s">
        <v>497</v>
      </c>
      <c r="AZ76" s="179">
        <v>350000000</v>
      </c>
      <c r="BA76" s="129" t="s">
        <v>498</v>
      </c>
      <c r="BB76" s="129" t="s">
        <v>464</v>
      </c>
      <c r="BC76" s="187" t="s">
        <v>465</v>
      </c>
      <c r="BD76" s="372"/>
      <c r="BE76" s="372"/>
      <c r="BF76" s="51" t="s">
        <v>110</v>
      </c>
      <c r="BG76" s="129" t="s">
        <v>263</v>
      </c>
      <c r="BH76" s="51" t="s">
        <v>217</v>
      </c>
      <c r="BI76" s="129" t="s">
        <v>498</v>
      </c>
      <c r="BJ76" s="51" t="s">
        <v>102</v>
      </c>
      <c r="BK76" s="206"/>
      <c r="BL76" s="134"/>
      <c r="BM76" s="51"/>
      <c r="BN76" s="108" t="s">
        <v>499</v>
      </c>
      <c r="BO76" s="108"/>
      <c r="BP76" s="108"/>
      <c r="BQ76" s="125"/>
    </row>
    <row r="77" spans="1:69" ht="82.15" customHeight="1">
      <c r="A77" s="210"/>
      <c r="B77" s="80"/>
      <c r="C77" s="80"/>
      <c r="D77" s="117"/>
      <c r="E77" s="117"/>
      <c r="F77" s="117"/>
      <c r="G77" s="117"/>
      <c r="H77" s="118"/>
      <c r="I77" s="118"/>
      <c r="J77" s="390"/>
      <c r="K77" s="389" t="s">
        <v>500</v>
      </c>
      <c r="L77" s="389" t="s">
        <v>501</v>
      </c>
      <c r="M77" s="389">
        <v>0</v>
      </c>
      <c r="N77" s="389" t="s">
        <v>500</v>
      </c>
      <c r="O77" s="389"/>
      <c r="P77" s="389" t="s">
        <v>93</v>
      </c>
      <c r="Q77" s="389" t="s">
        <v>502</v>
      </c>
      <c r="R77" s="389">
        <v>4</v>
      </c>
      <c r="S77" s="389">
        <v>1</v>
      </c>
      <c r="T77" s="389">
        <v>0</v>
      </c>
      <c r="U77" s="389">
        <v>0</v>
      </c>
      <c r="V77" s="389">
        <v>0</v>
      </c>
      <c r="W77" s="374">
        <f t="shared" si="0"/>
        <v>0</v>
      </c>
      <c r="X77" s="374">
        <f t="shared" si="2"/>
        <v>0</v>
      </c>
      <c r="Y77" s="393">
        <f t="shared" si="3"/>
        <v>0</v>
      </c>
      <c r="Z77" s="393">
        <f t="shared" si="4"/>
        <v>0</v>
      </c>
      <c r="AA77" s="45"/>
      <c r="AB77" s="45"/>
      <c r="AC77" s="105"/>
      <c r="AD77" s="105"/>
      <c r="AE77" s="390"/>
      <c r="AF77" s="406"/>
      <c r="AG77" s="397"/>
      <c r="AH77" s="102" t="s">
        <v>503</v>
      </c>
      <c r="AI77" s="51" t="s">
        <v>496</v>
      </c>
      <c r="AJ77" s="51">
        <v>25</v>
      </c>
      <c r="AK77" s="134">
        <v>0.1</v>
      </c>
      <c r="AL77" s="51" t="s">
        <v>102</v>
      </c>
      <c r="AM77" s="51" t="s">
        <v>103</v>
      </c>
      <c r="AN77" s="51">
        <v>180</v>
      </c>
      <c r="AO77" s="51">
        <v>25</v>
      </c>
      <c r="AP77" s="51"/>
      <c r="AQ77" s="51"/>
      <c r="AR77" s="51">
        <v>0</v>
      </c>
      <c r="AS77" s="51"/>
      <c r="AT77" s="51">
        <v>3</v>
      </c>
      <c r="AU77" s="67">
        <f t="shared" si="1"/>
        <v>0.12</v>
      </c>
      <c r="AV77" s="134">
        <f>3/25</f>
        <v>0.12</v>
      </c>
      <c r="AW77" s="108" t="s">
        <v>461</v>
      </c>
      <c r="AX77" s="108" t="s">
        <v>462</v>
      </c>
      <c r="AY77" s="108" t="s">
        <v>504</v>
      </c>
      <c r="AZ77" s="179">
        <v>143000000</v>
      </c>
      <c r="BA77" s="129" t="s">
        <v>505</v>
      </c>
      <c r="BB77" s="129" t="s">
        <v>464</v>
      </c>
      <c r="BC77" s="187" t="s">
        <v>465</v>
      </c>
      <c r="BD77" s="372"/>
      <c r="BE77" s="372"/>
      <c r="BF77" s="51" t="s">
        <v>142</v>
      </c>
      <c r="BG77" s="129"/>
      <c r="BH77" s="51" t="s">
        <v>217</v>
      </c>
      <c r="BI77" s="129" t="s">
        <v>505</v>
      </c>
      <c r="BJ77" s="51" t="s">
        <v>102</v>
      </c>
      <c r="BK77" s="206"/>
      <c r="BL77" s="134"/>
      <c r="BM77" s="51"/>
      <c r="BN77" s="108" t="s">
        <v>506</v>
      </c>
      <c r="BO77" s="108"/>
      <c r="BP77" s="108"/>
      <c r="BQ77" s="125"/>
    </row>
    <row r="78" spans="1:69" ht="75.75" customHeight="1">
      <c r="A78" s="210"/>
      <c r="B78" s="80"/>
      <c r="C78" s="80"/>
      <c r="D78" s="117"/>
      <c r="E78" s="117"/>
      <c r="F78" s="117"/>
      <c r="G78" s="117"/>
      <c r="H78" s="118"/>
      <c r="I78" s="118"/>
      <c r="J78" s="390"/>
      <c r="K78" s="390"/>
      <c r="L78" s="390"/>
      <c r="M78" s="390"/>
      <c r="N78" s="390"/>
      <c r="O78" s="390"/>
      <c r="P78" s="390"/>
      <c r="Q78" s="390"/>
      <c r="R78" s="390"/>
      <c r="S78" s="390"/>
      <c r="T78" s="390"/>
      <c r="U78" s="390"/>
      <c r="V78" s="390"/>
      <c r="W78" s="375"/>
      <c r="X78" s="375"/>
      <c r="Y78" s="394"/>
      <c r="Z78" s="394"/>
      <c r="AA78" s="45"/>
      <c r="AB78" s="45"/>
      <c r="AC78" s="105"/>
      <c r="AD78" s="105"/>
      <c r="AE78" s="390"/>
      <c r="AF78" s="406"/>
      <c r="AG78" s="397"/>
      <c r="AH78" s="102" t="s">
        <v>507</v>
      </c>
      <c r="AI78" s="51" t="s">
        <v>508</v>
      </c>
      <c r="AJ78" s="51">
        <v>5057</v>
      </c>
      <c r="AK78" s="46">
        <v>0.15</v>
      </c>
      <c r="AL78" s="51" t="s">
        <v>102</v>
      </c>
      <c r="AM78" s="51" t="s">
        <v>103</v>
      </c>
      <c r="AN78" s="51">
        <v>180</v>
      </c>
      <c r="AO78" s="51">
        <v>5057</v>
      </c>
      <c r="AP78" s="51"/>
      <c r="AQ78" s="51"/>
      <c r="AR78" s="51">
        <v>1.2150000000000001</v>
      </c>
      <c r="AS78" s="51"/>
      <c r="AT78" s="51">
        <f>1961+1215</f>
        <v>3176</v>
      </c>
      <c r="AU78" s="67">
        <f t="shared" si="1"/>
        <v>0.62804034012260235</v>
      </c>
      <c r="AV78" s="134">
        <f>3176/5057</f>
        <v>0.62804034012260235</v>
      </c>
      <c r="AW78" s="108" t="s">
        <v>461</v>
      </c>
      <c r="AX78" s="108" t="s">
        <v>462</v>
      </c>
      <c r="AY78" s="108" t="s">
        <v>178</v>
      </c>
      <c r="AZ78" s="179">
        <v>200000000</v>
      </c>
      <c r="BA78" s="129" t="s">
        <v>509</v>
      </c>
      <c r="BB78" s="129" t="s">
        <v>464</v>
      </c>
      <c r="BC78" s="187" t="s">
        <v>465</v>
      </c>
      <c r="BD78" s="372"/>
      <c r="BE78" s="372"/>
      <c r="BF78" s="51" t="s">
        <v>142</v>
      </c>
      <c r="BG78" s="129"/>
      <c r="BH78" s="51" t="s">
        <v>217</v>
      </c>
      <c r="BI78" s="129" t="s">
        <v>509</v>
      </c>
      <c r="BJ78" s="51" t="s">
        <v>102</v>
      </c>
      <c r="BK78" s="206"/>
      <c r="BL78" s="134"/>
      <c r="BM78" s="51"/>
      <c r="BN78" s="108" t="s">
        <v>510</v>
      </c>
      <c r="BO78" s="108"/>
      <c r="BP78" s="108"/>
      <c r="BQ78" s="125"/>
    </row>
    <row r="79" spans="1:69" ht="46.15" customHeight="1">
      <c r="A79" s="210"/>
      <c r="B79" s="80"/>
      <c r="C79" s="80"/>
      <c r="D79" s="117"/>
      <c r="E79" s="117"/>
      <c r="F79" s="117"/>
      <c r="G79" s="117"/>
      <c r="H79" s="118"/>
      <c r="I79" s="118"/>
      <c r="J79" s="390"/>
      <c r="K79" s="390"/>
      <c r="L79" s="390"/>
      <c r="M79" s="390"/>
      <c r="N79" s="390"/>
      <c r="O79" s="390"/>
      <c r="P79" s="390"/>
      <c r="Q79" s="390"/>
      <c r="R79" s="390"/>
      <c r="S79" s="390"/>
      <c r="T79" s="390"/>
      <c r="U79" s="390"/>
      <c r="V79" s="390"/>
      <c r="W79" s="375"/>
      <c r="X79" s="375"/>
      <c r="Y79" s="394"/>
      <c r="Z79" s="394"/>
      <c r="AA79" s="45"/>
      <c r="AB79" s="45"/>
      <c r="AC79" s="105"/>
      <c r="AD79" s="105"/>
      <c r="AE79" s="390"/>
      <c r="AF79" s="406"/>
      <c r="AG79" s="397"/>
      <c r="AH79" s="102" t="s">
        <v>511</v>
      </c>
      <c r="AI79" s="51" t="s">
        <v>512</v>
      </c>
      <c r="AJ79" s="51">
        <v>100</v>
      </c>
      <c r="AK79" s="46">
        <v>0.15</v>
      </c>
      <c r="AL79" s="51" t="s">
        <v>102</v>
      </c>
      <c r="AM79" s="51" t="s">
        <v>103</v>
      </c>
      <c r="AN79" s="51">
        <v>180</v>
      </c>
      <c r="AO79" s="51">
        <v>100</v>
      </c>
      <c r="AP79" s="51"/>
      <c r="AQ79" s="51"/>
      <c r="AR79" s="51">
        <v>0</v>
      </c>
      <c r="AS79" s="51"/>
      <c r="AT79" s="51">
        <v>0</v>
      </c>
      <c r="AU79" s="67">
        <f t="shared" si="1"/>
        <v>0</v>
      </c>
      <c r="AV79" s="134">
        <v>0</v>
      </c>
      <c r="AW79" s="108" t="s">
        <v>461</v>
      </c>
      <c r="AX79" s="108" t="s">
        <v>462</v>
      </c>
      <c r="AY79" s="108"/>
      <c r="AZ79" s="179"/>
      <c r="BA79" s="129"/>
      <c r="BB79" s="129"/>
      <c r="BC79" s="51"/>
      <c r="BD79" s="372"/>
      <c r="BE79" s="372"/>
      <c r="BF79" s="51" t="s">
        <v>110</v>
      </c>
      <c r="BG79" s="129" t="s">
        <v>513</v>
      </c>
      <c r="BH79" s="51" t="s">
        <v>217</v>
      </c>
      <c r="BI79" s="51"/>
      <c r="BJ79" s="51" t="s">
        <v>102</v>
      </c>
      <c r="BK79" s="206"/>
      <c r="BL79" s="134"/>
      <c r="BM79" s="51"/>
      <c r="BN79" s="108" t="s">
        <v>514</v>
      </c>
      <c r="BO79" s="108"/>
      <c r="BP79" s="108"/>
      <c r="BQ79" s="108"/>
    </row>
    <row r="80" spans="1:69" ht="78" customHeight="1">
      <c r="A80" s="210"/>
      <c r="B80" s="80"/>
      <c r="C80" s="80"/>
      <c r="D80" s="117"/>
      <c r="E80" s="117"/>
      <c r="F80" s="117"/>
      <c r="G80" s="117"/>
      <c r="H80" s="118"/>
      <c r="I80" s="118"/>
      <c r="J80" s="390"/>
      <c r="K80" s="390"/>
      <c r="L80" s="390"/>
      <c r="M80" s="390"/>
      <c r="N80" s="390"/>
      <c r="O80" s="390"/>
      <c r="P80" s="390"/>
      <c r="Q80" s="390"/>
      <c r="R80" s="390"/>
      <c r="S80" s="390"/>
      <c r="T80" s="390"/>
      <c r="U80" s="390"/>
      <c r="V80" s="390"/>
      <c r="W80" s="375"/>
      <c r="X80" s="375"/>
      <c r="Y80" s="394"/>
      <c r="Z80" s="394"/>
      <c r="AA80" s="45"/>
      <c r="AB80" s="45"/>
      <c r="AC80" s="105"/>
      <c r="AD80" s="105"/>
      <c r="AE80" s="390"/>
      <c r="AF80" s="406"/>
      <c r="AG80" s="397"/>
      <c r="AH80" s="102" t="s">
        <v>515</v>
      </c>
      <c r="AI80" s="51" t="s">
        <v>516</v>
      </c>
      <c r="AJ80" s="51">
        <v>1</v>
      </c>
      <c r="AK80" s="46">
        <v>0.1</v>
      </c>
      <c r="AL80" s="51" t="s">
        <v>102</v>
      </c>
      <c r="AM80" s="51" t="s">
        <v>103</v>
      </c>
      <c r="AN80" s="51">
        <v>180</v>
      </c>
      <c r="AO80" s="51">
        <v>1</v>
      </c>
      <c r="AP80" s="51"/>
      <c r="AQ80" s="51"/>
      <c r="AR80" s="51">
        <v>0</v>
      </c>
      <c r="AS80" s="51"/>
      <c r="AT80" s="51">
        <v>0</v>
      </c>
      <c r="AU80" s="67">
        <f t="shared" si="1"/>
        <v>0</v>
      </c>
      <c r="AV80" s="134">
        <v>0</v>
      </c>
      <c r="AW80" s="108" t="s">
        <v>461</v>
      </c>
      <c r="AX80" s="108" t="s">
        <v>462</v>
      </c>
      <c r="AY80" s="108"/>
      <c r="AZ80" s="179"/>
      <c r="BA80" s="129"/>
      <c r="BB80" s="129"/>
      <c r="BC80" s="51"/>
      <c r="BD80" s="373"/>
      <c r="BE80" s="373"/>
      <c r="BF80" s="51" t="s">
        <v>142</v>
      </c>
      <c r="BG80" s="129"/>
      <c r="BH80" s="51" t="s">
        <v>217</v>
      </c>
      <c r="BI80" s="51"/>
      <c r="BJ80" s="51" t="s">
        <v>102</v>
      </c>
      <c r="BK80" s="206"/>
      <c r="BL80" s="134"/>
      <c r="BM80" s="51"/>
      <c r="BN80" s="108" t="s">
        <v>517</v>
      </c>
      <c r="BO80" s="108"/>
      <c r="BP80" s="108"/>
      <c r="BQ80" s="108"/>
    </row>
    <row r="81" spans="1:69" ht="175.5" customHeight="1">
      <c r="A81" s="210"/>
      <c r="B81" s="80"/>
      <c r="C81" s="80"/>
      <c r="D81" s="117"/>
      <c r="E81" s="117"/>
      <c r="F81" s="117"/>
      <c r="G81" s="117"/>
      <c r="H81" s="118"/>
      <c r="I81" s="118"/>
      <c r="J81" s="390"/>
      <c r="K81" s="391"/>
      <c r="L81" s="391"/>
      <c r="M81" s="391"/>
      <c r="N81" s="391"/>
      <c r="O81" s="391"/>
      <c r="P81" s="391"/>
      <c r="Q81" s="391"/>
      <c r="R81" s="391"/>
      <c r="S81" s="391"/>
      <c r="T81" s="391"/>
      <c r="U81" s="391"/>
      <c r="V81" s="391"/>
      <c r="W81" s="392"/>
      <c r="X81" s="392"/>
      <c r="Y81" s="395"/>
      <c r="Z81" s="395"/>
      <c r="AA81" s="45"/>
      <c r="AB81" s="45"/>
      <c r="AC81" s="105"/>
      <c r="AD81" s="105"/>
      <c r="AE81" s="391"/>
      <c r="AF81" s="407"/>
      <c r="AG81" s="398"/>
      <c r="AH81" s="386" t="str">
        <f>+AE73</f>
        <v>Fortalecimiento de la Promoción Social en Salud de los Grupos Poblacionales Vulnerables y de la Participación Social en Salud en el Distrito de  Cartagena de Indias</v>
      </c>
      <c r="AI81" s="387"/>
      <c r="AJ81" s="387"/>
      <c r="AK81" s="387"/>
      <c r="AL81" s="387"/>
      <c r="AM81" s="387"/>
      <c r="AN81" s="387"/>
      <c r="AO81" s="387"/>
      <c r="AP81" s="387"/>
      <c r="AQ81" s="387"/>
      <c r="AR81" s="387"/>
      <c r="AS81" s="387"/>
      <c r="AT81" s="388"/>
      <c r="AU81" s="100">
        <f>AVERAGE(AU73:AU80)</f>
        <v>0.16938004251532529</v>
      </c>
      <c r="AV81" s="134"/>
      <c r="AW81" s="108"/>
      <c r="AX81" s="108"/>
      <c r="AY81" s="108"/>
      <c r="AZ81" s="179"/>
      <c r="BA81" s="129"/>
      <c r="BB81" s="129"/>
      <c r="BC81" s="51"/>
      <c r="BD81" s="188">
        <f>+BD73</f>
        <v>1103490479</v>
      </c>
      <c r="BE81" s="188">
        <f>+BE73</f>
        <v>74000000</v>
      </c>
      <c r="BF81" s="51"/>
      <c r="BG81" s="129"/>
      <c r="BH81" s="51"/>
      <c r="BI81" s="51"/>
      <c r="BJ81" s="51"/>
      <c r="BK81" s="206"/>
      <c r="BL81" s="134"/>
      <c r="BM81" s="51"/>
      <c r="BN81" s="108"/>
      <c r="BO81" s="108"/>
      <c r="BP81" s="108"/>
      <c r="BQ81" s="108"/>
    </row>
    <row r="82" spans="1:69" ht="165.75" customHeight="1">
      <c r="A82" s="79"/>
      <c r="B82" s="80"/>
      <c r="C82" s="80"/>
      <c r="D82" s="117"/>
      <c r="E82" s="117"/>
      <c r="F82" s="117"/>
      <c r="G82" s="117"/>
      <c r="H82" s="118"/>
      <c r="I82" s="118"/>
      <c r="J82" s="390"/>
      <c r="K82" s="381" t="s">
        <v>518</v>
      </c>
      <c r="L82" s="381" t="s">
        <v>519</v>
      </c>
      <c r="M82" s="381" t="s">
        <v>520</v>
      </c>
      <c r="N82" s="381" t="s">
        <v>518</v>
      </c>
      <c r="O82" s="381"/>
      <c r="P82" s="381" t="s">
        <v>93</v>
      </c>
      <c r="Q82" s="381" t="s">
        <v>521</v>
      </c>
      <c r="R82" s="381">
        <v>160</v>
      </c>
      <c r="S82" s="381">
        <v>40</v>
      </c>
      <c r="T82" s="381">
        <v>169</v>
      </c>
      <c r="U82" s="381">
        <v>2</v>
      </c>
      <c r="V82" s="381">
        <v>17</v>
      </c>
      <c r="W82" s="384">
        <f>+U82+V82</f>
        <v>19</v>
      </c>
      <c r="X82" s="384">
        <f>+T82+W82</f>
        <v>188</v>
      </c>
      <c r="Y82" s="385">
        <f>+W82/S82</f>
        <v>0.47499999999999998</v>
      </c>
      <c r="Z82" s="385">
        <v>1</v>
      </c>
      <c r="AA82" s="45" t="s">
        <v>95</v>
      </c>
      <c r="AB82" s="45" t="s">
        <v>96</v>
      </c>
      <c r="AC82" s="105" t="s">
        <v>369</v>
      </c>
      <c r="AD82" s="106" t="s">
        <v>522</v>
      </c>
      <c r="AE82" s="389" t="s">
        <v>523</v>
      </c>
      <c r="AF82" s="405">
        <v>2020130010177</v>
      </c>
      <c r="AG82" s="389" t="s">
        <v>522</v>
      </c>
      <c r="AH82" s="107" t="s">
        <v>524</v>
      </c>
      <c r="AI82" s="146" t="s">
        <v>525</v>
      </c>
      <c r="AJ82" s="51">
        <v>10</v>
      </c>
      <c r="AK82" s="46">
        <v>0.15</v>
      </c>
      <c r="AL82" s="51" t="s">
        <v>102</v>
      </c>
      <c r="AM82" s="51" t="s">
        <v>103</v>
      </c>
      <c r="AN82" s="51">
        <v>180</v>
      </c>
      <c r="AO82" s="51">
        <v>10</v>
      </c>
      <c r="AP82" s="151"/>
      <c r="AQ82" s="151"/>
      <c r="AR82" s="151">
        <v>2</v>
      </c>
      <c r="AS82" s="151"/>
      <c r="AT82" s="151">
        <v>7</v>
      </c>
      <c r="AU82" s="67">
        <f t="shared" si="1"/>
        <v>0.7</v>
      </c>
      <c r="AV82" s="204">
        <v>0.9</v>
      </c>
      <c r="AW82" s="108" t="s">
        <v>526</v>
      </c>
      <c r="AX82" s="108" t="s">
        <v>527</v>
      </c>
      <c r="AY82" s="129" t="s">
        <v>376</v>
      </c>
      <c r="AZ82" s="179">
        <v>558465482</v>
      </c>
      <c r="BA82" s="129" t="s">
        <v>403</v>
      </c>
      <c r="BB82" s="129" t="s">
        <v>523</v>
      </c>
      <c r="BC82" s="51" t="s">
        <v>528</v>
      </c>
      <c r="BD82" s="371">
        <v>558465482</v>
      </c>
      <c r="BE82" s="371">
        <v>81712000</v>
      </c>
      <c r="BF82" s="51" t="s">
        <v>110</v>
      </c>
      <c r="BG82" s="129" t="s">
        <v>263</v>
      </c>
      <c r="BH82" s="51" t="s">
        <v>217</v>
      </c>
      <c r="BI82" s="129" t="s">
        <v>376</v>
      </c>
      <c r="BJ82" s="51" t="s">
        <v>102</v>
      </c>
      <c r="BK82" s="206">
        <v>73058000</v>
      </c>
      <c r="BL82" s="134">
        <f>BK82/AZ82</f>
        <v>0.13081918642198195</v>
      </c>
      <c r="BM82" s="51"/>
      <c r="BN82" s="46" t="s">
        <v>529</v>
      </c>
      <c r="BO82" s="212" t="s">
        <v>530</v>
      </c>
      <c r="BP82" s="212" t="s">
        <v>531</v>
      </c>
      <c r="BQ82" s="212" t="s">
        <v>532</v>
      </c>
    </row>
    <row r="83" spans="1:69" ht="114" customHeight="1">
      <c r="A83" s="79"/>
      <c r="B83" s="80"/>
      <c r="C83" s="80"/>
      <c r="D83" s="117"/>
      <c r="E83" s="117"/>
      <c r="F83" s="117"/>
      <c r="G83" s="117"/>
      <c r="H83" s="118"/>
      <c r="I83" s="118"/>
      <c r="J83" s="390"/>
      <c r="K83" s="382"/>
      <c r="L83" s="382"/>
      <c r="M83" s="382"/>
      <c r="N83" s="382"/>
      <c r="O83" s="382"/>
      <c r="P83" s="382"/>
      <c r="Q83" s="382"/>
      <c r="R83" s="382"/>
      <c r="S83" s="382"/>
      <c r="T83" s="382"/>
      <c r="U83" s="382"/>
      <c r="V83" s="382"/>
      <c r="W83" s="384"/>
      <c r="X83" s="384"/>
      <c r="Y83" s="385"/>
      <c r="Z83" s="385"/>
      <c r="AA83" s="45" t="s">
        <v>95</v>
      </c>
      <c r="AB83" s="45" t="s">
        <v>123</v>
      </c>
      <c r="AC83" s="105"/>
      <c r="AD83" s="106"/>
      <c r="AE83" s="390"/>
      <c r="AF83" s="406"/>
      <c r="AG83" s="390"/>
      <c r="AH83" s="107" t="s">
        <v>533</v>
      </c>
      <c r="AI83" s="146" t="s">
        <v>534</v>
      </c>
      <c r="AJ83" s="51">
        <v>30</v>
      </c>
      <c r="AK83" s="46">
        <v>0.3</v>
      </c>
      <c r="AL83" s="51" t="s">
        <v>102</v>
      </c>
      <c r="AM83" s="51" t="s">
        <v>103</v>
      </c>
      <c r="AN83" s="51">
        <v>180</v>
      </c>
      <c r="AO83" s="51">
        <v>30</v>
      </c>
      <c r="AP83" s="151"/>
      <c r="AQ83" s="151"/>
      <c r="AR83" s="151">
        <v>0</v>
      </c>
      <c r="AS83" s="151"/>
      <c r="AT83" s="151">
        <v>18</v>
      </c>
      <c r="AU83" s="67">
        <f t="shared" ref="AU83:AU157" si="5">+AT83/AJ83</f>
        <v>0.6</v>
      </c>
      <c r="AV83" s="204">
        <v>0.6</v>
      </c>
      <c r="AW83" s="108" t="s">
        <v>526</v>
      </c>
      <c r="AX83" s="108" t="s">
        <v>527</v>
      </c>
      <c r="AY83" s="108"/>
      <c r="AZ83" s="179"/>
      <c r="BA83" s="129"/>
      <c r="BB83" s="129"/>
      <c r="BC83" s="51"/>
      <c r="BD83" s="372"/>
      <c r="BE83" s="372"/>
      <c r="BF83" s="51" t="s">
        <v>110</v>
      </c>
      <c r="BG83" s="129" t="s">
        <v>263</v>
      </c>
      <c r="BH83" s="51" t="s">
        <v>217</v>
      </c>
      <c r="BI83" s="51"/>
      <c r="BJ83" s="51" t="s">
        <v>102</v>
      </c>
      <c r="BK83" s="206"/>
      <c r="BL83" s="134"/>
      <c r="BM83" s="51"/>
      <c r="BN83" s="46" t="s">
        <v>535</v>
      </c>
      <c r="BO83" s="108"/>
      <c r="BP83" s="108"/>
      <c r="BQ83" s="174"/>
    </row>
    <row r="84" spans="1:69" ht="180.75" customHeight="1">
      <c r="A84" s="79"/>
      <c r="B84" s="80"/>
      <c r="C84" s="80"/>
      <c r="D84" s="117"/>
      <c r="E84" s="117"/>
      <c r="F84" s="117"/>
      <c r="G84" s="117"/>
      <c r="H84" s="118"/>
      <c r="I84" s="118"/>
      <c r="J84" s="390"/>
      <c r="K84" s="382"/>
      <c r="L84" s="382"/>
      <c r="M84" s="382"/>
      <c r="N84" s="382"/>
      <c r="O84" s="382"/>
      <c r="P84" s="382"/>
      <c r="Q84" s="382"/>
      <c r="R84" s="382"/>
      <c r="S84" s="382"/>
      <c r="T84" s="382"/>
      <c r="U84" s="382"/>
      <c r="V84" s="382"/>
      <c r="W84" s="384"/>
      <c r="X84" s="384"/>
      <c r="Y84" s="385"/>
      <c r="Z84" s="385"/>
      <c r="AA84" s="45" t="s">
        <v>136</v>
      </c>
      <c r="AB84" s="45" t="s">
        <v>137</v>
      </c>
      <c r="AC84" s="105"/>
      <c r="AD84" s="106"/>
      <c r="AE84" s="390"/>
      <c r="AF84" s="406"/>
      <c r="AG84" s="390"/>
      <c r="AH84" s="107" t="s">
        <v>536</v>
      </c>
      <c r="AI84" s="146" t="s">
        <v>537</v>
      </c>
      <c r="AJ84" s="51">
        <v>10</v>
      </c>
      <c r="AK84" s="46">
        <v>0.1</v>
      </c>
      <c r="AL84" s="51" t="s">
        <v>102</v>
      </c>
      <c r="AM84" s="51" t="s">
        <v>103</v>
      </c>
      <c r="AN84" s="51">
        <v>180</v>
      </c>
      <c r="AO84" s="51">
        <v>10</v>
      </c>
      <c r="AP84" s="151"/>
      <c r="AQ84" s="151"/>
      <c r="AR84" s="151">
        <v>2</v>
      </c>
      <c r="AS84" s="151"/>
      <c r="AT84" s="151">
        <v>7</v>
      </c>
      <c r="AU84" s="67">
        <f t="shared" si="5"/>
        <v>0.7</v>
      </c>
      <c r="AV84" s="204">
        <v>0.9</v>
      </c>
      <c r="AW84" s="108" t="s">
        <v>526</v>
      </c>
      <c r="AX84" s="108" t="s">
        <v>527</v>
      </c>
      <c r="AY84" s="108"/>
      <c r="AZ84" s="179"/>
      <c r="BA84" s="129"/>
      <c r="BB84" s="129"/>
      <c r="BC84" s="51"/>
      <c r="BD84" s="372"/>
      <c r="BE84" s="372"/>
      <c r="BF84" s="51" t="s">
        <v>110</v>
      </c>
      <c r="BG84" s="129" t="s">
        <v>263</v>
      </c>
      <c r="BH84" s="51" t="s">
        <v>217</v>
      </c>
      <c r="BI84" s="51"/>
      <c r="BJ84" s="51" t="s">
        <v>102</v>
      </c>
      <c r="BK84" s="206"/>
      <c r="BL84" s="134"/>
      <c r="BM84" s="51"/>
      <c r="BN84" s="46" t="s">
        <v>538</v>
      </c>
      <c r="BO84" s="108"/>
      <c r="BP84" s="108"/>
      <c r="BQ84" s="174"/>
    </row>
    <row r="85" spans="1:69" ht="123.75" customHeight="1">
      <c r="A85" s="79"/>
      <c r="B85" s="80"/>
      <c r="C85" s="80"/>
      <c r="D85" s="117"/>
      <c r="E85" s="117"/>
      <c r="F85" s="117"/>
      <c r="G85" s="117"/>
      <c r="H85" s="118"/>
      <c r="I85" s="118"/>
      <c r="J85" s="390"/>
      <c r="K85" s="382"/>
      <c r="L85" s="382"/>
      <c r="M85" s="382"/>
      <c r="N85" s="382"/>
      <c r="O85" s="382"/>
      <c r="P85" s="382"/>
      <c r="Q85" s="382"/>
      <c r="R85" s="382"/>
      <c r="S85" s="382"/>
      <c r="T85" s="382"/>
      <c r="U85" s="382"/>
      <c r="V85" s="382"/>
      <c r="W85" s="384"/>
      <c r="X85" s="384"/>
      <c r="Y85" s="385"/>
      <c r="Z85" s="385"/>
      <c r="AA85" s="45"/>
      <c r="AB85" s="45"/>
      <c r="AC85" s="105"/>
      <c r="AD85" s="106"/>
      <c r="AE85" s="390"/>
      <c r="AF85" s="406"/>
      <c r="AG85" s="390"/>
      <c r="AH85" s="107" t="s">
        <v>539</v>
      </c>
      <c r="AI85" s="146" t="s">
        <v>540</v>
      </c>
      <c r="AJ85" s="46">
        <v>1</v>
      </c>
      <c r="AK85" s="46">
        <v>0.15</v>
      </c>
      <c r="AL85" s="51" t="s">
        <v>102</v>
      </c>
      <c r="AM85" s="51" t="s">
        <v>103</v>
      </c>
      <c r="AN85" s="51">
        <v>180</v>
      </c>
      <c r="AO85" s="46">
        <v>1</v>
      </c>
      <c r="AP85" s="51"/>
      <c r="AQ85" s="51"/>
      <c r="AR85" s="51">
        <v>0</v>
      </c>
      <c r="AS85" s="51"/>
      <c r="AT85" s="51">
        <v>5</v>
      </c>
      <c r="AU85" s="67">
        <v>1</v>
      </c>
      <c r="AV85" s="204">
        <v>1</v>
      </c>
      <c r="AW85" s="108" t="s">
        <v>526</v>
      </c>
      <c r="AX85" s="108" t="s">
        <v>527</v>
      </c>
      <c r="AY85" s="108"/>
      <c r="AZ85" s="179"/>
      <c r="BA85" s="129"/>
      <c r="BB85" s="129"/>
      <c r="BC85" s="51"/>
      <c r="BD85" s="372"/>
      <c r="BE85" s="372"/>
      <c r="BF85" s="51" t="s">
        <v>110</v>
      </c>
      <c r="BG85" s="129" t="s">
        <v>263</v>
      </c>
      <c r="BH85" s="51" t="s">
        <v>217</v>
      </c>
      <c r="BI85" s="51"/>
      <c r="BJ85" s="51" t="s">
        <v>102</v>
      </c>
      <c r="BK85" s="206"/>
      <c r="BL85" s="134"/>
      <c r="BM85" s="51"/>
      <c r="BN85" s="46" t="s">
        <v>538</v>
      </c>
      <c r="BO85" s="108"/>
      <c r="BP85" s="108"/>
      <c r="BQ85" s="174"/>
    </row>
    <row r="86" spans="1:69" ht="133.5" customHeight="1">
      <c r="A86" s="79"/>
      <c r="B86" s="80"/>
      <c r="C86" s="80"/>
      <c r="D86" s="117"/>
      <c r="E86" s="117"/>
      <c r="F86" s="117"/>
      <c r="G86" s="117"/>
      <c r="H86" s="118"/>
      <c r="I86" s="118"/>
      <c r="J86" s="390"/>
      <c r="K86" s="382"/>
      <c r="L86" s="382"/>
      <c r="M86" s="382"/>
      <c r="N86" s="382"/>
      <c r="O86" s="382"/>
      <c r="P86" s="382"/>
      <c r="Q86" s="382"/>
      <c r="R86" s="382"/>
      <c r="S86" s="382"/>
      <c r="T86" s="382"/>
      <c r="U86" s="382"/>
      <c r="V86" s="382"/>
      <c r="W86" s="384"/>
      <c r="X86" s="384"/>
      <c r="Y86" s="385"/>
      <c r="Z86" s="385"/>
      <c r="AA86" s="45"/>
      <c r="AB86" s="45"/>
      <c r="AC86" s="105"/>
      <c r="AD86" s="106"/>
      <c r="AE86" s="390"/>
      <c r="AF86" s="406"/>
      <c r="AG86" s="390"/>
      <c r="AH86" s="107" t="s">
        <v>541</v>
      </c>
      <c r="AI86" s="146" t="s">
        <v>542</v>
      </c>
      <c r="AJ86" s="46">
        <v>1</v>
      </c>
      <c r="AK86" s="46">
        <v>0.1</v>
      </c>
      <c r="AL86" s="51" t="s">
        <v>102</v>
      </c>
      <c r="AM86" s="51" t="s">
        <v>103</v>
      </c>
      <c r="AN86" s="51">
        <v>180</v>
      </c>
      <c r="AO86" s="46">
        <v>1</v>
      </c>
      <c r="AP86" s="51"/>
      <c r="AQ86" s="51"/>
      <c r="AR86" s="51">
        <v>10</v>
      </c>
      <c r="AS86" s="51"/>
      <c r="AT86" s="51">
        <v>18</v>
      </c>
      <c r="AU86" s="67">
        <v>1</v>
      </c>
      <c r="AV86" s="204">
        <v>1</v>
      </c>
      <c r="AW86" s="108" t="s">
        <v>526</v>
      </c>
      <c r="AX86" s="108" t="s">
        <v>527</v>
      </c>
      <c r="AY86" s="108"/>
      <c r="AZ86" s="179"/>
      <c r="BA86" s="129"/>
      <c r="BB86" s="129"/>
      <c r="BC86" s="51"/>
      <c r="BD86" s="372"/>
      <c r="BE86" s="372"/>
      <c r="BF86" s="51" t="s">
        <v>110</v>
      </c>
      <c r="BG86" s="129" t="s">
        <v>263</v>
      </c>
      <c r="BH86" s="51" t="s">
        <v>217</v>
      </c>
      <c r="BI86" s="51"/>
      <c r="BJ86" s="51" t="s">
        <v>102</v>
      </c>
      <c r="BK86" s="206"/>
      <c r="BL86" s="134"/>
      <c r="BM86" s="51"/>
      <c r="BN86" s="46" t="s">
        <v>538</v>
      </c>
      <c r="BO86" s="108"/>
      <c r="BP86" s="108"/>
      <c r="BQ86" s="174"/>
    </row>
    <row r="87" spans="1:69" ht="133.5" customHeight="1">
      <c r="A87" s="79"/>
      <c r="B87" s="80"/>
      <c r="C87" s="80"/>
      <c r="D87" s="117"/>
      <c r="E87" s="117"/>
      <c r="F87" s="117"/>
      <c r="G87" s="117"/>
      <c r="H87" s="118"/>
      <c r="I87" s="118"/>
      <c r="J87" s="390"/>
      <c r="K87" s="382"/>
      <c r="L87" s="382"/>
      <c r="M87" s="382"/>
      <c r="N87" s="382"/>
      <c r="O87" s="382"/>
      <c r="P87" s="382"/>
      <c r="Q87" s="382"/>
      <c r="R87" s="382"/>
      <c r="S87" s="382"/>
      <c r="T87" s="382"/>
      <c r="U87" s="382"/>
      <c r="V87" s="382"/>
      <c r="W87" s="384"/>
      <c r="X87" s="384"/>
      <c r="Y87" s="385"/>
      <c r="Z87" s="385"/>
      <c r="AA87" s="45"/>
      <c r="AB87" s="45"/>
      <c r="AC87" s="105"/>
      <c r="AD87" s="106"/>
      <c r="AE87" s="390"/>
      <c r="AF87" s="406"/>
      <c r="AG87" s="390"/>
      <c r="AH87" s="107" t="s">
        <v>543</v>
      </c>
      <c r="AI87" s="146" t="s">
        <v>544</v>
      </c>
      <c r="AJ87" s="46">
        <v>1</v>
      </c>
      <c r="AK87" s="46">
        <v>0.1</v>
      </c>
      <c r="AL87" s="51" t="s">
        <v>102</v>
      </c>
      <c r="AM87" s="51" t="s">
        <v>103</v>
      </c>
      <c r="AN87" s="51">
        <v>180</v>
      </c>
      <c r="AO87" s="46">
        <v>1</v>
      </c>
      <c r="AP87" s="51"/>
      <c r="AQ87" s="51"/>
      <c r="AR87" s="51">
        <v>10</v>
      </c>
      <c r="AS87" s="51"/>
      <c r="AT87" s="51">
        <v>10</v>
      </c>
      <c r="AU87" s="67">
        <v>1</v>
      </c>
      <c r="AV87" s="204">
        <v>1</v>
      </c>
      <c r="AW87" s="108" t="s">
        <v>526</v>
      </c>
      <c r="AX87" s="108" t="s">
        <v>527</v>
      </c>
      <c r="AY87" s="108"/>
      <c r="AZ87" s="179"/>
      <c r="BA87" s="129"/>
      <c r="BB87" s="129"/>
      <c r="BC87" s="51"/>
      <c r="BD87" s="372"/>
      <c r="BE87" s="372"/>
      <c r="BF87" s="51" t="s">
        <v>110</v>
      </c>
      <c r="BG87" s="129" t="s">
        <v>263</v>
      </c>
      <c r="BH87" s="51" t="s">
        <v>217</v>
      </c>
      <c r="BI87" s="51"/>
      <c r="BJ87" s="51" t="s">
        <v>102</v>
      </c>
      <c r="BK87" s="206"/>
      <c r="BL87" s="134"/>
      <c r="BM87" s="51"/>
      <c r="BN87" s="46" t="s">
        <v>538</v>
      </c>
      <c r="BO87" s="108"/>
      <c r="BP87" s="108"/>
      <c r="BQ87" s="174"/>
    </row>
    <row r="88" spans="1:69" ht="133.5" customHeight="1">
      <c r="A88" s="79"/>
      <c r="B88" s="80"/>
      <c r="C88" s="80"/>
      <c r="D88" s="117"/>
      <c r="E88" s="117"/>
      <c r="F88" s="117"/>
      <c r="G88" s="117"/>
      <c r="H88" s="118"/>
      <c r="I88" s="118"/>
      <c r="J88" s="390"/>
      <c r="K88" s="382"/>
      <c r="L88" s="382"/>
      <c r="M88" s="382"/>
      <c r="N88" s="382"/>
      <c r="O88" s="382"/>
      <c r="P88" s="382"/>
      <c r="Q88" s="382"/>
      <c r="R88" s="382"/>
      <c r="S88" s="382"/>
      <c r="T88" s="382"/>
      <c r="U88" s="382"/>
      <c r="V88" s="382"/>
      <c r="W88" s="384"/>
      <c r="X88" s="384"/>
      <c r="Y88" s="385"/>
      <c r="Z88" s="385"/>
      <c r="AA88" s="45"/>
      <c r="AB88" s="45"/>
      <c r="AC88" s="105"/>
      <c r="AD88" s="106"/>
      <c r="AE88" s="390"/>
      <c r="AF88" s="406"/>
      <c r="AG88" s="390"/>
      <c r="AH88" s="107" t="s">
        <v>545</v>
      </c>
      <c r="AI88" s="146" t="s">
        <v>516</v>
      </c>
      <c r="AJ88" s="51">
        <v>2</v>
      </c>
      <c r="AK88" s="46">
        <v>0.1</v>
      </c>
      <c r="AL88" s="51" t="s">
        <v>102</v>
      </c>
      <c r="AM88" s="51" t="s">
        <v>103</v>
      </c>
      <c r="AN88" s="51">
        <v>180</v>
      </c>
      <c r="AO88" s="51">
        <v>2</v>
      </c>
      <c r="AP88" s="51"/>
      <c r="AQ88" s="51"/>
      <c r="AR88" s="51">
        <v>0</v>
      </c>
      <c r="AS88" s="51"/>
      <c r="AT88" s="51">
        <v>0</v>
      </c>
      <c r="AU88" s="67">
        <f t="shared" si="5"/>
        <v>0</v>
      </c>
      <c r="AV88" s="204">
        <v>0</v>
      </c>
      <c r="AW88" s="108" t="s">
        <v>526</v>
      </c>
      <c r="AX88" s="108" t="s">
        <v>527</v>
      </c>
      <c r="AY88" s="108"/>
      <c r="AZ88" s="179"/>
      <c r="BA88" s="129"/>
      <c r="BB88" s="129"/>
      <c r="BC88" s="51"/>
      <c r="BD88" s="373"/>
      <c r="BE88" s="373"/>
      <c r="BF88" s="51" t="s">
        <v>110</v>
      </c>
      <c r="BG88" s="129" t="s">
        <v>546</v>
      </c>
      <c r="BH88" s="51" t="s">
        <v>217</v>
      </c>
      <c r="BI88" s="51"/>
      <c r="BJ88" s="51" t="s">
        <v>102</v>
      </c>
      <c r="BK88" s="206"/>
      <c r="BL88" s="134"/>
      <c r="BM88" s="51"/>
      <c r="BN88" s="46" t="s">
        <v>547</v>
      </c>
      <c r="BO88" s="108"/>
      <c r="BP88" s="108"/>
      <c r="BQ88" s="174"/>
    </row>
    <row r="89" spans="1:69" ht="133.5" customHeight="1">
      <c r="A89" s="79"/>
      <c r="B89" s="80"/>
      <c r="C89" s="80"/>
      <c r="D89" s="117"/>
      <c r="E89" s="117"/>
      <c r="F89" s="117"/>
      <c r="G89" s="117"/>
      <c r="H89" s="118"/>
      <c r="I89" s="118"/>
      <c r="J89" s="390"/>
      <c r="K89" s="383"/>
      <c r="L89" s="383"/>
      <c r="M89" s="383"/>
      <c r="N89" s="383"/>
      <c r="O89" s="383"/>
      <c r="P89" s="383"/>
      <c r="Q89" s="383"/>
      <c r="R89" s="383"/>
      <c r="S89" s="383"/>
      <c r="T89" s="383"/>
      <c r="U89" s="383"/>
      <c r="V89" s="383"/>
      <c r="W89" s="384"/>
      <c r="X89" s="384"/>
      <c r="Y89" s="385"/>
      <c r="Z89" s="385"/>
      <c r="AA89" s="45"/>
      <c r="AB89" s="45"/>
      <c r="AC89" s="105"/>
      <c r="AD89" s="106"/>
      <c r="AE89" s="391"/>
      <c r="AF89" s="407"/>
      <c r="AG89" s="391"/>
      <c r="AH89" s="386" t="str">
        <f>+AE82</f>
        <v>Prevención y promoción de la salud Infantil en el Distrito de Cartagena de Indias</v>
      </c>
      <c r="AI89" s="387"/>
      <c r="AJ89" s="387"/>
      <c r="AK89" s="387"/>
      <c r="AL89" s="387"/>
      <c r="AM89" s="387"/>
      <c r="AN89" s="387"/>
      <c r="AO89" s="387"/>
      <c r="AP89" s="387"/>
      <c r="AQ89" s="387"/>
      <c r="AR89" s="387"/>
      <c r="AS89" s="387"/>
      <c r="AT89" s="388"/>
      <c r="AU89" s="100">
        <f>AVERAGE(AU82:AU88)</f>
        <v>0.7142857142857143</v>
      </c>
      <c r="AV89" s="204"/>
      <c r="AW89" s="108"/>
      <c r="AX89" s="108"/>
      <c r="AY89" s="108"/>
      <c r="AZ89" s="179"/>
      <c r="BA89" s="129"/>
      <c r="BB89" s="129"/>
      <c r="BC89" s="51"/>
      <c r="BD89" s="188">
        <f>+BD82</f>
        <v>558465482</v>
      </c>
      <c r="BE89" s="188">
        <f>+BE82</f>
        <v>81712000</v>
      </c>
      <c r="BF89" s="51"/>
      <c r="BG89" s="129"/>
      <c r="BH89" s="51"/>
      <c r="BI89" s="51"/>
      <c r="BJ89" s="51"/>
      <c r="BK89" s="206"/>
      <c r="BL89" s="134"/>
      <c r="BM89" s="51"/>
      <c r="BN89" s="46"/>
      <c r="BO89" s="108"/>
      <c r="BP89" s="108"/>
      <c r="BQ89" s="174"/>
    </row>
    <row r="90" spans="1:69" ht="298.5" customHeight="1">
      <c r="A90" s="79"/>
      <c r="B90" s="80"/>
      <c r="C90" s="80"/>
      <c r="D90" s="117"/>
      <c r="E90" s="117"/>
      <c r="F90" s="117"/>
      <c r="G90" s="117"/>
      <c r="H90" s="118"/>
      <c r="I90" s="118"/>
      <c r="J90" s="391"/>
      <c r="K90" s="367" t="s">
        <v>548</v>
      </c>
      <c r="L90" s="368"/>
      <c r="M90" s="368"/>
      <c r="N90" s="368"/>
      <c r="O90" s="368"/>
      <c r="P90" s="368"/>
      <c r="Q90" s="368"/>
      <c r="R90" s="368"/>
      <c r="S90" s="368"/>
      <c r="T90" s="368"/>
      <c r="U90" s="368"/>
      <c r="V90" s="368"/>
      <c r="W90" s="368"/>
      <c r="X90" s="369"/>
      <c r="Y90" s="100">
        <f>AVERAGE(Y73:Y88)</f>
        <v>0.33394387905604722</v>
      </c>
      <c r="Z90" s="100">
        <f>AVERAGE(Z73:Z88)</f>
        <v>0.66777928818586252</v>
      </c>
      <c r="AA90" s="45"/>
      <c r="AB90" s="45"/>
      <c r="AC90" s="164"/>
      <c r="AD90" s="107"/>
      <c r="AE90" s="51"/>
      <c r="AF90" s="187"/>
      <c r="AG90" s="51"/>
      <c r="AH90" s="107"/>
      <c r="AI90" s="146"/>
      <c r="AJ90" s="51"/>
      <c r="AK90" s="46"/>
      <c r="AL90" s="51"/>
      <c r="AM90" s="51"/>
      <c r="AN90" s="51"/>
      <c r="AO90" s="51"/>
      <c r="AP90" s="51"/>
      <c r="AQ90" s="51"/>
      <c r="AR90" s="51"/>
      <c r="AS90" s="51"/>
      <c r="AT90" s="51"/>
      <c r="AU90" s="67"/>
      <c r="AV90" s="204"/>
      <c r="AW90" s="108"/>
      <c r="AX90" s="367" t="s">
        <v>549</v>
      </c>
      <c r="AY90" s="368"/>
      <c r="AZ90" s="368"/>
      <c r="BA90" s="368"/>
      <c r="BB90" s="368"/>
      <c r="BC90" s="369"/>
      <c r="BD90" s="188">
        <f>+BD81+BD89</f>
        <v>1661955961</v>
      </c>
      <c r="BE90" s="188">
        <f>+BE81+BE89</f>
        <v>155712000</v>
      </c>
      <c r="BF90" s="51"/>
      <c r="BG90" s="129"/>
      <c r="BH90" s="51"/>
      <c r="BI90" s="51"/>
      <c r="BJ90" s="51"/>
      <c r="BK90" s="206"/>
      <c r="BL90" s="134"/>
      <c r="BM90" s="51"/>
      <c r="BN90" s="46"/>
      <c r="BO90" s="108"/>
      <c r="BP90" s="108"/>
      <c r="BQ90" s="174"/>
    </row>
    <row r="91" spans="1:69" ht="204.75" customHeight="1">
      <c r="A91" s="79"/>
      <c r="B91" s="80"/>
      <c r="C91" s="80"/>
      <c r="D91" s="117"/>
      <c r="E91" s="117"/>
      <c r="F91" s="117"/>
      <c r="G91" s="117"/>
      <c r="H91" s="118"/>
      <c r="I91" s="118"/>
      <c r="J91" s="389" t="s">
        <v>550</v>
      </c>
      <c r="K91" s="102" t="s">
        <v>551</v>
      </c>
      <c r="L91" s="51" t="s">
        <v>552</v>
      </c>
      <c r="M91" s="51">
        <v>0</v>
      </c>
      <c r="N91" s="102" t="s">
        <v>551</v>
      </c>
      <c r="O91" s="45"/>
      <c r="P91" s="51" t="s">
        <v>93</v>
      </c>
      <c r="Q91" s="45" t="s">
        <v>553</v>
      </c>
      <c r="R91" s="214" t="s">
        <v>554</v>
      </c>
      <c r="S91" s="214" t="s">
        <v>554</v>
      </c>
      <c r="T91" s="214">
        <v>0.93799999999999994</v>
      </c>
      <c r="U91" s="214" t="s">
        <v>112</v>
      </c>
      <c r="V91" s="214">
        <v>4.4999999999999997E-3</v>
      </c>
      <c r="W91" s="189">
        <f>+V91</f>
        <v>4.4999999999999997E-3</v>
      </c>
      <c r="X91" s="100">
        <f>+T91</f>
        <v>0.93799999999999994</v>
      </c>
      <c r="Y91" s="100">
        <f>+W91</f>
        <v>4.4999999999999997E-3</v>
      </c>
      <c r="Z91" s="100">
        <f>+X91</f>
        <v>0.93799999999999994</v>
      </c>
      <c r="AA91" s="45" t="s">
        <v>95</v>
      </c>
      <c r="AB91" s="45" t="s">
        <v>96</v>
      </c>
      <c r="AC91" s="105" t="s">
        <v>369</v>
      </c>
      <c r="AD91" s="106" t="s">
        <v>555</v>
      </c>
      <c r="AE91" s="389" t="s">
        <v>556</v>
      </c>
      <c r="AF91" s="405">
        <v>2020130010169</v>
      </c>
      <c r="AG91" s="389" t="s">
        <v>555</v>
      </c>
      <c r="AH91" s="106" t="s">
        <v>557</v>
      </c>
      <c r="AI91" s="108" t="s">
        <v>558</v>
      </c>
      <c r="AJ91" s="51">
        <v>1200</v>
      </c>
      <c r="AK91" s="46">
        <v>0.3</v>
      </c>
      <c r="AL91" s="51" t="s">
        <v>102</v>
      </c>
      <c r="AM91" s="51" t="s">
        <v>103</v>
      </c>
      <c r="AN91" s="51">
        <v>180</v>
      </c>
      <c r="AO91" s="51">
        <v>1200</v>
      </c>
      <c r="AP91" s="51"/>
      <c r="AQ91" s="51"/>
      <c r="AR91" s="51">
        <v>0</v>
      </c>
      <c r="AS91" s="51"/>
      <c r="AT91" s="51">
        <v>270</v>
      </c>
      <c r="AU91" s="67">
        <f t="shared" si="5"/>
        <v>0.22500000000000001</v>
      </c>
      <c r="AV91" s="134">
        <v>0.22500000000000001</v>
      </c>
      <c r="AW91" s="108" t="s">
        <v>401</v>
      </c>
      <c r="AX91" s="108" t="s">
        <v>559</v>
      </c>
      <c r="AY91" s="129" t="s">
        <v>560</v>
      </c>
      <c r="AZ91" s="179">
        <v>447387056</v>
      </c>
      <c r="BA91" s="129" t="s">
        <v>403</v>
      </c>
      <c r="BB91" s="108" t="s">
        <v>556</v>
      </c>
      <c r="BC91" s="108" t="s">
        <v>561</v>
      </c>
      <c r="BD91" s="371">
        <v>495987056</v>
      </c>
      <c r="BE91" s="371">
        <v>19300000</v>
      </c>
      <c r="BF91" s="108" t="s">
        <v>110</v>
      </c>
      <c r="BG91" s="108" t="s">
        <v>562</v>
      </c>
      <c r="BH91" s="108" t="s">
        <v>217</v>
      </c>
      <c r="BI91" s="107" t="s">
        <v>560</v>
      </c>
      <c r="BJ91" s="108" t="s">
        <v>102</v>
      </c>
      <c r="BK91" s="215">
        <v>16400000</v>
      </c>
      <c r="BL91" s="109">
        <v>0.03</v>
      </c>
      <c r="BM91" s="108"/>
      <c r="BN91" s="108" t="s">
        <v>563</v>
      </c>
      <c r="BO91" s="216" t="s">
        <v>564</v>
      </c>
      <c r="BP91" s="216" t="s">
        <v>565</v>
      </c>
      <c r="BQ91" s="216" t="s">
        <v>566</v>
      </c>
    </row>
    <row r="92" spans="1:69" ht="75" customHeight="1">
      <c r="A92" s="79"/>
      <c r="B92" s="80"/>
      <c r="C92" s="80"/>
      <c r="D92" s="117"/>
      <c r="E92" s="117"/>
      <c r="F92" s="117"/>
      <c r="G92" s="117"/>
      <c r="H92" s="118"/>
      <c r="I92" s="118"/>
      <c r="J92" s="390"/>
      <c r="K92" s="389" t="s">
        <v>567</v>
      </c>
      <c r="L92" s="389" t="s">
        <v>568</v>
      </c>
      <c r="M92" s="389">
        <v>0</v>
      </c>
      <c r="N92" s="389" t="s">
        <v>567</v>
      </c>
      <c r="O92" s="389"/>
      <c r="P92" s="389" t="s">
        <v>93</v>
      </c>
      <c r="Q92" s="389" t="s">
        <v>569</v>
      </c>
      <c r="R92" s="389">
        <v>192</v>
      </c>
      <c r="S92" s="389">
        <v>48</v>
      </c>
      <c r="T92" s="389">
        <v>172</v>
      </c>
      <c r="U92" s="389">
        <v>0</v>
      </c>
      <c r="V92" s="389">
        <v>0</v>
      </c>
      <c r="W92" s="374">
        <f t="shared" ref="W92:W145" si="6">+U92+V92</f>
        <v>0</v>
      </c>
      <c r="X92" s="374">
        <f t="shared" ref="X92:X150" si="7">+T92+W92</f>
        <v>172</v>
      </c>
      <c r="Y92" s="429">
        <f t="shared" ref="Y92:Y150" si="8">+W92/S92</f>
        <v>0</v>
      </c>
      <c r="Z92" s="429">
        <f t="shared" ref="Z92:Z150" si="9">+(T92+W92)/R92</f>
        <v>0.89583333333333337</v>
      </c>
      <c r="AA92" s="45" t="s">
        <v>95</v>
      </c>
      <c r="AB92" s="45" t="s">
        <v>123</v>
      </c>
      <c r="AC92" s="105"/>
      <c r="AD92" s="106"/>
      <c r="AE92" s="390"/>
      <c r="AF92" s="406"/>
      <c r="AG92" s="390"/>
      <c r="AH92" s="106" t="s">
        <v>570</v>
      </c>
      <c r="AI92" s="108" t="s">
        <v>571</v>
      </c>
      <c r="AJ92" s="51">
        <v>500</v>
      </c>
      <c r="AK92" s="46">
        <v>0.3</v>
      </c>
      <c r="AL92" s="51" t="s">
        <v>102</v>
      </c>
      <c r="AM92" s="51" t="s">
        <v>103</v>
      </c>
      <c r="AN92" s="51">
        <v>180</v>
      </c>
      <c r="AO92" s="51">
        <v>500</v>
      </c>
      <c r="AP92" s="51"/>
      <c r="AQ92" s="51"/>
      <c r="AR92" s="51">
        <v>25</v>
      </c>
      <c r="AS92" s="51"/>
      <c r="AT92" s="51">
        <v>107</v>
      </c>
      <c r="AU92" s="67">
        <f t="shared" si="5"/>
        <v>0.214</v>
      </c>
      <c r="AV92" s="134">
        <v>0.16500000000000001</v>
      </c>
      <c r="AW92" s="108" t="s">
        <v>401</v>
      </c>
      <c r="AX92" s="108" t="s">
        <v>559</v>
      </c>
      <c r="AY92" s="129" t="s">
        <v>106</v>
      </c>
      <c r="AZ92" s="136">
        <v>48600000</v>
      </c>
      <c r="BA92" s="107" t="s">
        <v>353</v>
      </c>
      <c r="BB92" s="108" t="s">
        <v>556</v>
      </c>
      <c r="BC92" s="108" t="s">
        <v>561</v>
      </c>
      <c r="BD92" s="372"/>
      <c r="BE92" s="372"/>
      <c r="BF92" s="108" t="s">
        <v>110</v>
      </c>
      <c r="BG92" s="108" t="s">
        <v>562</v>
      </c>
      <c r="BH92" s="108" t="s">
        <v>217</v>
      </c>
      <c r="BI92" s="107" t="s">
        <v>106</v>
      </c>
      <c r="BJ92" s="108" t="s">
        <v>102</v>
      </c>
      <c r="BK92" s="138"/>
      <c r="BL92" s="109"/>
      <c r="BM92" s="108"/>
      <c r="BN92" s="108" t="s">
        <v>563</v>
      </c>
      <c r="BO92" s="108"/>
      <c r="BP92" s="108"/>
      <c r="BQ92" s="47"/>
    </row>
    <row r="93" spans="1:69" ht="55.15" customHeight="1">
      <c r="A93" s="79"/>
      <c r="B93" s="80"/>
      <c r="C93" s="80"/>
      <c r="D93" s="117"/>
      <c r="E93" s="117"/>
      <c r="F93" s="117"/>
      <c r="G93" s="117"/>
      <c r="H93" s="118"/>
      <c r="I93" s="118"/>
      <c r="J93" s="390"/>
      <c r="K93" s="390"/>
      <c r="L93" s="390"/>
      <c r="M93" s="390"/>
      <c r="N93" s="390"/>
      <c r="O93" s="390"/>
      <c r="P93" s="390"/>
      <c r="Q93" s="390"/>
      <c r="R93" s="390"/>
      <c r="S93" s="390"/>
      <c r="T93" s="390"/>
      <c r="U93" s="390"/>
      <c r="V93" s="390"/>
      <c r="W93" s="375"/>
      <c r="X93" s="375"/>
      <c r="Y93" s="430"/>
      <c r="Z93" s="430"/>
      <c r="AA93" s="45" t="s">
        <v>136</v>
      </c>
      <c r="AB93" s="45" t="s">
        <v>137</v>
      </c>
      <c r="AC93" s="105"/>
      <c r="AD93" s="106"/>
      <c r="AE93" s="390"/>
      <c r="AF93" s="406"/>
      <c r="AG93" s="390"/>
      <c r="AH93" s="106" t="s">
        <v>572</v>
      </c>
      <c r="AI93" s="174" t="s">
        <v>573</v>
      </c>
      <c r="AJ93" s="51">
        <v>1</v>
      </c>
      <c r="AK93" s="46">
        <v>0.1</v>
      </c>
      <c r="AL93" s="51" t="s">
        <v>102</v>
      </c>
      <c r="AM93" s="51" t="s">
        <v>103</v>
      </c>
      <c r="AN93" s="51">
        <v>180</v>
      </c>
      <c r="AO93" s="51">
        <v>1</v>
      </c>
      <c r="AP93" s="51"/>
      <c r="AQ93" s="51"/>
      <c r="AR93" s="51">
        <v>0</v>
      </c>
      <c r="AS93" s="51"/>
      <c r="AT93" s="51">
        <v>0</v>
      </c>
      <c r="AU93" s="67">
        <f t="shared" si="5"/>
        <v>0</v>
      </c>
      <c r="AV93" s="134">
        <v>0</v>
      </c>
      <c r="AW93" s="108" t="s">
        <v>401</v>
      </c>
      <c r="AX93" s="108" t="s">
        <v>559</v>
      </c>
      <c r="AY93" s="107"/>
      <c r="AZ93" s="136"/>
      <c r="BA93" s="107"/>
      <c r="BB93" s="108"/>
      <c r="BC93" s="108"/>
      <c r="BD93" s="372"/>
      <c r="BE93" s="372"/>
      <c r="BF93" s="108" t="s">
        <v>142</v>
      </c>
      <c r="BG93" s="129"/>
      <c r="BH93" s="108" t="s">
        <v>217</v>
      </c>
      <c r="BI93" s="107"/>
      <c r="BJ93" s="108" t="s">
        <v>102</v>
      </c>
      <c r="BK93" s="138"/>
      <c r="BL93" s="109"/>
      <c r="BM93" s="108"/>
      <c r="BN93" s="108" t="s">
        <v>574</v>
      </c>
      <c r="BO93" s="108"/>
      <c r="BP93" s="108"/>
      <c r="BQ93" s="108"/>
    </row>
    <row r="94" spans="1:69" ht="145.5" customHeight="1">
      <c r="A94" s="79"/>
      <c r="B94" s="80"/>
      <c r="C94" s="80"/>
      <c r="D94" s="117"/>
      <c r="E94" s="117"/>
      <c r="F94" s="117"/>
      <c r="G94" s="117"/>
      <c r="H94" s="118"/>
      <c r="I94" s="118"/>
      <c r="J94" s="390"/>
      <c r="K94" s="390"/>
      <c r="L94" s="390"/>
      <c r="M94" s="390"/>
      <c r="N94" s="390"/>
      <c r="O94" s="390"/>
      <c r="P94" s="390"/>
      <c r="Q94" s="390"/>
      <c r="R94" s="390"/>
      <c r="S94" s="390"/>
      <c r="T94" s="390"/>
      <c r="U94" s="390"/>
      <c r="V94" s="390"/>
      <c r="W94" s="375"/>
      <c r="X94" s="375"/>
      <c r="Y94" s="430"/>
      <c r="Z94" s="430"/>
      <c r="AA94" s="45"/>
      <c r="AB94" s="45"/>
      <c r="AC94" s="105"/>
      <c r="AD94" s="106"/>
      <c r="AE94" s="390"/>
      <c r="AF94" s="406"/>
      <c r="AG94" s="390"/>
      <c r="AH94" s="106" t="s">
        <v>575</v>
      </c>
      <c r="AI94" s="108" t="s">
        <v>576</v>
      </c>
      <c r="AJ94" s="51">
        <v>54</v>
      </c>
      <c r="AK94" s="134">
        <v>0.3</v>
      </c>
      <c r="AL94" s="51" t="s">
        <v>102</v>
      </c>
      <c r="AM94" s="51" t="s">
        <v>103</v>
      </c>
      <c r="AN94" s="51">
        <v>180</v>
      </c>
      <c r="AO94" s="51">
        <v>54</v>
      </c>
      <c r="AP94" s="51"/>
      <c r="AQ94" s="51"/>
      <c r="AR94" s="51">
        <v>0</v>
      </c>
      <c r="AS94" s="51"/>
      <c r="AT94" s="51">
        <v>0</v>
      </c>
      <c r="AU94" s="67">
        <f t="shared" si="5"/>
        <v>0</v>
      </c>
      <c r="AV94" s="134">
        <v>0</v>
      </c>
      <c r="AW94" s="108" t="s">
        <v>401</v>
      </c>
      <c r="AX94" s="108" t="s">
        <v>559</v>
      </c>
      <c r="AY94" s="107"/>
      <c r="AZ94" s="136"/>
      <c r="BA94" s="107"/>
      <c r="BB94" s="108"/>
      <c r="BC94" s="108"/>
      <c r="BD94" s="373"/>
      <c r="BE94" s="373"/>
      <c r="BF94" s="108" t="s">
        <v>110</v>
      </c>
      <c r="BG94" s="108" t="s">
        <v>546</v>
      </c>
      <c r="BH94" s="108" t="s">
        <v>217</v>
      </c>
      <c r="BI94" s="107"/>
      <c r="BJ94" s="108" t="s">
        <v>102</v>
      </c>
      <c r="BK94" s="138"/>
      <c r="BL94" s="109"/>
      <c r="BM94" s="108"/>
      <c r="BN94" s="108" t="s">
        <v>577</v>
      </c>
      <c r="BO94" s="108"/>
      <c r="BP94" s="108"/>
      <c r="BQ94" s="108"/>
    </row>
    <row r="95" spans="1:69" ht="154.5" customHeight="1">
      <c r="A95" s="79"/>
      <c r="B95" s="80"/>
      <c r="C95" s="80"/>
      <c r="D95" s="117"/>
      <c r="E95" s="117"/>
      <c r="F95" s="117"/>
      <c r="G95" s="117"/>
      <c r="H95" s="118"/>
      <c r="I95" s="118"/>
      <c r="J95" s="390"/>
      <c r="K95" s="391"/>
      <c r="L95" s="391"/>
      <c r="M95" s="391"/>
      <c r="N95" s="391"/>
      <c r="O95" s="391"/>
      <c r="P95" s="391"/>
      <c r="Q95" s="391"/>
      <c r="R95" s="391"/>
      <c r="S95" s="391"/>
      <c r="T95" s="391"/>
      <c r="U95" s="391"/>
      <c r="V95" s="391"/>
      <c r="W95" s="392"/>
      <c r="X95" s="392"/>
      <c r="Y95" s="431"/>
      <c r="Z95" s="431"/>
      <c r="AA95" s="45"/>
      <c r="AB95" s="45"/>
      <c r="AC95" s="105"/>
      <c r="AD95" s="106"/>
      <c r="AE95" s="391"/>
      <c r="AF95" s="407"/>
      <c r="AG95" s="391"/>
      <c r="AH95" s="386" t="str">
        <f>+AE91</f>
        <v>Control y Vigilancia de la calidad del agua para consumo humano y de diversión en el Distrito de  Cartagena de Indias</v>
      </c>
      <c r="AI95" s="387"/>
      <c r="AJ95" s="387"/>
      <c r="AK95" s="387"/>
      <c r="AL95" s="387"/>
      <c r="AM95" s="387"/>
      <c r="AN95" s="387"/>
      <c r="AO95" s="387"/>
      <c r="AP95" s="387"/>
      <c r="AQ95" s="387"/>
      <c r="AR95" s="387"/>
      <c r="AS95" s="387"/>
      <c r="AT95" s="388"/>
      <c r="AU95" s="100">
        <f>AVERAGE(AU91:AU94)</f>
        <v>0.10975</v>
      </c>
      <c r="AV95" s="217"/>
      <c r="AW95" s="108"/>
      <c r="AX95" s="108"/>
      <c r="AY95" s="107"/>
      <c r="AZ95" s="136"/>
      <c r="BA95" s="107"/>
      <c r="BB95" s="108"/>
      <c r="BC95" s="108"/>
      <c r="BD95" s="188">
        <f>+BD91</f>
        <v>495987056</v>
      </c>
      <c r="BE95" s="188">
        <f>+BE91</f>
        <v>19300000</v>
      </c>
      <c r="BF95" s="108"/>
      <c r="BG95" s="129"/>
      <c r="BH95" s="108" t="s">
        <v>217</v>
      </c>
      <c r="BI95" s="107"/>
      <c r="BJ95" s="108"/>
      <c r="BK95" s="138"/>
      <c r="BL95" s="109"/>
      <c r="BM95" s="108"/>
      <c r="BN95" s="108"/>
      <c r="BO95" s="108"/>
      <c r="BP95" s="108"/>
      <c r="BQ95" s="108"/>
    </row>
    <row r="96" spans="1:69" ht="145.9" customHeight="1">
      <c r="A96" s="79"/>
      <c r="B96" s="80"/>
      <c r="C96" s="80"/>
      <c r="D96" s="117"/>
      <c r="E96" s="117"/>
      <c r="F96" s="117"/>
      <c r="G96" s="117"/>
      <c r="H96" s="118"/>
      <c r="I96" s="118"/>
      <c r="J96" s="390"/>
      <c r="K96" s="389" t="s">
        <v>578</v>
      </c>
      <c r="L96" s="389" t="s">
        <v>579</v>
      </c>
      <c r="M96" s="389" t="s">
        <v>580</v>
      </c>
      <c r="N96" s="389" t="s">
        <v>578</v>
      </c>
      <c r="O96" s="45"/>
      <c r="P96" s="45" t="s">
        <v>93</v>
      </c>
      <c r="Q96" s="45" t="s">
        <v>581</v>
      </c>
      <c r="R96" s="447">
        <v>30400</v>
      </c>
      <c r="S96" s="447">
        <v>7600</v>
      </c>
      <c r="T96" s="447">
        <v>26791</v>
      </c>
      <c r="U96" s="447">
        <v>1816</v>
      </c>
      <c r="V96" s="447">
        <v>2904</v>
      </c>
      <c r="W96" s="374">
        <f t="shared" si="6"/>
        <v>4720</v>
      </c>
      <c r="X96" s="374">
        <f t="shared" si="7"/>
        <v>31511</v>
      </c>
      <c r="Y96" s="402">
        <f t="shared" si="8"/>
        <v>0.62105263157894741</v>
      </c>
      <c r="Z96" s="402">
        <v>1</v>
      </c>
      <c r="AA96" s="45" t="s">
        <v>95</v>
      </c>
      <c r="AB96" s="45" t="s">
        <v>96</v>
      </c>
      <c r="AC96" s="105" t="s">
        <v>369</v>
      </c>
      <c r="AD96" s="106" t="s">
        <v>582</v>
      </c>
      <c r="AE96" s="389" t="s">
        <v>583</v>
      </c>
      <c r="AF96" s="405">
        <v>2020130010175</v>
      </c>
      <c r="AG96" s="389" t="s">
        <v>582</v>
      </c>
      <c r="AH96" s="106" t="s">
        <v>584</v>
      </c>
      <c r="AI96" s="105" t="s">
        <v>585</v>
      </c>
      <c r="AJ96" s="51">
        <v>6000</v>
      </c>
      <c r="AK96" s="46">
        <v>0.2</v>
      </c>
      <c r="AL96" s="51" t="s">
        <v>586</v>
      </c>
      <c r="AM96" s="51" t="s">
        <v>587</v>
      </c>
      <c r="AN96" s="51">
        <v>365</v>
      </c>
      <c r="AO96" s="51">
        <v>6000</v>
      </c>
      <c r="AP96" s="51"/>
      <c r="AQ96" s="51"/>
      <c r="AR96" s="218">
        <v>2420</v>
      </c>
      <c r="AS96" s="51"/>
      <c r="AT96" s="218">
        <v>1598</v>
      </c>
      <c r="AU96" s="67">
        <f t="shared" si="5"/>
        <v>0.26633333333333331</v>
      </c>
      <c r="AV96" s="204">
        <v>0.66966666666666663</v>
      </c>
      <c r="AW96" s="51" t="s">
        <v>401</v>
      </c>
      <c r="AX96" s="51" t="s">
        <v>588</v>
      </c>
      <c r="AY96" s="129" t="s">
        <v>560</v>
      </c>
      <c r="AZ96" s="179">
        <v>408211927</v>
      </c>
      <c r="BA96" s="129" t="s">
        <v>403</v>
      </c>
      <c r="BB96" s="129" t="s">
        <v>589</v>
      </c>
      <c r="BC96" s="51" t="s">
        <v>590</v>
      </c>
      <c r="BD96" s="371">
        <v>508211927</v>
      </c>
      <c r="BE96" s="371">
        <v>19308000</v>
      </c>
      <c r="BF96" s="51" t="s">
        <v>110</v>
      </c>
      <c r="BG96" s="129" t="s">
        <v>379</v>
      </c>
      <c r="BH96" s="51" t="s">
        <v>217</v>
      </c>
      <c r="BI96" s="129" t="s">
        <v>560</v>
      </c>
      <c r="BJ96" s="51" t="s">
        <v>586</v>
      </c>
      <c r="BK96" s="206">
        <v>16404000</v>
      </c>
      <c r="BL96" s="134">
        <v>0.03</v>
      </c>
      <c r="BM96" s="108"/>
      <c r="BN96" s="134" t="s">
        <v>591</v>
      </c>
      <c r="BO96" s="182" t="s">
        <v>592</v>
      </c>
      <c r="BP96" s="182" t="s">
        <v>593</v>
      </c>
      <c r="BQ96" s="182" t="s">
        <v>594</v>
      </c>
    </row>
    <row r="97" spans="1:69" ht="70.5" customHeight="1">
      <c r="A97" s="79"/>
      <c r="B97" s="80"/>
      <c r="C97" s="80"/>
      <c r="D97" s="117"/>
      <c r="E97" s="117"/>
      <c r="F97" s="117"/>
      <c r="G97" s="117"/>
      <c r="H97" s="118"/>
      <c r="I97" s="118"/>
      <c r="J97" s="390"/>
      <c r="K97" s="390"/>
      <c r="L97" s="390"/>
      <c r="M97" s="390"/>
      <c r="N97" s="390"/>
      <c r="O97" s="45"/>
      <c r="P97" s="45"/>
      <c r="Q97" s="45"/>
      <c r="R97" s="448"/>
      <c r="S97" s="448"/>
      <c r="T97" s="448"/>
      <c r="U97" s="448"/>
      <c r="V97" s="448"/>
      <c r="W97" s="375"/>
      <c r="X97" s="375"/>
      <c r="Y97" s="403"/>
      <c r="Z97" s="403"/>
      <c r="AA97" s="45" t="s">
        <v>95</v>
      </c>
      <c r="AB97" s="45" t="s">
        <v>123</v>
      </c>
      <c r="AC97" s="105"/>
      <c r="AD97" s="106"/>
      <c r="AE97" s="390"/>
      <c r="AF97" s="406"/>
      <c r="AG97" s="390"/>
      <c r="AH97" s="106" t="s">
        <v>595</v>
      </c>
      <c r="AI97" s="105" t="s">
        <v>596</v>
      </c>
      <c r="AJ97" s="51">
        <v>900</v>
      </c>
      <c r="AK97" s="46">
        <v>0.2</v>
      </c>
      <c r="AL97" s="51" t="s">
        <v>102</v>
      </c>
      <c r="AM97" s="51" t="s">
        <v>103</v>
      </c>
      <c r="AN97" s="51">
        <v>180</v>
      </c>
      <c r="AO97" s="51">
        <v>900</v>
      </c>
      <c r="AP97" s="51"/>
      <c r="AQ97" s="51"/>
      <c r="AR97" s="218">
        <v>7</v>
      </c>
      <c r="AS97" s="51"/>
      <c r="AT97" s="218">
        <v>142</v>
      </c>
      <c r="AU97" s="67">
        <f t="shared" si="5"/>
        <v>0.15777777777777777</v>
      </c>
      <c r="AV97" s="204">
        <v>0.16555555555555557</v>
      </c>
      <c r="AW97" s="51" t="s">
        <v>401</v>
      </c>
      <c r="AX97" s="51" t="s">
        <v>588</v>
      </c>
      <c r="AY97" s="129" t="s">
        <v>106</v>
      </c>
      <c r="AZ97" s="179">
        <v>100000000</v>
      </c>
      <c r="BA97" s="107" t="s">
        <v>353</v>
      </c>
      <c r="BB97" s="129" t="s">
        <v>589</v>
      </c>
      <c r="BC97" s="51" t="s">
        <v>590</v>
      </c>
      <c r="BD97" s="372"/>
      <c r="BE97" s="372"/>
      <c r="BF97" s="51" t="s">
        <v>110</v>
      </c>
      <c r="BG97" s="129" t="s">
        <v>379</v>
      </c>
      <c r="BH97" s="51" t="s">
        <v>217</v>
      </c>
      <c r="BI97" s="129"/>
      <c r="BJ97" s="51" t="s">
        <v>102</v>
      </c>
      <c r="BK97" s="206"/>
      <c r="BL97" s="134">
        <v>0</v>
      </c>
      <c r="BM97" s="108"/>
      <c r="BN97" s="51" t="s">
        <v>597</v>
      </c>
      <c r="BO97" s="108"/>
      <c r="BP97" s="108"/>
      <c r="BQ97" s="109"/>
    </row>
    <row r="98" spans="1:69" ht="107.25" customHeight="1">
      <c r="A98" s="79"/>
      <c r="B98" s="80"/>
      <c r="C98" s="80"/>
      <c r="D98" s="117"/>
      <c r="E98" s="117"/>
      <c r="F98" s="117"/>
      <c r="G98" s="117"/>
      <c r="H98" s="118"/>
      <c r="I98" s="118"/>
      <c r="J98" s="390"/>
      <c r="K98" s="390"/>
      <c r="L98" s="390"/>
      <c r="M98" s="390"/>
      <c r="N98" s="390"/>
      <c r="O98" s="45"/>
      <c r="P98" s="45"/>
      <c r="Q98" s="45"/>
      <c r="R98" s="448"/>
      <c r="S98" s="448"/>
      <c r="T98" s="448"/>
      <c r="U98" s="448"/>
      <c r="V98" s="448"/>
      <c r="W98" s="375"/>
      <c r="X98" s="375"/>
      <c r="Y98" s="403"/>
      <c r="Z98" s="403"/>
      <c r="AA98" s="45" t="s">
        <v>136</v>
      </c>
      <c r="AB98" s="45" t="s">
        <v>137</v>
      </c>
      <c r="AC98" s="105"/>
      <c r="AD98" s="106"/>
      <c r="AE98" s="390"/>
      <c r="AF98" s="406"/>
      <c r="AG98" s="390"/>
      <c r="AH98" s="106" t="s">
        <v>598</v>
      </c>
      <c r="AI98" s="105" t="s">
        <v>599</v>
      </c>
      <c r="AJ98" s="51">
        <v>1</v>
      </c>
      <c r="AK98" s="46">
        <v>0.1</v>
      </c>
      <c r="AL98" s="51" t="s">
        <v>102</v>
      </c>
      <c r="AM98" s="51" t="s">
        <v>103</v>
      </c>
      <c r="AN98" s="51">
        <v>180</v>
      </c>
      <c r="AO98" s="51">
        <v>1</v>
      </c>
      <c r="AP98" s="51"/>
      <c r="AQ98" s="51"/>
      <c r="AR98" s="218">
        <v>0</v>
      </c>
      <c r="AS98" s="51"/>
      <c r="AT98" s="218">
        <v>0</v>
      </c>
      <c r="AU98" s="67">
        <f t="shared" si="5"/>
        <v>0</v>
      </c>
      <c r="AV98" s="204">
        <v>0</v>
      </c>
      <c r="AW98" s="108"/>
      <c r="AX98" s="108"/>
      <c r="AY98" s="107"/>
      <c r="AZ98" s="136"/>
      <c r="BA98" s="107"/>
      <c r="BB98" s="108"/>
      <c r="BC98" s="108"/>
      <c r="BD98" s="372"/>
      <c r="BE98" s="372"/>
      <c r="BF98" s="51" t="s">
        <v>110</v>
      </c>
      <c r="BG98" s="129" t="s">
        <v>379</v>
      </c>
      <c r="BH98" s="51" t="s">
        <v>217</v>
      </c>
      <c r="BI98" s="129"/>
      <c r="BJ98" s="51" t="s">
        <v>102</v>
      </c>
      <c r="BK98" s="138"/>
      <c r="BL98" s="109"/>
      <c r="BM98" s="108"/>
      <c r="BN98" s="108"/>
      <c r="BO98" s="108"/>
      <c r="BP98" s="108"/>
      <c r="BQ98" s="108"/>
    </row>
    <row r="99" spans="1:69" s="220" customFormat="1" ht="255.75" customHeight="1">
      <c r="A99" s="79"/>
      <c r="B99" s="80"/>
      <c r="C99" s="80"/>
      <c r="D99" s="117"/>
      <c r="E99" s="117"/>
      <c r="F99" s="117"/>
      <c r="G99" s="117"/>
      <c r="H99" s="118"/>
      <c r="I99" s="118"/>
      <c r="J99" s="390"/>
      <c r="K99" s="390"/>
      <c r="L99" s="390"/>
      <c r="M99" s="390"/>
      <c r="N99" s="390"/>
      <c r="O99" s="45"/>
      <c r="P99" s="45"/>
      <c r="Q99" s="45"/>
      <c r="R99" s="448"/>
      <c r="S99" s="448"/>
      <c r="T99" s="448"/>
      <c r="U99" s="448"/>
      <c r="V99" s="448"/>
      <c r="W99" s="375"/>
      <c r="X99" s="375"/>
      <c r="Y99" s="403"/>
      <c r="Z99" s="403"/>
      <c r="AA99" s="45"/>
      <c r="AB99" s="45"/>
      <c r="AC99" s="105"/>
      <c r="AD99" s="106"/>
      <c r="AE99" s="390"/>
      <c r="AF99" s="406"/>
      <c r="AG99" s="390"/>
      <c r="AH99" s="45" t="s">
        <v>600</v>
      </c>
      <c r="AI99" s="219" t="s">
        <v>601</v>
      </c>
      <c r="AJ99" s="51">
        <v>36</v>
      </c>
      <c r="AK99" s="46">
        <v>0.2</v>
      </c>
      <c r="AL99" s="51" t="s">
        <v>102</v>
      </c>
      <c r="AM99" s="51" t="s">
        <v>103</v>
      </c>
      <c r="AN99" s="51">
        <v>180</v>
      </c>
      <c r="AO99" s="51">
        <v>36</v>
      </c>
      <c r="AP99" s="51"/>
      <c r="AQ99" s="51"/>
      <c r="AR99" s="218">
        <v>0</v>
      </c>
      <c r="AS99" s="51"/>
      <c r="AT99" s="218">
        <v>0</v>
      </c>
      <c r="AU99" s="67">
        <f t="shared" si="5"/>
        <v>0</v>
      </c>
      <c r="AV99" s="204">
        <v>0</v>
      </c>
      <c r="AW99" s="51"/>
      <c r="AX99" s="51"/>
      <c r="AY99" s="129"/>
      <c r="AZ99" s="179"/>
      <c r="BA99" s="129"/>
      <c r="BB99" s="51"/>
      <c r="BC99" s="51"/>
      <c r="BD99" s="372"/>
      <c r="BE99" s="372"/>
      <c r="BF99" s="51" t="s">
        <v>110</v>
      </c>
      <c r="BG99" s="129" t="s">
        <v>379</v>
      </c>
      <c r="BH99" s="51" t="s">
        <v>217</v>
      </c>
      <c r="BI99" s="129"/>
      <c r="BJ99" s="51" t="s">
        <v>102</v>
      </c>
      <c r="BK99" s="206"/>
      <c r="BL99" s="134"/>
      <c r="BM99" s="51"/>
      <c r="BN99" s="51"/>
      <c r="BO99" s="51"/>
      <c r="BP99" s="51"/>
      <c r="BQ99" s="51"/>
    </row>
    <row r="100" spans="1:69" s="220" customFormat="1" ht="109.9" customHeight="1">
      <c r="A100" s="79"/>
      <c r="B100" s="80"/>
      <c r="C100" s="80"/>
      <c r="D100" s="117"/>
      <c r="E100" s="117"/>
      <c r="F100" s="117"/>
      <c r="G100" s="117"/>
      <c r="H100" s="118"/>
      <c r="I100" s="118"/>
      <c r="J100" s="390"/>
      <c r="K100" s="390"/>
      <c r="L100" s="390"/>
      <c r="M100" s="390"/>
      <c r="N100" s="390"/>
      <c r="O100" s="45"/>
      <c r="P100" s="45"/>
      <c r="Q100" s="45"/>
      <c r="R100" s="448"/>
      <c r="S100" s="448"/>
      <c r="T100" s="448"/>
      <c r="U100" s="448"/>
      <c r="V100" s="448"/>
      <c r="W100" s="375"/>
      <c r="X100" s="375"/>
      <c r="Y100" s="403"/>
      <c r="Z100" s="403"/>
      <c r="AA100" s="45"/>
      <c r="AB100" s="45"/>
      <c r="AC100" s="105"/>
      <c r="AD100" s="106"/>
      <c r="AE100" s="390"/>
      <c r="AF100" s="406"/>
      <c r="AG100" s="390"/>
      <c r="AH100" s="45" t="s">
        <v>602</v>
      </c>
      <c r="AI100" s="105" t="s">
        <v>603</v>
      </c>
      <c r="AJ100" s="51">
        <v>300</v>
      </c>
      <c r="AK100" s="46">
        <v>0.2</v>
      </c>
      <c r="AL100" s="51" t="s">
        <v>102</v>
      </c>
      <c r="AM100" s="51" t="s">
        <v>103</v>
      </c>
      <c r="AN100" s="51">
        <v>180</v>
      </c>
      <c r="AO100" s="51">
        <v>300</v>
      </c>
      <c r="AP100" s="45"/>
      <c r="AQ100" s="45"/>
      <c r="AR100" s="218">
        <v>0</v>
      </c>
      <c r="AS100" s="51"/>
      <c r="AT100" s="218">
        <v>0</v>
      </c>
      <c r="AU100" s="67">
        <f t="shared" si="5"/>
        <v>0</v>
      </c>
      <c r="AV100" s="204">
        <v>0</v>
      </c>
      <c r="AW100" s="51"/>
      <c r="AX100" s="51"/>
      <c r="AY100" s="129"/>
      <c r="AZ100" s="179"/>
      <c r="BA100" s="129"/>
      <c r="BB100" s="51"/>
      <c r="BC100" s="51"/>
      <c r="BD100" s="372"/>
      <c r="BE100" s="372"/>
      <c r="BF100" s="51" t="s">
        <v>110</v>
      </c>
      <c r="BG100" s="129" t="s">
        <v>379</v>
      </c>
      <c r="BH100" s="51" t="s">
        <v>217</v>
      </c>
      <c r="BI100" s="129"/>
      <c r="BJ100" s="51" t="s">
        <v>102</v>
      </c>
      <c r="BK100" s="206"/>
      <c r="BL100" s="134"/>
      <c r="BM100" s="51"/>
      <c r="BN100" s="51"/>
      <c r="BO100" s="51"/>
      <c r="BP100" s="51"/>
      <c r="BQ100" s="51"/>
    </row>
    <row r="101" spans="1:69" s="220" customFormat="1" ht="76.5" customHeight="1">
      <c r="A101" s="79"/>
      <c r="B101" s="80"/>
      <c r="C101" s="80"/>
      <c r="D101" s="117"/>
      <c r="E101" s="117"/>
      <c r="F101" s="117"/>
      <c r="G101" s="117"/>
      <c r="H101" s="118"/>
      <c r="I101" s="118"/>
      <c r="J101" s="390"/>
      <c r="K101" s="390"/>
      <c r="L101" s="390"/>
      <c r="M101" s="390"/>
      <c r="N101" s="390"/>
      <c r="O101" s="45"/>
      <c r="P101" s="45"/>
      <c r="Q101" s="45"/>
      <c r="R101" s="448"/>
      <c r="S101" s="448"/>
      <c r="T101" s="448"/>
      <c r="U101" s="448"/>
      <c r="V101" s="448"/>
      <c r="W101" s="375"/>
      <c r="X101" s="375"/>
      <c r="Y101" s="403"/>
      <c r="Z101" s="403"/>
      <c r="AA101" s="45"/>
      <c r="AB101" s="45"/>
      <c r="AC101" s="105"/>
      <c r="AD101" s="106"/>
      <c r="AE101" s="390"/>
      <c r="AF101" s="406"/>
      <c r="AG101" s="390"/>
      <c r="AH101" s="45" t="s">
        <v>604</v>
      </c>
      <c r="AI101" s="105" t="s">
        <v>605</v>
      </c>
      <c r="AJ101" s="51">
        <v>1</v>
      </c>
      <c r="AK101" s="46">
        <v>0.1</v>
      </c>
      <c r="AL101" s="51" t="s">
        <v>102</v>
      </c>
      <c r="AM101" s="51" t="s">
        <v>103</v>
      </c>
      <c r="AN101" s="51">
        <v>180</v>
      </c>
      <c r="AO101" s="51">
        <v>1</v>
      </c>
      <c r="AP101" s="45"/>
      <c r="AQ101" s="45"/>
      <c r="AR101" s="218">
        <v>0</v>
      </c>
      <c r="AS101" s="51"/>
      <c r="AT101" s="218">
        <v>0</v>
      </c>
      <c r="AU101" s="67">
        <f t="shared" si="5"/>
        <v>0</v>
      </c>
      <c r="AV101" s="204">
        <v>0</v>
      </c>
      <c r="AW101" s="51"/>
      <c r="AX101" s="51"/>
      <c r="AY101" s="129"/>
      <c r="AZ101" s="179"/>
      <c r="BA101" s="129"/>
      <c r="BB101" s="51"/>
      <c r="BC101" s="51"/>
      <c r="BD101" s="372"/>
      <c r="BE101" s="372"/>
      <c r="BF101" s="51" t="s">
        <v>142</v>
      </c>
      <c r="BG101" s="129"/>
      <c r="BH101" s="51" t="s">
        <v>217</v>
      </c>
      <c r="BI101" s="129"/>
      <c r="BJ101" s="51" t="s">
        <v>102</v>
      </c>
      <c r="BK101" s="206"/>
      <c r="BL101" s="134"/>
      <c r="BM101" s="51"/>
      <c r="BN101" s="51"/>
      <c r="BO101" s="51"/>
      <c r="BP101" s="51"/>
      <c r="BQ101" s="51"/>
    </row>
    <row r="102" spans="1:69" ht="51.6" customHeight="1">
      <c r="A102" s="79"/>
      <c r="B102" s="80"/>
      <c r="C102" s="80"/>
      <c r="D102" s="117"/>
      <c r="E102" s="117"/>
      <c r="F102" s="117"/>
      <c r="G102" s="117"/>
      <c r="H102" s="118"/>
      <c r="I102" s="118"/>
      <c r="J102" s="390"/>
      <c r="K102" s="390"/>
      <c r="L102" s="390"/>
      <c r="M102" s="390"/>
      <c r="N102" s="390"/>
      <c r="O102" s="45"/>
      <c r="P102" s="45"/>
      <c r="Q102" s="45"/>
      <c r="R102" s="448"/>
      <c r="S102" s="448"/>
      <c r="T102" s="448"/>
      <c r="U102" s="448"/>
      <c r="V102" s="448"/>
      <c r="W102" s="375"/>
      <c r="X102" s="375"/>
      <c r="Y102" s="403"/>
      <c r="Z102" s="403"/>
      <c r="AA102" s="45"/>
      <c r="AB102" s="45"/>
      <c r="AC102" s="105"/>
      <c r="AD102" s="106"/>
      <c r="AE102" s="390"/>
      <c r="AF102" s="406"/>
      <c r="AG102" s="390"/>
      <c r="AH102" s="106" t="s">
        <v>606</v>
      </c>
      <c r="AI102" s="219" t="s">
        <v>607</v>
      </c>
      <c r="AJ102" s="151">
        <v>1</v>
      </c>
      <c r="AK102" s="166">
        <v>0.1</v>
      </c>
      <c r="AL102" s="151" t="s">
        <v>102</v>
      </c>
      <c r="AM102" s="151" t="s">
        <v>103</v>
      </c>
      <c r="AN102" s="151">
        <v>180</v>
      </c>
      <c r="AO102" s="151">
        <v>1</v>
      </c>
      <c r="AP102" s="106"/>
      <c r="AQ102" s="106"/>
      <c r="AR102" s="218">
        <v>0</v>
      </c>
      <c r="AS102" s="51"/>
      <c r="AT102" s="218">
        <v>0</v>
      </c>
      <c r="AU102" s="67">
        <f t="shared" si="5"/>
        <v>0</v>
      </c>
      <c r="AV102" s="204">
        <v>0</v>
      </c>
      <c r="AW102" s="108"/>
      <c r="AX102" s="108"/>
      <c r="AY102" s="107"/>
      <c r="AZ102" s="136"/>
      <c r="BA102" s="107"/>
      <c r="BB102" s="108"/>
      <c r="BC102" s="108"/>
      <c r="BD102" s="372"/>
      <c r="BE102" s="372"/>
      <c r="BF102" s="51" t="s">
        <v>110</v>
      </c>
      <c r="BG102" s="129" t="s">
        <v>608</v>
      </c>
      <c r="BH102" s="51" t="s">
        <v>217</v>
      </c>
      <c r="BI102" s="129"/>
      <c r="BJ102" s="51" t="s">
        <v>102</v>
      </c>
      <c r="BK102" s="138"/>
      <c r="BL102" s="109"/>
      <c r="BM102" s="108"/>
      <c r="BN102" s="108"/>
      <c r="BO102" s="108"/>
      <c r="BP102" s="108"/>
      <c r="BQ102" s="108"/>
    </row>
    <row r="103" spans="1:69" ht="51.6" customHeight="1">
      <c r="A103" s="79"/>
      <c r="B103" s="80"/>
      <c r="C103" s="80"/>
      <c r="D103" s="117"/>
      <c r="E103" s="117"/>
      <c r="F103" s="117"/>
      <c r="G103" s="117"/>
      <c r="H103" s="118"/>
      <c r="I103" s="118"/>
      <c r="J103" s="390"/>
      <c r="K103" s="390"/>
      <c r="L103" s="390"/>
      <c r="M103" s="390"/>
      <c r="N103" s="390"/>
      <c r="O103" s="45"/>
      <c r="P103" s="45"/>
      <c r="Q103" s="45"/>
      <c r="R103" s="448"/>
      <c r="S103" s="448"/>
      <c r="T103" s="448"/>
      <c r="U103" s="448"/>
      <c r="V103" s="448"/>
      <c r="W103" s="375"/>
      <c r="X103" s="375"/>
      <c r="Y103" s="403"/>
      <c r="Z103" s="403"/>
      <c r="AA103" s="45"/>
      <c r="AB103" s="45"/>
      <c r="AC103" s="105"/>
      <c r="AD103" s="106"/>
      <c r="AE103" s="390"/>
      <c r="AF103" s="406"/>
      <c r="AG103" s="390"/>
      <c r="AH103" s="108"/>
      <c r="AI103" s="108"/>
      <c r="AJ103" s="174"/>
      <c r="AK103" s="174"/>
      <c r="AL103" s="108"/>
      <c r="AM103" s="108"/>
      <c r="AN103" s="108"/>
      <c r="AO103" s="174"/>
      <c r="AP103" s="106"/>
      <c r="AQ103" s="106"/>
      <c r="AR103" s="218"/>
      <c r="AS103" s="51"/>
      <c r="AT103" s="218"/>
      <c r="AU103" s="67"/>
      <c r="AV103" s="204">
        <v>0</v>
      </c>
      <c r="AW103" s="108"/>
      <c r="AX103" s="108"/>
      <c r="AY103" s="107"/>
      <c r="AZ103" s="136"/>
      <c r="BA103" s="107"/>
      <c r="BB103" s="108"/>
      <c r="BC103" s="108"/>
      <c r="BD103" s="373"/>
      <c r="BE103" s="373"/>
      <c r="BF103" s="108"/>
      <c r="BG103" s="129"/>
      <c r="BH103" s="108"/>
      <c r="BI103" s="107"/>
      <c r="BJ103" s="108"/>
      <c r="BK103" s="138"/>
      <c r="BL103" s="109"/>
      <c r="BM103" s="108"/>
      <c r="BN103" s="108"/>
      <c r="BO103" s="108"/>
      <c r="BP103" s="108"/>
      <c r="BQ103" s="108"/>
    </row>
    <row r="104" spans="1:69" ht="107.25" customHeight="1">
      <c r="A104" s="79"/>
      <c r="B104" s="80"/>
      <c r="C104" s="80"/>
      <c r="D104" s="117"/>
      <c r="E104" s="117"/>
      <c r="F104" s="117"/>
      <c r="G104" s="117"/>
      <c r="H104" s="118"/>
      <c r="I104" s="118"/>
      <c r="J104" s="390"/>
      <c r="K104" s="391"/>
      <c r="L104" s="391"/>
      <c r="M104" s="391"/>
      <c r="N104" s="391"/>
      <c r="O104" s="45"/>
      <c r="P104" s="45"/>
      <c r="Q104" s="45"/>
      <c r="R104" s="449"/>
      <c r="S104" s="449"/>
      <c r="T104" s="449"/>
      <c r="U104" s="449"/>
      <c r="V104" s="449"/>
      <c r="W104" s="392"/>
      <c r="X104" s="392"/>
      <c r="Y104" s="404"/>
      <c r="Z104" s="404"/>
      <c r="AA104" s="45"/>
      <c r="AB104" s="45"/>
      <c r="AC104" s="105"/>
      <c r="AD104" s="106"/>
      <c r="AE104" s="391"/>
      <c r="AF104" s="407"/>
      <c r="AG104" s="391"/>
      <c r="AH104" s="386" t="str">
        <f>+AE96</f>
        <v>Saneamiento en seguridad sanitaria del ambiente Cartagena de Indias</v>
      </c>
      <c r="AI104" s="387"/>
      <c r="AJ104" s="387"/>
      <c r="AK104" s="387"/>
      <c r="AL104" s="387"/>
      <c r="AM104" s="387"/>
      <c r="AN104" s="387"/>
      <c r="AO104" s="387"/>
      <c r="AP104" s="387"/>
      <c r="AQ104" s="387"/>
      <c r="AR104" s="387"/>
      <c r="AS104" s="387"/>
      <c r="AT104" s="388"/>
      <c r="AU104" s="100">
        <f>AVERAGE(AU96:AU102)</f>
        <v>6.0587301587301585E-2</v>
      </c>
      <c r="AV104" s="204"/>
      <c r="AW104" s="108"/>
      <c r="AX104" s="108"/>
      <c r="AY104" s="107"/>
      <c r="AZ104" s="136"/>
      <c r="BA104" s="107"/>
      <c r="BB104" s="108"/>
      <c r="BC104" s="108"/>
      <c r="BD104" s="188">
        <f>+BD96</f>
        <v>508211927</v>
      </c>
      <c r="BE104" s="188">
        <f>+BE96</f>
        <v>19308000</v>
      </c>
      <c r="BF104" s="108"/>
      <c r="BG104" s="129"/>
      <c r="BH104" s="108"/>
      <c r="BI104" s="107"/>
      <c r="BJ104" s="108"/>
      <c r="BK104" s="138"/>
      <c r="BL104" s="109"/>
      <c r="BM104" s="108"/>
      <c r="BN104" s="221"/>
      <c r="BO104" s="108"/>
      <c r="BP104" s="108"/>
      <c r="BQ104" s="108"/>
    </row>
    <row r="105" spans="1:69" ht="155.25" customHeight="1">
      <c r="A105" s="79"/>
      <c r="B105" s="80"/>
      <c r="C105" s="80"/>
      <c r="D105" s="117"/>
      <c r="E105" s="117"/>
      <c r="F105" s="117"/>
      <c r="G105" s="117"/>
      <c r="H105" s="118"/>
      <c r="I105" s="118"/>
      <c r="J105" s="390"/>
      <c r="K105" s="102" t="s">
        <v>609</v>
      </c>
      <c r="L105" s="51" t="s">
        <v>610</v>
      </c>
      <c r="M105" s="51" t="s">
        <v>611</v>
      </c>
      <c r="N105" s="102" t="s">
        <v>609</v>
      </c>
      <c r="O105" s="51"/>
      <c r="P105" s="51" t="s">
        <v>93</v>
      </c>
      <c r="Q105" s="51" t="s">
        <v>612</v>
      </c>
      <c r="R105" s="46">
        <v>1</v>
      </c>
      <c r="S105" s="201">
        <v>0</v>
      </c>
      <c r="T105" s="47">
        <v>0</v>
      </c>
      <c r="U105" s="51">
        <v>0</v>
      </c>
      <c r="V105" s="51">
        <v>0</v>
      </c>
      <c r="W105" s="42">
        <v>0</v>
      </c>
      <c r="X105" s="153">
        <v>0</v>
      </c>
      <c r="Y105" s="100">
        <v>1</v>
      </c>
      <c r="Z105" s="100">
        <v>1</v>
      </c>
      <c r="AA105" s="51" t="s">
        <v>95</v>
      </c>
      <c r="AB105" s="51" t="s">
        <v>96</v>
      </c>
      <c r="AC105" s="105" t="s">
        <v>369</v>
      </c>
      <c r="AD105" s="106" t="s">
        <v>613</v>
      </c>
      <c r="AE105" s="389" t="s">
        <v>614</v>
      </c>
      <c r="AF105" s="405">
        <v>2020130010150</v>
      </c>
      <c r="AG105" s="389" t="s">
        <v>613</v>
      </c>
      <c r="AH105" s="86" t="s">
        <v>615</v>
      </c>
      <c r="AI105" s="157" t="s">
        <v>616</v>
      </c>
      <c r="AJ105" s="222">
        <v>1</v>
      </c>
      <c r="AK105" s="223">
        <v>0.05</v>
      </c>
      <c r="AL105" s="52" t="s">
        <v>102</v>
      </c>
      <c r="AM105" s="52" t="s">
        <v>103</v>
      </c>
      <c r="AN105" s="52">
        <v>180</v>
      </c>
      <c r="AO105" s="222">
        <v>1</v>
      </c>
      <c r="AP105" s="52"/>
      <c r="AQ105" s="196"/>
      <c r="AR105" s="224">
        <v>0</v>
      </c>
      <c r="AS105" s="52"/>
      <c r="AT105" s="196" t="s">
        <v>617</v>
      </c>
      <c r="AU105" s="67">
        <f t="shared" si="5"/>
        <v>0</v>
      </c>
      <c r="AV105" s="223">
        <v>0.33</v>
      </c>
      <c r="AW105" s="52" t="s">
        <v>401</v>
      </c>
      <c r="AX105" s="51" t="s">
        <v>588</v>
      </c>
      <c r="AY105" s="129" t="s">
        <v>376</v>
      </c>
      <c r="AZ105" s="225">
        <v>538000000</v>
      </c>
      <c r="BA105" s="129" t="s">
        <v>403</v>
      </c>
      <c r="BB105" s="129" t="s">
        <v>614</v>
      </c>
      <c r="BC105" s="51" t="s">
        <v>618</v>
      </c>
      <c r="BD105" s="371">
        <v>842141326</v>
      </c>
      <c r="BE105" s="371">
        <v>13500000</v>
      </c>
      <c r="BF105" s="51" t="s">
        <v>110</v>
      </c>
      <c r="BG105" s="129" t="s">
        <v>216</v>
      </c>
      <c r="BH105" s="51" t="s">
        <v>217</v>
      </c>
      <c r="BI105" s="129" t="s">
        <v>403</v>
      </c>
      <c r="BJ105" s="51" t="s">
        <v>102</v>
      </c>
      <c r="BK105" s="206">
        <v>13500000</v>
      </c>
      <c r="BL105" s="134">
        <v>0.02</v>
      </c>
      <c r="BM105" s="108"/>
      <c r="BN105" s="226" t="s">
        <v>619</v>
      </c>
      <c r="BO105" s="182" t="s">
        <v>620</v>
      </c>
      <c r="BP105" s="182" t="s">
        <v>621</v>
      </c>
      <c r="BQ105" s="182" t="s">
        <v>622</v>
      </c>
    </row>
    <row r="106" spans="1:69" ht="162" customHeight="1">
      <c r="A106" s="79"/>
      <c r="B106" s="80"/>
      <c r="C106" s="80"/>
      <c r="D106" s="117"/>
      <c r="E106" s="117"/>
      <c r="F106" s="117"/>
      <c r="G106" s="117"/>
      <c r="H106" s="118"/>
      <c r="I106" s="118"/>
      <c r="J106" s="390"/>
      <c r="K106" s="381" t="s">
        <v>623</v>
      </c>
      <c r="L106" s="381" t="s">
        <v>624</v>
      </c>
      <c r="M106" s="381" t="s">
        <v>625</v>
      </c>
      <c r="N106" s="426" t="s">
        <v>623</v>
      </c>
      <c r="O106" s="45"/>
      <c r="P106" s="45" t="s">
        <v>93</v>
      </c>
      <c r="Q106" s="45" t="s">
        <v>626</v>
      </c>
      <c r="R106" s="445">
        <v>0.9</v>
      </c>
      <c r="S106" s="445">
        <v>0.9</v>
      </c>
      <c r="T106" s="445">
        <v>0.44600000000000001</v>
      </c>
      <c r="U106" s="445">
        <v>4.7000000000000002E-3</v>
      </c>
      <c r="V106" s="445">
        <v>8.0000000000000004E-4</v>
      </c>
      <c r="W106" s="439">
        <f t="shared" si="6"/>
        <v>5.5000000000000005E-3</v>
      </c>
      <c r="X106" s="385">
        <f t="shared" si="7"/>
        <v>0.45150000000000001</v>
      </c>
      <c r="Y106" s="385">
        <f t="shared" si="8"/>
        <v>6.1111111111111114E-3</v>
      </c>
      <c r="Z106" s="385">
        <f t="shared" si="9"/>
        <v>0.50166666666666671</v>
      </c>
      <c r="AA106" s="45" t="s">
        <v>95</v>
      </c>
      <c r="AB106" s="45" t="s">
        <v>123</v>
      </c>
      <c r="AC106" s="105"/>
      <c r="AD106" s="106"/>
      <c r="AE106" s="390"/>
      <c r="AF106" s="406"/>
      <c r="AG106" s="390"/>
      <c r="AH106" s="61" t="s">
        <v>627</v>
      </c>
      <c r="AI106" s="190" t="s">
        <v>628</v>
      </c>
      <c r="AJ106" s="222">
        <v>90000</v>
      </c>
      <c r="AK106" s="90">
        <v>0.3</v>
      </c>
      <c r="AL106" s="52" t="s">
        <v>102</v>
      </c>
      <c r="AM106" s="52" t="s">
        <v>103</v>
      </c>
      <c r="AN106" s="52">
        <v>180</v>
      </c>
      <c r="AO106" s="222">
        <v>90000</v>
      </c>
      <c r="AP106" s="52"/>
      <c r="AQ106" s="52"/>
      <c r="AR106" s="224">
        <v>0</v>
      </c>
      <c r="AS106" s="52"/>
      <c r="AT106" s="52">
        <v>447</v>
      </c>
      <c r="AU106" s="67">
        <f t="shared" si="5"/>
        <v>4.966666666666667E-3</v>
      </c>
      <c r="AV106" s="98">
        <v>4.7000000000000002E-3</v>
      </c>
      <c r="AW106" s="52" t="s">
        <v>401</v>
      </c>
      <c r="AX106" s="51" t="s">
        <v>588</v>
      </c>
      <c r="AY106" s="129" t="s">
        <v>106</v>
      </c>
      <c r="AZ106" s="227">
        <v>100000000</v>
      </c>
      <c r="BA106" s="129" t="s">
        <v>629</v>
      </c>
      <c r="BB106" s="129" t="s">
        <v>614</v>
      </c>
      <c r="BC106" s="51" t="s">
        <v>618</v>
      </c>
      <c r="BD106" s="372"/>
      <c r="BE106" s="372"/>
      <c r="BF106" s="51" t="s">
        <v>110</v>
      </c>
      <c r="BG106" s="129" t="s">
        <v>379</v>
      </c>
      <c r="BH106" s="51" t="s">
        <v>217</v>
      </c>
      <c r="BI106" s="129" t="s">
        <v>629</v>
      </c>
      <c r="BJ106" s="51" t="s">
        <v>102</v>
      </c>
      <c r="BK106" s="206"/>
      <c r="BL106" s="134"/>
      <c r="BM106" s="108"/>
      <c r="BN106" s="109"/>
      <c r="BO106" s="109"/>
      <c r="BP106" s="109"/>
      <c r="BQ106" s="109"/>
    </row>
    <row r="107" spans="1:69" ht="86.25" customHeight="1">
      <c r="A107" s="79"/>
      <c r="B107" s="80"/>
      <c r="C107" s="80"/>
      <c r="D107" s="117"/>
      <c r="E107" s="117"/>
      <c r="F107" s="117"/>
      <c r="G107" s="117"/>
      <c r="H107" s="118"/>
      <c r="I107" s="118"/>
      <c r="J107" s="390"/>
      <c r="K107" s="382"/>
      <c r="L107" s="382"/>
      <c r="M107" s="382"/>
      <c r="N107" s="426"/>
      <c r="O107" s="45"/>
      <c r="P107" s="45"/>
      <c r="Q107" s="45"/>
      <c r="R107" s="445"/>
      <c r="S107" s="445"/>
      <c r="T107" s="445"/>
      <c r="U107" s="445"/>
      <c r="V107" s="445"/>
      <c r="W107" s="446"/>
      <c r="X107" s="385"/>
      <c r="Y107" s="385"/>
      <c r="Z107" s="385"/>
      <c r="AA107" s="45" t="s">
        <v>136</v>
      </c>
      <c r="AB107" s="45" t="s">
        <v>137</v>
      </c>
      <c r="AC107" s="105"/>
      <c r="AD107" s="106"/>
      <c r="AE107" s="390"/>
      <c r="AF107" s="406"/>
      <c r="AG107" s="390"/>
      <c r="AH107" s="61" t="s">
        <v>630</v>
      </c>
      <c r="AI107" s="190" t="s">
        <v>631</v>
      </c>
      <c r="AJ107" s="223">
        <v>1</v>
      </c>
      <c r="AK107" s="90">
        <v>0.2</v>
      </c>
      <c r="AL107" s="52" t="s">
        <v>102</v>
      </c>
      <c r="AM107" s="52" t="s">
        <v>103</v>
      </c>
      <c r="AN107" s="52">
        <v>180</v>
      </c>
      <c r="AO107" s="223">
        <v>1</v>
      </c>
      <c r="AP107" s="223"/>
      <c r="AQ107" s="223"/>
      <c r="AR107" s="91">
        <v>0</v>
      </c>
      <c r="AS107" s="223"/>
      <c r="AT107" s="223">
        <v>0</v>
      </c>
      <c r="AU107" s="67">
        <f t="shared" si="5"/>
        <v>0</v>
      </c>
      <c r="AV107" s="223">
        <v>0</v>
      </c>
      <c r="AW107" s="52"/>
      <c r="AX107" s="51"/>
      <c r="AY107" s="129"/>
      <c r="AZ107" s="228"/>
      <c r="BA107" s="129"/>
      <c r="BB107" s="129"/>
      <c r="BC107" s="51"/>
      <c r="BD107" s="372"/>
      <c r="BE107" s="372"/>
      <c r="BF107" s="51" t="s">
        <v>110</v>
      </c>
      <c r="BG107" s="129" t="s">
        <v>379</v>
      </c>
      <c r="BH107" s="51" t="s">
        <v>217</v>
      </c>
      <c r="BI107" s="129"/>
      <c r="BJ107" s="51" t="s">
        <v>102</v>
      </c>
      <c r="BK107" s="206"/>
      <c r="BL107" s="134"/>
      <c r="BM107" s="108"/>
      <c r="BN107" s="108"/>
      <c r="BO107" s="108"/>
      <c r="BP107" s="108"/>
      <c r="BQ107" s="108"/>
    </row>
    <row r="108" spans="1:69" ht="86.25" customHeight="1">
      <c r="A108" s="79"/>
      <c r="B108" s="80"/>
      <c r="C108" s="80"/>
      <c r="D108" s="117"/>
      <c r="E108" s="117"/>
      <c r="F108" s="117"/>
      <c r="G108" s="117"/>
      <c r="H108" s="118"/>
      <c r="I108" s="118"/>
      <c r="J108" s="390"/>
      <c r="K108" s="382"/>
      <c r="L108" s="382"/>
      <c r="M108" s="382"/>
      <c r="N108" s="426"/>
      <c r="O108" s="45"/>
      <c r="P108" s="45"/>
      <c r="Q108" s="45"/>
      <c r="R108" s="445"/>
      <c r="S108" s="445"/>
      <c r="T108" s="445"/>
      <c r="U108" s="445"/>
      <c r="V108" s="445"/>
      <c r="W108" s="446"/>
      <c r="X108" s="385"/>
      <c r="Y108" s="385"/>
      <c r="Z108" s="385"/>
      <c r="AA108" s="45"/>
      <c r="AB108" s="45"/>
      <c r="AC108" s="105"/>
      <c r="AD108" s="106"/>
      <c r="AE108" s="390"/>
      <c r="AF108" s="406"/>
      <c r="AG108" s="390"/>
      <c r="AH108" s="61" t="s">
        <v>632</v>
      </c>
      <c r="AI108" s="154" t="s">
        <v>633</v>
      </c>
      <c r="AJ108" s="222">
        <v>72</v>
      </c>
      <c r="AK108" s="90">
        <v>0.15</v>
      </c>
      <c r="AL108" s="52" t="s">
        <v>102</v>
      </c>
      <c r="AM108" s="52" t="s">
        <v>103</v>
      </c>
      <c r="AN108" s="52">
        <v>180</v>
      </c>
      <c r="AO108" s="222">
        <v>72</v>
      </c>
      <c r="AP108" s="52"/>
      <c r="AQ108" s="52"/>
      <c r="AR108" s="52">
        <v>0</v>
      </c>
      <c r="AS108" s="52"/>
      <c r="AT108" s="52">
        <v>0</v>
      </c>
      <c r="AU108" s="67">
        <f t="shared" si="5"/>
        <v>0</v>
      </c>
      <c r="AV108" s="52">
        <v>0</v>
      </c>
      <c r="AW108" s="52"/>
      <c r="AX108" s="51"/>
      <c r="AY108" s="51"/>
      <c r="AZ108" s="179"/>
      <c r="BA108" s="129"/>
      <c r="BB108" s="129"/>
      <c r="BC108" s="51"/>
      <c r="BD108" s="372"/>
      <c r="BE108" s="372"/>
      <c r="BF108" s="51" t="s">
        <v>110</v>
      </c>
      <c r="BG108" s="129" t="s">
        <v>379</v>
      </c>
      <c r="BH108" s="51" t="s">
        <v>217</v>
      </c>
      <c r="BI108" s="129"/>
      <c r="BJ108" s="51" t="s">
        <v>102</v>
      </c>
      <c r="BK108" s="206"/>
      <c r="BL108" s="134"/>
      <c r="BM108" s="108"/>
      <c r="BN108" s="229"/>
      <c r="BO108" s="108"/>
      <c r="BP108" s="108"/>
      <c r="BQ108" s="109"/>
    </row>
    <row r="109" spans="1:69" ht="135.75" customHeight="1">
      <c r="A109" s="79"/>
      <c r="B109" s="80"/>
      <c r="C109" s="80"/>
      <c r="D109" s="117"/>
      <c r="E109" s="117"/>
      <c r="F109" s="117"/>
      <c r="G109" s="117"/>
      <c r="H109" s="118"/>
      <c r="I109" s="118"/>
      <c r="J109" s="390"/>
      <c r="K109" s="382"/>
      <c r="L109" s="382"/>
      <c r="M109" s="382"/>
      <c r="N109" s="426"/>
      <c r="O109" s="45"/>
      <c r="P109" s="45"/>
      <c r="Q109" s="45"/>
      <c r="R109" s="445"/>
      <c r="S109" s="445"/>
      <c r="T109" s="445"/>
      <c r="U109" s="445"/>
      <c r="V109" s="445"/>
      <c r="W109" s="446"/>
      <c r="X109" s="385"/>
      <c r="Y109" s="385"/>
      <c r="Z109" s="385"/>
      <c r="AA109" s="45"/>
      <c r="AB109" s="45"/>
      <c r="AC109" s="105"/>
      <c r="AD109" s="106"/>
      <c r="AE109" s="390"/>
      <c r="AF109" s="406"/>
      <c r="AG109" s="390"/>
      <c r="AH109" s="61" t="s">
        <v>634</v>
      </c>
      <c r="AI109" s="190" t="s">
        <v>635</v>
      </c>
      <c r="AJ109" s="223">
        <v>1</v>
      </c>
      <c r="AK109" s="90">
        <v>0.15</v>
      </c>
      <c r="AL109" s="52" t="s">
        <v>102</v>
      </c>
      <c r="AM109" s="52" t="s">
        <v>103</v>
      </c>
      <c r="AN109" s="52">
        <v>180</v>
      </c>
      <c r="AO109" s="223">
        <v>1</v>
      </c>
      <c r="AP109" s="52"/>
      <c r="AQ109" s="52"/>
      <c r="AR109" s="223">
        <v>0</v>
      </c>
      <c r="AS109" s="52"/>
      <c r="AT109" s="52">
        <v>0</v>
      </c>
      <c r="AU109" s="67">
        <f t="shared" si="5"/>
        <v>0</v>
      </c>
      <c r="AV109" s="223">
        <v>1</v>
      </c>
      <c r="AW109" s="52"/>
      <c r="AX109" s="51"/>
      <c r="AY109" s="51"/>
      <c r="AZ109" s="179"/>
      <c r="BA109" s="129"/>
      <c r="BB109" s="129"/>
      <c r="BC109" s="51"/>
      <c r="BD109" s="372"/>
      <c r="BE109" s="372"/>
      <c r="BF109" s="51" t="s">
        <v>110</v>
      </c>
      <c r="BG109" s="129" t="s">
        <v>379</v>
      </c>
      <c r="BH109" s="51" t="s">
        <v>217</v>
      </c>
      <c r="BI109" s="51"/>
      <c r="BJ109" s="51" t="s">
        <v>102</v>
      </c>
      <c r="BK109" s="206"/>
      <c r="BL109" s="134"/>
      <c r="BM109" s="108"/>
      <c r="BN109" s="229"/>
      <c r="BO109" s="108"/>
      <c r="BP109" s="108"/>
      <c r="BQ109" s="108"/>
    </row>
    <row r="110" spans="1:69" ht="135.75" customHeight="1">
      <c r="A110" s="79"/>
      <c r="B110" s="80"/>
      <c r="C110" s="80"/>
      <c r="D110" s="117"/>
      <c r="E110" s="117"/>
      <c r="F110" s="117"/>
      <c r="G110" s="117"/>
      <c r="H110" s="118"/>
      <c r="I110" s="118"/>
      <c r="J110" s="390"/>
      <c r="K110" s="382"/>
      <c r="L110" s="382"/>
      <c r="M110" s="382"/>
      <c r="N110" s="426"/>
      <c r="O110" s="45"/>
      <c r="P110" s="45"/>
      <c r="Q110" s="45"/>
      <c r="R110" s="445"/>
      <c r="S110" s="445"/>
      <c r="T110" s="445"/>
      <c r="U110" s="445"/>
      <c r="V110" s="445"/>
      <c r="W110" s="446"/>
      <c r="X110" s="385"/>
      <c r="Y110" s="385"/>
      <c r="Z110" s="385"/>
      <c r="AA110" s="45"/>
      <c r="AB110" s="45"/>
      <c r="AC110" s="105"/>
      <c r="AD110" s="106"/>
      <c r="AE110" s="390"/>
      <c r="AF110" s="406"/>
      <c r="AG110" s="390"/>
      <c r="AH110" s="61" t="s">
        <v>636</v>
      </c>
      <c r="AI110" s="154" t="s">
        <v>637</v>
      </c>
      <c r="AJ110" s="223">
        <v>1</v>
      </c>
      <c r="AK110" s="90">
        <v>0.15</v>
      </c>
      <c r="AL110" s="52" t="s">
        <v>102</v>
      </c>
      <c r="AM110" s="52" t="s">
        <v>103</v>
      </c>
      <c r="AN110" s="52">
        <v>180</v>
      </c>
      <c r="AO110" s="223">
        <v>1</v>
      </c>
      <c r="AP110" s="52"/>
      <c r="AQ110" s="230"/>
      <c r="AR110" s="223">
        <v>0</v>
      </c>
      <c r="AS110" s="52"/>
      <c r="AT110" s="52">
        <v>0</v>
      </c>
      <c r="AU110" s="67">
        <f t="shared" si="5"/>
        <v>0</v>
      </c>
      <c r="AV110" s="223">
        <v>0</v>
      </c>
      <c r="AW110" s="52"/>
      <c r="AX110" s="51"/>
      <c r="AY110" s="51"/>
      <c r="AZ110" s="179"/>
      <c r="BA110" s="129"/>
      <c r="BB110" s="129"/>
      <c r="BC110" s="51"/>
      <c r="BD110" s="373"/>
      <c r="BE110" s="373"/>
      <c r="BF110" s="51" t="s">
        <v>110</v>
      </c>
      <c r="BG110" s="129" t="s">
        <v>379</v>
      </c>
      <c r="BH110" s="51" t="s">
        <v>217</v>
      </c>
      <c r="BI110" s="51"/>
      <c r="BJ110" s="51" t="s">
        <v>102</v>
      </c>
      <c r="BK110" s="206"/>
      <c r="BL110" s="134"/>
      <c r="BM110" s="108"/>
      <c r="BN110" s="229"/>
      <c r="BO110" s="108"/>
      <c r="BP110" s="108"/>
      <c r="BQ110" s="108"/>
    </row>
    <row r="111" spans="1:69" ht="135.75" customHeight="1">
      <c r="A111" s="79"/>
      <c r="B111" s="80"/>
      <c r="C111" s="80"/>
      <c r="D111" s="117"/>
      <c r="E111" s="117"/>
      <c r="F111" s="117"/>
      <c r="G111" s="117"/>
      <c r="H111" s="118"/>
      <c r="I111" s="118"/>
      <c r="J111" s="390"/>
      <c r="K111" s="383"/>
      <c r="L111" s="383"/>
      <c r="M111" s="383"/>
      <c r="N111" s="426"/>
      <c r="O111" s="45"/>
      <c r="P111" s="45"/>
      <c r="Q111" s="45"/>
      <c r="R111" s="445"/>
      <c r="S111" s="445"/>
      <c r="T111" s="445"/>
      <c r="U111" s="445"/>
      <c r="V111" s="445"/>
      <c r="W111" s="440"/>
      <c r="X111" s="385"/>
      <c r="Y111" s="385"/>
      <c r="Z111" s="385"/>
      <c r="AA111" s="45"/>
      <c r="AB111" s="45"/>
      <c r="AC111" s="105"/>
      <c r="AD111" s="106"/>
      <c r="AE111" s="391"/>
      <c r="AF111" s="407"/>
      <c r="AG111" s="391"/>
      <c r="AH111" s="386" t="str">
        <f>+AE105</f>
        <v>Prevención y promoción de la zoonosis en el Distrito de  Cartagena de Indias</v>
      </c>
      <c r="AI111" s="387"/>
      <c r="AJ111" s="387"/>
      <c r="AK111" s="387"/>
      <c r="AL111" s="387"/>
      <c r="AM111" s="387"/>
      <c r="AN111" s="387"/>
      <c r="AO111" s="387"/>
      <c r="AP111" s="387"/>
      <c r="AQ111" s="387"/>
      <c r="AR111" s="387"/>
      <c r="AS111" s="387"/>
      <c r="AT111" s="388"/>
      <c r="AU111" s="100">
        <f>AVERAGE(AU105:AU110)</f>
        <v>8.2777777777777786E-4</v>
      </c>
      <c r="AV111" s="223"/>
      <c r="AW111" s="52"/>
      <c r="AX111" s="51"/>
      <c r="AY111" s="51"/>
      <c r="AZ111" s="179"/>
      <c r="BA111" s="129"/>
      <c r="BB111" s="129"/>
      <c r="BC111" s="51"/>
      <c r="BD111" s="188">
        <f>+BD105</f>
        <v>842141326</v>
      </c>
      <c r="BE111" s="188">
        <f>+BE105</f>
        <v>13500000</v>
      </c>
      <c r="BF111" s="51"/>
      <c r="BG111" s="129"/>
      <c r="BH111" s="51"/>
      <c r="BI111" s="51"/>
      <c r="BJ111" s="51"/>
      <c r="BK111" s="231"/>
      <c r="BL111" s="142"/>
      <c r="BM111" s="108"/>
      <c r="BN111" s="229"/>
      <c r="BO111" s="108"/>
      <c r="BP111" s="108"/>
      <c r="BQ111" s="108"/>
    </row>
    <row r="112" spans="1:69" ht="278.25" customHeight="1">
      <c r="A112" s="79"/>
      <c r="B112" s="80"/>
      <c r="C112" s="80"/>
      <c r="D112" s="117"/>
      <c r="E112" s="117"/>
      <c r="F112" s="117"/>
      <c r="G112" s="117"/>
      <c r="H112" s="118"/>
      <c r="I112" s="118"/>
      <c r="J112" s="391"/>
      <c r="K112" s="367" t="s">
        <v>638</v>
      </c>
      <c r="L112" s="368"/>
      <c r="M112" s="368"/>
      <c r="N112" s="368"/>
      <c r="O112" s="368"/>
      <c r="P112" s="368"/>
      <c r="Q112" s="368"/>
      <c r="R112" s="368"/>
      <c r="S112" s="368"/>
      <c r="T112" s="368"/>
      <c r="U112" s="368"/>
      <c r="V112" s="368"/>
      <c r="W112" s="368"/>
      <c r="X112" s="369"/>
      <c r="Y112" s="100">
        <f>AVERAGE(Y91:Y110)</f>
        <v>0.3263327485380117</v>
      </c>
      <c r="Z112" s="100">
        <f>AVERAGE(Z91:Z110)</f>
        <v>0.86709999999999998</v>
      </c>
      <c r="AA112" s="45"/>
      <c r="AB112" s="45"/>
      <c r="AC112" s="164"/>
      <c r="AD112" s="107"/>
      <c r="AE112" s="51"/>
      <c r="AF112" s="187"/>
      <c r="AG112" s="51"/>
      <c r="AH112" s="61"/>
      <c r="AI112" s="154"/>
      <c r="AJ112" s="223"/>
      <c r="AK112" s="90"/>
      <c r="AL112" s="52"/>
      <c r="AM112" s="52"/>
      <c r="AN112" s="52"/>
      <c r="AO112" s="223"/>
      <c r="AP112" s="52"/>
      <c r="AQ112" s="230"/>
      <c r="AR112" s="223"/>
      <c r="AS112" s="52"/>
      <c r="AT112" s="52"/>
      <c r="AU112" s="67"/>
      <c r="AV112" s="223"/>
      <c r="AW112" s="52"/>
      <c r="AX112" s="367" t="s">
        <v>639</v>
      </c>
      <c r="AY112" s="368"/>
      <c r="AZ112" s="368"/>
      <c r="BA112" s="368"/>
      <c r="BB112" s="368"/>
      <c r="BC112" s="369"/>
      <c r="BD112" s="232">
        <f>+BD111+BD104+BD95</f>
        <v>1846340309</v>
      </c>
      <c r="BE112" s="232">
        <f>+BE111+BE104+BE95</f>
        <v>52108000</v>
      </c>
      <c r="BF112" s="51"/>
      <c r="BG112" s="129"/>
      <c r="BH112" s="51"/>
      <c r="BI112" s="51"/>
      <c r="BJ112" s="51"/>
      <c r="BK112" s="231"/>
      <c r="BL112" s="142"/>
      <c r="BM112" s="108"/>
      <c r="BN112" s="229"/>
      <c r="BO112" s="108"/>
      <c r="BP112" s="108"/>
      <c r="BQ112" s="108"/>
    </row>
    <row r="113" spans="1:69" s="236" customFormat="1" ht="169.9" customHeight="1">
      <c r="A113" s="79"/>
      <c r="B113" s="80"/>
      <c r="C113" s="80"/>
      <c r="D113" s="117"/>
      <c r="E113" s="117"/>
      <c r="F113" s="117"/>
      <c r="G113" s="117"/>
      <c r="H113" s="118"/>
      <c r="I113" s="118"/>
      <c r="J113" s="389" t="s">
        <v>640</v>
      </c>
      <c r="K113" s="195" t="s">
        <v>641</v>
      </c>
      <c r="L113" s="106" t="s">
        <v>642</v>
      </c>
      <c r="M113" s="108" t="s">
        <v>643</v>
      </c>
      <c r="N113" s="195" t="s">
        <v>641</v>
      </c>
      <c r="O113" s="106"/>
      <c r="P113" s="108" t="s">
        <v>93</v>
      </c>
      <c r="Q113" s="106" t="s">
        <v>494</v>
      </c>
      <c r="R113" s="184">
        <v>3</v>
      </c>
      <c r="S113" s="201">
        <v>1</v>
      </c>
      <c r="T113" s="184">
        <v>4</v>
      </c>
      <c r="U113" s="201">
        <v>0</v>
      </c>
      <c r="V113" s="201">
        <v>0</v>
      </c>
      <c r="W113" s="42">
        <f t="shared" si="6"/>
        <v>0</v>
      </c>
      <c r="X113" s="153">
        <f t="shared" si="7"/>
        <v>4</v>
      </c>
      <c r="Y113" s="100">
        <f t="shared" si="8"/>
        <v>0</v>
      </c>
      <c r="Z113" s="100">
        <v>1</v>
      </c>
      <c r="AA113" s="106" t="s">
        <v>95</v>
      </c>
      <c r="AB113" s="106" t="s">
        <v>96</v>
      </c>
      <c r="AC113" s="105" t="s">
        <v>369</v>
      </c>
      <c r="AD113" s="106" t="s">
        <v>644</v>
      </c>
      <c r="AE113" s="389" t="s">
        <v>645</v>
      </c>
      <c r="AF113" s="405">
        <v>2020130010130</v>
      </c>
      <c r="AG113" s="389" t="s">
        <v>644</v>
      </c>
      <c r="AH113" s="195" t="s">
        <v>646</v>
      </c>
      <c r="AI113" s="108" t="s">
        <v>647</v>
      </c>
      <c r="AJ113" s="46">
        <v>1</v>
      </c>
      <c r="AK113" s="46">
        <v>0.1</v>
      </c>
      <c r="AL113" s="51" t="s">
        <v>102</v>
      </c>
      <c r="AM113" s="51" t="s">
        <v>103</v>
      </c>
      <c r="AN113" s="51">
        <v>180</v>
      </c>
      <c r="AO113" s="46">
        <v>1</v>
      </c>
      <c r="AP113" s="51"/>
      <c r="AQ113" s="51"/>
      <c r="AR113" s="51">
        <v>0</v>
      </c>
      <c r="AS113" s="51"/>
      <c r="AT113" s="51">
        <v>10</v>
      </c>
      <c r="AU113" s="67">
        <v>1</v>
      </c>
      <c r="AV113" s="46">
        <v>0.66600000000000004</v>
      </c>
      <c r="AW113" s="51" t="s">
        <v>401</v>
      </c>
      <c r="AX113" s="51" t="s">
        <v>648</v>
      </c>
      <c r="AY113" s="51" t="s">
        <v>376</v>
      </c>
      <c r="AZ113" s="179">
        <v>596277625</v>
      </c>
      <c r="BA113" s="179" t="s">
        <v>403</v>
      </c>
      <c r="BB113" s="51" t="s">
        <v>645</v>
      </c>
      <c r="BC113" s="51" t="s">
        <v>649</v>
      </c>
      <c r="BD113" s="371">
        <v>596277625</v>
      </c>
      <c r="BE113" s="371">
        <v>46866000</v>
      </c>
      <c r="BF113" s="51" t="s">
        <v>110</v>
      </c>
      <c r="BG113" s="129" t="s">
        <v>379</v>
      </c>
      <c r="BH113" s="51" t="s">
        <v>217</v>
      </c>
      <c r="BI113" s="51" t="s">
        <v>376</v>
      </c>
      <c r="BJ113" s="233" t="s">
        <v>102</v>
      </c>
      <c r="BK113" s="231">
        <v>60366000</v>
      </c>
      <c r="BL113" s="142">
        <v>0.1</v>
      </c>
      <c r="BM113" s="233"/>
      <c r="BN113" s="234" t="s">
        <v>650</v>
      </c>
      <c r="BO113" s="235" t="s">
        <v>651</v>
      </c>
      <c r="BP113" s="235" t="s">
        <v>652</v>
      </c>
      <c r="BQ113" s="235" t="s">
        <v>653</v>
      </c>
    </row>
    <row r="114" spans="1:69" s="236" customFormat="1" ht="148.5" customHeight="1">
      <c r="A114" s="79"/>
      <c r="B114" s="80"/>
      <c r="C114" s="80"/>
      <c r="D114" s="117"/>
      <c r="E114" s="117"/>
      <c r="F114" s="117"/>
      <c r="G114" s="117"/>
      <c r="H114" s="118"/>
      <c r="I114" s="118"/>
      <c r="J114" s="390"/>
      <c r="K114" s="195" t="s">
        <v>654</v>
      </c>
      <c r="L114" s="106" t="s">
        <v>655</v>
      </c>
      <c r="M114" s="108" t="s">
        <v>656</v>
      </c>
      <c r="N114" s="195" t="s">
        <v>654</v>
      </c>
      <c r="O114" s="106"/>
      <c r="P114" s="108" t="s">
        <v>93</v>
      </c>
      <c r="Q114" s="106" t="s">
        <v>657</v>
      </c>
      <c r="R114" s="184">
        <v>152</v>
      </c>
      <c r="S114" s="201">
        <v>38</v>
      </c>
      <c r="T114" s="184">
        <v>152</v>
      </c>
      <c r="U114" s="201">
        <v>5</v>
      </c>
      <c r="V114" s="201">
        <v>5</v>
      </c>
      <c r="W114" s="42">
        <f t="shared" si="6"/>
        <v>10</v>
      </c>
      <c r="X114" s="153">
        <f t="shared" si="7"/>
        <v>162</v>
      </c>
      <c r="Y114" s="100">
        <f t="shared" si="8"/>
        <v>0.26315789473684209</v>
      </c>
      <c r="Z114" s="100">
        <v>1</v>
      </c>
      <c r="AA114" s="106" t="s">
        <v>95</v>
      </c>
      <c r="AB114" s="106" t="s">
        <v>123</v>
      </c>
      <c r="AC114" s="105"/>
      <c r="AD114" s="106"/>
      <c r="AE114" s="390"/>
      <c r="AF114" s="406"/>
      <c r="AG114" s="390"/>
      <c r="AH114" s="195" t="s">
        <v>658</v>
      </c>
      <c r="AI114" s="108" t="s">
        <v>659</v>
      </c>
      <c r="AJ114" s="46">
        <v>1</v>
      </c>
      <c r="AK114" s="46">
        <v>0.1</v>
      </c>
      <c r="AL114" s="51" t="s">
        <v>102</v>
      </c>
      <c r="AM114" s="51" t="s">
        <v>103</v>
      </c>
      <c r="AN114" s="51">
        <v>180</v>
      </c>
      <c r="AO114" s="46">
        <v>1</v>
      </c>
      <c r="AP114" s="51"/>
      <c r="AQ114" s="51"/>
      <c r="AR114" s="51">
        <v>2</v>
      </c>
      <c r="AS114" s="51"/>
      <c r="AT114" s="51">
        <v>4</v>
      </c>
      <c r="AU114" s="67">
        <v>1</v>
      </c>
      <c r="AV114" s="47">
        <v>0.53300000000000003</v>
      </c>
      <c r="AW114" s="51" t="s">
        <v>401</v>
      </c>
      <c r="AX114" s="51" t="s">
        <v>648</v>
      </c>
      <c r="AY114" s="108"/>
      <c r="AZ114" s="136"/>
      <c r="BA114" s="107"/>
      <c r="BB114" s="108"/>
      <c r="BC114" s="108"/>
      <c r="BD114" s="372"/>
      <c r="BE114" s="372"/>
      <c r="BF114" s="51" t="s">
        <v>110</v>
      </c>
      <c r="BG114" s="129" t="s">
        <v>388</v>
      </c>
      <c r="BH114" s="51" t="s">
        <v>217</v>
      </c>
      <c r="BI114" s="51"/>
      <c r="BJ114" s="51" t="s">
        <v>102</v>
      </c>
      <c r="BK114" s="231"/>
      <c r="BL114" s="142"/>
      <c r="BM114" s="51"/>
      <c r="BN114" s="234" t="s">
        <v>660</v>
      </c>
      <c r="BO114" s="51"/>
      <c r="BP114" s="51"/>
      <c r="BQ114" s="134"/>
    </row>
    <row r="115" spans="1:69" s="236" customFormat="1" ht="148.5" customHeight="1">
      <c r="A115" s="79"/>
      <c r="B115" s="80"/>
      <c r="C115" s="80"/>
      <c r="D115" s="117"/>
      <c r="E115" s="117"/>
      <c r="F115" s="117"/>
      <c r="G115" s="117"/>
      <c r="H115" s="118"/>
      <c r="I115" s="118"/>
      <c r="J115" s="390"/>
      <c r="K115" s="195" t="s">
        <v>661</v>
      </c>
      <c r="L115" s="106" t="s">
        <v>662</v>
      </c>
      <c r="M115" s="108" t="s">
        <v>663</v>
      </c>
      <c r="N115" s="195" t="s">
        <v>661</v>
      </c>
      <c r="O115" s="106"/>
      <c r="P115" s="108" t="s">
        <v>93</v>
      </c>
      <c r="Q115" s="106" t="s">
        <v>664</v>
      </c>
      <c r="R115" s="184">
        <v>192</v>
      </c>
      <c r="S115" s="201">
        <v>48</v>
      </c>
      <c r="T115" s="184">
        <v>192</v>
      </c>
      <c r="U115" s="201">
        <v>5</v>
      </c>
      <c r="V115" s="201">
        <v>5</v>
      </c>
      <c r="W115" s="42">
        <f t="shared" si="6"/>
        <v>10</v>
      </c>
      <c r="X115" s="153">
        <f t="shared" si="7"/>
        <v>202</v>
      </c>
      <c r="Y115" s="100">
        <f t="shared" si="8"/>
        <v>0.20833333333333334</v>
      </c>
      <c r="Z115" s="100">
        <v>1</v>
      </c>
      <c r="AA115" s="106" t="s">
        <v>136</v>
      </c>
      <c r="AB115" s="106" t="s">
        <v>137</v>
      </c>
      <c r="AC115" s="105"/>
      <c r="AD115" s="106"/>
      <c r="AE115" s="390"/>
      <c r="AF115" s="406"/>
      <c r="AG115" s="390"/>
      <c r="AH115" s="195" t="s">
        <v>665</v>
      </c>
      <c r="AI115" s="108" t="s">
        <v>666</v>
      </c>
      <c r="AJ115" s="51">
        <v>42</v>
      </c>
      <c r="AK115" s="46">
        <v>0.05</v>
      </c>
      <c r="AL115" s="51" t="s">
        <v>102</v>
      </c>
      <c r="AM115" s="51" t="s">
        <v>103</v>
      </c>
      <c r="AN115" s="51">
        <v>180</v>
      </c>
      <c r="AO115" s="51">
        <v>42</v>
      </c>
      <c r="AP115" s="51"/>
      <c r="AQ115" s="51"/>
      <c r="AR115" s="51">
        <v>6</v>
      </c>
      <c r="AS115" s="51"/>
      <c r="AT115" s="51">
        <v>18</v>
      </c>
      <c r="AU115" s="67">
        <f t="shared" si="5"/>
        <v>0.42857142857142855</v>
      </c>
      <c r="AV115" s="47">
        <v>0.43</v>
      </c>
      <c r="AW115" s="51" t="s">
        <v>401</v>
      </c>
      <c r="AX115" s="51" t="s">
        <v>648</v>
      </c>
      <c r="AY115" s="108"/>
      <c r="AZ115" s="136"/>
      <c r="BA115" s="107"/>
      <c r="BB115" s="108"/>
      <c r="BC115" s="108"/>
      <c r="BD115" s="372"/>
      <c r="BE115" s="372"/>
      <c r="BF115" s="51" t="s">
        <v>110</v>
      </c>
      <c r="BG115" s="129" t="s">
        <v>379</v>
      </c>
      <c r="BH115" s="51" t="s">
        <v>217</v>
      </c>
      <c r="BI115" s="51"/>
      <c r="BJ115" s="233" t="s">
        <v>102</v>
      </c>
      <c r="BK115" s="231"/>
      <c r="BL115" s="142"/>
      <c r="BM115" s="233"/>
      <c r="BN115" s="234" t="s">
        <v>667</v>
      </c>
      <c r="BO115" s="237"/>
      <c r="BP115" s="237"/>
      <c r="BQ115" s="134"/>
    </row>
    <row r="116" spans="1:69" s="236" customFormat="1" ht="128.25" customHeight="1">
      <c r="A116" s="79"/>
      <c r="B116" s="80"/>
      <c r="C116" s="80"/>
      <c r="D116" s="117"/>
      <c r="E116" s="117"/>
      <c r="F116" s="117"/>
      <c r="G116" s="117"/>
      <c r="H116" s="118"/>
      <c r="I116" s="118"/>
      <c r="J116" s="390"/>
      <c r="K116" s="195" t="s">
        <v>668</v>
      </c>
      <c r="L116" s="106" t="s">
        <v>669</v>
      </c>
      <c r="M116" s="108" t="s">
        <v>663</v>
      </c>
      <c r="N116" s="195" t="s">
        <v>668</v>
      </c>
      <c r="O116" s="106"/>
      <c r="P116" s="108" t="s">
        <v>93</v>
      </c>
      <c r="Q116" s="106" t="s">
        <v>502</v>
      </c>
      <c r="R116" s="184">
        <v>192</v>
      </c>
      <c r="S116" s="201">
        <v>48</v>
      </c>
      <c r="T116" s="184">
        <v>179</v>
      </c>
      <c r="U116" s="201">
        <v>5</v>
      </c>
      <c r="V116" s="201">
        <v>5</v>
      </c>
      <c r="W116" s="42">
        <f t="shared" si="6"/>
        <v>10</v>
      </c>
      <c r="X116" s="153">
        <f t="shared" si="7"/>
        <v>189</v>
      </c>
      <c r="Y116" s="100">
        <f t="shared" si="8"/>
        <v>0.20833333333333334</v>
      </c>
      <c r="Z116" s="100">
        <f t="shared" si="9"/>
        <v>0.984375</v>
      </c>
      <c r="AA116" s="106"/>
      <c r="AB116" s="106"/>
      <c r="AC116" s="105"/>
      <c r="AD116" s="106"/>
      <c r="AE116" s="390"/>
      <c r="AF116" s="406"/>
      <c r="AG116" s="390"/>
      <c r="AH116" s="195" t="s">
        <v>670</v>
      </c>
      <c r="AI116" s="108" t="s">
        <v>671</v>
      </c>
      <c r="AJ116" s="108">
        <v>12</v>
      </c>
      <c r="AK116" s="174"/>
      <c r="AL116" s="108" t="s">
        <v>102</v>
      </c>
      <c r="AM116" s="108" t="s">
        <v>103</v>
      </c>
      <c r="AN116" s="51">
        <v>180</v>
      </c>
      <c r="AO116" s="51">
        <v>12</v>
      </c>
      <c r="AP116" s="51"/>
      <c r="AQ116" s="51"/>
      <c r="AR116" s="51">
        <v>2</v>
      </c>
      <c r="AS116" s="51"/>
      <c r="AT116" s="51">
        <v>2</v>
      </c>
      <c r="AU116" s="67">
        <f t="shared" si="5"/>
        <v>0.16666666666666666</v>
      </c>
      <c r="AV116" s="51">
        <v>41.6</v>
      </c>
      <c r="AW116" s="51" t="s">
        <v>401</v>
      </c>
      <c r="AX116" s="51" t="s">
        <v>648</v>
      </c>
      <c r="AY116" s="108"/>
      <c r="AZ116" s="136"/>
      <c r="BA116" s="107"/>
      <c r="BB116" s="108"/>
      <c r="BC116" s="108"/>
      <c r="BD116" s="372"/>
      <c r="BE116" s="372"/>
      <c r="BF116" s="51" t="s">
        <v>110</v>
      </c>
      <c r="BG116" s="129" t="s">
        <v>379</v>
      </c>
      <c r="BH116" s="51" t="s">
        <v>217</v>
      </c>
      <c r="BI116" s="51"/>
      <c r="BJ116" s="51" t="s">
        <v>102</v>
      </c>
      <c r="BK116" s="206"/>
      <c r="BL116" s="134"/>
      <c r="BM116" s="51"/>
      <c r="BN116" s="234" t="s">
        <v>672</v>
      </c>
      <c r="BO116" s="51"/>
      <c r="BP116" s="51"/>
      <c r="BQ116" s="134"/>
    </row>
    <row r="117" spans="1:69" s="236" customFormat="1" ht="262.14999999999998" customHeight="1">
      <c r="A117" s="79"/>
      <c r="B117" s="80"/>
      <c r="C117" s="80"/>
      <c r="D117" s="117"/>
      <c r="E117" s="117"/>
      <c r="F117" s="117"/>
      <c r="G117" s="117"/>
      <c r="H117" s="118"/>
      <c r="I117" s="118"/>
      <c r="J117" s="390"/>
      <c r="K117" s="389" t="s">
        <v>673</v>
      </c>
      <c r="L117" s="389" t="s">
        <v>674</v>
      </c>
      <c r="M117" s="389" t="s">
        <v>675</v>
      </c>
      <c r="N117" s="389" t="s">
        <v>673</v>
      </c>
      <c r="O117" s="389"/>
      <c r="P117" s="389" t="s">
        <v>93</v>
      </c>
      <c r="Q117" s="389" t="s">
        <v>422</v>
      </c>
      <c r="R117" s="389" t="s">
        <v>676</v>
      </c>
      <c r="S117" s="389" t="s">
        <v>676</v>
      </c>
      <c r="T117" s="389" t="s">
        <v>677</v>
      </c>
      <c r="U117" s="389">
        <v>0</v>
      </c>
      <c r="V117" s="389" t="s">
        <v>676</v>
      </c>
      <c r="W117" s="374" t="s">
        <v>676</v>
      </c>
      <c r="X117" s="374" t="str">
        <f>+T117</f>
        <v>192,76x100 000 habitantes</v>
      </c>
      <c r="Y117" s="393">
        <v>1</v>
      </c>
      <c r="Z117" s="393">
        <v>0.875</v>
      </c>
      <c r="AA117" s="106"/>
      <c r="AB117" s="106"/>
      <c r="AC117" s="105"/>
      <c r="AD117" s="106"/>
      <c r="AE117" s="390"/>
      <c r="AF117" s="406"/>
      <c r="AG117" s="390"/>
      <c r="AH117" s="195" t="s">
        <v>678</v>
      </c>
      <c r="AI117" s="108" t="s">
        <v>679</v>
      </c>
      <c r="AJ117" s="174">
        <v>1</v>
      </c>
      <c r="AK117" s="174"/>
      <c r="AL117" s="108" t="s">
        <v>102</v>
      </c>
      <c r="AM117" s="108" t="s">
        <v>103</v>
      </c>
      <c r="AN117" s="51">
        <v>180</v>
      </c>
      <c r="AO117" s="46">
        <v>1</v>
      </c>
      <c r="AP117" s="51"/>
      <c r="AQ117" s="51"/>
      <c r="AR117" s="51">
        <v>2</v>
      </c>
      <c r="AS117" s="51"/>
      <c r="AT117" s="51">
        <v>9</v>
      </c>
      <c r="AU117" s="67">
        <v>1</v>
      </c>
      <c r="AV117" s="47">
        <v>0.32</v>
      </c>
      <c r="AW117" s="51" t="s">
        <v>401</v>
      </c>
      <c r="AX117" s="51" t="s">
        <v>648</v>
      </c>
      <c r="AY117" s="108"/>
      <c r="AZ117" s="136"/>
      <c r="BA117" s="107"/>
      <c r="BB117" s="108"/>
      <c r="BC117" s="108"/>
      <c r="BD117" s="372"/>
      <c r="BE117" s="372"/>
      <c r="BF117" s="51" t="s">
        <v>110</v>
      </c>
      <c r="BG117" s="129" t="s">
        <v>379</v>
      </c>
      <c r="BH117" s="51" t="s">
        <v>217</v>
      </c>
      <c r="BI117" s="51"/>
      <c r="BJ117" s="51" t="s">
        <v>102</v>
      </c>
      <c r="BK117" s="206"/>
      <c r="BL117" s="134"/>
      <c r="BM117" s="51"/>
      <c r="BN117" s="234" t="s">
        <v>680</v>
      </c>
      <c r="BO117" s="51"/>
      <c r="BP117" s="51"/>
      <c r="BQ117" s="134"/>
    </row>
    <row r="118" spans="1:69" s="240" customFormat="1" ht="129.75" customHeight="1">
      <c r="A118" s="79"/>
      <c r="B118" s="80"/>
      <c r="C118" s="80"/>
      <c r="D118" s="117"/>
      <c r="E118" s="117"/>
      <c r="F118" s="117"/>
      <c r="G118" s="117"/>
      <c r="H118" s="118"/>
      <c r="I118" s="118"/>
      <c r="J118" s="390"/>
      <c r="K118" s="390"/>
      <c r="L118" s="390"/>
      <c r="M118" s="390"/>
      <c r="N118" s="390"/>
      <c r="O118" s="390"/>
      <c r="P118" s="390"/>
      <c r="Q118" s="390"/>
      <c r="R118" s="390"/>
      <c r="S118" s="390"/>
      <c r="T118" s="390"/>
      <c r="U118" s="390"/>
      <c r="V118" s="390"/>
      <c r="W118" s="375"/>
      <c r="X118" s="375"/>
      <c r="Y118" s="394"/>
      <c r="Z118" s="394"/>
      <c r="AA118" s="106"/>
      <c r="AB118" s="106"/>
      <c r="AC118" s="105"/>
      <c r="AD118" s="106"/>
      <c r="AE118" s="390"/>
      <c r="AF118" s="406"/>
      <c r="AG118" s="390"/>
      <c r="AH118" s="195" t="s">
        <v>681</v>
      </c>
      <c r="AI118" s="108" t="s">
        <v>682</v>
      </c>
      <c r="AJ118" s="46">
        <v>1</v>
      </c>
      <c r="AK118" s="46">
        <v>0.1</v>
      </c>
      <c r="AL118" s="51" t="s">
        <v>102</v>
      </c>
      <c r="AM118" s="51" t="s">
        <v>103</v>
      </c>
      <c r="AN118" s="51">
        <v>180</v>
      </c>
      <c r="AO118" s="51">
        <v>12</v>
      </c>
      <c r="AP118" s="51"/>
      <c r="AQ118" s="51"/>
      <c r="AR118" s="51">
        <v>6</v>
      </c>
      <c r="AS118" s="51"/>
      <c r="AT118" s="51">
        <v>1</v>
      </c>
      <c r="AU118" s="67">
        <f t="shared" si="5"/>
        <v>1</v>
      </c>
      <c r="AV118" s="47">
        <v>0.58299999999999996</v>
      </c>
      <c r="AW118" s="102" t="s">
        <v>401</v>
      </c>
      <c r="AX118" s="51" t="s">
        <v>648</v>
      </c>
      <c r="AY118" s="195"/>
      <c r="AZ118" s="238"/>
      <c r="BA118" s="195"/>
      <c r="BB118" s="195"/>
      <c r="BC118" s="195"/>
      <c r="BD118" s="372"/>
      <c r="BE118" s="372"/>
      <c r="BF118" s="51" t="s">
        <v>110</v>
      </c>
      <c r="BG118" s="129" t="s">
        <v>379</v>
      </c>
      <c r="BH118" s="102" t="s">
        <v>217</v>
      </c>
      <c r="BI118" s="102"/>
      <c r="BJ118" s="102" t="s">
        <v>102</v>
      </c>
      <c r="BK118" s="206"/>
      <c r="BL118" s="239"/>
      <c r="BM118" s="102"/>
      <c r="BN118" s="234" t="s">
        <v>683</v>
      </c>
      <c r="BO118" s="102"/>
      <c r="BP118" s="102"/>
      <c r="BQ118" s="134"/>
    </row>
    <row r="119" spans="1:69" s="236" customFormat="1" ht="198" customHeight="1">
      <c r="A119" s="79"/>
      <c r="B119" s="80"/>
      <c r="C119" s="80"/>
      <c r="D119" s="117"/>
      <c r="E119" s="117"/>
      <c r="F119" s="117"/>
      <c r="G119" s="117"/>
      <c r="H119" s="118"/>
      <c r="I119" s="118"/>
      <c r="J119" s="390"/>
      <c r="K119" s="391"/>
      <c r="L119" s="391"/>
      <c r="M119" s="391"/>
      <c r="N119" s="391"/>
      <c r="O119" s="391"/>
      <c r="P119" s="391"/>
      <c r="Q119" s="391"/>
      <c r="R119" s="391"/>
      <c r="S119" s="391"/>
      <c r="T119" s="391"/>
      <c r="U119" s="391"/>
      <c r="V119" s="391"/>
      <c r="W119" s="392"/>
      <c r="X119" s="392"/>
      <c r="Y119" s="395"/>
      <c r="Z119" s="395"/>
      <c r="AA119" s="106"/>
      <c r="AB119" s="106"/>
      <c r="AC119" s="105"/>
      <c r="AD119" s="106"/>
      <c r="AE119" s="390"/>
      <c r="AF119" s="406"/>
      <c r="AG119" s="390"/>
      <c r="AH119" s="195" t="s">
        <v>684</v>
      </c>
      <c r="AI119" s="108" t="s">
        <v>685</v>
      </c>
      <c r="AJ119" s="51">
        <v>1</v>
      </c>
      <c r="AK119" s="46">
        <v>0.15</v>
      </c>
      <c r="AL119" s="51" t="s">
        <v>102</v>
      </c>
      <c r="AM119" s="51" t="s">
        <v>103</v>
      </c>
      <c r="AN119" s="51">
        <v>180</v>
      </c>
      <c r="AO119" s="51">
        <v>1</v>
      </c>
      <c r="AP119" s="51"/>
      <c r="AQ119" s="51"/>
      <c r="AR119" s="51">
        <v>0</v>
      </c>
      <c r="AS119" s="51"/>
      <c r="AT119" s="51">
        <v>0</v>
      </c>
      <c r="AU119" s="67">
        <f t="shared" si="5"/>
        <v>0</v>
      </c>
      <c r="AV119" s="51">
        <v>0</v>
      </c>
      <c r="AW119" s="51" t="s">
        <v>401</v>
      </c>
      <c r="AX119" s="51" t="s">
        <v>648</v>
      </c>
      <c r="AY119" s="108"/>
      <c r="AZ119" s="136"/>
      <c r="BA119" s="107"/>
      <c r="BB119" s="108"/>
      <c r="BC119" s="108"/>
      <c r="BD119" s="372"/>
      <c r="BE119" s="372"/>
      <c r="BF119" s="51" t="s">
        <v>110</v>
      </c>
      <c r="BG119" s="129" t="s">
        <v>546</v>
      </c>
      <c r="BH119" s="51" t="s">
        <v>217</v>
      </c>
      <c r="BI119" s="51"/>
      <c r="BJ119" s="51" t="s">
        <v>102</v>
      </c>
      <c r="BK119" s="206"/>
      <c r="BL119" s="134"/>
      <c r="BM119" s="51"/>
      <c r="BN119" s="51" t="s">
        <v>686</v>
      </c>
      <c r="BO119" s="51"/>
      <c r="BP119" s="51"/>
      <c r="BQ119" s="134"/>
    </row>
    <row r="120" spans="1:69" s="236" customFormat="1" ht="217.15" customHeight="1">
      <c r="A120" s="79"/>
      <c r="B120" s="80"/>
      <c r="C120" s="80"/>
      <c r="D120" s="117"/>
      <c r="E120" s="117"/>
      <c r="F120" s="117"/>
      <c r="G120" s="117"/>
      <c r="H120" s="118"/>
      <c r="I120" s="118"/>
      <c r="J120" s="390"/>
      <c r="K120" s="195" t="s">
        <v>687</v>
      </c>
      <c r="L120" s="106" t="s">
        <v>688</v>
      </c>
      <c r="M120" s="108" t="s">
        <v>689</v>
      </c>
      <c r="N120" s="195" t="s">
        <v>687</v>
      </c>
      <c r="O120" s="106"/>
      <c r="P120" s="108" t="s">
        <v>93</v>
      </c>
      <c r="Q120" s="106" t="s">
        <v>581</v>
      </c>
      <c r="R120" s="46" t="s">
        <v>690</v>
      </c>
      <c r="S120" s="46" t="s">
        <v>690</v>
      </c>
      <c r="T120" s="47" t="s">
        <v>691</v>
      </c>
      <c r="U120" s="51">
        <v>0</v>
      </c>
      <c r="V120" s="51" t="s">
        <v>692</v>
      </c>
      <c r="W120" s="42" t="s">
        <v>692</v>
      </c>
      <c r="X120" s="211" t="str">
        <f>+T120</f>
        <v>13,57x100 000 habitantes.</v>
      </c>
      <c r="Y120" s="100">
        <v>1</v>
      </c>
      <c r="Z120" s="100">
        <f>+(15.52-13.57)/(15.52-12.7)</f>
        <v>0.69148936170212738</v>
      </c>
      <c r="AA120" s="106"/>
      <c r="AB120" s="106"/>
      <c r="AC120" s="105"/>
      <c r="AD120" s="106"/>
      <c r="AE120" s="390"/>
      <c r="AF120" s="406"/>
      <c r="AG120" s="390"/>
      <c r="AH120" s="195" t="s">
        <v>693</v>
      </c>
      <c r="AI120" s="108" t="s">
        <v>685</v>
      </c>
      <c r="AJ120" s="51">
        <v>8</v>
      </c>
      <c r="AK120" s="46">
        <v>0.05</v>
      </c>
      <c r="AL120" s="51" t="s">
        <v>102</v>
      </c>
      <c r="AM120" s="51" t="s">
        <v>103</v>
      </c>
      <c r="AN120" s="51">
        <v>180</v>
      </c>
      <c r="AO120" s="51">
        <v>8</v>
      </c>
      <c r="AP120" s="51"/>
      <c r="AQ120" s="51"/>
      <c r="AR120" s="51">
        <v>0</v>
      </c>
      <c r="AS120" s="51"/>
      <c r="AT120" s="51">
        <v>0</v>
      </c>
      <c r="AU120" s="67">
        <f t="shared" si="5"/>
        <v>0</v>
      </c>
      <c r="AV120" s="51">
        <v>0</v>
      </c>
      <c r="AW120" s="51" t="s">
        <v>401</v>
      </c>
      <c r="AX120" s="51" t="s">
        <v>648</v>
      </c>
      <c r="AY120" s="108"/>
      <c r="AZ120" s="136"/>
      <c r="BA120" s="107"/>
      <c r="BB120" s="108"/>
      <c r="BC120" s="108"/>
      <c r="BD120" s="372"/>
      <c r="BE120" s="372"/>
      <c r="BF120" s="51" t="s">
        <v>110</v>
      </c>
      <c r="BG120" s="129" t="s">
        <v>546</v>
      </c>
      <c r="BH120" s="51" t="s">
        <v>217</v>
      </c>
      <c r="BI120" s="51"/>
      <c r="BJ120" s="51" t="s">
        <v>102</v>
      </c>
      <c r="BK120" s="231"/>
      <c r="BL120" s="142"/>
      <c r="BM120" s="51"/>
      <c r="BN120" s="51" t="s">
        <v>686</v>
      </c>
      <c r="BO120" s="51"/>
      <c r="BP120" s="51"/>
      <c r="BQ120" s="134"/>
    </row>
    <row r="121" spans="1:69" s="236" customFormat="1" ht="192" customHeight="1">
      <c r="A121" s="79"/>
      <c r="B121" s="80"/>
      <c r="C121" s="80"/>
      <c r="D121" s="117"/>
      <c r="E121" s="117"/>
      <c r="F121" s="117"/>
      <c r="G121" s="117"/>
      <c r="H121" s="118"/>
      <c r="I121" s="118"/>
      <c r="J121" s="390"/>
      <c r="K121" s="414" t="s">
        <v>694</v>
      </c>
      <c r="L121" s="414" t="s">
        <v>695</v>
      </c>
      <c r="M121" s="414" t="s">
        <v>696</v>
      </c>
      <c r="N121" s="414" t="s">
        <v>694</v>
      </c>
      <c r="O121" s="106"/>
      <c r="P121" s="108" t="s">
        <v>93</v>
      </c>
      <c r="Q121" s="106" t="s">
        <v>697</v>
      </c>
      <c r="R121" s="443" t="s">
        <v>698</v>
      </c>
      <c r="S121" s="443" t="s">
        <v>698</v>
      </c>
      <c r="T121" s="443" t="s">
        <v>699</v>
      </c>
      <c r="U121" s="443">
        <v>0</v>
      </c>
      <c r="V121" s="443" t="s">
        <v>700</v>
      </c>
      <c r="W121" s="374" t="str">
        <f>+V121</f>
        <v>1,16 x 100 mil habitantes</v>
      </c>
      <c r="X121" s="374" t="str">
        <f>+T121</f>
        <v>4,95x100 000 habitantes.</v>
      </c>
      <c r="Y121" s="402">
        <v>1</v>
      </c>
      <c r="Z121" s="402">
        <v>1</v>
      </c>
      <c r="AA121" s="106"/>
      <c r="AB121" s="106"/>
      <c r="AC121" s="105"/>
      <c r="AD121" s="106"/>
      <c r="AE121" s="390"/>
      <c r="AF121" s="406"/>
      <c r="AG121" s="390"/>
      <c r="AH121" s="195" t="s">
        <v>701</v>
      </c>
      <c r="AI121" s="108" t="s">
        <v>702</v>
      </c>
      <c r="AJ121" s="51">
        <v>4</v>
      </c>
      <c r="AK121" s="46">
        <v>0.1</v>
      </c>
      <c r="AL121" s="51" t="s">
        <v>102</v>
      </c>
      <c r="AM121" s="51" t="s">
        <v>103</v>
      </c>
      <c r="AN121" s="51">
        <v>180</v>
      </c>
      <c r="AO121" s="51">
        <v>4</v>
      </c>
      <c r="AP121" s="51"/>
      <c r="AQ121" s="51"/>
      <c r="AR121" s="51">
        <v>0</v>
      </c>
      <c r="AS121" s="51"/>
      <c r="AT121" s="51">
        <v>0</v>
      </c>
      <c r="AU121" s="67">
        <f t="shared" si="5"/>
        <v>0</v>
      </c>
      <c r="AV121" s="51">
        <v>0</v>
      </c>
      <c r="AW121" s="51" t="s">
        <v>401</v>
      </c>
      <c r="AX121" s="51" t="s">
        <v>648</v>
      </c>
      <c r="AY121" s="108"/>
      <c r="AZ121" s="136"/>
      <c r="BA121" s="107"/>
      <c r="BB121" s="108"/>
      <c r="BC121" s="108"/>
      <c r="BD121" s="373"/>
      <c r="BE121" s="373"/>
      <c r="BF121" s="51" t="s">
        <v>110</v>
      </c>
      <c r="BG121" s="129" t="s">
        <v>546</v>
      </c>
      <c r="BH121" s="51" t="s">
        <v>217</v>
      </c>
      <c r="BI121" s="51"/>
      <c r="BJ121" s="51" t="s">
        <v>102</v>
      </c>
      <c r="BK121" s="231"/>
      <c r="BL121" s="142"/>
      <c r="BM121" s="51"/>
      <c r="BN121" s="51" t="s">
        <v>686</v>
      </c>
      <c r="BO121" s="51"/>
      <c r="BP121" s="51"/>
      <c r="BQ121" s="134"/>
    </row>
    <row r="122" spans="1:69" s="236" customFormat="1" ht="192" customHeight="1">
      <c r="A122" s="79"/>
      <c r="B122" s="80"/>
      <c r="C122" s="80"/>
      <c r="D122" s="117"/>
      <c r="E122" s="117"/>
      <c r="F122" s="117"/>
      <c r="G122" s="117"/>
      <c r="H122" s="118"/>
      <c r="I122" s="118"/>
      <c r="J122" s="390"/>
      <c r="K122" s="416"/>
      <c r="L122" s="416"/>
      <c r="M122" s="416"/>
      <c r="N122" s="416"/>
      <c r="O122" s="106"/>
      <c r="P122" s="108"/>
      <c r="Q122" s="106"/>
      <c r="R122" s="444"/>
      <c r="S122" s="444"/>
      <c r="T122" s="444"/>
      <c r="U122" s="444"/>
      <c r="V122" s="444"/>
      <c r="W122" s="392"/>
      <c r="X122" s="392"/>
      <c r="Y122" s="404"/>
      <c r="Z122" s="404"/>
      <c r="AA122" s="106"/>
      <c r="AB122" s="106"/>
      <c r="AC122" s="105"/>
      <c r="AD122" s="106"/>
      <c r="AE122" s="391"/>
      <c r="AF122" s="407"/>
      <c r="AG122" s="391"/>
      <c r="AH122" s="386" t="str">
        <f>+AE113</f>
        <v>Fortalecimiento de vida saludable y atención de condiciones crónicas no transmisibles en el Distrito de  Cartagena de Indias</v>
      </c>
      <c r="AI122" s="387"/>
      <c r="AJ122" s="387"/>
      <c r="AK122" s="387"/>
      <c r="AL122" s="387"/>
      <c r="AM122" s="387"/>
      <c r="AN122" s="387"/>
      <c r="AO122" s="387"/>
      <c r="AP122" s="387"/>
      <c r="AQ122" s="387"/>
      <c r="AR122" s="387"/>
      <c r="AS122" s="387"/>
      <c r="AT122" s="388"/>
      <c r="AU122" s="100">
        <f>AVERAGE(AU113:AU121)</f>
        <v>0.51058201058201058</v>
      </c>
      <c r="AV122" s="51"/>
      <c r="AW122" s="51"/>
      <c r="AX122" s="51"/>
      <c r="AY122" s="108"/>
      <c r="AZ122" s="136"/>
      <c r="BA122" s="107"/>
      <c r="BB122" s="108"/>
      <c r="BC122" s="108"/>
      <c r="BD122" s="188">
        <f>+BD113</f>
        <v>596277625</v>
      </c>
      <c r="BE122" s="188">
        <f>+BE113</f>
        <v>46866000</v>
      </c>
      <c r="BF122" s="51"/>
      <c r="BG122" s="129"/>
      <c r="BH122" s="51"/>
      <c r="BI122" s="51"/>
      <c r="BJ122" s="51"/>
      <c r="BK122" s="231"/>
      <c r="BL122" s="142"/>
      <c r="BM122" s="51"/>
      <c r="BN122" s="241"/>
      <c r="BO122" s="51"/>
      <c r="BP122" s="51"/>
      <c r="BQ122" s="134"/>
    </row>
    <row r="123" spans="1:69" s="236" customFormat="1" ht="153" customHeight="1">
      <c r="A123" s="79"/>
      <c r="B123" s="80"/>
      <c r="C123" s="80"/>
      <c r="D123" s="117"/>
      <c r="E123" s="117"/>
      <c r="F123" s="117"/>
      <c r="G123" s="117"/>
      <c r="H123" s="118"/>
      <c r="I123" s="118"/>
      <c r="J123" s="390"/>
      <c r="K123" s="102" t="s">
        <v>703</v>
      </c>
      <c r="L123" s="51" t="s">
        <v>704</v>
      </c>
      <c r="M123" s="51" t="s">
        <v>705</v>
      </c>
      <c r="N123" s="102" t="s">
        <v>703</v>
      </c>
      <c r="O123" s="51"/>
      <c r="P123" s="51" t="s">
        <v>93</v>
      </c>
      <c r="Q123" s="51" t="s">
        <v>664</v>
      </c>
      <c r="R123" s="242">
        <v>2.2999999999999998</v>
      </c>
      <c r="S123" s="201">
        <v>2.6</v>
      </c>
      <c r="T123" s="201">
        <v>2.6</v>
      </c>
      <c r="U123" s="201">
        <v>0</v>
      </c>
      <c r="V123" s="201">
        <v>2.2999999999999998</v>
      </c>
      <c r="W123" s="42">
        <f t="shared" si="6"/>
        <v>2.2999999999999998</v>
      </c>
      <c r="X123" s="153">
        <f t="shared" si="7"/>
        <v>4.9000000000000004</v>
      </c>
      <c r="Y123" s="100">
        <f t="shared" si="8"/>
        <v>0.88461538461538447</v>
      </c>
      <c r="Z123" s="100">
        <f>+(2.6-2.3)/(2.6-2.3)</f>
        <v>1</v>
      </c>
      <c r="AA123" s="51" t="s">
        <v>95</v>
      </c>
      <c r="AB123" s="51" t="s">
        <v>96</v>
      </c>
      <c r="AC123" s="105" t="s">
        <v>369</v>
      </c>
      <c r="AD123" s="106" t="s">
        <v>706</v>
      </c>
      <c r="AE123" s="389" t="s">
        <v>707</v>
      </c>
      <c r="AF123" s="405">
        <v>2020130010144</v>
      </c>
      <c r="AG123" s="389" t="s">
        <v>706</v>
      </c>
      <c r="AH123" s="51" t="s">
        <v>708</v>
      </c>
      <c r="AI123" s="51" t="s">
        <v>702</v>
      </c>
      <c r="AJ123" s="46">
        <v>1</v>
      </c>
      <c r="AK123" s="134">
        <v>0.5</v>
      </c>
      <c r="AL123" s="51" t="s">
        <v>102</v>
      </c>
      <c r="AM123" s="51" t="s">
        <v>103</v>
      </c>
      <c r="AN123" s="51">
        <v>365</v>
      </c>
      <c r="AO123" s="46">
        <v>1</v>
      </c>
      <c r="AP123" s="51"/>
      <c r="AQ123" s="51"/>
      <c r="AR123" s="51">
        <v>0</v>
      </c>
      <c r="AS123" s="51"/>
      <c r="AT123" s="51">
        <v>6</v>
      </c>
      <c r="AU123" s="67">
        <v>1</v>
      </c>
      <c r="AV123" s="204">
        <v>0.4</v>
      </c>
      <c r="AW123" s="51" t="s">
        <v>401</v>
      </c>
      <c r="AX123" s="51" t="s">
        <v>648</v>
      </c>
      <c r="AY123" s="51" t="s">
        <v>376</v>
      </c>
      <c r="AZ123" s="179">
        <v>243760000</v>
      </c>
      <c r="BA123" s="129" t="s">
        <v>403</v>
      </c>
      <c r="BB123" s="108" t="s">
        <v>707</v>
      </c>
      <c r="BC123" s="51" t="s">
        <v>709</v>
      </c>
      <c r="BD123" s="371">
        <v>243760000</v>
      </c>
      <c r="BE123" s="371">
        <v>41808000</v>
      </c>
      <c r="BF123" s="51" t="s">
        <v>110</v>
      </c>
      <c r="BG123" s="129" t="s">
        <v>379</v>
      </c>
      <c r="BH123" s="51" t="s">
        <v>217</v>
      </c>
      <c r="BI123" s="51" t="s">
        <v>376</v>
      </c>
      <c r="BJ123" s="243" t="s">
        <v>102</v>
      </c>
      <c r="BK123" s="206">
        <v>32808000</v>
      </c>
      <c r="BL123" s="134">
        <v>0.13</v>
      </c>
      <c r="BM123" s="243"/>
      <c r="BN123" s="226" t="s">
        <v>710</v>
      </c>
      <c r="BO123" s="235" t="s">
        <v>651</v>
      </c>
      <c r="BP123" s="235" t="s">
        <v>652</v>
      </c>
      <c r="BQ123" s="235" t="s">
        <v>653</v>
      </c>
    </row>
    <row r="124" spans="1:69" s="236" customFormat="1" ht="133.5" customHeight="1">
      <c r="A124" s="79"/>
      <c r="B124" s="80"/>
      <c r="C124" s="80"/>
      <c r="D124" s="117"/>
      <c r="E124" s="117"/>
      <c r="F124" s="117"/>
      <c r="G124" s="117"/>
      <c r="H124" s="118"/>
      <c r="I124" s="118"/>
      <c r="J124" s="390"/>
      <c r="K124" s="102" t="s">
        <v>711</v>
      </c>
      <c r="L124" s="51" t="s">
        <v>712</v>
      </c>
      <c r="M124" s="51" t="s">
        <v>713</v>
      </c>
      <c r="N124" s="102" t="s">
        <v>711</v>
      </c>
      <c r="O124" s="51"/>
      <c r="P124" s="51" t="s">
        <v>93</v>
      </c>
      <c r="Q124" s="51" t="s">
        <v>714</v>
      </c>
      <c r="R124" s="51">
        <v>400</v>
      </c>
      <c r="S124" s="201">
        <v>100</v>
      </c>
      <c r="T124" s="51">
        <v>495</v>
      </c>
      <c r="U124" s="201">
        <v>0</v>
      </c>
      <c r="V124" s="201">
        <v>65</v>
      </c>
      <c r="W124" s="42">
        <f t="shared" si="6"/>
        <v>65</v>
      </c>
      <c r="X124" s="153">
        <f t="shared" si="7"/>
        <v>560</v>
      </c>
      <c r="Y124" s="100">
        <f t="shared" si="8"/>
        <v>0.65</v>
      </c>
      <c r="Z124" s="100">
        <v>1</v>
      </c>
      <c r="AA124" s="51" t="s">
        <v>95</v>
      </c>
      <c r="AB124" s="51" t="s">
        <v>123</v>
      </c>
      <c r="AC124" s="105"/>
      <c r="AD124" s="106"/>
      <c r="AE124" s="390"/>
      <c r="AF124" s="406"/>
      <c r="AG124" s="390"/>
      <c r="AH124" s="102" t="s">
        <v>715</v>
      </c>
      <c r="AI124" s="51" t="s">
        <v>702</v>
      </c>
      <c r="AJ124" s="51">
        <v>5</v>
      </c>
      <c r="AK124" s="134">
        <v>0.5</v>
      </c>
      <c r="AL124" s="51" t="s">
        <v>102</v>
      </c>
      <c r="AM124" s="51" t="s">
        <v>103</v>
      </c>
      <c r="AN124" s="51">
        <v>365</v>
      </c>
      <c r="AO124" s="51">
        <v>5</v>
      </c>
      <c r="AP124" s="51"/>
      <c r="AQ124" s="51"/>
      <c r="AR124" s="51">
        <v>0</v>
      </c>
      <c r="AS124" s="51"/>
      <c r="AT124" s="51">
        <v>0</v>
      </c>
      <c r="AU124" s="67">
        <f t="shared" si="5"/>
        <v>0</v>
      </c>
      <c r="AV124" s="204">
        <v>0</v>
      </c>
      <c r="AW124" s="51" t="s">
        <v>401</v>
      </c>
      <c r="AX124" s="51" t="s">
        <v>648</v>
      </c>
      <c r="AY124" s="108"/>
      <c r="AZ124" s="136"/>
      <c r="BA124" s="107"/>
      <c r="BB124" s="108"/>
      <c r="BC124" s="108"/>
      <c r="BD124" s="372"/>
      <c r="BE124" s="372"/>
      <c r="BF124" s="51" t="s">
        <v>110</v>
      </c>
      <c r="BG124" s="129" t="s">
        <v>216</v>
      </c>
      <c r="BH124" s="51" t="s">
        <v>217</v>
      </c>
      <c r="BI124" s="51"/>
      <c r="BJ124" s="51" t="s">
        <v>102</v>
      </c>
      <c r="BK124" s="231"/>
      <c r="BL124" s="142"/>
      <c r="BM124" s="51"/>
      <c r="BN124" s="218" t="s">
        <v>686</v>
      </c>
      <c r="BO124" s="244"/>
      <c r="BP124" s="244"/>
      <c r="BQ124" s="134"/>
    </row>
    <row r="125" spans="1:69" s="236" customFormat="1" ht="210" customHeight="1">
      <c r="A125" s="79"/>
      <c r="B125" s="80"/>
      <c r="C125" s="80"/>
      <c r="D125" s="117"/>
      <c r="E125" s="117"/>
      <c r="F125" s="117"/>
      <c r="G125" s="117"/>
      <c r="H125" s="118"/>
      <c r="I125" s="118"/>
      <c r="J125" s="390"/>
      <c r="K125" s="45" t="s">
        <v>716</v>
      </c>
      <c r="L125" s="45" t="s">
        <v>717</v>
      </c>
      <c r="M125" s="45" t="s">
        <v>718</v>
      </c>
      <c r="N125" s="45" t="s">
        <v>716</v>
      </c>
      <c r="O125" s="45"/>
      <c r="P125" s="45" t="s">
        <v>93</v>
      </c>
      <c r="Q125" s="45" t="s">
        <v>719</v>
      </c>
      <c r="R125" s="51">
        <v>72</v>
      </c>
      <c r="S125" s="201">
        <v>18</v>
      </c>
      <c r="T125" s="51">
        <v>72</v>
      </c>
      <c r="U125" s="201">
        <v>0</v>
      </c>
      <c r="V125" s="201">
        <v>6</v>
      </c>
      <c r="W125" s="42">
        <f t="shared" si="6"/>
        <v>6</v>
      </c>
      <c r="X125" s="153">
        <f t="shared" si="7"/>
        <v>78</v>
      </c>
      <c r="Y125" s="100">
        <f t="shared" si="8"/>
        <v>0.33333333333333331</v>
      </c>
      <c r="Z125" s="100">
        <v>1</v>
      </c>
      <c r="AA125" s="45" t="s">
        <v>136</v>
      </c>
      <c r="AB125" s="45" t="s">
        <v>137</v>
      </c>
      <c r="AC125" s="105"/>
      <c r="AD125" s="106"/>
      <c r="AE125" s="390"/>
      <c r="AF125" s="406"/>
      <c r="AG125" s="390"/>
      <c r="AH125" s="102"/>
      <c r="AI125" s="51"/>
      <c r="AJ125" s="51"/>
      <c r="AK125" s="134"/>
      <c r="AL125" s="51"/>
      <c r="AM125" s="51"/>
      <c r="AN125" s="51"/>
      <c r="AO125" s="51"/>
      <c r="AP125" s="51"/>
      <c r="AQ125" s="51"/>
      <c r="AR125" s="51"/>
      <c r="AS125" s="51"/>
      <c r="AT125" s="51"/>
      <c r="AU125" s="67"/>
      <c r="AV125" s="204"/>
      <c r="AW125" s="51" t="s">
        <v>401</v>
      </c>
      <c r="AX125" s="51" t="s">
        <v>648</v>
      </c>
      <c r="AY125" s="108"/>
      <c r="AZ125" s="136"/>
      <c r="BA125" s="107"/>
      <c r="BB125" s="108"/>
      <c r="BC125" s="108"/>
      <c r="BD125" s="373"/>
      <c r="BE125" s="373"/>
      <c r="BF125" s="51"/>
      <c r="BG125" s="129"/>
      <c r="BH125" s="51" t="s">
        <v>217</v>
      </c>
      <c r="BI125" s="51"/>
      <c r="BJ125" s="51"/>
      <c r="BK125" s="231"/>
      <c r="BL125" s="245"/>
      <c r="BM125" s="108"/>
      <c r="BN125" s="244"/>
      <c r="BO125" s="244"/>
      <c r="BP125" s="244"/>
      <c r="BQ125" s="108"/>
    </row>
    <row r="126" spans="1:69" s="236" customFormat="1" ht="210" customHeight="1">
      <c r="A126" s="79"/>
      <c r="B126" s="80"/>
      <c r="C126" s="80"/>
      <c r="D126" s="117"/>
      <c r="E126" s="117"/>
      <c r="F126" s="117"/>
      <c r="G126" s="117"/>
      <c r="H126" s="118"/>
      <c r="I126" s="118"/>
      <c r="J126" s="390"/>
      <c r="K126" s="45"/>
      <c r="L126" s="45"/>
      <c r="M126" s="45"/>
      <c r="N126" s="45"/>
      <c r="O126" s="45"/>
      <c r="P126" s="45"/>
      <c r="Q126" s="45"/>
      <c r="R126" s="51"/>
      <c r="S126" s="201"/>
      <c r="T126" s="51"/>
      <c r="U126" s="201"/>
      <c r="V126" s="201"/>
      <c r="W126" s="42"/>
      <c r="X126" s="153"/>
      <c r="Y126" s="100"/>
      <c r="Z126" s="100"/>
      <c r="AA126" s="45"/>
      <c r="AB126" s="45"/>
      <c r="AC126" s="105"/>
      <c r="AD126" s="106"/>
      <c r="AE126" s="391"/>
      <c r="AF126" s="407"/>
      <c r="AG126" s="391"/>
      <c r="AH126" s="386" t="str">
        <f>+AE123</f>
        <v>Prevención y Control de las Alteraciones de la Salud Oral  Cartagena de Indias</v>
      </c>
      <c r="AI126" s="387"/>
      <c r="AJ126" s="387"/>
      <c r="AK126" s="387"/>
      <c r="AL126" s="387"/>
      <c r="AM126" s="387"/>
      <c r="AN126" s="387"/>
      <c r="AO126" s="387"/>
      <c r="AP126" s="387"/>
      <c r="AQ126" s="387"/>
      <c r="AR126" s="387"/>
      <c r="AS126" s="387"/>
      <c r="AT126" s="388"/>
      <c r="AU126" s="100">
        <f>AVERAGE(AU123:AU124)</f>
        <v>0.5</v>
      </c>
      <c r="AV126" s="204"/>
      <c r="AW126" s="51" t="s">
        <v>401</v>
      </c>
      <c r="AX126" s="51" t="s">
        <v>648</v>
      </c>
      <c r="AY126" s="108"/>
      <c r="AZ126" s="136"/>
      <c r="BA126" s="107"/>
      <c r="BB126" s="108"/>
      <c r="BC126" s="108"/>
      <c r="BD126" s="188">
        <f>+BD123</f>
        <v>243760000</v>
      </c>
      <c r="BE126" s="188">
        <f>+BE123</f>
        <v>41808000</v>
      </c>
      <c r="BF126" s="246"/>
      <c r="BG126" s="246"/>
      <c r="BH126" s="51" t="s">
        <v>217</v>
      </c>
      <c r="BI126" s="246"/>
      <c r="BJ126" s="51"/>
      <c r="BK126" s="231"/>
      <c r="BL126" s="245"/>
      <c r="BM126" s="108"/>
      <c r="BN126" s="108"/>
      <c r="BO126" s="108"/>
      <c r="BP126" s="108"/>
      <c r="BQ126" s="247"/>
    </row>
    <row r="127" spans="1:69" s="236" customFormat="1" ht="178.15" customHeight="1">
      <c r="A127" s="79"/>
      <c r="B127" s="80"/>
      <c r="C127" s="80"/>
      <c r="D127" s="117"/>
      <c r="E127" s="117"/>
      <c r="F127" s="117"/>
      <c r="G127" s="117"/>
      <c r="H127" s="118"/>
      <c r="I127" s="118"/>
      <c r="J127" s="390"/>
      <c r="K127" s="102" t="s">
        <v>720</v>
      </c>
      <c r="L127" s="51" t="s">
        <v>721</v>
      </c>
      <c r="M127" s="46" t="s">
        <v>722</v>
      </c>
      <c r="N127" s="102" t="s">
        <v>720</v>
      </c>
      <c r="O127" s="51"/>
      <c r="P127" s="51" t="s">
        <v>93</v>
      </c>
      <c r="Q127" s="51" t="s">
        <v>664</v>
      </c>
      <c r="R127" s="248">
        <v>1</v>
      </c>
      <c r="S127" s="208">
        <v>0.25</v>
      </c>
      <c r="T127" s="249">
        <v>1</v>
      </c>
      <c r="U127" s="208">
        <v>0</v>
      </c>
      <c r="V127" s="208">
        <v>0.13</v>
      </c>
      <c r="W127" s="42">
        <f t="shared" si="6"/>
        <v>0.13</v>
      </c>
      <c r="X127" s="153">
        <f t="shared" si="7"/>
        <v>1.1299999999999999</v>
      </c>
      <c r="Y127" s="100">
        <f t="shared" si="8"/>
        <v>0.52</v>
      </c>
      <c r="Z127" s="100">
        <v>1</v>
      </c>
      <c r="AA127" s="51" t="s">
        <v>95</v>
      </c>
      <c r="AB127" s="51" t="s">
        <v>123</v>
      </c>
      <c r="AC127" s="105" t="s">
        <v>369</v>
      </c>
      <c r="AD127" s="106" t="s">
        <v>723</v>
      </c>
      <c r="AE127" s="389" t="s">
        <v>724</v>
      </c>
      <c r="AF127" s="405">
        <v>2020130010145</v>
      </c>
      <c r="AG127" s="389" t="s">
        <v>723</v>
      </c>
      <c r="AH127" s="195" t="s">
        <v>725</v>
      </c>
      <c r="AI127" s="108" t="s">
        <v>726</v>
      </c>
      <c r="AJ127" s="46">
        <v>1</v>
      </c>
      <c r="AK127" s="46">
        <v>0.7</v>
      </c>
      <c r="AL127" s="51" t="s">
        <v>102</v>
      </c>
      <c r="AM127" s="51" t="s">
        <v>103</v>
      </c>
      <c r="AN127" s="51">
        <v>180</v>
      </c>
      <c r="AO127" s="51">
        <v>100</v>
      </c>
      <c r="AP127" s="51"/>
      <c r="AQ127" s="51"/>
      <c r="AR127" s="51">
        <v>0</v>
      </c>
      <c r="AS127" s="51"/>
      <c r="AT127" s="51">
        <v>5</v>
      </c>
      <c r="AU127" s="67">
        <v>1</v>
      </c>
      <c r="AV127" s="51">
        <v>33.299999999999997</v>
      </c>
      <c r="AW127" s="51" t="s">
        <v>401</v>
      </c>
      <c r="AX127" s="51" t="s">
        <v>648</v>
      </c>
      <c r="AY127" s="51" t="s">
        <v>376</v>
      </c>
      <c r="AZ127" s="179">
        <v>121880000</v>
      </c>
      <c r="BA127" s="129" t="s">
        <v>403</v>
      </c>
      <c r="BB127" s="108" t="s">
        <v>724</v>
      </c>
      <c r="BC127" s="108" t="s">
        <v>727</v>
      </c>
      <c r="BD127" s="371">
        <v>121880000</v>
      </c>
      <c r="BE127" s="371">
        <v>0</v>
      </c>
      <c r="BF127" s="51" t="s">
        <v>110</v>
      </c>
      <c r="BG127" s="129" t="s">
        <v>379</v>
      </c>
      <c r="BH127" s="51" t="s">
        <v>217</v>
      </c>
      <c r="BI127" s="51" t="s">
        <v>376</v>
      </c>
      <c r="BJ127" s="233" t="s">
        <v>102</v>
      </c>
      <c r="BK127" s="250">
        <v>0</v>
      </c>
      <c r="BL127" s="134">
        <v>0</v>
      </c>
      <c r="BM127" s="226"/>
      <c r="BN127" s="234" t="s">
        <v>728</v>
      </c>
      <c r="BO127" s="212" t="s">
        <v>651</v>
      </c>
      <c r="BP127" s="212" t="s">
        <v>652</v>
      </c>
      <c r="BQ127" s="212" t="s">
        <v>653</v>
      </c>
    </row>
    <row r="128" spans="1:69" s="236" customFormat="1" ht="231.75" customHeight="1">
      <c r="A128" s="79"/>
      <c r="B128" s="80"/>
      <c r="C128" s="80"/>
      <c r="D128" s="117"/>
      <c r="E128" s="117"/>
      <c r="F128" s="117"/>
      <c r="G128" s="117"/>
      <c r="H128" s="118"/>
      <c r="I128" s="118"/>
      <c r="J128" s="390"/>
      <c r="K128" s="389" t="s">
        <v>729</v>
      </c>
      <c r="L128" s="389" t="s">
        <v>730</v>
      </c>
      <c r="M128" s="389" t="s">
        <v>731</v>
      </c>
      <c r="N128" s="389" t="s">
        <v>729</v>
      </c>
      <c r="O128" s="51"/>
      <c r="P128" s="51" t="s">
        <v>93</v>
      </c>
      <c r="Q128" s="51" t="s">
        <v>714</v>
      </c>
      <c r="R128" s="441">
        <v>400</v>
      </c>
      <c r="S128" s="441">
        <v>100</v>
      </c>
      <c r="T128" s="441">
        <v>400</v>
      </c>
      <c r="U128" s="441">
        <v>0</v>
      </c>
      <c r="V128" s="441">
        <v>50</v>
      </c>
      <c r="W128" s="374">
        <f t="shared" si="6"/>
        <v>50</v>
      </c>
      <c r="X128" s="374">
        <f t="shared" si="7"/>
        <v>450</v>
      </c>
      <c r="Y128" s="402">
        <f t="shared" si="8"/>
        <v>0.5</v>
      </c>
      <c r="Z128" s="402">
        <v>1</v>
      </c>
      <c r="AA128" s="51" t="s">
        <v>136</v>
      </c>
      <c r="AB128" s="51" t="s">
        <v>137</v>
      </c>
      <c r="AC128" s="105"/>
      <c r="AD128" s="106"/>
      <c r="AE128" s="390"/>
      <c r="AF128" s="406"/>
      <c r="AG128" s="390"/>
      <c r="AH128" s="195" t="s">
        <v>732</v>
      </c>
      <c r="AI128" s="108" t="s">
        <v>726</v>
      </c>
      <c r="AJ128" s="51">
        <v>1</v>
      </c>
      <c r="AK128" s="46">
        <v>0.3</v>
      </c>
      <c r="AL128" s="51" t="s">
        <v>102</v>
      </c>
      <c r="AM128" s="51" t="s">
        <v>103</v>
      </c>
      <c r="AN128" s="51">
        <v>180</v>
      </c>
      <c r="AO128" s="46">
        <v>1</v>
      </c>
      <c r="AP128" s="51"/>
      <c r="AQ128" s="51"/>
      <c r="AR128" s="51">
        <v>0</v>
      </c>
      <c r="AS128" s="51"/>
      <c r="AT128" s="51">
        <v>0</v>
      </c>
      <c r="AU128" s="67">
        <f t="shared" si="5"/>
        <v>0</v>
      </c>
      <c r="AV128" s="51">
        <v>0</v>
      </c>
      <c r="AW128" s="51" t="s">
        <v>401</v>
      </c>
      <c r="AX128" s="51" t="s">
        <v>648</v>
      </c>
      <c r="AY128" s="51"/>
      <c r="AZ128" s="136"/>
      <c r="BA128" s="107"/>
      <c r="BB128" s="108"/>
      <c r="BC128" s="108"/>
      <c r="BD128" s="373"/>
      <c r="BE128" s="373"/>
      <c r="BF128" s="51" t="s">
        <v>110</v>
      </c>
      <c r="BG128" s="129" t="s">
        <v>216</v>
      </c>
      <c r="BH128" s="51" t="s">
        <v>217</v>
      </c>
      <c r="BI128" s="51"/>
      <c r="BJ128" s="51" t="s">
        <v>102</v>
      </c>
      <c r="BK128" s="51"/>
      <c r="BL128" s="108"/>
      <c r="BM128" s="51"/>
      <c r="BN128" s="51" t="s">
        <v>686</v>
      </c>
      <c r="BO128" s="108"/>
      <c r="BP128" s="108"/>
      <c r="BQ128" s="108"/>
    </row>
    <row r="129" spans="1:69" s="236" customFormat="1" ht="231.75" customHeight="1">
      <c r="A129" s="79"/>
      <c r="B129" s="80"/>
      <c r="C129" s="80"/>
      <c r="D129" s="117"/>
      <c r="E129" s="117"/>
      <c r="F129" s="117"/>
      <c r="G129" s="117"/>
      <c r="H129" s="118"/>
      <c r="I129" s="118"/>
      <c r="J129" s="390"/>
      <c r="K129" s="391"/>
      <c r="L129" s="391"/>
      <c r="M129" s="391"/>
      <c r="N129" s="391"/>
      <c r="O129" s="51"/>
      <c r="P129" s="51"/>
      <c r="Q129" s="51"/>
      <c r="R129" s="442"/>
      <c r="S129" s="442"/>
      <c r="T129" s="442"/>
      <c r="U129" s="442"/>
      <c r="V129" s="442"/>
      <c r="W129" s="392"/>
      <c r="X129" s="392"/>
      <c r="Y129" s="404"/>
      <c r="Z129" s="404"/>
      <c r="AA129" s="51"/>
      <c r="AB129" s="51"/>
      <c r="AC129" s="105"/>
      <c r="AD129" s="106"/>
      <c r="AE129" s="391"/>
      <c r="AF129" s="407"/>
      <c r="AG129" s="391"/>
      <c r="AH129" s="386" t="str">
        <f>+AE127</f>
        <v>Prevención y Control de las Alteraciones de la Salud Visual  Cartagena de Indias</v>
      </c>
      <c r="AI129" s="387"/>
      <c r="AJ129" s="387"/>
      <c r="AK129" s="387"/>
      <c r="AL129" s="387"/>
      <c r="AM129" s="387"/>
      <c r="AN129" s="387"/>
      <c r="AO129" s="387"/>
      <c r="AP129" s="387"/>
      <c r="AQ129" s="387"/>
      <c r="AR129" s="387"/>
      <c r="AS129" s="387"/>
      <c r="AT129" s="388"/>
      <c r="AU129" s="100">
        <f>AVERAGE(AU127:AU128)</f>
        <v>0.5</v>
      </c>
      <c r="AV129" s="51"/>
      <c r="AW129" s="51"/>
      <c r="AX129" s="51"/>
      <c r="AY129" s="51"/>
      <c r="AZ129" s="136"/>
      <c r="BA129" s="107"/>
      <c r="BB129" s="108"/>
      <c r="BC129" s="108"/>
      <c r="BD129" s="188">
        <f>+BD127</f>
        <v>121880000</v>
      </c>
      <c r="BE129" s="188">
        <f>+BE127</f>
        <v>0</v>
      </c>
      <c r="BF129" s="51"/>
      <c r="BG129" s="129"/>
      <c r="BH129" s="51"/>
      <c r="BI129" s="51"/>
      <c r="BJ129" s="51"/>
      <c r="BK129" s="51"/>
      <c r="BL129" s="108"/>
      <c r="BM129" s="51"/>
      <c r="BN129" s="51"/>
      <c r="BO129" s="108"/>
      <c r="BP129" s="108"/>
      <c r="BQ129" s="108"/>
    </row>
    <row r="130" spans="1:69" s="236" customFormat="1" ht="132.75" customHeight="1">
      <c r="A130" s="79"/>
      <c r="B130" s="80"/>
      <c r="C130" s="80"/>
      <c r="D130" s="117"/>
      <c r="E130" s="117"/>
      <c r="F130" s="117"/>
      <c r="G130" s="117"/>
      <c r="H130" s="118"/>
      <c r="I130" s="118"/>
      <c r="J130" s="390"/>
      <c r="K130" s="102" t="s">
        <v>733</v>
      </c>
      <c r="L130" s="51" t="s">
        <v>734</v>
      </c>
      <c r="M130" s="46" t="s">
        <v>735</v>
      </c>
      <c r="N130" s="102" t="s">
        <v>733</v>
      </c>
      <c r="O130" s="51"/>
      <c r="P130" s="51" t="s">
        <v>93</v>
      </c>
      <c r="Q130" s="51" t="s">
        <v>736</v>
      </c>
      <c r="R130" s="187">
        <v>144</v>
      </c>
      <c r="S130" s="201">
        <v>18</v>
      </c>
      <c r="T130" s="187">
        <v>211</v>
      </c>
      <c r="U130" s="201">
        <v>0</v>
      </c>
      <c r="V130" s="201">
        <v>3</v>
      </c>
      <c r="W130" s="42">
        <f t="shared" si="6"/>
        <v>3</v>
      </c>
      <c r="X130" s="153">
        <f t="shared" si="7"/>
        <v>214</v>
      </c>
      <c r="Y130" s="100">
        <f t="shared" si="8"/>
        <v>0.16666666666666666</v>
      </c>
      <c r="Z130" s="100">
        <v>1</v>
      </c>
      <c r="AA130" s="51" t="s">
        <v>95</v>
      </c>
      <c r="AB130" s="51" t="s">
        <v>96</v>
      </c>
      <c r="AC130" s="105" t="s">
        <v>369</v>
      </c>
      <c r="AD130" s="106" t="s">
        <v>737</v>
      </c>
      <c r="AE130" s="389" t="s">
        <v>738</v>
      </c>
      <c r="AF130" s="405">
        <v>2020130010146</v>
      </c>
      <c r="AG130" s="389" t="s">
        <v>737</v>
      </c>
      <c r="AH130" s="51" t="s">
        <v>739</v>
      </c>
      <c r="AI130" s="102" t="s">
        <v>702</v>
      </c>
      <c r="AJ130" s="51">
        <v>4</v>
      </c>
      <c r="AK130" s="46">
        <v>0.3</v>
      </c>
      <c r="AL130" s="51" t="s">
        <v>740</v>
      </c>
      <c r="AM130" s="51" t="s">
        <v>103</v>
      </c>
      <c r="AN130" s="51">
        <v>180</v>
      </c>
      <c r="AO130" s="46">
        <v>1</v>
      </c>
      <c r="AP130" s="51"/>
      <c r="AQ130" s="51"/>
      <c r="AR130" s="51">
        <v>0</v>
      </c>
      <c r="AS130" s="51"/>
      <c r="AT130" s="51">
        <v>0</v>
      </c>
      <c r="AU130" s="67">
        <f t="shared" si="5"/>
        <v>0</v>
      </c>
      <c r="AV130" s="51">
        <v>0</v>
      </c>
      <c r="AW130" s="51" t="s">
        <v>401</v>
      </c>
      <c r="AX130" s="51" t="s">
        <v>648</v>
      </c>
      <c r="AY130" s="51" t="s">
        <v>376</v>
      </c>
      <c r="AZ130" s="179">
        <v>121880000</v>
      </c>
      <c r="BA130" s="129" t="s">
        <v>403</v>
      </c>
      <c r="BB130" s="108" t="s">
        <v>738</v>
      </c>
      <c r="BC130" s="108" t="s">
        <v>741</v>
      </c>
      <c r="BD130" s="371">
        <v>121880000</v>
      </c>
      <c r="BE130" s="371">
        <v>22500000</v>
      </c>
      <c r="BF130" s="51" t="s">
        <v>110</v>
      </c>
      <c r="BG130" s="129" t="s">
        <v>263</v>
      </c>
      <c r="BH130" s="51" t="s">
        <v>217</v>
      </c>
      <c r="BI130" s="51" t="s">
        <v>376</v>
      </c>
      <c r="BJ130" s="233" t="s">
        <v>740</v>
      </c>
      <c r="BK130" s="251">
        <v>18000000</v>
      </c>
      <c r="BL130" s="134">
        <v>0.15</v>
      </c>
      <c r="BM130" s="134"/>
      <c r="BN130" s="134" t="s">
        <v>686</v>
      </c>
      <c r="BO130" s="182" t="s">
        <v>651</v>
      </c>
      <c r="BP130" s="182" t="s">
        <v>652</v>
      </c>
      <c r="BQ130" s="182" t="s">
        <v>653</v>
      </c>
    </row>
    <row r="131" spans="1:69" s="236" customFormat="1" ht="201" customHeight="1">
      <c r="A131" s="79"/>
      <c r="B131" s="80"/>
      <c r="C131" s="80"/>
      <c r="D131" s="117"/>
      <c r="E131" s="117"/>
      <c r="F131" s="117"/>
      <c r="G131" s="117"/>
      <c r="H131" s="118"/>
      <c r="I131" s="118"/>
      <c r="J131" s="390"/>
      <c r="K131" s="102" t="s">
        <v>742</v>
      </c>
      <c r="L131" s="51" t="s">
        <v>743</v>
      </c>
      <c r="M131" s="51" t="s">
        <v>744</v>
      </c>
      <c r="N131" s="102" t="s">
        <v>742</v>
      </c>
      <c r="O131" s="51"/>
      <c r="P131" s="51" t="s">
        <v>93</v>
      </c>
      <c r="Q131" s="51" t="s">
        <v>745</v>
      </c>
      <c r="R131" s="187">
        <v>300</v>
      </c>
      <c r="S131" s="201">
        <v>75</v>
      </c>
      <c r="T131" s="187">
        <v>305</v>
      </c>
      <c r="U131" s="201">
        <v>0</v>
      </c>
      <c r="V131" s="201">
        <v>25</v>
      </c>
      <c r="W131" s="42">
        <f t="shared" si="6"/>
        <v>25</v>
      </c>
      <c r="X131" s="153">
        <f t="shared" si="7"/>
        <v>330</v>
      </c>
      <c r="Y131" s="100">
        <f t="shared" si="8"/>
        <v>0.33333333333333331</v>
      </c>
      <c r="Z131" s="100">
        <v>1</v>
      </c>
      <c r="AA131" s="51" t="s">
        <v>95</v>
      </c>
      <c r="AB131" s="51" t="s">
        <v>123</v>
      </c>
      <c r="AC131" s="105"/>
      <c r="AD131" s="106"/>
      <c r="AE131" s="390"/>
      <c r="AF131" s="406"/>
      <c r="AG131" s="390"/>
      <c r="AH131" s="102" t="s">
        <v>746</v>
      </c>
      <c r="AI131" s="102" t="s">
        <v>702</v>
      </c>
      <c r="AJ131" s="51">
        <v>30</v>
      </c>
      <c r="AK131" s="46">
        <v>0.4</v>
      </c>
      <c r="AL131" s="51" t="s">
        <v>740</v>
      </c>
      <c r="AM131" s="51" t="s">
        <v>103</v>
      </c>
      <c r="AN131" s="51">
        <v>180</v>
      </c>
      <c r="AO131" s="51">
        <v>30</v>
      </c>
      <c r="AP131" s="51"/>
      <c r="AQ131" s="51"/>
      <c r="AR131" s="51">
        <v>5</v>
      </c>
      <c r="AS131" s="51"/>
      <c r="AT131" s="51">
        <v>10</v>
      </c>
      <c r="AU131" s="67">
        <f t="shared" si="5"/>
        <v>0.33333333333333331</v>
      </c>
      <c r="AV131" s="134">
        <v>0.5</v>
      </c>
      <c r="AW131" s="51" t="s">
        <v>401</v>
      </c>
      <c r="AX131" s="51" t="s">
        <v>648</v>
      </c>
      <c r="AY131" s="51"/>
      <c r="AZ131" s="136"/>
      <c r="BA131" s="107"/>
      <c r="BB131" s="108"/>
      <c r="BC131" s="108"/>
      <c r="BD131" s="372"/>
      <c r="BE131" s="372"/>
      <c r="BF131" s="51" t="s">
        <v>110</v>
      </c>
      <c r="BG131" s="129" t="s">
        <v>263</v>
      </c>
      <c r="BH131" s="51" t="s">
        <v>217</v>
      </c>
      <c r="BI131" s="51"/>
      <c r="BJ131" s="51" t="s">
        <v>740</v>
      </c>
      <c r="BK131" s="51"/>
      <c r="BL131" s="252"/>
      <c r="BM131" s="234"/>
      <c r="BN131" s="234" t="s">
        <v>747</v>
      </c>
      <c r="BO131" s="108"/>
      <c r="BP131" s="108"/>
      <c r="BQ131" s="253"/>
    </row>
    <row r="132" spans="1:69" s="236" customFormat="1" ht="203.25" customHeight="1">
      <c r="A132" s="79"/>
      <c r="B132" s="80"/>
      <c r="C132" s="80"/>
      <c r="D132" s="117"/>
      <c r="E132" s="117"/>
      <c r="F132" s="117"/>
      <c r="G132" s="117"/>
      <c r="H132" s="118"/>
      <c r="I132" s="118"/>
      <c r="J132" s="390"/>
      <c r="K132" s="381" t="s">
        <v>748</v>
      </c>
      <c r="L132" s="381" t="s">
        <v>749</v>
      </c>
      <c r="M132" s="381" t="s">
        <v>750</v>
      </c>
      <c r="N132" s="381" t="s">
        <v>748</v>
      </c>
      <c r="O132" s="45"/>
      <c r="P132" s="45" t="s">
        <v>93</v>
      </c>
      <c r="Q132" s="254" t="s">
        <v>719</v>
      </c>
      <c r="R132" s="436">
        <v>72</v>
      </c>
      <c r="S132" s="436">
        <v>18</v>
      </c>
      <c r="T132" s="436">
        <v>69</v>
      </c>
      <c r="U132" s="436">
        <v>0</v>
      </c>
      <c r="V132" s="436">
        <v>3</v>
      </c>
      <c r="W132" s="437">
        <f t="shared" si="6"/>
        <v>3</v>
      </c>
      <c r="X132" s="437">
        <f t="shared" si="7"/>
        <v>72</v>
      </c>
      <c r="Y132" s="439">
        <f t="shared" si="8"/>
        <v>0.16666666666666666</v>
      </c>
      <c r="Z132" s="439">
        <f t="shared" si="9"/>
        <v>1</v>
      </c>
      <c r="AA132" s="45" t="s">
        <v>136</v>
      </c>
      <c r="AB132" s="45" t="s">
        <v>137</v>
      </c>
      <c r="AC132" s="105"/>
      <c r="AD132" s="106"/>
      <c r="AE132" s="390"/>
      <c r="AF132" s="406"/>
      <c r="AG132" s="390"/>
      <c r="AH132" s="51" t="s">
        <v>751</v>
      </c>
      <c r="AI132" s="102" t="s">
        <v>702</v>
      </c>
      <c r="AJ132" s="46">
        <v>1</v>
      </c>
      <c r="AK132" s="46">
        <v>0.3</v>
      </c>
      <c r="AL132" s="51" t="s">
        <v>740</v>
      </c>
      <c r="AM132" s="51" t="s">
        <v>103</v>
      </c>
      <c r="AN132" s="51">
        <v>180</v>
      </c>
      <c r="AO132" s="51">
        <v>75</v>
      </c>
      <c r="AP132" s="51"/>
      <c r="AQ132" s="51"/>
      <c r="AR132" s="51">
        <v>0</v>
      </c>
      <c r="AS132" s="51"/>
      <c r="AT132" s="51">
        <v>3</v>
      </c>
      <c r="AU132" s="67">
        <v>1</v>
      </c>
      <c r="AV132" s="134">
        <v>0.2</v>
      </c>
      <c r="AW132" s="51" t="s">
        <v>401</v>
      </c>
      <c r="AX132" s="51" t="s">
        <v>648</v>
      </c>
      <c r="AY132" s="51"/>
      <c r="AZ132" s="136"/>
      <c r="BA132" s="107"/>
      <c r="BB132" s="108"/>
      <c r="BC132" s="108"/>
      <c r="BD132" s="373"/>
      <c r="BE132" s="373"/>
      <c r="BF132" s="51" t="s">
        <v>110</v>
      </c>
      <c r="BG132" s="129" t="s">
        <v>263</v>
      </c>
      <c r="BH132" s="51" t="s">
        <v>217</v>
      </c>
      <c r="BI132" s="51"/>
      <c r="BJ132" s="51" t="s">
        <v>740</v>
      </c>
      <c r="BK132" s="51"/>
      <c r="BL132" s="108"/>
      <c r="BM132" s="226"/>
      <c r="BN132" s="226" t="s">
        <v>752</v>
      </c>
      <c r="BO132" s="108"/>
      <c r="BP132" s="108"/>
      <c r="BQ132" s="255"/>
    </row>
    <row r="133" spans="1:69" s="236" customFormat="1" ht="203.25" customHeight="1">
      <c r="A133" s="79"/>
      <c r="B133" s="80"/>
      <c r="C133" s="80"/>
      <c r="D133" s="117"/>
      <c r="E133" s="117"/>
      <c r="F133" s="117"/>
      <c r="G133" s="117"/>
      <c r="H133" s="118"/>
      <c r="I133" s="118"/>
      <c r="J133" s="390"/>
      <c r="K133" s="383"/>
      <c r="L133" s="383"/>
      <c r="M133" s="383"/>
      <c r="N133" s="383"/>
      <c r="O133" s="256"/>
      <c r="P133" s="256"/>
      <c r="Q133" s="256"/>
      <c r="R133" s="436"/>
      <c r="S133" s="436"/>
      <c r="T133" s="436"/>
      <c r="U133" s="436"/>
      <c r="V133" s="436"/>
      <c r="W133" s="438"/>
      <c r="X133" s="438"/>
      <c r="Y133" s="440"/>
      <c r="Z133" s="440"/>
      <c r="AA133" s="45"/>
      <c r="AB133" s="45"/>
      <c r="AC133" s="105"/>
      <c r="AD133" s="106"/>
      <c r="AE133" s="391"/>
      <c r="AF133" s="407"/>
      <c r="AG133" s="391"/>
      <c r="AH133" s="386" t="str">
        <f>+AE130</f>
        <v>Prevención y Control de Salud Auditiva  Cartagena de Indias</v>
      </c>
      <c r="AI133" s="387"/>
      <c r="AJ133" s="387"/>
      <c r="AK133" s="387"/>
      <c r="AL133" s="387"/>
      <c r="AM133" s="387"/>
      <c r="AN133" s="387"/>
      <c r="AO133" s="387"/>
      <c r="AP133" s="387"/>
      <c r="AQ133" s="387"/>
      <c r="AR133" s="387"/>
      <c r="AS133" s="387"/>
      <c r="AT133" s="388"/>
      <c r="AU133" s="100">
        <f>AVERAGE(AU130:AU132)</f>
        <v>0.44444444444444442</v>
      </c>
      <c r="AV133" s="134"/>
      <c r="AW133" s="51"/>
      <c r="AX133" s="51"/>
      <c r="AY133" s="51"/>
      <c r="AZ133" s="136"/>
      <c r="BA133" s="107"/>
      <c r="BB133" s="108"/>
      <c r="BC133" s="108"/>
      <c r="BD133" s="188">
        <f>+BD130</f>
        <v>121880000</v>
      </c>
      <c r="BE133" s="188">
        <f>+BE130</f>
        <v>22500000</v>
      </c>
      <c r="BF133" s="51"/>
      <c r="BG133" s="129"/>
      <c r="BH133" s="51"/>
      <c r="BI133" s="51"/>
      <c r="BJ133" s="51"/>
      <c r="BK133" s="51"/>
      <c r="BL133" s="108"/>
      <c r="BM133" s="226"/>
      <c r="BN133" s="226"/>
      <c r="BO133" s="108"/>
      <c r="BP133" s="108"/>
      <c r="BQ133" s="255"/>
    </row>
    <row r="134" spans="1:69" s="236" customFormat="1" ht="285.75" customHeight="1">
      <c r="A134" s="79"/>
      <c r="B134" s="80"/>
      <c r="C134" s="80"/>
      <c r="D134" s="117"/>
      <c r="E134" s="117"/>
      <c r="F134" s="117"/>
      <c r="G134" s="117"/>
      <c r="H134" s="118"/>
      <c r="I134" s="118"/>
      <c r="J134" s="391"/>
      <c r="K134" s="367" t="s">
        <v>753</v>
      </c>
      <c r="L134" s="368"/>
      <c r="M134" s="368"/>
      <c r="N134" s="368"/>
      <c r="O134" s="368"/>
      <c r="P134" s="368"/>
      <c r="Q134" s="368"/>
      <c r="R134" s="368"/>
      <c r="S134" s="368"/>
      <c r="T134" s="368"/>
      <c r="U134" s="368"/>
      <c r="V134" s="368"/>
      <c r="W134" s="368"/>
      <c r="X134" s="369"/>
      <c r="Y134" s="100">
        <f>AVERAGE(Y113:Y132)</f>
        <v>0.48229599640125953</v>
      </c>
      <c r="Z134" s="100">
        <f>AVERAGE(Z113:Z132)</f>
        <v>0.97005762411347518</v>
      </c>
      <c r="AA134" s="45"/>
      <c r="AB134" s="45"/>
      <c r="AC134" s="164"/>
      <c r="AD134" s="107"/>
      <c r="AE134" s="51"/>
      <c r="AF134" s="187"/>
      <c r="AG134" s="51"/>
      <c r="AH134" s="51"/>
      <c r="AI134" s="102"/>
      <c r="AJ134" s="46"/>
      <c r="AK134" s="46"/>
      <c r="AL134" s="51"/>
      <c r="AM134" s="51"/>
      <c r="AN134" s="51"/>
      <c r="AO134" s="51"/>
      <c r="AP134" s="51"/>
      <c r="AQ134" s="51"/>
      <c r="AR134" s="218"/>
      <c r="AS134" s="51"/>
      <c r="AT134" s="218"/>
      <c r="AU134" s="67"/>
      <c r="AV134" s="134"/>
      <c r="AW134" s="51"/>
      <c r="AX134" s="367" t="s">
        <v>754</v>
      </c>
      <c r="AY134" s="368"/>
      <c r="AZ134" s="368"/>
      <c r="BA134" s="368"/>
      <c r="BB134" s="368"/>
      <c r="BC134" s="369"/>
      <c r="BD134" s="232">
        <f>+BD133+BD129+BD126+BD122</f>
        <v>1083797625</v>
      </c>
      <c r="BE134" s="232">
        <f>+BE133+BE129+BE126+BE122</f>
        <v>111174000</v>
      </c>
      <c r="BF134" s="51"/>
      <c r="BG134" s="129"/>
      <c r="BH134" s="51"/>
      <c r="BI134" s="51"/>
      <c r="BJ134" s="51"/>
      <c r="BK134" s="51"/>
      <c r="BL134" s="108"/>
      <c r="BM134" s="226"/>
      <c r="BN134" s="226"/>
      <c r="BO134" s="108"/>
      <c r="BP134" s="108"/>
      <c r="BQ134" s="255"/>
    </row>
    <row r="135" spans="1:69" s="260" customFormat="1" ht="235.5" customHeight="1">
      <c r="A135" s="79"/>
      <c r="B135" s="80"/>
      <c r="C135" s="80"/>
      <c r="D135" s="117"/>
      <c r="E135" s="117"/>
      <c r="F135" s="117"/>
      <c r="G135" s="117"/>
      <c r="H135" s="118"/>
      <c r="I135" s="118"/>
      <c r="J135" s="389" t="s">
        <v>755</v>
      </c>
      <c r="K135" s="102" t="s">
        <v>756</v>
      </c>
      <c r="L135" s="51" t="s">
        <v>757</v>
      </c>
      <c r="M135" s="51">
        <v>0</v>
      </c>
      <c r="N135" s="102" t="s">
        <v>756</v>
      </c>
      <c r="O135" s="51"/>
      <c r="P135" s="51" t="s">
        <v>93</v>
      </c>
      <c r="Q135" s="51" t="s">
        <v>758</v>
      </c>
      <c r="R135" s="134">
        <v>1</v>
      </c>
      <c r="S135" s="214">
        <v>9.5000000000000001E-2</v>
      </c>
      <c r="T135" s="47">
        <v>0.90500000000000003</v>
      </c>
      <c r="U135" s="214">
        <v>0</v>
      </c>
      <c r="V135" s="214">
        <v>0</v>
      </c>
      <c r="W135" s="42">
        <f t="shared" si="6"/>
        <v>0</v>
      </c>
      <c r="X135" s="100">
        <f t="shared" si="7"/>
        <v>0.90500000000000003</v>
      </c>
      <c r="Y135" s="100">
        <f t="shared" si="8"/>
        <v>0</v>
      </c>
      <c r="Z135" s="100">
        <f t="shared" si="9"/>
        <v>0.90500000000000003</v>
      </c>
      <c r="AA135" s="51" t="s">
        <v>95</v>
      </c>
      <c r="AB135" s="51" t="s">
        <v>96</v>
      </c>
      <c r="AC135" s="105" t="s">
        <v>369</v>
      </c>
      <c r="AD135" s="106" t="s">
        <v>759</v>
      </c>
      <c r="AE135" s="389" t="s">
        <v>760</v>
      </c>
      <c r="AF135" s="405">
        <v>2020130010166</v>
      </c>
      <c r="AG135" s="389" t="s">
        <v>759</v>
      </c>
      <c r="AH135" s="257" t="s">
        <v>761</v>
      </c>
      <c r="AI135" s="151" t="s">
        <v>762</v>
      </c>
      <c r="AJ135" s="46">
        <v>1</v>
      </c>
      <c r="AK135" s="46">
        <v>0.2</v>
      </c>
      <c r="AL135" s="51" t="s">
        <v>763</v>
      </c>
      <c r="AM135" s="51" t="s">
        <v>587</v>
      </c>
      <c r="AN135" s="51">
        <v>365</v>
      </c>
      <c r="AO135" s="46">
        <v>1</v>
      </c>
      <c r="AP135" s="46"/>
      <c r="AQ135" s="46"/>
      <c r="AR135" s="56">
        <v>0</v>
      </c>
      <c r="AS135" s="46"/>
      <c r="AT135" s="56">
        <v>0</v>
      </c>
      <c r="AU135" s="67">
        <f t="shared" si="5"/>
        <v>0</v>
      </c>
      <c r="AV135" s="134">
        <v>0</v>
      </c>
      <c r="AW135" s="51" t="s">
        <v>401</v>
      </c>
      <c r="AX135" s="51" t="s">
        <v>764</v>
      </c>
      <c r="AY135" s="51" t="s">
        <v>376</v>
      </c>
      <c r="AZ135" s="179">
        <v>870561820</v>
      </c>
      <c r="BA135" s="129" t="s">
        <v>403</v>
      </c>
      <c r="BB135" s="51" t="s">
        <v>765</v>
      </c>
      <c r="BC135" s="51" t="s">
        <v>766</v>
      </c>
      <c r="BD135" s="371">
        <v>885581820</v>
      </c>
      <c r="BE135" s="371">
        <v>51108000</v>
      </c>
      <c r="BF135" s="51" t="s">
        <v>110</v>
      </c>
      <c r="BG135" s="129" t="s">
        <v>767</v>
      </c>
      <c r="BH135" s="51" t="s">
        <v>217</v>
      </c>
      <c r="BI135" s="51" t="s">
        <v>376</v>
      </c>
      <c r="BJ135" s="51" t="s">
        <v>763</v>
      </c>
      <c r="BK135" s="206">
        <v>48204000</v>
      </c>
      <c r="BL135" s="134">
        <v>0.06</v>
      </c>
      <c r="BM135" s="108"/>
      <c r="BN135" s="258" t="s">
        <v>768</v>
      </c>
      <c r="BO135" s="259"/>
      <c r="BP135" s="259"/>
      <c r="BQ135" s="46"/>
    </row>
    <row r="136" spans="1:69" s="260" customFormat="1" ht="178.5" customHeight="1">
      <c r="A136" s="79"/>
      <c r="B136" s="80"/>
      <c r="C136" s="80"/>
      <c r="D136" s="117"/>
      <c r="E136" s="117"/>
      <c r="F136" s="117"/>
      <c r="G136" s="117"/>
      <c r="H136" s="118"/>
      <c r="I136" s="118"/>
      <c r="J136" s="390"/>
      <c r="K136" s="102" t="s">
        <v>769</v>
      </c>
      <c r="L136" s="51" t="s">
        <v>770</v>
      </c>
      <c r="M136" s="46" t="s">
        <v>771</v>
      </c>
      <c r="N136" s="102" t="s">
        <v>769</v>
      </c>
      <c r="O136" s="51"/>
      <c r="P136" s="51" t="s">
        <v>93</v>
      </c>
      <c r="Q136" s="51" t="s">
        <v>772</v>
      </c>
      <c r="R136" s="134">
        <v>1</v>
      </c>
      <c r="S136" s="261">
        <v>0.25</v>
      </c>
      <c r="T136" s="47">
        <v>0.75</v>
      </c>
      <c r="U136" s="262">
        <v>6.25E-2</v>
      </c>
      <c r="V136" s="262">
        <v>6.25E-2</v>
      </c>
      <c r="W136" s="42">
        <f t="shared" si="6"/>
        <v>0.125</v>
      </c>
      <c r="X136" s="153">
        <f t="shared" si="7"/>
        <v>0.875</v>
      </c>
      <c r="Y136" s="100">
        <f t="shared" si="8"/>
        <v>0.5</v>
      </c>
      <c r="Z136" s="100">
        <f t="shared" si="9"/>
        <v>0.875</v>
      </c>
      <c r="AA136" s="51" t="s">
        <v>95</v>
      </c>
      <c r="AB136" s="51" t="s">
        <v>123</v>
      </c>
      <c r="AC136" s="105"/>
      <c r="AD136" s="106"/>
      <c r="AE136" s="390"/>
      <c r="AF136" s="406"/>
      <c r="AG136" s="390"/>
      <c r="AH136" s="257" t="s">
        <v>773</v>
      </c>
      <c r="AI136" s="166" t="s">
        <v>774</v>
      </c>
      <c r="AJ136" s="46">
        <v>1</v>
      </c>
      <c r="AK136" s="46">
        <v>0.2</v>
      </c>
      <c r="AL136" s="46" t="s">
        <v>740</v>
      </c>
      <c r="AM136" s="46" t="s">
        <v>103</v>
      </c>
      <c r="AN136" s="51">
        <v>180</v>
      </c>
      <c r="AO136" s="46">
        <v>1</v>
      </c>
      <c r="AP136" s="46"/>
      <c r="AQ136" s="46"/>
      <c r="AR136" s="56">
        <v>0.25</v>
      </c>
      <c r="AS136" s="46"/>
      <c r="AT136" s="143">
        <v>0.41599999999999998</v>
      </c>
      <c r="AU136" s="67">
        <f t="shared" si="5"/>
        <v>0.41599999999999998</v>
      </c>
      <c r="AV136" s="134" t="s">
        <v>775</v>
      </c>
      <c r="AW136" s="51" t="s">
        <v>401</v>
      </c>
      <c r="AX136" s="51" t="s">
        <v>764</v>
      </c>
      <c r="AY136" s="51"/>
      <c r="AZ136" s="179"/>
      <c r="BA136" s="102"/>
      <c r="BB136" s="108"/>
      <c r="BC136" s="51"/>
      <c r="BD136" s="372"/>
      <c r="BE136" s="372"/>
      <c r="BF136" s="51" t="s">
        <v>110</v>
      </c>
      <c r="BG136" s="129" t="s">
        <v>263</v>
      </c>
      <c r="BH136" s="51" t="s">
        <v>217</v>
      </c>
      <c r="BI136" s="51" t="s">
        <v>376</v>
      </c>
      <c r="BJ136" s="51" t="s">
        <v>740</v>
      </c>
      <c r="BK136" s="206"/>
      <c r="BL136" s="134"/>
      <c r="BM136" s="108"/>
      <c r="BN136" s="263" t="s">
        <v>776</v>
      </c>
      <c r="BO136" s="229"/>
      <c r="BP136" s="229"/>
      <c r="BQ136" s="46"/>
    </row>
    <row r="137" spans="1:69" s="260" customFormat="1" ht="185.45" customHeight="1">
      <c r="A137" s="79"/>
      <c r="B137" s="80"/>
      <c r="C137" s="80"/>
      <c r="D137" s="117"/>
      <c r="E137" s="117"/>
      <c r="F137" s="117"/>
      <c r="G137" s="117"/>
      <c r="H137" s="118"/>
      <c r="I137" s="118"/>
      <c r="J137" s="390"/>
      <c r="K137" s="102" t="s">
        <v>777</v>
      </c>
      <c r="L137" s="51" t="s">
        <v>778</v>
      </c>
      <c r="M137" s="51" t="s">
        <v>779</v>
      </c>
      <c r="N137" s="102" t="s">
        <v>777</v>
      </c>
      <c r="O137" s="51"/>
      <c r="P137" s="51" t="s">
        <v>93</v>
      </c>
      <c r="Q137" s="51" t="s">
        <v>780</v>
      </c>
      <c r="R137" s="46">
        <v>1</v>
      </c>
      <c r="S137" s="261">
        <v>0.25</v>
      </c>
      <c r="T137" s="47">
        <v>0.75</v>
      </c>
      <c r="U137" s="262">
        <v>6.25E-2</v>
      </c>
      <c r="V137" s="262">
        <v>6.25E-2</v>
      </c>
      <c r="W137" s="42">
        <f t="shared" si="6"/>
        <v>0.125</v>
      </c>
      <c r="X137" s="153">
        <f t="shared" si="7"/>
        <v>0.875</v>
      </c>
      <c r="Y137" s="100">
        <f t="shared" si="8"/>
        <v>0.5</v>
      </c>
      <c r="Z137" s="100">
        <f t="shared" si="9"/>
        <v>0.875</v>
      </c>
      <c r="AA137" s="51" t="s">
        <v>136</v>
      </c>
      <c r="AB137" s="51" t="s">
        <v>137</v>
      </c>
      <c r="AC137" s="105"/>
      <c r="AD137" s="106"/>
      <c r="AE137" s="390"/>
      <c r="AF137" s="406"/>
      <c r="AG137" s="390"/>
      <c r="AH137" s="102" t="s">
        <v>781</v>
      </c>
      <c r="AI137" s="151" t="s">
        <v>782</v>
      </c>
      <c r="AJ137" s="46">
        <v>1</v>
      </c>
      <c r="AK137" s="46">
        <v>0.1</v>
      </c>
      <c r="AL137" s="51" t="s">
        <v>740</v>
      </c>
      <c r="AM137" s="51" t="s">
        <v>103</v>
      </c>
      <c r="AN137" s="51">
        <v>180</v>
      </c>
      <c r="AO137" s="46">
        <v>1</v>
      </c>
      <c r="AP137" s="51"/>
      <c r="AQ137" s="51"/>
      <c r="AR137" s="56">
        <v>0.25</v>
      </c>
      <c r="AS137" s="51"/>
      <c r="AT137" s="143">
        <v>0.41599999999999998</v>
      </c>
      <c r="AU137" s="67">
        <f t="shared" si="5"/>
        <v>0.41599999999999998</v>
      </c>
      <c r="AV137" s="134" t="s">
        <v>775</v>
      </c>
      <c r="AW137" s="51" t="s">
        <v>401</v>
      </c>
      <c r="AX137" s="51" t="s">
        <v>764</v>
      </c>
      <c r="AY137" s="108"/>
      <c r="AZ137" s="136"/>
      <c r="BA137" s="102"/>
      <c r="BB137" s="108"/>
      <c r="BC137" s="51"/>
      <c r="BD137" s="372"/>
      <c r="BE137" s="372"/>
      <c r="BF137" s="51" t="s">
        <v>110</v>
      </c>
      <c r="BG137" s="129" t="s">
        <v>263</v>
      </c>
      <c r="BH137" s="51" t="s">
        <v>217</v>
      </c>
      <c r="BI137" s="51" t="s">
        <v>376</v>
      </c>
      <c r="BJ137" s="51" t="s">
        <v>740</v>
      </c>
      <c r="BK137" s="206"/>
      <c r="BL137" s="134"/>
      <c r="BM137" s="108"/>
      <c r="BN137" s="263" t="s">
        <v>783</v>
      </c>
      <c r="BO137" s="264" t="s">
        <v>431</v>
      </c>
      <c r="BP137" s="264" t="s">
        <v>432</v>
      </c>
      <c r="BQ137" s="265" t="s">
        <v>433</v>
      </c>
    </row>
    <row r="138" spans="1:69" s="260" customFormat="1" ht="196.9" customHeight="1">
      <c r="A138" s="79"/>
      <c r="B138" s="80"/>
      <c r="C138" s="80"/>
      <c r="D138" s="117"/>
      <c r="E138" s="117"/>
      <c r="F138" s="117"/>
      <c r="G138" s="117"/>
      <c r="H138" s="118"/>
      <c r="I138" s="118"/>
      <c r="J138" s="390"/>
      <c r="K138" s="102" t="s">
        <v>784</v>
      </c>
      <c r="L138" s="51" t="s">
        <v>785</v>
      </c>
      <c r="M138" s="46" t="s">
        <v>786</v>
      </c>
      <c r="N138" s="102" t="s">
        <v>784</v>
      </c>
      <c r="O138" s="51"/>
      <c r="P138" s="51" t="s">
        <v>93</v>
      </c>
      <c r="Q138" s="51" t="s">
        <v>787</v>
      </c>
      <c r="R138" s="46">
        <v>1</v>
      </c>
      <c r="S138" s="261">
        <v>0.25</v>
      </c>
      <c r="T138" s="47">
        <v>0.75</v>
      </c>
      <c r="U138" s="262">
        <v>6.25E-2</v>
      </c>
      <c r="V138" s="262">
        <v>6.25E-2</v>
      </c>
      <c r="W138" s="42">
        <f t="shared" si="6"/>
        <v>0.125</v>
      </c>
      <c r="X138" s="153">
        <f t="shared" si="7"/>
        <v>0.875</v>
      </c>
      <c r="Y138" s="100">
        <f t="shared" si="8"/>
        <v>0.5</v>
      </c>
      <c r="Z138" s="100">
        <f t="shared" si="9"/>
        <v>0.875</v>
      </c>
      <c r="AA138" s="51"/>
      <c r="AB138" s="51"/>
      <c r="AC138" s="105"/>
      <c r="AD138" s="106"/>
      <c r="AE138" s="390"/>
      <c r="AF138" s="406"/>
      <c r="AG138" s="390"/>
      <c r="AH138" s="102" t="s">
        <v>788</v>
      </c>
      <c r="AI138" s="151" t="s">
        <v>789</v>
      </c>
      <c r="AJ138" s="51">
        <v>1</v>
      </c>
      <c r="AK138" s="46">
        <v>0.2</v>
      </c>
      <c r="AL138" s="51" t="s">
        <v>740</v>
      </c>
      <c r="AM138" s="51" t="s">
        <v>103</v>
      </c>
      <c r="AN138" s="51">
        <v>180</v>
      </c>
      <c r="AO138" s="51">
        <v>1</v>
      </c>
      <c r="AP138" s="51"/>
      <c r="AQ138" s="51"/>
      <c r="AR138" s="56">
        <v>0.25</v>
      </c>
      <c r="AS138" s="51"/>
      <c r="AT138" s="143">
        <v>0.41599999999999998</v>
      </c>
      <c r="AU138" s="67">
        <f t="shared" si="5"/>
        <v>0.41599999999999998</v>
      </c>
      <c r="AV138" s="134" t="s">
        <v>775</v>
      </c>
      <c r="AW138" s="51" t="s">
        <v>401</v>
      </c>
      <c r="AX138" s="51" t="s">
        <v>764</v>
      </c>
      <c r="AY138" s="108"/>
      <c r="AZ138" s="136"/>
      <c r="BA138" s="107"/>
      <c r="BB138" s="107"/>
      <c r="BC138" s="51"/>
      <c r="BD138" s="372"/>
      <c r="BE138" s="372"/>
      <c r="BF138" s="51" t="s">
        <v>110</v>
      </c>
      <c r="BG138" s="129" t="s">
        <v>790</v>
      </c>
      <c r="BH138" s="51" t="s">
        <v>217</v>
      </c>
      <c r="BI138" s="51"/>
      <c r="BJ138" s="51" t="s">
        <v>740</v>
      </c>
      <c r="BK138" s="206"/>
      <c r="BL138" s="134"/>
      <c r="BM138" s="108"/>
      <c r="BN138" s="263" t="s">
        <v>791</v>
      </c>
      <c r="BO138" s="229"/>
      <c r="BP138" s="229"/>
      <c r="BQ138" s="51"/>
    </row>
    <row r="139" spans="1:69" s="260" customFormat="1" ht="189" customHeight="1">
      <c r="A139" s="79"/>
      <c r="B139" s="80"/>
      <c r="C139" s="80"/>
      <c r="D139" s="117"/>
      <c r="E139" s="117"/>
      <c r="F139" s="117"/>
      <c r="G139" s="117"/>
      <c r="H139" s="118"/>
      <c r="I139" s="118"/>
      <c r="J139" s="390"/>
      <c r="K139" s="389" t="s">
        <v>792</v>
      </c>
      <c r="L139" s="389" t="s">
        <v>793</v>
      </c>
      <c r="M139" s="389" t="s">
        <v>786</v>
      </c>
      <c r="N139" s="389" t="s">
        <v>792</v>
      </c>
      <c r="O139" s="51"/>
      <c r="P139" s="51" t="s">
        <v>93</v>
      </c>
      <c r="Q139" s="51" t="s">
        <v>657</v>
      </c>
      <c r="R139" s="443">
        <v>0.96</v>
      </c>
      <c r="S139" s="443">
        <v>0.25</v>
      </c>
      <c r="T139" s="443">
        <v>0.75</v>
      </c>
      <c r="U139" s="443">
        <v>6.25E-2</v>
      </c>
      <c r="V139" s="443">
        <v>0.1041</v>
      </c>
      <c r="W139" s="374">
        <f t="shared" si="6"/>
        <v>0.1666</v>
      </c>
      <c r="X139" s="374">
        <f t="shared" si="7"/>
        <v>0.91659999999999997</v>
      </c>
      <c r="Y139" s="429">
        <f t="shared" si="8"/>
        <v>0.66639999999999999</v>
      </c>
      <c r="Z139" s="429">
        <f t="shared" si="9"/>
        <v>0.95479166666666671</v>
      </c>
      <c r="AA139" s="51"/>
      <c r="AB139" s="51"/>
      <c r="AC139" s="105"/>
      <c r="AD139" s="106"/>
      <c r="AE139" s="390"/>
      <c r="AF139" s="406"/>
      <c r="AG139" s="390"/>
      <c r="AH139" s="102" t="s">
        <v>794</v>
      </c>
      <c r="AI139" s="151" t="s">
        <v>795</v>
      </c>
      <c r="AJ139" s="46">
        <v>1</v>
      </c>
      <c r="AK139" s="46">
        <v>0.15</v>
      </c>
      <c r="AL139" s="51" t="s">
        <v>740</v>
      </c>
      <c r="AM139" s="51" t="s">
        <v>103</v>
      </c>
      <c r="AN139" s="51">
        <v>180</v>
      </c>
      <c r="AO139" s="51">
        <v>100</v>
      </c>
      <c r="AP139" s="51"/>
      <c r="AQ139" s="51"/>
      <c r="AR139" s="56">
        <v>0.25</v>
      </c>
      <c r="AS139" s="51"/>
      <c r="AT139" s="143">
        <v>0.41599999999999998</v>
      </c>
      <c r="AU139" s="67">
        <f t="shared" si="5"/>
        <v>0.41599999999999998</v>
      </c>
      <c r="AV139" s="134" t="s">
        <v>775</v>
      </c>
      <c r="AW139" s="51" t="s">
        <v>401</v>
      </c>
      <c r="AX139" s="51" t="s">
        <v>764</v>
      </c>
      <c r="AY139" s="108"/>
      <c r="AZ139" s="136"/>
      <c r="BA139" s="107"/>
      <c r="BB139" s="107"/>
      <c r="BC139" s="51"/>
      <c r="BD139" s="372"/>
      <c r="BE139" s="372"/>
      <c r="BF139" s="51" t="s">
        <v>110</v>
      </c>
      <c r="BG139" s="129" t="s">
        <v>263</v>
      </c>
      <c r="BH139" s="51" t="s">
        <v>217</v>
      </c>
      <c r="BI139" s="51" t="s">
        <v>376</v>
      </c>
      <c r="BJ139" s="51" t="s">
        <v>740</v>
      </c>
      <c r="BK139" s="206"/>
      <c r="BL139" s="134"/>
      <c r="BM139" s="108"/>
      <c r="BN139" s="266" t="s">
        <v>796</v>
      </c>
      <c r="BO139" s="229"/>
      <c r="BP139" s="229"/>
      <c r="BQ139" s="46"/>
    </row>
    <row r="140" spans="1:69" s="260" customFormat="1" ht="203.45" customHeight="1">
      <c r="A140" s="79"/>
      <c r="B140" s="80"/>
      <c r="C140" s="80"/>
      <c r="D140" s="117"/>
      <c r="E140" s="117"/>
      <c r="F140" s="117"/>
      <c r="G140" s="117"/>
      <c r="H140" s="118"/>
      <c r="I140" s="118"/>
      <c r="J140" s="390"/>
      <c r="K140" s="390"/>
      <c r="L140" s="390"/>
      <c r="M140" s="390"/>
      <c r="N140" s="390"/>
      <c r="O140" s="51"/>
      <c r="P140" s="51"/>
      <c r="Q140" s="51"/>
      <c r="R140" s="462"/>
      <c r="S140" s="462"/>
      <c r="T140" s="462"/>
      <c r="U140" s="462"/>
      <c r="V140" s="462"/>
      <c r="W140" s="375"/>
      <c r="X140" s="375"/>
      <c r="Y140" s="430"/>
      <c r="Z140" s="430"/>
      <c r="AA140" s="51"/>
      <c r="AB140" s="51"/>
      <c r="AC140" s="105"/>
      <c r="AD140" s="106"/>
      <c r="AE140" s="390"/>
      <c r="AF140" s="406"/>
      <c r="AG140" s="390"/>
      <c r="AH140" s="102" t="s">
        <v>797</v>
      </c>
      <c r="AI140" s="151" t="s">
        <v>798</v>
      </c>
      <c r="AJ140" s="46">
        <v>1</v>
      </c>
      <c r="AK140" s="46">
        <v>0.15</v>
      </c>
      <c r="AL140" s="51" t="s">
        <v>740</v>
      </c>
      <c r="AM140" s="51" t="s">
        <v>103</v>
      </c>
      <c r="AN140" s="51">
        <v>180</v>
      </c>
      <c r="AO140" s="51">
        <v>100</v>
      </c>
      <c r="AP140" s="51"/>
      <c r="AQ140" s="51"/>
      <c r="AR140" s="218">
        <v>0</v>
      </c>
      <c r="AS140" s="51"/>
      <c r="AT140" s="218">
        <v>0</v>
      </c>
      <c r="AU140" s="67">
        <f t="shared" si="5"/>
        <v>0</v>
      </c>
      <c r="AV140" s="134">
        <v>0</v>
      </c>
      <c r="AW140" s="51" t="s">
        <v>401</v>
      </c>
      <c r="AX140" s="51" t="s">
        <v>764</v>
      </c>
      <c r="AY140" s="108"/>
      <c r="AZ140" s="136"/>
      <c r="BA140" s="107"/>
      <c r="BB140" s="107"/>
      <c r="BC140" s="51"/>
      <c r="BD140" s="373"/>
      <c r="BE140" s="373"/>
      <c r="BF140" s="51" t="s">
        <v>110</v>
      </c>
      <c r="BG140" s="129" t="s">
        <v>263</v>
      </c>
      <c r="BH140" s="51" t="s">
        <v>217</v>
      </c>
      <c r="BI140" s="51" t="s">
        <v>376</v>
      </c>
      <c r="BJ140" s="51" t="s">
        <v>740</v>
      </c>
      <c r="BK140" s="206"/>
      <c r="BL140" s="134"/>
      <c r="BM140" s="108"/>
      <c r="BN140" s="258" t="s">
        <v>799</v>
      </c>
      <c r="BO140" s="229"/>
      <c r="BP140" s="229"/>
      <c r="BQ140" s="46"/>
    </row>
    <row r="141" spans="1:69" s="260" customFormat="1" ht="133.9" customHeight="1">
      <c r="A141" s="79"/>
      <c r="B141" s="80"/>
      <c r="C141" s="80"/>
      <c r="D141" s="117"/>
      <c r="E141" s="117"/>
      <c r="F141" s="117"/>
      <c r="G141" s="117"/>
      <c r="H141" s="118"/>
      <c r="I141" s="118"/>
      <c r="J141" s="390"/>
      <c r="K141" s="391"/>
      <c r="L141" s="391"/>
      <c r="M141" s="391"/>
      <c r="N141" s="391"/>
      <c r="O141" s="51"/>
      <c r="P141" s="51"/>
      <c r="Q141" s="51"/>
      <c r="R141" s="444"/>
      <c r="S141" s="444"/>
      <c r="T141" s="444"/>
      <c r="U141" s="444"/>
      <c r="V141" s="444"/>
      <c r="W141" s="392"/>
      <c r="X141" s="392"/>
      <c r="Y141" s="431"/>
      <c r="Z141" s="431"/>
      <c r="AA141" s="51"/>
      <c r="AB141" s="51"/>
      <c r="AC141" s="105"/>
      <c r="AD141" s="106"/>
      <c r="AE141" s="391"/>
      <c r="AF141" s="407"/>
      <c r="AG141" s="391"/>
      <c r="AH141" s="386" t="str">
        <f>+AE135</f>
        <v>Prevención en Salud Mental en el Distrito de Cartagena de Indias</v>
      </c>
      <c r="AI141" s="387"/>
      <c r="AJ141" s="387"/>
      <c r="AK141" s="387"/>
      <c r="AL141" s="387"/>
      <c r="AM141" s="387"/>
      <c r="AN141" s="387"/>
      <c r="AO141" s="387"/>
      <c r="AP141" s="387"/>
      <c r="AQ141" s="387"/>
      <c r="AR141" s="387"/>
      <c r="AS141" s="387"/>
      <c r="AT141" s="388"/>
      <c r="AU141" s="100">
        <f>AVERAGE(AU135:AU140)</f>
        <v>0.27733333333333332</v>
      </c>
      <c r="AV141" s="134"/>
      <c r="AW141" s="51" t="s">
        <v>401</v>
      </c>
      <c r="AX141" s="267" t="s">
        <v>764</v>
      </c>
      <c r="AY141" s="108"/>
      <c r="AZ141" s="136"/>
      <c r="BA141" s="107"/>
      <c r="BB141" s="107"/>
      <c r="BC141" s="51"/>
      <c r="BD141" s="188">
        <f>+BD135</f>
        <v>885581820</v>
      </c>
      <c r="BE141" s="188">
        <f>+BE135</f>
        <v>51108000</v>
      </c>
      <c r="BF141" s="51"/>
      <c r="BG141" s="129"/>
      <c r="BH141" s="51" t="s">
        <v>217</v>
      </c>
      <c r="BI141" s="51"/>
      <c r="BJ141" s="51"/>
      <c r="BK141" s="206"/>
      <c r="BL141" s="109"/>
      <c r="BM141" s="108"/>
      <c r="BN141" s="51"/>
      <c r="BO141" s="51"/>
      <c r="BP141" s="51"/>
      <c r="BQ141" s="51"/>
    </row>
    <row r="142" spans="1:69" s="260" customFormat="1" ht="261" customHeight="1">
      <c r="A142" s="79"/>
      <c r="B142" s="80"/>
      <c r="C142" s="80"/>
      <c r="D142" s="117"/>
      <c r="E142" s="117"/>
      <c r="F142" s="117"/>
      <c r="G142" s="117"/>
      <c r="H142" s="118"/>
      <c r="I142" s="118"/>
      <c r="J142" s="391"/>
      <c r="K142" s="367" t="s">
        <v>800</v>
      </c>
      <c r="L142" s="368"/>
      <c r="M142" s="368"/>
      <c r="N142" s="368"/>
      <c r="O142" s="368"/>
      <c r="P142" s="368"/>
      <c r="Q142" s="368"/>
      <c r="R142" s="368"/>
      <c r="S142" s="368"/>
      <c r="T142" s="368"/>
      <c r="U142" s="368"/>
      <c r="V142" s="368"/>
      <c r="W142" s="368"/>
      <c r="X142" s="369"/>
      <c r="Y142" s="100">
        <f>AVERAGE(Y135:Y141)</f>
        <v>0.43328</v>
      </c>
      <c r="Z142" s="100">
        <f>AVERAGE(Z135:Z141)</f>
        <v>0.89695833333333341</v>
      </c>
      <c r="AA142" s="51"/>
      <c r="AB142" s="51"/>
      <c r="AC142" s="164"/>
      <c r="AD142" s="107"/>
      <c r="AE142" s="42"/>
      <c r="AF142" s="187"/>
      <c r="AG142" s="51"/>
      <c r="AH142" s="102"/>
      <c r="AI142" s="51"/>
      <c r="AJ142" s="46"/>
      <c r="AK142" s="46"/>
      <c r="AL142" s="51"/>
      <c r="AM142" s="51"/>
      <c r="AN142" s="51"/>
      <c r="AO142" s="51"/>
      <c r="AP142" s="51"/>
      <c r="AQ142" s="51"/>
      <c r="AR142" s="218"/>
      <c r="AS142" s="51"/>
      <c r="AT142" s="218"/>
      <c r="AU142" s="67"/>
      <c r="AV142" s="134"/>
      <c r="AW142" s="51"/>
      <c r="AX142" s="367" t="s">
        <v>801</v>
      </c>
      <c r="AY142" s="368"/>
      <c r="AZ142" s="368"/>
      <c r="BA142" s="368"/>
      <c r="BB142" s="368"/>
      <c r="BC142" s="369"/>
      <c r="BD142" s="232">
        <f>+BD141</f>
        <v>885581820</v>
      </c>
      <c r="BE142" s="232">
        <f>+BE141</f>
        <v>51108000</v>
      </c>
      <c r="BF142" s="51"/>
      <c r="BG142" s="129"/>
      <c r="BH142" s="51"/>
      <c r="BI142" s="51"/>
      <c r="BJ142" s="51"/>
      <c r="BK142" s="206"/>
      <c r="BL142" s="109"/>
      <c r="BM142" s="108"/>
      <c r="BN142" s="51"/>
      <c r="BO142" s="51"/>
      <c r="BP142" s="51"/>
      <c r="BQ142" s="51"/>
    </row>
    <row r="143" spans="1:69" ht="234" customHeight="1">
      <c r="A143" s="79"/>
      <c r="B143" s="80"/>
      <c r="C143" s="80"/>
      <c r="D143" s="117"/>
      <c r="E143" s="117"/>
      <c r="F143" s="117"/>
      <c r="G143" s="117"/>
      <c r="H143" s="118"/>
      <c r="I143" s="118"/>
      <c r="J143" s="389" t="s">
        <v>802</v>
      </c>
      <c r="K143" s="102" t="s">
        <v>803</v>
      </c>
      <c r="L143" s="51" t="s">
        <v>804</v>
      </c>
      <c r="M143" s="51" t="s">
        <v>805</v>
      </c>
      <c r="N143" s="102" t="s">
        <v>803</v>
      </c>
      <c r="O143" s="51"/>
      <c r="P143" s="51" t="s">
        <v>93</v>
      </c>
      <c r="Q143" s="51" t="s">
        <v>806</v>
      </c>
      <c r="R143" s="268">
        <v>160</v>
      </c>
      <c r="S143" s="268">
        <v>40</v>
      </c>
      <c r="T143" s="268">
        <v>170</v>
      </c>
      <c r="U143" s="269">
        <v>0</v>
      </c>
      <c r="V143" s="53">
        <v>13</v>
      </c>
      <c r="W143" s="38">
        <f t="shared" si="6"/>
        <v>13</v>
      </c>
      <c r="X143" s="54">
        <f t="shared" si="7"/>
        <v>183</v>
      </c>
      <c r="Y143" s="55">
        <f t="shared" si="8"/>
        <v>0.32500000000000001</v>
      </c>
      <c r="Z143" s="55">
        <v>1</v>
      </c>
      <c r="AA143" s="51" t="s">
        <v>95</v>
      </c>
      <c r="AB143" s="51" t="s">
        <v>96</v>
      </c>
      <c r="AC143" s="44" t="s">
        <v>369</v>
      </c>
      <c r="AD143" s="270" t="s">
        <v>807</v>
      </c>
      <c r="AE143" s="389" t="s">
        <v>808</v>
      </c>
      <c r="AF143" s="405">
        <v>2020130010072</v>
      </c>
      <c r="AG143" s="389" t="s">
        <v>807</v>
      </c>
      <c r="AH143" s="61" t="s">
        <v>809</v>
      </c>
      <c r="AI143" s="108" t="s">
        <v>810</v>
      </c>
      <c r="AJ143" s="64">
        <v>40</v>
      </c>
      <c r="AK143" s="90">
        <v>0.2</v>
      </c>
      <c r="AL143" s="108" t="s">
        <v>740</v>
      </c>
      <c r="AM143" s="108" t="s">
        <v>103</v>
      </c>
      <c r="AN143" s="64">
        <v>365</v>
      </c>
      <c r="AO143" s="52">
        <v>40</v>
      </c>
      <c r="AP143" s="52"/>
      <c r="AQ143" s="52"/>
      <c r="AR143" s="53">
        <v>0</v>
      </c>
      <c r="AS143" s="52"/>
      <c r="AT143" s="53">
        <v>13</v>
      </c>
      <c r="AU143" s="67">
        <f t="shared" si="5"/>
        <v>0.32500000000000001</v>
      </c>
      <c r="AV143" s="223" t="s">
        <v>811</v>
      </c>
      <c r="AW143" s="64" t="s">
        <v>526</v>
      </c>
      <c r="AX143" s="108" t="s">
        <v>812</v>
      </c>
      <c r="AY143" s="51" t="s">
        <v>376</v>
      </c>
      <c r="AZ143" s="179"/>
      <c r="BA143" s="129" t="s">
        <v>403</v>
      </c>
      <c r="BB143" s="108" t="s">
        <v>808</v>
      </c>
      <c r="BC143" s="108" t="s">
        <v>813</v>
      </c>
      <c r="BD143" s="371">
        <v>407566720</v>
      </c>
      <c r="BE143" s="371">
        <v>57924000</v>
      </c>
      <c r="BF143" s="108" t="s">
        <v>110</v>
      </c>
      <c r="BG143" s="129" t="s">
        <v>263</v>
      </c>
      <c r="BH143" s="108" t="s">
        <v>217</v>
      </c>
      <c r="BI143" s="108" t="s">
        <v>376</v>
      </c>
      <c r="BJ143" s="108" t="s">
        <v>740</v>
      </c>
      <c r="BK143" s="271">
        <v>50520000</v>
      </c>
      <c r="BL143" s="108" t="s">
        <v>814</v>
      </c>
      <c r="BM143" s="108"/>
      <c r="BN143" s="272" t="s">
        <v>815</v>
      </c>
      <c r="BO143" s="182" t="s">
        <v>816</v>
      </c>
      <c r="BP143" s="182" t="s">
        <v>432</v>
      </c>
      <c r="BQ143" s="182" t="s">
        <v>433</v>
      </c>
    </row>
    <row r="144" spans="1:69" ht="109.5" customHeight="1">
      <c r="A144" s="79"/>
      <c r="B144" s="80"/>
      <c r="C144" s="80"/>
      <c r="D144" s="117"/>
      <c r="E144" s="117"/>
      <c r="F144" s="117"/>
      <c r="G144" s="117"/>
      <c r="H144" s="118"/>
      <c r="I144" s="118"/>
      <c r="J144" s="390"/>
      <c r="K144" s="102" t="s">
        <v>817</v>
      </c>
      <c r="L144" s="51" t="s">
        <v>818</v>
      </c>
      <c r="M144" s="51" t="s">
        <v>819</v>
      </c>
      <c r="N144" s="102" t="s">
        <v>817</v>
      </c>
      <c r="O144" s="51"/>
      <c r="P144" s="51" t="s">
        <v>93</v>
      </c>
      <c r="Q144" s="51" t="s">
        <v>736</v>
      </c>
      <c r="R144" s="268">
        <v>480</v>
      </c>
      <c r="S144" s="268">
        <v>30</v>
      </c>
      <c r="T144" s="268">
        <v>200</v>
      </c>
      <c r="U144" s="269">
        <v>0</v>
      </c>
      <c r="V144" s="53">
        <v>13</v>
      </c>
      <c r="W144" s="38">
        <f t="shared" si="6"/>
        <v>13</v>
      </c>
      <c r="X144" s="54">
        <f t="shared" si="7"/>
        <v>213</v>
      </c>
      <c r="Y144" s="55">
        <f t="shared" si="8"/>
        <v>0.43333333333333335</v>
      </c>
      <c r="Z144" s="55">
        <f t="shared" si="9"/>
        <v>0.44374999999999998</v>
      </c>
      <c r="AA144" s="51" t="s">
        <v>95</v>
      </c>
      <c r="AB144" s="51" t="s">
        <v>123</v>
      </c>
      <c r="AC144" s="80"/>
      <c r="AD144" s="273"/>
      <c r="AE144" s="390"/>
      <c r="AF144" s="406"/>
      <c r="AG144" s="390"/>
      <c r="AH144" s="61" t="s">
        <v>820</v>
      </c>
      <c r="AI144" s="108" t="s">
        <v>821</v>
      </c>
      <c r="AJ144" s="90">
        <v>1</v>
      </c>
      <c r="AK144" s="90">
        <v>0.2</v>
      </c>
      <c r="AL144" s="108" t="s">
        <v>740</v>
      </c>
      <c r="AM144" s="108" t="s">
        <v>103</v>
      </c>
      <c r="AN144" s="64">
        <v>365</v>
      </c>
      <c r="AO144" s="52">
        <v>35</v>
      </c>
      <c r="AP144" s="52"/>
      <c r="AQ144" s="52"/>
      <c r="AR144" s="53">
        <v>0</v>
      </c>
      <c r="AS144" s="52"/>
      <c r="AT144" s="53">
        <v>13</v>
      </c>
      <c r="AU144" s="67">
        <v>1</v>
      </c>
      <c r="AV144" s="223">
        <v>0.37</v>
      </c>
      <c r="AW144" s="64" t="s">
        <v>526</v>
      </c>
      <c r="AX144" s="108" t="s">
        <v>812</v>
      </c>
      <c r="AY144" s="108"/>
      <c r="AZ144" s="136"/>
      <c r="BA144" s="107"/>
      <c r="BB144" s="108"/>
      <c r="BC144" s="108"/>
      <c r="BD144" s="372"/>
      <c r="BE144" s="372"/>
      <c r="BF144" s="108" t="s">
        <v>110</v>
      </c>
      <c r="BG144" s="129" t="s">
        <v>263</v>
      </c>
      <c r="BH144" s="108" t="s">
        <v>217</v>
      </c>
      <c r="BI144" s="108"/>
      <c r="BJ144" s="108" t="s">
        <v>740</v>
      </c>
      <c r="BK144" s="108"/>
      <c r="BL144" s="108"/>
      <c r="BM144" s="108"/>
      <c r="BN144" s="274" t="s">
        <v>822</v>
      </c>
      <c r="BO144" s="108"/>
      <c r="BP144" s="108"/>
      <c r="BQ144" s="109"/>
    </row>
    <row r="145" spans="1:69" ht="179.25" customHeight="1">
      <c r="A145" s="79"/>
      <c r="B145" s="80"/>
      <c r="C145" s="80"/>
      <c r="D145" s="117"/>
      <c r="E145" s="117"/>
      <c r="F145" s="117"/>
      <c r="G145" s="117"/>
      <c r="H145" s="118"/>
      <c r="I145" s="118"/>
      <c r="J145" s="390"/>
      <c r="K145" s="102" t="s">
        <v>823</v>
      </c>
      <c r="L145" s="51" t="s">
        <v>824</v>
      </c>
      <c r="M145" s="51">
        <v>0</v>
      </c>
      <c r="N145" s="102" t="s">
        <v>823</v>
      </c>
      <c r="O145" s="51"/>
      <c r="P145" s="51" t="s">
        <v>93</v>
      </c>
      <c r="Q145" s="51" t="s">
        <v>825</v>
      </c>
      <c r="R145" s="268">
        <v>105</v>
      </c>
      <c r="S145" s="268">
        <v>30</v>
      </c>
      <c r="T145" s="268">
        <v>149</v>
      </c>
      <c r="U145" s="269">
        <v>0</v>
      </c>
      <c r="V145" s="218">
        <v>1</v>
      </c>
      <c r="W145" s="38">
        <f t="shared" si="6"/>
        <v>1</v>
      </c>
      <c r="X145" s="54">
        <f t="shared" si="7"/>
        <v>150</v>
      </c>
      <c r="Y145" s="55">
        <f t="shared" si="8"/>
        <v>3.3333333333333333E-2</v>
      </c>
      <c r="Z145" s="55">
        <v>1</v>
      </c>
      <c r="AA145" s="51" t="s">
        <v>136</v>
      </c>
      <c r="AB145" s="51" t="s">
        <v>137</v>
      </c>
      <c r="AC145" s="80"/>
      <c r="AD145" s="273"/>
      <c r="AE145" s="390"/>
      <c r="AF145" s="406"/>
      <c r="AG145" s="390"/>
      <c r="AH145" s="61" t="s">
        <v>826</v>
      </c>
      <c r="AI145" s="108" t="s">
        <v>821</v>
      </c>
      <c r="AJ145" s="90">
        <v>1</v>
      </c>
      <c r="AK145" s="90">
        <v>0.2</v>
      </c>
      <c r="AL145" s="108" t="s">
        <v>740</v>
      </c>
      <c r="AM145" s="108" t="s">
        <v>103</v>
      </c>
      <c r="AN145" s="64">
        <v>365</v>
      </c>
      <c r="AO145" s="64">
        <v>30</v>
      </c>
      <c r="AP145" s="51"/>
      <c r="AQ145" s="51"/>
      <c r="AR145" s="218">
        <v>1</v>
      </c>
      <c r="AS145" s="51"/>
      <c r="AT145" s="218">
        <v>1</v>
      </c>
      <c r="AU145" s="67">
        <f t="shared" si="5"/>
        <v>1</v>
      </c>
      <c r="AV145" s="223">
        <v>0.41699999999999998</v>
      </c>
      <c r="AW145" s="64" t="s">
        <v>526</v>
      </c>
      <c r="AX145" s="108" t="s">
        <v>812</v>
      </c>
      <c r="AY145" s="108"/>
      <c r="AZ145" s="136"/>
      <c r="BA145" s="107"/>
      <c r="BB145" s="108"/>
      <c r="BC145" s="108"/>
      <c r="BD145" s="372"/>
      <c r="BE145" s="372"/>
      <c r="BF145" s="108" t="s">
        <v>110</v>
      </c>
      <c r="BG145" s="129" t="s">
        <v>263</v>
      </c>
      <c r="BH145" s="108" t="s">
        <v>217</v>
      </c>
      <c r="BI145" s="108"/>
      <c r="BJ145" s="108" t="s">
        <v>740</v>
      </c>
      <c r="BK145" s="108"/>
      <c r="BL145" s="108"/>
      <c r="BM145" s="108"/>
      <c r="BN145" s="275" t="s">
        <v>827</v>
      </c>
      <c r="BO145" s="108"/>
      <c r="BP145" s="108"/>
      <c r="BQ145" s="109"/>
    </row>
    <row r="146" spans="1:69" ht="167.45" customHeight="1">
      <c r="A146" s="79"/>
      <c r="B146" s="80"/>
      <c r="C146" s="80"/>
      <c r="D146" s="117"/>
      <c r="E146" s="117"/>
      <c r="F146" s="117"/>
      <c r="G146" s="117"/>
      <c r="H146" s="118"/>
      <c r="I146" s="118"/>
      <c r="J146" s="390"/>
      <c r="K146" s="389" t="s">
        <v>828</v>
      </c>
      <c r="L146" s="389" t="s">
        <v>829</v>
      </c>
      <c r="M146" s="389" t="s">
        <v>830</v>
      </c>
      <c r="N146" s="389" t="s">
        <v>828</v>
      </c>
      <c r="O146" s="389"/>
      <c r="P146" s="389" t="s">
        <v>93</v>
      </c>
      <c r="Q146" s="389" t="s">
        <v>831</v>
      </c>
      <c r="R146" s="389" t="s">
        <v>832</v>
      </c>
      <c r="S146" s="389" t="s">
        <v>833</v>
      </c>
      <c r="T146" s="389" t="s">
        <v>832</v>
      </c>
      <c r="U146" s="389" t="s">
        <v>834</v>
      </c>
      <c r="V146" s="389" t="s">
        <v>834</v>
      </c>
      <c r="W146" s="420" t="str">
        <f>+V146</f>
        <v>&lt;0,24</v>
      </c>
      <c r="X146" s="420" t="s">
        <v>833</v>
      </c>
      <c r="Y146" s="420">
        <v>1</v>
      </c>
      <c r="Z146" s="420">
        <v>1</v>
      </c>
      <c r="AA146" s="92"/>
      <c r="AB146" s="92"/>
      <c r="AC146" s="80"/>
      <c r="AD146" s="273"/>
      <c r="AE146" s="390"/>
      <c r="AF146" s="406"/>
      <c r="AG146" s="390"/>
      <c r="AH146" s="61" t="s">
        <v>835</v>
      </c>
      <c r="AI146" s="108" t="s">
        <v>821</v>
      </c>
      <c r="AJ146" s="52">
        <v>7</v>
      </c>
      <c r="AK146" s="90">
        <v>0.2</v>
      </c>
      <c r="AL146" s="108" t="s">
        <v>740</v>
      </c>
      <c r="AM146" s="108" t="s">
        <v>103</v>
      </c>
      <c r="AN146" s="64">
        <v>365</v>
      </c>
      <c r="AO146" s="276">
        <v>1</v>
      </c>
      <c r="AP146" s="51"/>
      <c r="AQ146" s="51"/>
      <c r="AR146" s="218">
        <v>0</v>
      </c>
      <c r="AS146" s="51"/>
      <c r="AT146" s="218">
        <v>0</v>
      </c>
      <c r="AU146" s="67">
        <f t="shared" si="5"/>
        <v>0</v>
      </c>
      <c r="AV146" s="223">
        <v>0</v>
      </c>
      <c r="AW146" s="64" t="s">
        <v>526</v>
      </c>
      <c r="AX146" s="108" t="s">
        <v>812</v>
      </c>
      <c r="AY146" s="108"/>
      <c r="AZ146" s="136"/>
      <c r="BA146" s="107"/>
      <c r="BB146" s="108"/>
      <c r="BC146" s="108"/>
      <c r="BD146" s="372"/>
      <c r="BE146" s="372"/>
      <c r="BF146" s="108" t="s">
        <v>110</v>
      </c>
      <c r="BG146" s="129" t="s">
        <v>263</v>
      </c>
      <c r="BH146" s="108" t="s">
        <v>217</v>
      </c>
      <c r="BI146" s="108"/>
      <c r="BJ146" s="108" t="s">
        <v>740</v>
      </c>
      <c r="BK146" s="108"/>
      <c r="BL146" s="108"/>
      <c r="BM146" s="108"/>
      <c r="BN146" s="108" t="s">
        <v>836</v>
      </c>
      <c r="BO146" s="108"/>
      <c r="BP146" s="108"/>
      <c r="BQ146" s="109"/>
    </row>
    <row r="147" spans="1:69" ht="135.6" customHeight="1">
      <c r="A147" s="79"/>
      <c r="B147" s="80"/>
      <c r="C147" s="80"/>
      <c r="D147" s="117"/>
      <c r="E147" s="117"/>
      <c r="F147" s="117"/>
      <c r="G147" s="117"/>
      <c r="H147" s="118"/>
      <c r="I147" s="118"/>
      <c r="J147" s="390"/>
      <c r="K147" s="390"/>
      <c r="L147" s="390"/>
      <c r="M147" s="390"/>
      <c r="N147" s="390"/>
      <c r="O147" s="390"/>
      <c r="P147" s="390"/>
      <c r="Q147" s="390"/>
      <c r="R147" s="390"/>
      <c r="S147" s="390"/>
      <c r="T147" s="390"/>
      <c r="U147" s="390"/>
      <c r="V147" s="390"/>
      <c r="W147" s="421"/>
      <c r="X147" s="421"/>
      <c r="Y147" s="421"/>
      <c r="Z147" s="421"/>
      <c r="AA147" s="95"/>
      <c r="AB147" s="95"/>
      <c r="AC147" s="80"/>
      <c r="AD147" s="273"/>
      <c r="AE147" s="390"/>
      <c r="AF147" s="406"/>
      <c r="AG147" s="390"/>
      <c r="AH147" s="61" t="s">
        <v>837</v>
      </c>
      <c r="AI147" s="108" t="s">
        <v>821</v>
      </c>
      <c r="AJ147" s="52">
        <v>1</v>
      </c>
      <c r="AK147" s="223">
        <v>0.2</v>
      </c>
      <c r="AL147" s="51" t="s">
        <v>740</v>
      </c>
      <c r="AM147" s="108" t="s">
        <v>103</v>
      </c>
      <c r="AN147" s="64">
        <v>365</v>
      </c>
      <c r="AO147" s="64">
        <v>40</v>
      </c>
      <c r="AP147" s="52"/>
      <c r="AQ147" s="52"/>
      <c r="AR147" s="218">
        <v>0</v>
      </c>
      <c r="AS147" s="52"/>
      <c r="AT147" s="218">
        <v>0</v>
      </c>
      <c r="AU147" s="67">
        <f t="shared" si="5"/>
        <v>0</v>
      </c>
      <c r="AV147" s="223">
        <v>0</v>
      </c>
      <c r="AW147" s="64" t="s">
        <v>526</v>
      </c>
      <c r="AX147" s="108" t="s">
        <v>812</v>
      </c>
      <c r="AY147" s="108"/>
      <c r="AZ147" s="136"/>
      <c r="BA147" s="107"/>
      <c r="BB147" s="108"/>
      <c r="BC147" s="108"/>
      <c r="BD147" s="372"/>
      <c r="BE147" s="372"/>
      <c r="BF147" s="108" t="s">
        <v>110</v>
      </c>
      <c r="BG147" s="129" t="s">
        <v>388</v>
      </c>
      <c r="BH147" s="108" t="s">
        <v>217</v>
      </c>
      <c r="BI147" s="108"/>
      <c r="BJ147" s="108" t="s">
        <v>740</v>
      </c>
      <c r="BK147" s="108"/>
      <c r="BL147" s="108"/>
      <c r="BM147" s="108"/>
      <c r="BN147" s="108" t="s">
        <v>836</v>
      </c>
      <c r="BO147" s="108"/>
      <c r="BP147" s="108"/>
      <c r="BQ147" s="109"/>
    </row>
    <row r="148" spans="1:69" ht="69.599999999999994" customHeight="1">
      <c r="A148" s="79"/>
      <c r="B148" s="80"/>
      <c r="C148" s="80"/>
      <c r="D148" s="117"/>
      <c r="E148" s="117"/>
      <c r="F148" s="117"/>
      <c r="G148" s="117"/>
      <c r="H148" s="118"/>
      <c r="I148" s="118"/>
      <c r="J148" s="390"/>
      <c r="K148" s="390"/>
      <c r="L148" s="390"/>
      <c r="M148" s="390"/>
      <c r="N148" s="390"/>
      <c r="O148" s="390"/>
      <c r="P148" s="390"/>
      <c r="Q148" s="390"/>
      <c r="R148" s="390"/>
      <c r="S148" s="390"/>
      <c r="T148" s="390"/>
      <c r="U148" s="390"/>
      <c r="V148" s="390"/>
      <c r="W148" s="421"/>
      <c r="X148" s="421"/>
      <c r="Y148" s="421"/>
      <c r="Z148" s="421"/>
      <c r="AA148" s="95"/>
      <c r="AB148" s="95"/>
      <c r="AC148" s="80"/>
      <c r="AD148" s="273"/>
      <c r="AE148" s="390"/>
      <c r="AF148" s="406"/>
      <c r="AG148" s="390"/>
      <c r="AH148" s="61" t="s">
        <v>838</v>
      </c>
      <c r="AI148" s="108" t="s">
        <v>821</v>
      </c>
      <c r="AJ148" s="52">
        <v>35</v>
      </c>
      <c r="AK148" s="223"/>
      <c r="AL148" s="51"/>
      <c r="AM148" s="108"/>
      <c r="AN148" s="64"/>
      <c r="AO148" s="64"/>
      <c r="AP148" s="52"/>
      <c r="AQ148" s="52"/>
      <c r="AR148" s="218">
        <v>4</v>
      </c>
      <c r="AS148" s="52"/>
      <c r="AT148" s="218">
        <v>14</v>
      </c>
      <c r="AU148" s="67">
        <f t="shared" si="5"/>
        <v>0.4</v>
      </c>
      <c r="AV148" s="98">
        <v>0.2</v>
      </c>
      <c r="AW148" s="64"/>
      <c r="AX148" s="108"/>
      <c r="AY148" s="108"/>
      <c r="AZ148" s="136"/>
      <c r="BA148" s="107"/>
      <c r="BB148" s="108"/>
      <c r="BC148" s="108"/>
      <c r="BD148" s="373"/>
      <c r="BE148" s="373"/>
      <c r="BF148" s="108" t="s">
        <v>110</v>
      </c>
      <c r="BG148" s="129" t="s">
        <v>263</v>
      </c>
      <c r="BH148" s="108" t="s">
        <v>217</v>
      </c>
      <c r="BI148" s="108"/>
      <c r="BJ148" s="108"/>
      <c r="BK148" s="108"/>
      <c r="BL148" s="108"/>
      <c r="BM148" s="108"/>
      <c r="BN148" s="275" t="s">
        <v>839</v>
      </c>
      <c r="BO148" s="108"/>
      <c r="BP148" s="108"/>
      <c r="BQ148" s="109"/>
    </row>
    <row r="149" spans="1:69" ht="110.25" customHeight="1">
      <c r="A149" s="79"/>
      <c r="B149" s="80"/>
      <c r="C149" s="80"/>
      <c r="D149" s="117"/>
      <c r="E149" s="117"/>
      <c r="F149" s="117"/>
      <c r="G149" s="117"/>
      <c r="H149" s="118"/>
      <c r="I149" s="118"/>
      <c r="J149" s="390"/>
      <c r="K149" s="391"/>
      <c r="L149" s="391"/>
      <c r="M149" s="391"/>
      <c r="N149" s="391"/>
      <c r="O149" s="391"/>
      <c r="P149" s="391"/>
      <c r="Q149" s="391"/>
      <c r="R149" s="391"/>
      <c r="S149" s="391"/>
      <c r="T149" s="391"/>
      <c r="U149" s="391"/>
      <c r="V149" s="391"/>
      <c r="W149" s="422"/>
      <c r="X149" s="422"/>
      <c r="Y149" s="422"/>
      <c r="Z149" s="422"/>
      <c r="AA149" s="95"/>
      <c r="AB149" s="95"/>
      <c r="AC149" s="80"/>
      <c r="AD149" s="273"/>
      <c r="AE149" s="391"/>
      <c r="AF149" s="407"/>
      <c r="AG149" s="391"/>
      <c r="AH149" s="386" t="str">
        <f>+AE143</f>
        <v>Fortalecimiento de la nutrición, consumo y aprovechamiento de alimentos de la población del Distrito de  Cartagena de Indias</v>
      </c>
      <c r="AI149" s="387"/>
      <c r="AJ149" s="387"/>
      <c r="AK149" s="387"/>
      <c r="AL149" s="387"/>
      <c r="AM149" s="387"/>
      <c r="AN149" s="387"/>
      <c r="AO149" s="387"/>
      <c r="AP149" s="387"/>
      <c r="AQ149" s="387"/>
      <c r="AR149" s="387"/>
      <c r="AS149" s="387"/>
      <c r="AT149" s="388"/>
      <c r="AU149" s="100">
        <f>AVERAGE(AU143:AU148)</f>
        <v>0.45416666666666666</v>
      </c>
      <c r="AV149" s="98"/>
      <c r="AW149" s="64"/>
      <c r="AX149" s="108"/>
      <c r="AY149" s="108"/>
      <c r="AZ149" s="136"/>
      <c r="BA149" s="107"/>
      <c r="BB149" s="108"/>
      <c r="BC149" s="108"/>
      <c r="BD149" s="188">
        <f>+BD143</f>
        <v>407566720</v>
      </c>
      <c r="BE149" s="188">
        <f>+BE143</f>
        <v>57924000</v>
      </c>
      <c r="BF149" s="108"/>
      <c r="BG149" s="129"/>
      <c r="BH149" s="108"/>
      <c r="BI149" s="108"/>
      <c r="BJ149" s="108"/>
      <c r="BK149" s="108"/>
      <c r="BL149" s="108"/>
      <c r="BM149" s="108"/>
      <c r="BN149" s="275"/>
      <c r="BO149" s="108"/>
      <c r="BP149" s="108"/>
      <c r="BQ149" s="109"/>
    </row>
    <row r="150" spans="1:69" ht="131.25" customHeight="1">
      <c r="A150" s="79"/>
      <c r="B150" s="80"/>
      <c r="C150" s="80"/>
      <c r="D150" s="117"/>
      <c r="E150" s="117"/>
      <c r="F150" s="117"/>
      <c r="G150" s="117"/>
      <c r="H150" s="118"/>
      <c r="I150" s="118"/>
      <c r="J150" s="390"/>
      <c r="K150" s="426" t="s">
        <v>840</v>
      </c>
      <c r="L150" s="426" t="s">
        <v>841</v>
      </c>
      <c r="M150" s="426" t="s">
        <v>842</v>
      </c>
      <c r="N150" s="426" t="s">
        <v>840</v>
      </c>
      <c r="O150" s="426"/>
      <c r="P150" s="426" t="s">
        <v>93</v>
      </c>
      <c r="Q150" s="426" t="s">
        <v>843</v>
      </c>
      <c r="R150" s="426">
        <v>12000</v>
      </c>
      <c r="S150" s="426">
        <v>3000</v>
      </c>
      <c r="T150" s="426">
        <v>10236</v>
      </c>
      <c r="U150" s="426">
        <v>875</v>
      </c>
      <c r="V150" s="426">
        <v>581</v>
      </c>
      <c r="W150" s="384">
        <f>+U150+V150</f>
        <v>1456</v>
      </c>
      <c r="X150" s="384">
        <f t="shared" si="7"/>
        <v>11692</v>
      </c>
      <c r="Y150" s="370">
        <f t="shared" si="8"/>
        <v>0.48533333333333334</v>
      </c>
      <c r="Z150" s="402">
        <f t="shared" si="9"/>
        <v>0.97433333333333338</v>
      </c>
      <c r="AA150" s="45" t="s">
        <v>95</v>
      </c>
      <c r="AB150" s="45" t="s">
        <v>96</v>
      </c>
      <c r="AC150" s="44" t="s">
        <v>369</v>
      </c>
      <c r="AD150" s="270" t="s">
        <v>844</v>
      </c>
      <c r="AE150" s="426" t="s">
        <v>845</v>
      </c>
      <c r="AF150" s="436">
        <v>2020130010158</v>
      </c>
      <c r="AG150" s="426" t="s">
        <v>844</v>
      </c>
      <c r="AH150" s="102" t="s">
        <v>846</v>
      </c>
      <c r="AI150" s="51" t="s">
        <v>847</v>
      </c>
      <c r="AJ150" s="51">
        <v>2600</v>
      </c>
      <c r="AK150" s="46">
        <v>0.3</v>
      </c>
      <c r="AL150" s="102" t="s">
        <v>740</v>
      </c>
      <c r="AM150" s="102" t="s">
        <v>103</v>
      </c>
      <c r="AN150" s="51">
        <v>180</v>
      </c>
      <c r="AO150" s="51">
        <v>2600</v>
      </c>
      <c r="AP150" s="151"/>
      <c r="AQ150" s="151"/>
      <c r="AR150" s="51">
        <v>784</v>
      </c>
      <c r="AS150" s="151"/>
      <c r="AT150" s="51">
        <v>479</v>
      </c>
      <c r="AU150" s="67">
        <f t="shared" si="5"/>
        <v>0.18423076923076923</v>
      </c>
      <c r="AV150" s="134">
        <v>0.48576923076923079</v>
      </c>
      <c r="AW150" s="45" t="s">
        <v>526</v>
      </c>
      <c r="AX150" s="45" t="s">
        <v>375</v>
      </c>
      <c r="AY150" s="45" t="s">
        <v>376</v>
      </c>
      <c r="AZ150" s="179">
        <v>476853062</v>
      </c>
      <c r="BA150" s="45" t="s">
        <v>403</v>
      </c>
      <c r="BB150" s="45" t="s">
        <v>845</v>
      </c>
      <c r="BC150" s="45" t="s">
        <v>848</v>
      </c>
      <c r="BD150" s="371">
        <v>476853062</v>
      </c>
      <c r="BE150" s="371">
        <v>88272000</v>
      </c>
      <c r="BF150" s="45" t="s">
        <v>110</v>
      </c>
      <c r="BG150" s="45" t="s">
        <v>849</v>
      </c>
      <c r="BH150" s="45" t="s">
        <v>217</v>
      </c>
      <c r="BI150" s="45" t="s">
        <v>376</v>
      </c>
      <c r="BJ150" s="45" t="s">
        <v>740</v>
      </c>
      <c r="BK150" s="277">
        <v>75060000</v>
      </c>
      <c r="BL150" s="47">
        <v>0.15740000000000001</v>
      </c>
      <c r="BM150" s="45"/>
      <c r="BN150" s="278" t="s">
        <v>850</v>
      </c>
      <c r="BO150" s="182" t="s">
        <v>381</v>
      </c>
      <c r="BP150" s="182" t="s">
        <v>382</v>
      </c>
      <c r="BQ150" s="182" t="s">
        <v>383</v>
      </c>
    </row>
    <row r="151" spans="1:69" ht="57.75" customHeight="1">
      <c r="A151" s="79"/>
      <c r="B151" s="80"/>
      <c r="C151" s="80"/>
      <c r="D151" s="117"/>
      <c r="E151" s="117"/>
      <c r="F151" s="117"/>
      <c r="G151" s="117"/>
      <c r="H151" s="118"/>
      <c r="I151" s="118"/>
      <c r="J151" s="390"/>
      <c r="K151" s="426"/>
      <c r="L151" s="426"/>
      <c r="M151" s="426"/>
      <c r="N151" s="426"/>
      <c r="O151" s="426"/>
      <c r="P151" s="426"/>
      <c r="Q151" s="426"/>
      <c r="R151" s="426"/>
      <c r="S151" s="426"/>
      <c r="T151" s="426"/>
      <c r="U151" s="426"/>
      <c r="V151" s="426"/>
      <c r="W151" s="384"/>
      <c r="X151" s="384"/>
      <c r="Y151" s="370"/>
      <c r="Z151" s="403"/>
      <c r="AA151" s="45" t="s">
        <v>95</v>
      </c>
      <c r="AB151" s="45" t="s">
        <v>123</v>
      </c>
      <c r="AC151" s="80"/>
      <c r="AD151" s="273"/>
      <c r="AE151" s="426"/>
      <c r="AF151" s="436"/>
      <c r="AG151" s="426"/>
      <c r="AH151" s="102" t="s">
        <v>851</v>
      </c>
      <c r="AI151" s="51" t="s">
        <v>852</v>
      </c>
      <c r="AJ151" s="51">
        <v>350</v>
      </c>
      <c r="AK151" s="46">
        <v>0.05</v>
      </c>
      <c r="AL151" s="108" t="s">
        <v>740</v>
      </c>
      <c r="AM151" s="108" t="s">
        <v>103</v>
      </c>
      <c r="AN151" s="51">
        <v>180</v>
      </c>
      <c r="AO151" s="51">
        <v>350</v>
      </c>
      <c r="AP151" s="151"/>
      <c r="AQ151" s="151"/>
      <c r="AR151" s="51">
        <v>87</v>
      </c>
      <c r="AS151" s="151"/>
      <c r="AT151" s="51">
        <v>80</v>
      </c>
      <c r="AU151" s="67">
        <f t="shared" si="5"/>
        <v>0.22857142857142856</v>
      </c>
      <c r="AV151" s="134">
        <v>0.47714285714285715</v>
      </c>
      <c r="AW151" s="45" t="s">
        <v>526</v>
      </c>
      <c r="AX151" s="45" t="s">
        <v>375</v>
      </c>
      <c r="AY151" s="45"/>
      <c r="AZ151" s="279"/>
      <c r="BA151" s="45"/>
      <c r="BB151" s="45"/>
      <c r="BC151" s="45"/>
      <c r="BD151" s="372"/>
      <c r="BE151" s="372"/>
      <c r="BF151" s="45" t="s">
        <v>142</v>
      </c>
      <c r="BG151" s="45"/>
      <c r="BH151" s="45" t="s">
        <v>217</v>
      </c>
      <c r="BI151" s="45"/>
      <c r="BJ151" s="45" t="s">
        <v>740</v>
      </c>
      <c r="BK151" s="206"/>
      <c r="BL151" s="280"/>
      <c r="BM151" s="45"/>
      <c r="BN151" s="281" t="s">
        <v>853</v>
      </c>
      <c r="BO151" s="45"/>
      <c r="BP151" s="45"/>
      <c r="BQ151" s="45"/>
    </row>
    <row r="152" spans="1:69" ht="100.5" customHeight="1">
      <c r="A152" s="79"/>
      <c r="B152" s="80"/>
      <c r="C152" s="80"/>
      <c r="D152" s="117"/>
      <c r="E152" s="117"/>
      <c r="F152" s="117"/>
      <c r="G152" s="117"/>
      <c r="H152" s="118"/>
      <c r="I152" s="118"/>
      <c r="J152" s="390"/>
      <c r="K152" s="426"/>
      <c r="L152" s="426"/>
      <c r="M152" s="426"/>
      <c r="N152" s="426"/>
      <c r="O152" s="426"/>
      <c r="P152" s="426"/>
      <c r="Q152" s="426"/>
      <c r="R152" s="426"/>
      <c r="S152" s="426"/>
      <c r="T152" s="426"/>
      <c r="U152" s="426"/>
      <c r="V152" s="426"/>
      <c r="W152" s="384"/>
      <c r="X152" s="384"/>
      <c r="Y152" s="370"/>
      <c r="Z152" s="403"/>
      <c r="AA152" s="45" t="s">
        <v>136</v>
      </c>
      <c r="AB152" s="45" t="s">
        <v>137</v>
      </c>
      <c r="AC152" s="80"/>
      <c r="AD152" s="273"/>
      <c r="AE152" s="426"/>
      <c r="AF152" s="436"/>
      <c r="AG152" s="426"/>
      <c r="AH152" s="102" t="s">
        <v>854</v>
      </c>
      <c r="AI152" s="51" t="s">
        <v>855</v>
      </c>
      <c r="AJ152" s="51">
        <v>50</v>
      </c>
      <c r="AK152" s="46">
        <v>0.2</v>
      </c>
      <c r="AL152" s="108" t="s">
        <v>740</v>
      </c>
      <c r="AM152" s="108" t="s">
        <v>103</v>
      </c>
      <c r="AN152" s="51">
        <v>180</v>
      </c>
      <c r="AO152" s="51">
        <v>50</v>
      </c>
      <c r="AP152" s="151"/>
      <c r="AQ152" s="151"/>
      <c r="AR152" s="51">
        <v>4</v>
      </c>
      <c r="AS152" s="151"/>
      <c r="AT152" s="51">
        <v>22</v>
      </c>
      <c r="AU152" s="67">
        <f t="shared" si="5"/>
        <v>0.44</v>
      </c>
      <c r="AV152" s="134">
        <v>0.52</v>
      </c>
      <c r="AW152" s="45" t="s">
        <v>526</v>
      </c>
      <c r="AX152" s="45" t="s">
        <v>375</v>
      </c>
      <c r="AY152" s="45"/>
      <c r="AZ152" s="279"/>
      <c r="BA152" s="45"/>
      <c r="BB152" s="45"/>
      <c r="BC152" s="45"/>
      <c r="BD152" s="372"/>
      <c r="BE152" s="372"/>
      <c r="BF152" s="45" t="s">
        <v>110</v>
      </c>
      <c r="BG152" s="45" t="s">
        <v>263</v>
      </c>
      <c r="BH152" s="45" t="s">
        <v>217</v>
      </c>
      <c r="BI152" s="45"/>
      <c r="BJ152" s="45" t="s">
        <v>740</v>
      </c>
      <c r="BK152" s="206"/>
      <c r="BL152" s="280"/>
      <c r="BM152" s="45"/>
      <c r="BN152" s="281" t="s">
        <v>856</v>
      </c>
      <c r="BO152" s="45"/>
      <c r="BP152" s="45"/>
      <c r="BQ152" s="45"/>
    </row>
    <row r="153" spans="1:69" ht="93.75" customHeight="1">
      <c r="A153" s="79"/>
      <c r="B153" s="80"/>
      <c r="C153" s="80"/>
      <c r="D153" s="117"/>
      <c r="E153" s="117"/>
      <c r="F153" s="117"/>
      <c r="G153" s="117"/>
      <c r="H153" s="118"/>
      <c r="I153" s="118"/>
      <c r="J153" s="390"/>
      <c r="K153" s="426"/>
      <c r="L153" s="426"/>
      <c r="M153" s="426"/>
      <c r="N153" s="426"/>
      <c r="O153" s="426"/>
      <c r="P153" s="426"/>
      <c r="Q153" s="426"/>
      <c r="R153" s="426"/>
      <c r="S153" s="426"/>
      <c r="T153" s="426"/>
      <c r="U153" s="426"/>
      <c r="V153" s="426"/>
      <c r="W153" s="384"/>
      <c r="X153" s="384"/>
      <c r="Y153" s="370"/>
      <c r="Z153" s="403"/>
      <c r="AA153" s="95"/>
      <c r="AB153" s="95"/>
      <c r="AC153" s="80"/>
      <c r="AD153" s="273"/>
      <c r="AE153" s="426"/>
      <c r="AF153" s="436"/>
      <c r="AG153" s="426"/>
      <c r="AH153" s="102" t="s">
        <v>857</v>
      </c>
      <c r="AI153" s="51" t="s">
        <v>858</v>
      </c>
      <c r="AJ153" s="51">
        <v>100</v>
      </c>
      <c r="AK153" s="46">
        <v>0.05</v>
      </c>
      <c r="AL153" s="108" t="s">
        <v>740</v>
      </c>
      <c r="AM153" s="108" t="s">
        <v>103</v>
      </c>
      <c r="AN153" s="51">
        <v>180</v>
      </c>
      <c r="AO153" s="51">
        <v>100</v>
      </c>
      <c r="AP153" s="151"/>
      <c r="AQ153" s="151"/>
      <c r="AR153" s="51">
        <v>0</v>
      </c>
      <c r="AS153" s="151"/>
      <c r="AT153" s="51">
        <v>0</v>
      </c>
      <c r="AU153" s="67">
        <f t="shared" si="5"/>
        <v>0</v>
      </c>
      <c r="AV153" s="134">
        <v>0</v>
      </c>
      <c r="AW153" s="45" t="s">
        <v>526</v>
      </c>
      <c r="AX153" s="45" t="s">
        <v>375</v>
      </c>
      <c r="AY153" s="45"/>
      <c r="AZ153" s="279"/>
      <c r="BA153" s="45"/>
      <c r="BB153" s="45"/>
      <c r="BC153" s="45"/>
      <c r="BD153" s="372"/>
      <c r="BE153" s="372"/>
      <c r="BF153" s="45" t="s">
        <v>110</v>
      </c>
      <c r="BG153" s="45" t="s">
        <v>513</v>
      </c>
      <c r="BH153" s="45" t="s">
        <v>217</v>
      </c>
      <c r="BI153" s="45"/>
      <c r="BJ153" s="45" t="s">
        <v>740</v>
      </c>
      <c r="BK153" s="206"/>
      <c r="BL153" s="280"/>
      <c r="BM153" s="45"/>
      <c r="BN153" s="182"/>
      <c r="BO153" s="134"/>
      <c r="BP153" s="134"/>
      <c r="BQ153" s="134"/>
    </row>
    <row r="154" spans="1:69" ht="102" customHeight="1">
      <c r="A154" s="79"/>
      <c r="B154" s="80"/>
      <c r="C154" s="80"/>
      <c r="D154" s="117"/>
      <c r="E154" s="117"/>
      <c r="F154" s="117"/>
      <c r="G154" s="117"/>
      <c r="H154" s="118"/>
      <c r="I154" s="118"/>
      <c r="J154" s="390"/>
      <c r="K154" s="426"/>
      <c r="L154" s="426"/>
      <c r="M154" s="426"/>
      <c r="N154" s="426"/>
      <c r="O154" s="426"/>
      <c r="P154" s="426"/>
      <c r="Q154" s="426"/>
      <c r="R154" s="426"/>
      <c r="S154" s="426"/>
      <c r="T154" s="426"/>
      <c r="U154" s="426"/>
      <c r="V154" s="426"/>
      <c r="W154" s="384"/>
      <c r="X154" s="384"/>
      <c r="Y154" s="370"/>
      <c r="Z154" s="403"/>
      <c r="AA154" s="95"/>
      <c r="AB154" s="95"/>
      <c r="AC154" s="80"/>
      <c r="AD154" s="273"/>
      <c r="AE154" s="426"/>
      <c r="AF154" s="436"/>
      <c r="AG154" s="426"/>
      <c r="AH154" s="102" t="s">
        <v>859</v>
      </c>
      <c r="AI154" s="51" t="s">
        <v>860</v>
      </c>
      <c r="AJ154" s="51">
        <v>1000</v>
      </c>
      <c r="AK154" s="46">
        <v>0.05</v>
      </c>
      <c r="AL154" s="108" t="s">
        <v>740</v>
      </c>
      <c r="AM154" s="108" t="s">
        <v>103</v>
      </c>
      <c r="AN154" s="51">
        <v>180</v>
      </c>
      <c r="AO154" s="51">
        <v>500</v>
      </c>
      <c r="AP154" s="151"/>
      <c r="AQ154" s="151"/>
      <c r="AR154" s="51">
        <v>33</v>
      </c>
      <c r="AS154" s="151"/>
      <c r="AT154" s="51">
        <v>96</v>
      </c>
      <c r="AU154" s="67">
        <f t="shared" si="5"/>
        <v>9.6000000000000002E-2</v>
      </c>
      <c r="AV154" s="134">
        <v>0.246</v>
      </c>
      <c r="AW154" s="45" t="s">
        <v>526</v>
      </c>
      <c r="AX154" s="45" t="s">
        <v>375</v>
      </c>
      <c r="AY154" s="45"/>
      <c r="AZ154" s="279"/>
      <c r="BA154" s="106"/>
      <c r="BB154" s="45"/>
      <c r="BC154" s="45"/>
      <c r="BD154" s="372"/>
      <c r="BE154" s="372"/>
      <c r="BF154" s="45" t="s">
        <v>110</v>
      </c>
      <c r="BG154" s="45" t="s">
        <v>263</v>
      </c>
      <c r="BH154" s="45" t="s">
        <v>217</v>
      </c>
      <c r="BI154" s="45"/>
      <c r="BJ154" s="45" t="s">
        <v>740</v>
      </c>
      <c r="BK154" s="206"/>
      <c r="BL154" s="280"/>
      <c r="BM154" s="45"/>
      <c r="BN154" s="281" t="s">
        <v>861</v>
      </c>
      <c r="BO154" s="45"/>
      <c r="BP154" s="45"/>
      <c r="BQ154" s="45"/>
    </row>
    <row r="155" spans="1:69" ht="114.75" customHeight="1">
      <c r="A155" s="79"/>
      <c r="B155" s="80"/>
      <c r="C155" s="80"/>
      <c r="D155" s="117"/>
      <c r="E155" s="117"/>
      <c r="F155" s="117"/>
      <c r="G155" s="117"/>
      <c r="H155" s="118"/>
      <c r="I155" s="118"/>
      <c r="J155" s="390"/>
      <c r="K155" s="426"/>
      <c r="L155" s="426"/>
      <c r="M155" s="426"/>
      <c r="N155" s="426"/>
      <c r="O155" s="426"/>
      <c r="P155" s="426"/>
      <c r="Q155" s="426"/>
      <c r="R155" s="426"/>
      <c r="S155" s="426"/>
      <c r="T155" s="426"/>
      <c r="U155" s="426"/>
      <c r="V155" s="426"/>
      <c r="W155" s="384"/>
      <c r="X155" s="384"/>
      <c r="Y155" s="370"/>
      <c r="Z155" s="403"/>
      <c r="AA155" s="95"/>
      <c r="AB155" s="95"/>
      <c r="AC155" s="80"/>
      <c r="AD155" s="273"/>
      <c r="AE155" s="426"/>
      <c r="AF155" s="436"/>
      <c r="AG155" s="426"/>
      <c r="AH155" s="102" t="s">
        <v>862</v>
      </c>
      <c r="AI155" s="51" t="s">
        <v>863</v>
      </c>
      <c r="AJ155" s="46">
        <v>1</v>
      </c>
      <c r="AK155" s="46">
        <v>0.05</v>
      </c>
      <c r="AL155" s="108" t="s">
        <v>740</v>
      </c>
      <c r="AM155" s="108" t="s">
        <v>103</v>
      </c>
      <c r="AN155" s="51">
        <v>180</v>
      </c>
      <c r="AO155" s="51">
        <v>100</v>
      </c>
      <c r="AP155" s="166"/>
      <c r="AQ155" s="166"/>
      <c r="AR155" s="46">
        <v>0.25</v>
      </c>
      <c r="AS155" s="166"/>
      <c r="AT155" s="46">
        <v>0.17</v>
      </c>
      <c r="AU155" s="67">
        <f t="shared" si="5"/>
        <v>0.17</v>
      </c>
      <c r="AV155" s="134">
        <v>0.42</v>
      </c>
      <c r="AW155" s="45" t="s">
        <v>526</v>
      </c>
      <c r="AX155" s="45" t="s">
        <v>375</v>
      </c>
      <c r="AY155" s="45"/>
      <c r="AZ155" s="279"/>
      <c r="BA155" s="106"/>
      <c r="BB155" s="45"/>
      <c r="BC155" s="45"/>
      <c r="BD155" s="372"/>
      <c r="BE155" s="372"/>
      <c r="BF155" s="45" t="s">
        <v>110</v>
      </c>
      <c r="BG155" s="45" t="s">
        <v>263</v>
      </c>
      <c r="BH155" s="45" t="s">
        <v>217</v>
      </c>
      <c r="BI155" s="45"/>
      <c r="BJ155" s="45" t="s">
        <v>740</v>
      </c>
      <c r="BK155" s="206"/>
      <c r="BL155" s="280"/>
      <c r="BM155" s="45"/>
      <c r="BN155" s="107"/>
      <c r="BO155" s="45"/>
      <c r="BP155" s="45"/>
      <c r="BQ155" s="45"/>
    </row>
    <row r="156" spans="1:69" ht="141.75" customHeight="1">
      <c r="A156" s="79"/>
      <c r="B156" s="80"/>
      <c r="C156" s="80"/>
      <c r="D156" s="117"/>
      <c r="E156" s="117"/>
      <c r="F156" s="117"/>
      <c r="G156" s="117"/>
      <c r="H156" s="118"/>
      <c r="I156" s="118"/>
      <c r="J156" s="390"/>
      <c r="K156" s="426"/>
      <c r="L156" s="426"/>
      <c r="M156" s="426"/>
      <c r="N156" s="426"/>
      <c r="O156" s="426"/>
      <c r="P156" s="426"/>
      <c r="Q156" s="426"/>
      <c r="R156" s="426"/>
      <c r="S156" s="426"/>
      <c r="T156" s="426"/>
      <c r="U156" s="426"/>
      <c r="V156" s="426"/>
      <c r="W156" s="384"/>
      <c r="X156" s="384"/>
      <c r="Y156" s="370"/>
      <c r="Z156" s="403"/>
      <c r="AA156" s="95"/>
      <c r="AB156" s="95"/>
      <c r="AC156" s="80"/>
      <c r="AD156" s="273"/>
      <c r="AE156" s="426"/>
      <c r="AF156" s="436"/>
      <c r="AG156" s="426"/>
      <c r="AH156" s="102" t="s">
        <v>864</v>
      </c>
      <c r="AI156" s="51" t="s">
        <v>865</v>
      </c>
      <c r="AJ156" s="51">
        <v>1000</v>
      </c>
      <c r="AK156" s="46">
        <v>0.1</v>
      </c>
      <c r="AL156" s="108" t="s">
        <v>740</v>
      </c>
      <c r="AM156" s="108" t="s">
        <v>103</v>
      </c>
      <c r="AN156" s="51">
        <v>180</v>
      </c>
      <c r="AO156" s="51">
        <v>1000</v>
      </c>
      <c r="AP156" s="151"/>
      <c r="AQ156" s="151"/>
      <c r="AR156" s="51">
        <v>183</v>
      </c>
      <c r="AS156" s="151"/>
      <c r="AT156" s="51">
        <v>154</v>
      </c>
      <c r="AU156" s="67">
        <f t="shared" si="5"/>
        <v>0.154</v>
      </c>
      <c r="AV156" s="134">
        <v>0.33700000000000002</v>
      </c>
      <c r="AW156" s="45" t="s">
        <v>526</v>
      </c>
      <c r="AX156" s="45" t="s">
        <v>375</v>
      </c>
      <c r="AY156" s="51"/>
      <c r="AZ156" s="179"/>
      <c r="BA156" s="107"/>
      <c r="BB156" s="51"/>
      <c r="BC156" s="51"/>
      <c r="BD156" s="372"/>
      <c r="BE156" s="372"/>
      <c r="BF156" s="45" t="s">
        <v>110</v>
      </c>
      <c r="BG156" s="45" t="s">
        <v>263</v>
      </c>
      <c r="BH156" s="51" t="s">
        <v>217</v>
      </c>
      <c r="BI156" s="51"/>
      <c r="BJ156" s="51" t="s">
        <v>740</v>
      </c>
      <c r="BK156" s="206"/>
      <c r="BL156" s="134"/>
      <c r="BM156" s="51"/>
      <c r="BN156" s="281" t="s">
        <v>866</v>
      </c>
      <c r="BO156" s="51"/>
      <c r="BP156" s="51"/>
      <c r="BQ156" s="51"/>
    </row>
    <row r="157" spans="1:69" ht="78.75" customHeight="1">
      <c r="A157" s="79"/>
      <c r="B157" s="80"/>
      <c r="C157" s="80"/>
      <c r="D157" s="117"/>
      <c r="E157" s="117"/>
      <c r="F157" s="117"/>
      <c r="G157" s="117"/>
      <c r="H157" s="118"/>
      <c r="I157" s="118"/>
      <c r="J157" s="390"/>
      <c r="K157" s="426"/>
      <c r="L157" s="426"/>
      <c r="M157" s="426"/>
      <c r="N157" s="426"/>
      <c r="O157" s="426"/>
      <c r="P157" s="426"/>
      <c r="Q157" s="426"/>
      <c r="R157" s="426"/>
      <c r="S157" s="426"/>
      <c r="T157" s="426"/>
      <c r="U157" s="426"/>
      <c r="V157" s="426"/>
      <c r="W157" s="384"/>
      <c r="X157" s="384"/>
      <c r="Y157" s="370"/>
      <c r="Z157" s="403"/>
      <c r="AA157" s="95"/>
      <c r="AB157" s="95"/>
      <c r="AC157" s="80"/>
      <c r="AD157" s="273"/>
      <c r="AE157" s="426"/>
      <c r="AF157" s="436"/>
      <c r="AG157" s="426"/>
      <c r="AH157" s="102" t="s">
        <v>867</v>
      </c>
      <c r="AI157" s="51" t="s">
        <v>868</v>
      </c>
      <c r="AJ157" s="51">
        <v>10</v>
      </c>
      <c r="AK157" s="46">
        <v>0.05</v>
      </c>
      <c r="AL157" s="108" t="s">
        <v>740</v>
      </c>
      <c r="AM157" s="108" t="s">
        <v>103</v>
      </c>
      <c r="AN157" s="51">
        <v>180</v>
      </c>
      <c r="AO157" s="51">
        <v>10</v>
      </c>
      <c r="AP157" s="151"/>
      <c r="AQ157" s="151"/>
      <c r="AR157" s="51">
        <v>1</v>
      </c>
      <c r="AS157" s="151"/>
      <c r="AT157" s="51">
        <v>0</v>
      </c>
      <c r="AU157" s="67">
        <f t="shared" si="5"/>
        <v>0</v>
      </c>
      <c r="AV157" s="134">
        <v>0.1</v>
      </c>
      <c r="AW157" s="45" t="s">
        <v>526</v>
      </c>
      <c r="AX157" s="45" t="s">
        <v>375</v>
      </c>
      <c r="AY157" s="51"/>
      <c r="AZ157" s="179"/>
      <c r="BA157" s="107"/>
      <c r="BB157" s="51"/>
      <c r="BC157" s="51"/>
      <c r="BD157" s="372"/>
      <c r="BE157" s="372"/>
      <c r="BF157" s="45" t="s">
        <v>142</v>
      </c>
      <c r="BG157" s="45"/>
      <c r="BH157" s="51"/>
      <c r="BI157" s="51"/>
      <c r="BJ157" s="51" t="s">
        <v>740</v>
      </c>
      <c r="BK157" s="206"/>
      <c r="BL157" s="134"/>
      <c r="BM157" s="51"/>
      <c r="BN157" s="107"/>
      <c r="BO157" s="51"/>
      <c r="BP157" s="51"/>
      <c r="BQ157" s="51"/>
    </row>
    <row r="158" spans="1:69" ht="126" customHeight="1">
      <c r="A158" s="79"/>
      <c r="B158" s="80"/>
      <c r="C158" s="80"/>
      <c r="D158" s="117"/>
      <c r="E158" s="117"/>
      <c r="F158" s="117"/>
      <c r="G158" s="117"/>
      <c r="H158" s="118"/>
      <c r="I158" s="118"/>
      <c r="J158" s="390"/>
      <c r="K158" s="426"/>
      <c r="L158" s="426"/>
      <c r="M158" s="426"/>
      <c r="N158" s="426"/>
      <c r="O158" s="426"/>
      <c r="P158" s="426"/>
      <c r="Q158" s="426"/>
      <c r="R158" s="426"/>
      <c r="S158" s="426"/>
      <c r="T158" s="426"/>
      <c r="U158" s="426"/>
      <c r="V158" s="426"/>
      <c r="W158" s="384"/>
      <c r="X158" s="384"/>
      <c r="Y158" s="370"/>
      <c r="Z158" s="403"/>
      <c r="AA158" s="282"/>
      <c r="AB158" s="282"/>
      <c r="AC158" s="283"/>
      <c r="AD158" s="273"/>
      <c r="AE158" s="426"/>
      <c r="AF158" s="436"/>
      <c r="AG158" s="426"/>
      <c r="AH158" s="102" t="s">
        <v>869</v>
      </c>
      <c r="AI158" s="51" t="s">
        <v>870</v>
      </c>
      <c r="AJ158" s="51">
        <v>1</v>
      </c>
      <c r="AK158" s="46">
        <v>0.15</v>
      </c>
      <c r="AL158" s="108" t="s">
        <v>740</v>
      </c>
      <c r="AM158" s="108" t="s">
        <v>103</v>
      </c>
      <c r="AN158" s="51">
        <v>180</v>
      </c>
      <c r="AO158" s="51">
        <v>1</v>
      </c>
      <c r="AP158" s="151"/>
      <c r="AQ158" s="151"/>
      <c r="AR158" s="51">
        <v>0</v>
      </c>
      <c r="AS158" s="151"/>
      <c r="AT158" s="51">
        <v>0</v>
      </c>
      <c r="AU158" s="67">
        <f t="shared" ref="AU158:AU221" si="10">+AT158/AJ158</f>
        <v>0</v>
      </c>
      <c r="AV158" s="134">
        <v>0</v>
      </c>
      <c r="AW158" s="45"/>
      <c r="AX158" s="45"/>
      <c r="AY158" s="51"/>
      <c r="AZ158" s="179"/>
      <c r="BA158" s="107"/>
      <c r="BB158" s="51"/>
      <c r="BC158" s="51"/>
      <c r="BD158" s="373"/>
      <c r="BE158" s="373"/>
      <c r="BF158" s="45" t="s">
        <v>110</v>
      </c>
      <c r="BG158" s="45" t="s">
        <v>388</v>
      </c>
      <c r="BH158" s="51" t="s">
        <v>217</v>
      </c>
      <c r="BI158" s="51"/>
      <c r="BJ158" s="51" t="s">
        <v>740</v>
      </c>
      <c r="BK158" s="206"/>
      <c r="BL158" s="134"/>
      <c r="BM158" s="51"/>
      <c r="BN158" s="107"/>
      <c r="BO158" s="51"/>
      <c r="BP158" s="51"/>
      <c r="BQ158" s="51"/>
    </row>
    <row r="159" spans="1:69" ht="126" customHeight="1">
      <c r="A159" s="79"/>
      <c r="B159" s="80"/>
      <c r="C159" s="80"/>
      <c r="D159" s="117"/>
      <c r="E159" s="117"/>
      <c r="F159" s="117"/>
      <c r="G159" s="117"/>
      <c r="H159" s="118"/>
      <c r="I159" s="118"/>
      <c r="J159" s="390"/>
      <c r="K159" s="426"/>
      <c r="L159" s="426"/>
      <c r="M159" s="426"/>
      <c r="N159" s="426"/>
      <c r="O159" s="426"/>
      <c r="P159" s="426"/>
      <c r="Q159" s="426"/>
      <c r="R159" s="426"/>
      <c r="S159" s="426"/>
      <c r="T159" s="426"/>
      <c r="U159" s="426"/>
      <c r="V159" s="426"/>
      <c r="W159" s="384"/>
      <c r="X159" s="384"/>
      <c r="Y159" s="370"/>
      <c r="Z159" s="403"/>
      <c r="AA159" s="95"/>
      <c r="AB159" s="95"/>
      <c r="AC159" s="80"/>
      <c r="AD159" s="273"/>
      <c r="AE159" s="426"/>
      <c r="AF159" s="436"/>
      <c r="AG159" s="426"/>
      <c r="AH159" s="386" t="str">
        <f>+AE150</f>
        <v>Control y vigilancia de Alimentos en el Distrito de   Cartagena de Indias</v>
      </c>
      <c r="AI159" s="387"/>
      <c r="AJ159" s="387"/>
      <c r="AK159" s="387"/>
      <c r="AL159" s="387"/>
      <c r="AM159" s="387"/>
      <c r="AN159" s="387"/>
      <c r="AO159" s="387"/>
      <c r="AP159" s="387"/>
      <c r="AQ159" s="387"/>
      <c r="AR159" s="387"/>
      <c r="AS159" s="387"/>
      <c r="AT159" s="388"/>
      <c r="AU159" s="100">
        <f>AVERAGE(AU150:AU158)</f>
        <v>0.14142246642246642</v>
      </c>
      <c r="AV159" s="134"/>
      <c r="AW159" s="45"/>
      <c r="AX159" s="45"/>
      <c r="AY159" s="51"/>
      <c r="AZ159" s="179"/>
      <c r="BA159" s="107"/>
      <c r="BB159" s="51"/>
      <c r="BC159" s="51"/>
      <c r="BD159" s="188">
        <f>+BD150</f>
        <v>476853062</v>
      </c>
      <c r="BE159" s="188">
        <f>+BE150</f>
        <v>88272000</v>
      </c>
      <c r="BF159" s="45"/>
      <c r="BG159" s="45"/>
      <c r="BH159" s="51"/>
      <c r="BI159" s="51"/>
      <c r="BJ159" s="51"/>
      <c r="BK159" s="206"/>
      <c r="BL159" s="134"/>
      <c r="BM159" s="51"/>
      <c r="BN159" s="107"/>
      <c r="BO159" s="51"/>
      <c r="BP159" s="51"/>
      <c r="BQ159" s="51"/>
    </row>
    <row r="160" spans="1:69" ht="174.75" customHeight="1">
      <c r="A160" s="79"/>
      <c r="B160" s="80"/>
      <c r="C160" s="80"/>
      <c r="D160" s="117"/>
      <c r="E160" s="117"/>
      <c r="F160" s="117"/>
      <c r="G160" s="117"/>
      <c r="H160" s="118"/>
      <c r="I160" s="118"/>
      <c r="J160" s="391"/>
      <c r="K160" s="367" t="s">
        <v>871</v>
      </c>
      <c r="L160" s="368"/>
      <c r="M160" s="368"/>
      <c r="N160" s="368"/>
      <c r="O160" s="368"/>
      <c r="P160" s="368"/>
      <c r="Q160" s="368"/>
      <c r="R160" s="368"/>
      <c r="S160" s="368"/>
      <c r="T160" s="368"/>
      <c r="U160" s="463"/>
      <c r="V160" s="463"/>
      <c r="W160" s="463"/>
      <c r="X160" s="464"/>
      <c r="Y160" s="88">
        <f>AVERAGE(Y143:Y158)</f>
        <v>0.45539999999999992</v>
      </c>
      <c r="Z160" s="88">
        <f>AVERAGE(Z143:Z158)</f>
        <v>0.88361666666666672</v>
      </c>
      <c r="AA160" s="95"/>
      <c r="AB160" s="95"/>
      <c r="AC160" s="284"/>
      <c r="AD160" s="285"/>
      <c r="AE160" s="286"/>
      <c r="AF160" s="287"/>
      <c r="AG160" s="83"/>
      <c r="AH160" s="102"/>
      <c r="AI160" s="51"/>
      <c r="AJ160" s="51"/>
      <c r="AK160" s="46"/>
      <c r="AL160" s="108"/>
      <c r="AM160" s="108"/>
      <c r="AN160" s="51"/>
      <c r="AO160" s="51"/>
      <c r="AP160" s="151"/>
      <c r="AQ160" s="151"/>
      <c r="AR160" s="51"/>
      <c r="AS160" s="151"/>
      <c r="AT160" s="51"/>
      <c r="AU160" s="67"/>
      <c r="AV160" s="134"/>
      <c r="AW160" s="45"/>
      <c r="AX160" s="367" t="s">
        <v>872</v>
      </c>
      <c r="AY160" s="368"/>
      <c r="AZ160" s="368"/>
      <c r="BA160" s="368"/>
      <c r="BB160" s="368"/>
      <c r="BC160" s="369"/>
      <c r="BD160" s="232">
        <f>+BD149+BD159</f>
        <v>884419782</v>
      </c>
      <c r="BE160" s="232">
        <f>+BE149+BE159</f>
        <v>146196000</v>
      </c>
      <c r="BF160" s="45"/>
      <c r="BG160" s="45"/>
      <c r="BH160" s="51"/>
      <c r="BI160" s="51"/>
      <c r="BJ160" s="51"/>
      <c r="BK160" s="206"/>
      <c r="BL160" s="134"/>
      <c r="BM160" s="51"/>
      <c r="BN160" s="107"/>
      <c r="BO160" s="51"/>
      <c r="BP160" s="51"/>
      <c r="BQ160" s="51"/>
    </row>
    <row r="161" spans="1:70" s="260" customFormat="1" ht="225.6" customHeight="1">
      <c r="A161" s="79"/>
      <c r="B161" s="80"/>
      <c r="C161" s="80"/>
      <c r="D161" s="117"/>
      <c r="E161" s="117"/>
      <c r="F161" s="117"/>
      <c r="G161" s="117"/>
      <c r="H161" s="118"/>
      <c r="I161" s="118"/>
      <c r="J161" s="389" t="s">
        <v>873</v>
      </c>
      <c r="K161" s="389" t="s">
        <v>874</v>
      </c>
      <c r="L161" s="389" t="s">
        <v>875</v>
      </c>
      <c r="M161" s="389" t="s">
        <v>876</v>
      </c>
      <c r="N161" s="389" t="s">
        <v>874</v>
      </c>
      <c r="O161" s="389"/>
      <c r="P161" s="389" t="s">
        <v>93</v>
      </c>
      <c r="Q161" s="389" t="s">
        <v>877</v>
      </c>
      <c r="R161" s="389">
        <v>80</v>
      </c>
      <c r="S161" s="389">
        <f>69+4</f>
        <v>73</v>
      </c>
      <c r="T161" s="389">
        <f>69+4</f>
        <v>73</v>
      </c>
      <c r="U161" s="389">
        <v>5</v>
      </c>
      <c r="V161" s="389">
        <v>37</v>
      </c>
      <c r="W161" s="374">
        <f t="shared" ref="W161:W218" si="11">+U161+V161</f>
        <v>42</v>
      </c>
      <c r="X161" s="374">
        <f t="shared" ref="X161:X218" si="12">+T161+W161</f>
        <v>115</v>
      </c>
      <c r="Y161" s="429">
        <f t="shared" ref="Y161:Y218" si="13">+W161/S161</f>
        <v>0.57534246575342463</v>
      </c>
      <c r="Z161" s="429">
        <f t="shared" ref="Z161:Z213" si="14">+(T161+W161)/R161</f>
        <v>1.4375</v>
      </c>
      <c r="AA161" s="92" t="s">
        <v>95</v>
      </c>
      <c r="AB161" s="92" t="s">
        <v>96</v>
      </c>
      <c r="AC161" s="44" t="s">
        <v>369</v>
      </c>
      <c r="AD161" s="270" t="s">
        <v>878</v>
      </c>
      <c r="AE161" s="389" t="s">
        <v>879</v>
      </c>
      <c r="AF161" s="405">
        <v>2020130010070</v>
      </c>
      <c r="AG161" s="389" t="s">
        <v>878</v>
      </c>
      <c r="AH161" s="107" t="s">
        <v>880</v>
      </c>
      <c r="AI161" s="51" t="s">
        <v>821</v>
      </c>
      <c r="AJ161" s="46">
        <v>1</v>
      </c>
      <c r="AK161" s="46">
        <v>0.2</v>
      </c>
      <c r="AL161" s="46" t="s">
        <v>740</v>
      </c>
      <c r="AM161" s="46" t="s">
        <v>103</v>
      </c>
      <c r="AN161" s="51">
        <v>180</v>
      </c>
      <c r="AO161" s="134">
        <v>1</v>
      </c>
      <c r="AP161" s="51"/>
      <c r="AQ161" s="51"/>
      <c r="AR161" s="51">
        <v>3</v>
      </c>
      <c r="AS161" s="51"/>
      <c r="AT161" s="51">
        <v>31</v>
      </c>
      <c r="AU161" s="67">
        <v>1</v>
      </c>
      <c r="AV161" s="134">
        <v>0.42</v>
      </c>
      <c r="AW161" s="108" t="s">
        <v>526</v>
      </c>
      <c r="AX161" s="108" t="s">
        <v>881</v>
      </c>
      <c r="AY161" s="51" t="s">
        <v>376</v>
      </c>
      <c r="AZ161" s="179">
        <v>448786536</v>
      </c>
      <c r="BA161" s="51" t="s">
        <v>403</v>
      </c>
      <c r="BB161" s="108" t="s">
        <v>879</v>
      </c>
      <c r="BC161" s="108" t="s">
        <v>882</v>
      </c>
      <c r="BD161" s="371">
        <v>448786536</v>
      </c>
      <c r="BE161" s="371">
        <v>4500000</v>
      </c>
      <c r="BF161" s="108" t="s">
        <v>110</v>
      </c>
      <c r="BG161" s="129" t="s">
        <v>263</v>
      </c>
      <c r="BH161" s="108" t="s">
        <v>217</v>
      </c>
      <c r="BI161" s="108" t="s">
        <v>376</v>
      </c>
      <c r="BJ161" s="288" t="s">
        <v>740</v>
      </c>
      <c r="BK161" s="138">
        <v>4500000</v>
      </c>
      <c r="BL161" s="109">
        <v>1.0027038779077811E-2</v>
      </c>
      <c r="BM161" s="288"/>
      <c r="BN161" s="289" t="s">
        <v>883</v>
      </c>
      <c r="BO161" s="182" t="s">
        <v>431</v>
      </c>
      <c r="BP161" s="182" t="s">
        <v>432</v>
      </c>
      <c r="BQ161" s="182" t="s">
        <v>433</v>
      </c>
    </row>
    <row r="162" spans="1:70" s="260" customFormat="1" ht="76.5" customHeight="1">
      <c r="A162" s="79"/>
      <c r="B162" s="80"/>
      <c r="C162" s="80"/>
      <c r="D162" s="117"/>
      <c r="E162" s="117"/>
      <c r="F162" s="117"/>
      <c r="G162" s="117"/>
      <c r="H162" s="118"/>
      <c r="I162" s="118"/>
      <c r="J162" s="390"/>
      <c r="K162" s="390"/>
      <c r="L162" s="390"/>
      <c r="M162" s="390"/>
      <c r="N162" s="390"/>
      <c r="O162" s="390"/>
      <c r="P162" s="390"/>
      <c r="Q162" s="390"/>
      <c r="R162" s="390"/>
      <c r="S162" s="390"/>
      <c r="T162" s="390"/>
      <c r="U162" s="390"/>
      <c r="V162" s="390"/>
      <c r="W162" s="375"/>
      <c r="X162" s="375"/>
      <c r="Y162" s="430"/>
      <c r="Z162" s="430"/>
      <c r="AA162" s="95" t="s">
        <v>95</v>
      </c>
      <c r="AB162" s="95" t="s">
        <v>123</v>
      </c>
      <c r="AC162" s="80"/>
      <c r="AD162" s="273"/>
      <c r="AE162" s="390"/>
      <c r="AF162" s="406"/>
      <c r="AG162" s="390"/>
      <c r="AH162" s="107" t="s">
        <v>884</v>
      </c>
      <c r="AI162" s="51" t="s">
        <v>821</v>
      </c>
      <c r="AJ162" s="46">
        <v>1</v>
      </c>
      <c r="AK162" s="46">
        <v>0.15</v>
      </c>
      <c r="AL162" s="46" t="s">
        <v>740</v>
      </c>
      <c r="AM162" s="46" t="s">
        <v>103</v>
      </c>
      <c r="AN162" s="51">
        <v>180</v>
      </c>
      <c r="AO162" s="134">
        <v>1</v>
      </c>
      <c r="AP162" s="51"/>
      <c r="AQ162" s="51"/>
      <c r="AR162" s="51">
        <v>0</v>
      </c>
      <c r="AS162" s="51"/>
      <c r="AT162" s="51">
        <v>7</v>
      </c>
      <c r="AU162" s="67">
        <v>1</v>
      </c>
      <c r="AV162" s="134">
        <v>0.2</v>
      </c>
      <c r="AW162" s="108" t="s">
        <v>526</v>
      </c>
      <c r="AX162" s="108" t="s">
        <v>881</v>
      </c>
      <c r="AY162" s="108"/>
      <c r="AZ162" s="136"/>
      <c r="BA162" s="108"/>
      <c r="BB162" s="108"/>
      <c r="BC162" s="108"/>
      <c r="BD162" s="372"/>
      <c r="BE162" s="372"/>
      <c r="BF162" s="108" t="s">
        <v>110</v>
      </c>
      <c r="BG162" s="129" t="s">
        <v>263</v>
      </c>
      <c r="BH162" s="108" t="s">
        <v>217</v>
      </c>
      <c r="BI162" s="108"/>
      <c r="BJ162" s="108" t="s">
        <v>740</v>
      </c>
      <c r="BK162" s="138">
        <v>0</v>
      </c>
      <c r="BL162" s="109">
        <v>0</v>
      </c>
      <c r="BM162" s="108"/>
      <c r="BN162" s="289" t="s">
        <v>883</v>
      </c>
      <c r="BO162" s="109"/>
      <c r="BP162" s="109"/>
      <c r="BQ162" s="109"/>
    </row>
    <row r="163" spans="1:70" s="260" customFormat="1" ht="116.45" customHeight="1">
      <c r="A163" s="79"/>
      <c r="B163" s="80"/>
      <c r="C163" s="80"/>
      <c r="D163" s="117"/>
      <c r="E163" s="117"/>
      <c r="F163" s="117"/>
      <c r="G163" s="117"/>
      <c r="H163" s="118"/>
      <c r="I163" s="118"/>
      <c r="J163" s="390"/>
      <c r="K163" s="390"/>
      <c r="L163" s="390"/>
      <c r="M163" s="390"/>
      <c r="N163" s="390"/>
      <c r="O163" s="390"/>
      <c r="P163" s="390"/>
      <c r="Q163" s="390"/>
      <c r="R163" s="390"/>
      <c r="S163" s="390"/>
      <c r="T163" s="390"/>
      <c r="U163" s="390"/>
      <c r="V163" s="390"/>
      <c r="W163" s="375"/>
      <c r="X163" s="375"/>
      <c r="Y163" s="430"/>
      <c r="Z163" s="430"/>
      <c r="AA163" s="95" t="s">
        <v>136</v>
      </c>
      <c r="AB163" s="95" t="s">
        <v>137</v>
      </c>
      <c r="AC163" s="80"/>
      <c r="AD163" s="273"/>
      <c r="AE163" s="390"/>
      <c r="AF163" s="406"/>
      <c r="AG163" s="390"/>
      <c r="AH163" s="107" t="s">
        <v>885</v>
      </c>
      <c r="AI163" s="51" t="s">
        <v>821</v>
      </c>
      <c r="AJ163" s="51">
        <v>150</v>
      </c>
      <c r="AK163" s="46">
        <v>0.2</v>
      </c>
      <c r="AL163" s="46" t="s">
        <v>740</v>
      </c>
      <c r="AM163" s="46" t="s">
        <v>103</v>
      </c>
      <c r="AN163" s="51">
        <v>180</v>
      </c>
      <c r="AO163" s="51">
        <v>150</v>
      </c>
      <c r="AP163" s="51"/>
      <c r="AQ163" s="51"/>
      <c r="AR163" s="51">
        <v>0</v>
      </c>
      <c r="AS163" s="51"/>
      <c r="AT163" s="51">
        <v>0</v>
      </c>
      <c r="AU163" s="67">
        <f t="shared" si="10"/>
        <v>0</v>
      </c>
      <c r="AV163" s="134">
        <v>0</v>
      </c>
      <c r="AW163" s="108" t="s">
        <v>526</v>
      </c>
      <c r="AX163" s="108" t="s">
        <v>881</v>
      </c>
      <c r="AY163" s="108"/>
      <c r="AZ163" s="136"/>
      <c r="BA163" s="107"/>
      <c r="BB163" s="108"/>
      <c r="BC163" s="108"/>
      <c r="BD163" s="372"/>
      <c r="BE163" s="372"/>
      <c r="BF163" s="108" t="s">
        <v>110</v>
      </c>
      <c r="BG163" s="129" t="s">
        <v>388</v>
      </c>
      <c r="BH163" s="108" t="s">
        <v>217</v>
      </c>
      <c r="BI163" s="108"/>
      <c r="BJ163" s="108" t="s">
        <v>740</v>
      </c>
      <c r="BK163" s="138">
        <v>0</v>
      </c>
      <c r="BL163" s="109">
        <v>0</v>
      </c>
      <c r="BM163" s="108"/>
      <c r="BN163" s="107"/>
      <c r="BO163" s="108"/>
      <c r="BP163" s="108"/>
      <c r="BQ163" s="108"/>
      <c r="BR163" s="260" t="s">
        <v>886</v>
      </c>
    </row>
    <row r="164" spans="1:70" s="260" customFormat="1" ht="114.6" customHeight="1">
      <c r="A164" s="79"/>
      <c r="B164" s="80"/>
      <c r="C164" s="80"/>
      <c r="D164" s="117"/>
      <c r="E164" s="117"/>
      <c r="F164" s="117"/>
      <c r="G164" s="117"/>
      <c r="H164" s="118"/>
      <c r="I164" s="118"/>
      <c r="J164" s="390"/>
      <c r="K164" s="390"/>
      <c r="L164" s="390"/>
      <c r="M164" s="390"/>
      <c r="N164" s="390"/>
      <c r="O164" s="390"/>
      <c r="P164" s="390"/>
      <c r="Q164" s="390"/>
      <c r="R164" s="390"/>
      <c r="S164" s="390"/>
      <c r="T164" s="390"/>
      <c r="U164" s="390"/>
      <c r="V164" s="390"/>
      <c r="W164" s="375"/>
      <c r="X164" s="375"/>
      <c r="Y164" s="430"/>
      <c r="Z164" s="430"/>
      <c r="AA164" s="95"/>
      <c r="AB164" s="95"/>
      <c r="AC164" s="80"/>
      <c r="AD164" s="273"/>
      <c r="AE164" s="390"/>
      <c r="AF164" s="406"/>
      <c r="AG164" s="390"/>
      <c r="AH164" s="107" t="s">
        <v>887</v>
      </c>
      <c r="AI164" s="51" t="s">
        <v>888</v>
      </c>
      <c r="AJ164" s="51">
        <v>6</v>
      </c>
      <c r="AK164" s="46">
        <v>0.15</v>
      </c>
      <c r="AL164" s="46" t="s">
        <v>740</v>
      </c>
      <c r="AM164" s="46" t="s">
        <v>103</v>
      </c>
      <c r="AN164" s="51">
        <v>180</v>
      </c>
      <c r="AO164" s="51">
        <v>6</v>
      </c>
      <c r="AP164" s="51"/>
      <c r="AQ164" s="51"/>
      <c r="AR164" s="51">
        <v>0</v>
      </c>
      <c r="AS164" s="51"/>
      <c r="AT164" s="51">
        <v>0</v>
      </c>
      <c r="AU164" s="67">
        <f t="shared" si="10"/>
        <v>0</v>
      </c>
      <c r="AV164" s="134">
        <v>0</v>
      </c>
      <c r="AW164" s="108" t="s">
        <v>526</v>
      </c>
      <c r="AX164" s="108" t="s">
        <v>881</v>
      </c>
      <c r="AY164" s="108"/>
      <c r="AZ164" s="136"/>
      <c r="BA164" s="107"/>
      <c r="BB164" s="108"/>
      <c r="BC164" s="108"/>
      <c r="BD164" s="372"/>
      <c r="BE164" s="372"/>
      <c r="BF164" s="108" t="s">
        <v>110</v>
      </c>
      <c r="BG164" s="129" t="s">
        <v>546</v>
      </c>
      <c r="BH164" s="108" t="s">
        <v>217</v>
      </c>
      <c r="BI164" s="108"/>
      <c r="BJ164" s="108" t="s">
        <v>740</v>
      </c>
      <c r="BK164" s="138">
        <v>0</v>
      </c>
      <c r="BL164" s="109">
        <v>0</v>
      </c>
      <c r="BM164" s="108"/>
      <c r="BN164" s="107"/>
      <c r="BO164" s="108"/>
      <c r="BP164" s="108"/>
      <c r="BQ164" s="109"/>
    </row>
    <row r="165" spans="1:70" s="260" customFormat="1" ht="182.25" customHeight="1">
      <c r="A165" s="79"/>
      <c r="B165" s="80"/>
      <c r="C165" s="80"/>
      <c r="D165" s="117"/>
      <c r="E165" s="117"/>
      <c r="F165" s="117"/>
      <c r="G165" s="117"/>
      <c r="H165" s="118"/>
      <c r="I165" s="118"/>
      <c r="J165" s="390"/>
      <c r="K165" s="390"/>
      <c r="L165" s="390"/>
      <c r="M165" s="390"/>
      <c r="N165" s="390"/>
      <c r="O165" s="390"/>
      <c r="P165" s="390"/>
      <c r="Q165" s="390"/>
      <c r="R165" s="390"/>
      <c r="S165" s="390"/>
      <c r="T165" s="390"/>
      <c r="U165" s="390"/>
      <c r="V165" s="390"/>
      <c r="W165" s="375"/>
      <c r="X165" s="375"/>
      <c r="Y165" s="430"/>
      <c r="Z165" s="430"/>
      <c r="AA165" s="95"/>
      <c r="AB165" s="95"/>
      <c r="AC165" s="80"/>
      <c r="AD165" s="273"/>
      <c r="AE165" s="390"/>
      <c r="AF165" s="406"/>
      <c r="AG165" s="390"/>
      <c r="AH165" s="107" t="s">
        <v>889</v>
      </c>
      <c r="AI165" s="51" t="s">
        <v>890</v>
      </c>
      <c r="AJ165" s="51">
        <v>6</v>
      </c>
      <c r="AK165" s="90">
        <v>0.2</v>
      </c>
      <c r="AL165" s="46" t="s">
        <v>740</v>
      </c>
      <c r="AM165" s="46" t="s">
        <v>103</v>
      </c>
      <c r="AN165" s="52">
        <v>180</v>
      </c>
      <c r="AO165" s="52">
        <v>6</v>
      </c>
      <c r="AP165" s="52"/>
      <c r="AQ165" s="52"/>
      <c r="AR165" s="52">
        <v>0</v>
      </c>
      <c r="AS165" s="52"/>
      <c r="AT165" s="52">
        <v>0</v>
      </c>
      <c r="AU165" s="67">
        <f t="shared" si="10"/>
        <v>0</v>
      </c>
      <c r="AV165" s="91">
        <v>0</v>
      </c>
      <c r="AW165" s="108" t="s">
        <v>526</v>
      </c>
      <c r="AX165" s="108" t="s">
        <v>881</v>
      </c>
      <c r="AY165" s="64"/>
      <c r="AZ165" s="290"/>
      <c r="BA165" s="61"/>
      <c r="BB165" s="64"/>
      <c r="BC165" s="64"/>
      <c r="BD165" s="372"/>
      <c r="BE165" s="372"/>
      <c r="BF165" s="108" t="s">
        <v>110</v>
      </c>
      <c r="BG165" s="129" t="s">
        <v>546</v>
      </c>
      <c r="BH165" s="64" t="s">
        <v>217</v>
      </c>
      <c r="BI165" s="64"/>
      <c r="BJ165" s="64" t="s">
        <v>740</v>
      </c>
      <c r="BK165" s="87">
        <v>0</v>
      </c>
      <c r="BL165" s="63">
        <v>0</v>
      </c>
      <c r="BM165" s="64"/>
      <c r="BN165" s="107"/>
      <c r="BO165" s="64"/>
      <c r="BP165" s="64"/>
      <c r="BQ165" s="64"/>
    </row>
    <row r="166" spans="1:70" s="260" customFormat="1" ht="187.5" customHeight="1">
      <c r="A166" s="79"/>
      <c r="B166" s="80"/>
      <c r="C166" s="80"/>
      <c r="D166" s="117"/>
      <c r="E166" s="117"/>
      <c r="F166" s="117"/>
      <c r="G166" s="117"/>
      <c r="H166" s="118"/>
      <c r="I166" s="118"/>
      <c r="J166" s="390"/>
      <c r="K166" s="390"/>
      <c r="L166" s="390"/>
      <c r="M166" s="390"/>
      <c r="N166" s="390"/>
      <c r="O166" s="390"/>
      <c r="P166" s="390"/>
      <c r="Q166" s="390"/>
      <c r="R166" s="390"/>
      <c r="S166" s="390"/>
      <c r="T166" s="390"/>
      <c r="U166" s="390"/>
      <c r="V166" s="390"/>
      <c r="W166" s="375"/>
      <c r="X166" s="375"/>
      <c r="Y166" s="430"/>
      <c r="Z166" s="430"/>
      <c r="AA166" s="95"/>
      <c r="AB166" s="95"/>
      <c r="AC166" s="80"/>
      <c r="AD166" s="273"/>
      <c r="AE166" s="390"/>
      <c r="AF166" s="406"/>
      <c r="AG166" s="390"/>
      <c r="AH166" s="61" t="s">
        <v>891</v>
      </c>
      <c r="AI166" s="51" t="s">
        <v>892</v>
      </c>
      <c r="AJ166" s="51">
        <v>3</v>
      </c>
      <c r="AK166" s="46">
        <v>0.1</v>
      </c>
      <c r="AL166" s="46" t="s">
        <v>740</v>
      </c>
      <c r="AM166" s="46" t="s">
        <v>103</v>
      </c>
      <c r="AN166" s="52">
        <v>180</v>
      </c>
      <c r="AO166" s="52">
        <v>3</v>
      </c>
      <c r="AP166" s="52"/>
      <c r="AQ166" s="52"/>
      <c r="AR166" s="52">
        <v>0</v>
      </c>
      <c r="AS166" s="52"/>
      <c r="AT166" s="52">
        <v>0</v>
      </c>
      <c r="AU166" s="67">
        <f t="shared" si="10"/>
        <v>0</v>
      </c>
      <c r="AV166" s="91">
        <v>0</v>
      </c>
      <c r="AW166" s="108" t="s">
        <v>526</v>
      </c>
      <c r="AX166" s="108" t="s">
        <v>881</v>
      </c>
      <c r="AY166" s="64"/>
      <c r="AZ166" s="290"/>
      <c r="BA166" s="61"/>
      <c r="BB166" s="64"/>
      <c r="BC166" s="64"/>
      <c r="BD166" s="372"/>
      <c r="BE166" s="372"/>
      <c r="BF166" s="108" t="s">
        <v>110</v>
      </c>
      <c r="BG166" s="129" t="s">
        <v>546</v>
      </c>
      <c r="BH166" s="64" t="s">
        <v>217</v>
      </c>
      <c r="BI166" s="64"/>
      <c r="BJ166" s="64" t="s">
        <v>740</v>
      </c>
      <c r="BK166" s="87">
        <v>0</v>
      </c>
      <c r="BL166" s="63">
        <v>0</v>
      </c>
      <c r="BM166" s="64"/>
      <c r="BN166" s="107"/>
      <c r="BO166" s="64"/>
      <c r="BP166" s="64"/>
      <c r="BQ166" s="64"/>
    </row>
    <row r="167" spans="1:70" s="260" customFormat="1" ht="121.5" customHeight="1">
      <c r="A167" s="79"/>
      <c r="B167" s="80"/>
      <c r="C167" s="80"/>
      <c r="D167" s="117"/>
      <c r="E167" s="117"/>
      <c r="F167" s="117"/>
      <c r="G167" s="117"/>
      <c r="H167" s="118"/>
      <c r="I167" s="118"/>
      <c r="J167" s="390"/>
      <c r="K167" s="390"/>
      <c r="L167" s="390"/>
      <c r="M167" s="390"/>
      <c r="N167" s="390"/>
      <c r="O167" s="390"/>
      <c r="P167" s="390"/>
      <c r="Q167" s="390"/>
      <c r="R167" s="390"/>
      <c r="S167" s="390"/>
      <c r="T167" s="390"/>
      <c r="U167" s="390"/>
      <c r="V167" s="390"/>
      <c r="W167" s="375"/>
      <c r="X167" s="375"/>
      <c r="Y167" s="430"/>
      <c r="Z167" s="430"/>
      <c r="AA167" s="95"/>
      <c r="AB167" s="95"/>
      <c r="AC167" s="80"/>
      <c r="AD167" s="273"/>
      <c r="AE167" s="390"/>
      <c r="AF167" s="406"/>
      <c r="AG167" s="390"/>
      <c r="AH167" s="92"/>
      <c r="AI167" s="51"/>
      <c r="AJ167" s="223"/>
      <c r="AK167" s="46"/>
      <c r="AL167" s="46"/>
      <c r="AM167" s="46"/>
      <c r="AN167" s="52"/>
      <c r="AO167" s="52"/>
      <c r="AP167" s="52"/>
      <c r="AQ167" s="52"/>
      <c r="AR167" s="52"/>
      <c r="AS167" s="52"/>
      <c r="AT167" s="52"/>
      <c r="AU167" s="67"/>
      <c r="AV167" s="91"/>
      <c r="AW167" s="108" t="s">
        <v>526</v>
      </c>
      <c r="AX167" s="108" t="s">
        <v>881</v>
      </c>
      <c r="AY167" s="64"/>
      <c r="AZ167" s="290"/>
      <c r="BA167" s="61"/>
      <c r="BB167" s="64"/>
      <c r="BC167" s="64"/>
      <c r="BD167" s="373"/>
      <c r="BE167" s="373"/>
      <c r="BF167" s="64"/>
      <c r="BG167" s="86"/>
      <c r="BH167" s="64" t="s">
        <v>217</v>
      </c>
      <c r="BI167" s="64"/>
      <c r="BJ167" s="64"/>
      <c r="BK167" s="87">
        <v>0</v>
      </c>
      <c r="BL167" s="63">
        <v>0</v>
      </c>
      <c r="BM167" s="64"/>
      <c r="BN167" s="182"/>
      <c r="BO167" s="64"/>
      <c r="BP167" s="64"/>
      <c r="BQ167" s="64"/>
    </row>
    <row r="168" spans="1:70" s="260" customFormat="1" ht="140.25" customHeight="1">
      <c r="A168" s="79"/>
      <c r="B168" s="80"/>
      <c r="C168" s="80"/>
      <c r="D168" s="117"/>
      <c r="E168" s="117"/>
      <c r="F168" s="117"/>
      <c r="G168" s="117"/>
      <c r="H168" s="118"/>
      <c r="I168" s="118"/>
      <c r="J168" s="390"/>
      <c r="K168" s="391"/>
      <c r="L168" s="391"/>
      <c r="M168" s="391"/>
      <c r="N168" s="391"/>
      <c r="O168" s="391"/>
      <c r="P168" s="391"/>
      <c r="Q168" s="391"/>
      <c r="R168" s="391"/>
      <c r="S168" s="391"/>
      <c r="T168" s="391"/>
      <c r="U168" s="391"/>
      <c r="V168" s="391"/>
      <c r="W168" s="392"/>
      <c r="X168" s="392"/>
      <c r="Y168" s="431"/>
      <c r="Z168" s="431"/>
      <c r="AA168" s="282"/>
      <c r="AB168" s="282"/>
      <c r="AC168" s="283"/>
      <c r="AD168" s="273"/>
      <c r="AE168" s="391"/>
      <c r="AF168" s="407"/>
      <c r="AG168" s="391"/>
      <c r="AH168" s="386" t="str">
        <f>+AE161</f>
        <v>Prevención De la mortalidad materna y perinatal  Cartagena de Indias</v>
      </c>
      <c r="AI168" s="387"/>
      <c r="AJ168" s="387"/>
      <c r="AK168" s="387"/>
      <c r="AL168" s="387"/>
      <c r="AM168" s="387"/>
      <c r="AN168" s="387"/>
      <c r="AO168" s="387"/>
      <c r="AP168" s="387"/>
      <c r="AQ168" s="387"/>
      <c r="AR168" s="387"/>
      <c r="AS168" s="387"/>
      <c r="AT168" s="388"/>
      <c r="AU168" s="100">
        <f>AVERAGE(AU161:AU167)</f>
        <v>0.33333333333333331</v>
      </c>
      <c r="AV168" s="91"/>
      <c r="AW168" s="108" t="s">
        <v>526</v>
      </c>
      <c r="AX168" s="108" t="s">
        <v>881</v>
      </c>
      <c r="AY168" s="64"/>
      <c r="AZ168" s="290"/>
      <c r="BA168" s="61"/>
      <c r="BB168" s="64"/>
      <c r="BC168" s="64"/>
      <c r="BD168" s="291">
        <f>+BD161</f>
        <v>448786536</v>
      </c>
      <c r="BE168" s="291">
        <f>+BE161</f>
        <v>4500000</v>
      </c>
      <c r="BF168" s="64"/>
      <c r="BG168" s="86"/>
      <c r="BH168" s="64" t="s">
        <v>217</v>
      </c>
      <c r="BI168" s="64"/>
      <c r="BJ168" s="64"/>
      <c r="BK168" s="87">
        <v>0</v>
      </c>
      <c r="BL168" s="63">
        <v>0</v>
      </c>
      <c r="BM168" s="64"/>
      <c r="BN168" s="107"/>
      <c r="BO168" s="64"/>
      <c r="BP168" s="64"/>
      <c r="BQ168" s="64"/>
    </row>
    <row r="169" spans="1:70" s="260" customFormat="1" ht="229.5" customHeight="1">
      <c r="A169" s="79"/>
      <c r="B169" s="80"/>
      <c r="C169" s="80"/>
      <c r="D169" s="117"/>
      <c r="E169" s="117"/>
      <c r="F169" s="117"/>
      <c r="G169" s="117"/>
      <c r="H169" s="118"/>
      <c r="I169" s="118"/>
      <c r="J169" s="390"/>
      <c r="K169" s="102" t="s">
        <v>893</v>
      </c>
      <c r="L169" s="51" t="s">
        <v>894</v>
      </c>
      <c r="M169" s="51" t="s">
        <v>895</v>
      </c>
      <c r="N169" s="102" t="s">
        <v>893</v>
      </c>
      <c r="O169" s="51"/>
      <c r="P169" s="51" t="s">
        <v>93</v>
      </c>
      <c r="Q169" s="51" t="s">
        <v>896</v>
      </c>
      <c r="R169" s="292" t="s">
        <v>897</v>
      </c>
      <c r="S169" s="51" t="s">
        <v>897</v>
      </c>
      <c r="T169" s="47" t="s">
        <v>898</v>
      </c>
      <c r="U169" s="292" t="s">
        <v>899</v>
      </c>
      <c r="V169" s="201">
        <v>0</v>
      </c>
      <c r="W169" s="211" t="str">
        <f>+U169</f>
        <v>0,29 x 1000</v>
      </c>
      <c r="X169" s="100" t="str">
        <f>+T169</f>
        <v>1,8 x 1000</v>
      </c>
      <c r="Y169" s="100">
        <v>1</v>
      </c>
      <c r="Z169" s="100">
        <f>+(3.63-1.8)/(3.63-0.87)</f>
        <v>0.66304347826086951</v>
      </c>
      <c r="AA169" s="51" t="s">
        <v>95</v>
      </c>
      <c r="AB169" s="51" t="s">
        <v>96</v>
      </c>
      <c r="AC169" s="105" t="s">
        <v>369</v>
      </c>
      <c r="AD169" s="106" t="s">
        <v>900</v>
      </c>
      <c r="AE169" s="396" t="s">
        <v>901</v>
      </c>
      <c r="AF169" s="396">
        <v>2020130010069</v>
      </c>
      <c r="AG169" s="396" t="s">
        <v>900</v>
      </c>
      <c r="AH169" s="61" t="s">
        <v>902</v>
      </c>
      <c r="AI169" s="108" t="s">
        <v>903</v>
      </c>
      <c r="AJ169" s="51">
        <v>7</v>
      </c>
      <c r="AK169" s="46">
        <v>0.1</v>
      </c>
      <c r="AL169" s="46" t="s">
        <v>740</v>
      </c>
      <c r="AM169" s="46" t="s">
        <v>904</v>
      </c>
      <c r="AN169" s="51">
        <v>180</v>
      </c>
      <c r="AO169" s="51">
        <v>7</v>
      </c>
      <c r="AP169" s="51"/>
      <c r="AQ169" s="51"/>
      <c r="AR169" s="51">
        <v>0</v>
      </c>
      <c r="AS169" s="51"/>
      <c r="AT169" s="51">
        <v>0</v>
      </c>
      <c r="AU169" s="67">
        <f t="shared" si="10"/>
        <v>0</v>
      </c>
      <c r="AV169" s="46">
        <v>0</v>
      </c>
      <c r="AW169" s="64" t="s">
        <v>905</v>
      </c>
      <c r="AX169" s="108" t="s">
        <v>881</v>
      </c>
      <c r="AY169" s="51" t="s">
        <v>376</v>
      </c>
      <c r="AZ169" s="179">
        <v>918531044</v>
      </c>
      <c r="BA169" s="129" t="s">
        <v>403</v>
      </c>
      <c r="BB169" s="108" t="s">
        <v>901</v>
      </c>
      <c r="BC169" s="108" t="s">
        <v>906</v>
      </c>
      <c r="BD169" s="371">
        <v>918531044</v>
      </c>
      <c r="BE169" s="371">
        <v>104386000</v>
      </c>
      <c r="BF169" s="51" t="s">
        <v>110</v>
      </c>
      <c r="BG169" s="51" t="s">
        <v>546</v>
      </c>
      <c r="BH169" s="51" t="s">
        <v>217</v>
      </c>
      <c r="BI169" s="51" t="s">
        <v>376</v>
      </c>
      <c r="BJ169" s="51" t="s">
        <v>740</v>
      </c>
      <c r="BK169" s="206">
        <v>86732000</v>
      </c>
      <c r="BL169" s="134">
        <v>9.4399999999999998E-2</v>
      </c>
      <c r="BM169" s="108"/>
      <c r="BN169" s="280"/>
      <c r="BO169" s="182" t="s">
        <v>431</v>
      </c>
      <c r="BP169" s="182" t="s">
        <v>432</v>
      </c>
      <c r="BQ169" s="182" t="s">
        <v>433</v>
      </c>
    </row>
    <row r="170" spans="1:70" s="260" customFormat="1" ht="189.75" customHeight="1">
      <c r="A170" s="79"/>
      <c r="B170" s="80"/>
      <c r="C170" s="80"/>
      <c r="D170" s="117"/>
      <c r="E170" s="117"/>
      <c r="F170" s="117"/>
      <c r="G170" s="117"/>
      <c r="H170" s="118"/>
      <c r="I170" s="118"/>
      <c r="J170" s="390"/>
      <c r="K170" s="102" t="s">
        <v>907</v>
      </c>
      <c r="L170" s="51" t="s">
        <v>908</v>
      </c>
      <c r="M170" s="51" t="s">
        <v>909</v>
      </c>
      <c r="N170" s="102" t="s">
        <v>907</v>
      </c>
      <c r="O170" s="51"/>
      <c r="P170" s="51" t="s">
        <v>93</v>
      </c>
      <c r="Q170" s="51" t="s">
        <v>553</v>
      </c>
      <c r="R170" s="46" t="s">
        <v>910</v>
      </c>
      <c r="S170" s="46" t="s">
        <v>910</v>
      </c>
      <c r="T170" s="47" t="s">
        <v>911</v>
      </c>
      <c r="U170" s="201">
        <v>9.8000000000000007</v>
      </c>
      <c r="V170" s="201">
        <v>0</v>
      </c>
      <c r="W170" s="42" t="s">
        <v>912</v>
      </c>
      <c r="X170" s="100" t="str">
        <f>+T170</f>
        <v>45,7 x 1000</v>
      </c>
      <c r="Y170" s="100">
        <v>1</v>
      </c>
      <c r="Z170" s="100">
        <f>+(72.87-45.7)/(72.87-47.6)</f>
        <v>1.0751879699248119</v>
      </c>
      <c r="AA170" s="51" t="s">
        <v>95</v>
      </c>
      <c r="AB170" s="51" t="s">
        <v>123</v>
      </c>
      <c r="AC170" s="105"/>
      <c r="AD170" s="106"/>
      <c r="AE170" s="397"/>
      <c r="AF170" s="397"/>
      <c r="AG170" s="397"/>
      <c r="AH170" s="61" t="s">
        <v>913</v>
      </c>
      <c r="AI170" s="108" t="s">
        <v>914</v>
      </c>
      <c r="AJ170" s="52">
        <v>1</v>
      </c>
      <c r="AK170" s="46">
        <v>0.1</v>
      </c>
      <c r="AL170" s="46" t="s">
        <v>740</v>
      </c>
      <c r="AM170" s="46" t="s">
        <v>103</v>
      </c>
      <c r="AN170" s="52">
        <v>180</v>
      </c>
      <c r="AO170" s="52">
        <v>1</v>
      </c>
      <c r="AP170" s="52"/>
      <c r="AQ170" s="52"/>
      <c r="AR170" s="52">
        <v>0</v>
      </c>
      <c r="AS170" s="52"/>
      <c r="AT170" s="52">
        <v>0</v>
      </c>
      <c r="AU170" s="67">
        <f t="shared" si="10"/>
        <v>0</v>
      </c>
      <c r="AV170" s="223">
        <v>0</v>
      </c>
      <c r="AW170" s="64" t="s">
        <v>905</v>
      </c>
      <c r="AX170" s="108" t="s">
        <v>881</v>
      </c>
      <c r="AY170" s="108"/>
      <c r="AZ170" s="136"/>
      <c r="BA170" s="107"/>
      <c r="BB170" s="108"/>
      <c r="BC170" s="108"/>
      <c r="BD170" s="372"/>
      <c r="BE170" s="372"/>
      <c r="BF170" s="51" t="s">
        <v>110</v>
      </c>
      <c r="BG170" s="51" t="s">
        <v>388</v>
      </c>
      <c r="BH170" s="51" t="s">
        <v>217</v>
      </c>
      <c r="BI170" s="51"/>
      <c r="BJ170" s="51" t="s">
        <v>740</v>
      </c>
      <c r="BK170" s="138"/>
      <c r="BL170" s="109"/>
      <c r="BM170" s="108"/>
      <c r="BN170" s="45"/>
      <c r="BO170" s="108"/>
      <c r="BP170" s="108"/>
      <c r="BQ170" s="108"/>
    </row>
    <row r="171" spans="1:70" s="260" customFormat="1" ht="158.25" customHeight="1">
      <c r="A171" s="79"/>
      <c r="B171" s="80"/>
      <c r="C171" s="80"/>
      <c r="D171" s="117"/>
      <c r="E171" s="117"/>
      <c r="F171" s="117"/>
      <c r="G171" s="117"/>
      <c r="H171" s="118"/>
      <c r="I171" s="118"/>
      <c r="J171" s="390"/>
      <c r="K171" s="102" t="s">
        <v>915</v>
      </c>
      <c r="L171" s="51" t="s">
        <v>916</v>
      </c>
      <c r="M171" s="51" t="s">
        <v>917</v>
      </c>
      <c r="N171" s="102" t="s">
        <v>915</v>
      </c>
      <c r="O171" s="51"/>
      <c r="P171" s="51" t="s">
        <v>93</v>
      </c>
      <c r="Q171" s="51" t="s">
        <v>918</v>
      </c>
      <c r="R171" s="52">
        <v>280</v>
      </c>
      <c r="S171" s="51">
        <v>70</v>
      </c>
      <c r="T171" s="51">
        <v>192</v>
      </c>
      <c r="U171" s="201">
        <v>12</v>
      </c>
      <c r="V171" s="201">
        <v>43</v>
      </c>
      <c r="W171" s="42">
        <f t="shared" si="11"/>
        <v>55</v>
      </c>
      <c r="X171" s="153">
        <f t="shared" si="12"/>
        <v>247</v>
      </c>
      <c r="Y171" s="100">
        <f t="shared" si="13"/>
        <v>0.7857142857142857</v>
      </c>
      <c r="Z171" s="100">
        <f t="shared" si="14"/>
        <v>0.88214285714285712</v>
      </c>
      <c r="AA171" s="51" t="s">
        <v>136</v>
      </c>
      <c r="AB171" s="51" t="s">
        <v>137</v>
      </c>
      <c r="AC171" s="105"/>
      <c r="AD171" s="106"/>
      <c r="AE171" s="397"/>
      <c r="AF171" s="397"/>
      <c r="AG171" s="397"/>
      <c r="AH171" s="61" t="s">
        <v>919</v>
      </c>
      <c r="AI171" s="108" t="s">
        <v>821</v>
      </c>
      <c r="AJ171" s="52">
        <v>100</v>
      </c>
      <c r="AK171" s="46">
        <v>0.1</v>
      </c>
      <c r="AL171" s="46" t="s">
        <v>740</v>
      </c>
      <c r="AM171" s="46" t="s">
        <v>103</v>
      </c>
      <c r="AN171" s="52">
        <v>180</v>
      </c>
      <c r="AO171" s="52">
        <v>100</v>
      </c>
      <c r="AP171" s="52"/>
      <c r="AQ171" s="52"/>
      <c r="AR171" s="52">
        <v>0</v>
      </c>
      <c r="AS171" s="52"/>
      <c r="AT171" s="52">
        <v>0</v>
      </c>
      <c r="AU171" s="67">
        <f t="shared" si="10"/>
        <v>0</v>
      </c>
      <c r="AV171" s="223">
        <v>0</v>
      </c>
      <c r="AW171" s="64" t="s">
        <v>905</v>
      </c>
      <c r="AX171" s="108" t="s">
        <v>881</v>
      </c>
      <c r="AY171" s="108"/>
      <c r="AZ171" s="136"/>
      <c r="BA171" s="107"/>
      <c r="BB171" s="108"/>
      <c r="BC171" s="108"/>
      <c r="BD171" s="372"/>
      <c r="BE171" s="372"/>
      <c r="BF171" s="51" t="s">
        <v>110</v>
      </c>
      <c r="BG171" s="51" t="s">
        <v>920</v>
      </c>
      <c r="BH171" s="51" t="s">
        <v>217</v>
      </c>
      <c r="BI171" s="51"/>
      <c r="BJ171" s="51" t="s">
        <v>740</v>
      </c>
      <c r="BK171" s="138"/>
      <c r="BL171" s="109"/>
      <c r="BM171" s="108"/>
      <c r="BN171" s="45"/>
      <c r="BO171" s="108"/>
      <c r="BP171" s="108"/>
      <c r="BQ171" s="109"/>
    </row>
    <row r="172" spans="1:70" s="260" customFormat="1" ht="194.25" customHeight="1">
      <c r="A172" s="79"/>
      <c r="B172" s="80"/>
      <c r="C172" s="80"/>
      <c r="D172" s="117"/>
      <c r="E172" s="117"/>
      <c r="F172" s="117"/>
      <c r="G172" s="117"/>
      <c r="H172" s="118"/>
      <c r="I172" s="118"/>
      <c r="J172" s="390"/>
      <c r="K172" s="102" t="s">
        <v>921</v>
      </c>
      <c r="L172" s="51" t="s">
        <v>922</v>
      </c>
      <c r="M172" s="51" t="s">
        <v>923</v>
      </c>
      <c r="N172" s="102" t="s">
        <v>921</v>
      </c>
      <c r="O172" s="51"/>
      <c r="P172" s="51" t="s">
        <v>93</v>
      </c>
      <c r="Q172" s="51" t="s">
        <v>924</v>
      </c>
      <c r="R172" s="52">
        <v>80</v>
      </c>
      <c r="S172" s="268">
        <v>20</v>
      </c>
      <c r="T172" s="52">
        <v>115</v>
      </c>
      <c r="U172" s="201">
        <v>15</v>
      </c>
      <c r="V172" s="201">
        <v>40</v>
      </c>
      <c r="W172" s="42">
        <f t="shared" si="11"/>
        <v>55</v>
      </c>
      <c r="X172" s="153">
        <f t="shared" si="12"/>
        <v>170</v>
      </c>
      <c r="Y172" s="100">
        <v>1</v>
      </c>
      <c r="Z172" s="100">
        <v>1</v>
      </c>
      <c r="AA172" s="51"/>
      <c r="AB172" s="51"/>
      <c r="AC172" s="105"/>
      <c r="AD172" s="106"/>
      <c r="AE172" s="397"/>
      <c r="AF172" s="397"/>
      <c r="AG172" s="397"/>
      <c r="AH172" s="61" t="s">
        <v>925</v>
      </c>
      <c r="AI172" s="108" t="s">
        <v>821</v>
      </c>
      <c r="AJ172" s="52">
        <v>1</v>
      </c>
      <c r="AK172" s="46">
        <v>0.1</v>
      </c>
      <c r="AL172" s="46" t="s">
        <v>740</v>
      </c>
      <c r="AM172" s="46" t="s">
        <v>103</v>
      </c>
      <c r="AN172" s="52">
        <v>180</v>
      </c>
      <c r="AO172" s="52">
        <v>1</v>
      </c>
      <c r="AP172" s="52"/>
      <c r="AQ172" s="52"/>
      <c r="AR172" s="52">
        <v>0</v>
      </c>
      <c r="AS172" s="52"/>
      <c r="AT172" s="52">
        <v>0</v>
      </c>
      <c r="AU172" s="67">
        <f t="shared" si="10"/>
        <v>0</v>
      </c>
      <c r="AV172" s="223">
        <v>0</v>
      </c>
      <c r="AW172" s="64" t="s">
        <v>905</v>
      </c>
      <c r="AX172" s="108" t="s">
        <v>881</v>
      </c>
      <c r="AY172" s="108"/>
      <c r="AZ172" s="136"/>
      <c r="BA172" s="107"/>
      <c r="BB172" s="108"/>
      <c r="BC172" s="108"/>
      <c r="BD172" s="372"/>
      <c r="BE172" s="372"/>
      <c r="BF172" s="51" t="s">
        <v>110</v>
      </c>
      <c r="BG172" s="51" t="s">
        <v>263</v>
      </c>
      <c r="BH172" s="51" t="s">
        <v>217</v>
      </c>
      <c r="BI172" s="51"/>
      <c r="BJ172" s="51" t="s">
        <v>740</v>
      </c>
      <c r="BK172" s="138"/>
      <c r="BL172" s="109"/>
      <c r="BM172" s="108"/>
      <c r="BN172" s="45"/>
      <c r="BO172" s="108"/>
      <c r="BP172" s="108"/>
      <c r="BQ172" s="109"/>
    </row>
    <row r="173" spans="1:70" s="260" customFormat="1" ht="222.75" customHeight="1">
      <c r="A173" s="79"/>
      <c r="B173" s="80"/>
      <c r="C173" s="80"/>
      <c r="D173" s="117"/>
      <c r="E173" s="117"/>
      <c r="F173" s="117"/>
      <c r="G173" s="117"/>
      <c r="H173" s="118"/>
      <c r="I173" s="118"/>
      <c r="J173" s="390"/>
      <c r="K173" s="102" t="s">
        <v>926</v>
      </c>
      <c r="L173" s="51" t="s">
        <v>927</v>
      </c>
      <c r="M173" s="46" t="s">
        <v>928</v>
      </c>
      <c r="N173" s="102" t="s">
        <v>926</v>
      </c>
      <c r="O173" s="51"/>
      <c r="P173" s="51" t="s">
        <v>93</v>
      </c>
      <c r="Q173" s="51" t="s">
        <v>929</v>
      </c>
      <c r="R173" s="46">
        <v>0.75</v>
      </c>
      <c r="S173" s="51" t="s">
        <v>930</v>
      </c>
      <c r="T173" s="47" t="s">
        <v>931</v>
      </c>
      <c r="U173" s="201">
        <v>0</v>
      </c>
      <c r="V173" s="201">
        <v>0</v>
      </c>
      <c r="W173" s="42">
        <f t="shared" si="11"/>
        <v>0</v>
      </c>
      <c r="X173" s="211" t="str">
        <f>+T173</f>
        <v>Niños expuestos a VIH: 8, para un total de 3.445 nacimientos en el cuarto trimestre del 2023</v>
      </c>
      <c r="Y173" s="100">
        <v>0</v>
      </c>
      <c r="Z173" s="100">
        <v>0.93700000000000006</v>
      </c>
      <c r="AA173" s="51"/>
      <c r="AB173" s="51"/>
      <c r="AC173" s="105"/>
      <c r="AD173" s="106"/>
      <c r="AE173" s="397"/>
      <c r="AF173" s="397"/>
      <c r="AG173" s="397"/>
      <c r="AH173" s="61" t="s">
        <v>932</v>
      </c>
      <c r="AI173" s="108" t="s">
        <v>821</v>
      </c>
      <c r="AJ173" s="52">
        <v>20</v>
      </c>
      <c r="AK173" s="46">
        <v>0.1</v>
      </c>
      <c r="AL173" s="46" t="s">
        <v>740</v>
      </c>
      <c r="AM173" s="46" t="s">
        <v>103</v>
      </c>
      <c r="AN173" s="52">
        <v>180</v>
      </c>
      <c r="AO173" s="52">
        <v>20</v>
      </c>
      <c r="AP173" s="52"/>
      <c r="AQ173" s="52"/>
      <c r="AR173" s="52">
        <v>40</v>
      </c>
      <c r="AS173" s="52"/>
      <c r="AT173" s="222">
        <v>28</v>
      </c>
      <c r="AU173" s="67">
        <v>1</v>
      </c>
      <c r="AV173" s="223">
        <v>0.42</v>
      </c>
      <c r="AW173" s="64" t="s">
        <v>905</v>
      </c>
      <c r="AX173" s="108" t="s">
        <v>881</v>
      </c>
      <c r="AY173" s="108"/>
      <c r="AZ173" s="136"/>
      <c r="BA173" s="107"/>
      <c r="BB173" s="108"/>
      <c r="BC173" s="108"/>
      <c r="BD173" s="372"/>
      <c r="BE173" s="372"/>
      <c r="BF173" s="51" t="s">
        <v>110</v>
      </c>
      <c r="BG173" s="51" t="s">
        <v>263</v>
      </c>
      <c r="BH173" s="51" t="s">
        <v>217</v>
      </c>
      <c r="BI173" s="51"/>
      <c r="BJ173" s="51" t="s">
        <v>740</v>
      </c>
      <c r="BK173" s="138"/>
      <c r="BL173" s="109"/>
      <c r="BM173" s="108"/>
      <c r="BN173" s="293" t="s">
        <v>933</v>
      </c>
      <c r="BO173" s="108"/>
      <c r="BP173" s="108"/>
      <c r="BQ173" s="109"/>
    </row>
    <row r="174" spans="1:70" s="260" customFormat="1" ht="232.5" customHeight="1">
      <c r="A174" s="79"/>
      <c r="B174" s="80"/>
      <c r="C174" s="80"/>
      <c r="D174" s="117"/>
      <c r="E174" s="117"/>
      <c r="F174" s="117"/>
      <c r="G174" s="117"/>
      <c r="H174" s="118"/>
      <c r="I174" s="118"/>
      <c r="J174" s="390"/>
      <c r="K174" s="102" t="s">
        <v>934</v>
      </c>
      <c r="L174" s="51" t="s">
        <v>935</v>
      </c>
      <c r="M174" s="51">
        <v>0</v>
      </c>
      <c r="N174" s="102" t="s">
        <v>934</v>
      </c>
      <c r="O174" s="51"/>
      <c r="P174" s="51" t="s">
        <v>93</v>
      </c>
      <c r="Q174" s="51" t="s">
        <v>936</v>
      </c>
      <c r="R174" s="52">
        <v>1</v>
      </c>
      <c r="S174" s="268">
        <v>1</v>
      </c>
      <c r="T174" s="52">
        <v>1</v>
      </c>
      <c r="U174" s="201">
        <v>0</v>
      </c>
      <c r="V174" s="201">
        <v>0</v>
      </c>
      <c r="W174" s="42">
        <f t="shared" si="11"/>
        <v>0</v>
      </c>
      <c r="X174" s="153">
        <f t="shared" si="12"/>
        <v>1</v>
      </c>
      <c r="Y174" s="100">
        <f t="shared" si="13"/>
        <v>0</v>
      </c>
      <c r="Z174" s="100">
        <f t="shared" si="14"/>
        <v>1</v>
      </c>
      <c r="AA174" s="51"/>
      <c r="AB174" s="51"/>
      <c r="AC174" s="105"/>
      <c r="AD174" s="106"/>
      <c r="AE174" s="397"/>
      <c r="AF174" s="397"/>
      <c r="AG174" s="397"/>
      <c r="AH174" s="61" t="s">
        <v>937</v>
      </c>
      <c r="AI174" s="108" t="s">
        <v>821</v>
      </c>
      <c r="AJ174" s="223">
        <v>1</v>
      </c>
      <c r="AK174" s="46">
        <v>0.05</v>
      </c>
      <c r="AL174" s="46" t="s">
        <v>740</v>
      </c>
      <c r="AM174" s="46" t="s">
        <v>103</v>
      </c>
      <c r="AN174" s="52">
        <v>180</v>
      </c>
      <c r="AO174" s="223">
        <v>1</v>
      </c>
      <c r="AP174" s="52"/>
      <c r="AQ174" s="52"/>
      <c r="AR174" s="52">
        <v>35</v>
      </c>
      <c r="AS174" s="52"/>
      <c r="AT174" s="222">
        <v>30</v>
      </c>
      <c r="AU174" s="67">
        <v>1</v>
      </c>
      <c r="AV174" s="223">
        <v>0.42</v>
      </c>
      <c r="AW174" s="64" t="s">
        <v>905</v>
      </c>
      <c r="AX174" s="108" t="s">
        <v>881</v>
      </c>
      <c r="AY174" s="108"/>
      <c r="AZ174" s="136"/>
      <c r="BA174" s="107"/>
      <c r="BB174" s="108"/>
      <c r="BC174" s="108"/>
      <c r="BD174" s="372"/>
      <c r="BE174" s="372"/>
      <c r="BF174" s="51" t="s">
        <v>110</v>
      </c>
      <c r="BG174" s="51" t="s">
        <v>263</v>
      </c>
      <c r="BH174" s="51" t="s">
        <v>217</v>
      </c>
      <c r="BI174" s="51"/>
      <c r="BJ174" s="51" t="s">
        <v>740</v>
      </c>
      <c r="BK174" s="138"/>
      <c r="BL174" s="109"/>
      <c r="BM174" s="108"/>
      <c r="BN174" s="293" t="s">
        <v>938</v>
      </c>
      <c r="BO174" s="108"/>
      <c r="BP174" s="108"/>
      <c r="BQ174" s="108"/>
    </row>
    <row r="175" spans="1:70" s="260" customFormat="1" ht="171.75" customHeight="1">
      <c r="A175" s="79"/>
      <c r="B175" s="80"/>
      <c r="C175" s="80"/>
      <c r="D175" s="117"/>
      <c r="E175" s="117"/>
      <c r="F175" s="117"/>
      <c r="G175" s="117"/>
      <c r="H175" s="118"/>
      <c r="I175" s="118"/>
      <c r="J175" s="390"/>
      <c r="K175" s="102" t="s">
        <v>939</v>
      </c>
      <c r="L175" s="51" t="s">
        <v>940</v>
      </c>
      <c r="M175" s="51" t="s">
        <v>923</v>
      </c>
      <c r="N175" s="102" t="s">
        <v>939</v>
      </c>
      <c r="O175" s="51"/>
      <c r="P175" s="51" t="s">
        <v>93</v>
      </c>
      <c r="Q175" s="51" t="s">
        <v>941</v>
      </c>
      <c r="R175" s="52">
        <v>80</v>
      </c>
      <c r="S175" s="268">
        <v>20</v>
      </c>
      <c r="T175" s="52">
        <v>80</v>
      </c>
      <c r="U175" s="201">
        <v>5</v>
      </c>
      <c r="V175" s="201">
        <v>0</v>
      </c>
      <c r="W175" s="42">
        <f t="shared" si="11"/>
        <v>5</v>
      </c>
      <c r="X175" s="153">
        <f t="shared" si="12"/>
        <v>85</v>
      </c>
      <c r="Y175" s="100">
        <f t="shared" si="13"/>
        <v>0.25</v>
      </c>
      <c r="Z175" s="100">
        <v>1</v>
      </c>
      <c r="AA175" s="51"/>
      <c r="AB175" s="51"/>
      <c r="AC175" s="105"/>
      <c r="AD175" s="106"/>
      <c r="AE175" s="397"/>
      <c r="AF175" s="397"/>
      <c r="AG175" s="397"/>
      <c r="AH175" s="61" t="s">
        <v>942</v>
      </c>
      <c r="AI175" s="108" t="s">
        <v>821</v>
      </c>
      <c r="AJ175" s="223">
        <v>1</v>
      </c>
      <c r="AK175" s="46">
        <v>0.05</v>
      </c>
      <c r="AL175" s="46" t="s">
        <v>740</v>
      </c>
      <c r="AM175" s="46" t="s">
        <v>103</v>
      </c>
      <c r="AN175" s="52">
        <v>180</v>
      </c>
      <c r="AO175" s="223">
        <v>1</v>
      </c>
      <c r="AP175" s="52"/>
      <c r="AQ175" s="52"/>
      <c r="AR175" s="52">
        <v>42</v>
      </c>
      <c r="AS175" s="52"/>
      <c r="AT175" s="222">
        <v>25</v>
      </c>
      <c r="AU175" s="67">
        <v>1</v>
      </c>
      <c r="AV175" s="223">
        <v>0.4</v>
      </c>
      <c r="AW175" s="64" t="s">
        <v>401</v>
      </c>
      <c r="AX175" s="108" t="s">
        <v>881</v>
      </c>
      <c r="AY175" s="108"/>
      <c r="AZ175" s="136"/>
      <c r="BA175" s="107"/>
      <c r="BB175" s="108"/>
      <c r="BC175" s="108"/>
      <c r="BD175" s="372"/>
      <c r="BE175" s="372"/>
      <c r="BF175" s="51" t="s">
        <v>110</v>
      </c>
      <c r="BG175" s="51" t="s">
        <v>263</v>
      </c>
      <c r="BH175" s="51" t="s">
        <v>217</v>
      </c>
      <c r="BI175" s="51"/>
      <c r="BJ175" s="51" t="s">
        <v>740</v>
      </c>
      <c r="BK175" s="138"/>
      <c r="BL175" s="109"/>
      <c r="BM175" s="108"/>
      <c r="BN175" s="293" t="s">
        <v>943</v>
      </c>
      <c r="BO175" s="108"/>
      <c r="BP175" s="108"/>
      <c r="BQ175" s="109"/>
    </row>
    <row r="176" spans="1:70" s="260" customFormat="1" ht="189" customHeight="1">
      <c r="A176" s="79"/>
      <c r="B176" s="80"/>
      <c r="C176" s="80"/>
      <c r="D176" s="117"/>
      <c r="E176" s="117"/>
      <c r="F176" s="117"/>
      <c r="G176" s="117"/>
      <c r="H176" s="118"/>
      <c r="I176" s="118"/>
      <c r="J176" s="390"/>
      <c r="K176" s="102" t="s">
        <v>944</v>
      </c>
      <c r="L176" s="51" t="s">
        <v>945</v>
      </c>
      <c r="M176" s="51" t="s">
        <v>946</v>
      </c>
      <c r="N176" s="102" t="s">
        <v>944</v>
      </c>
      <c r="O176" s="51"/>
      <c r="P176" s="51" t="s">
        <v>93</v>
      </c>
      <c r="Q176" s="51" t="s">
        <v>396</v>
      </c>
      <c r="R176" s="52">
        <v>4</v>
      </c>
      <c r="S176" s="268">
        <v>1</v>
      </c>
      <c r="T176" s="52">
        <v>3</v>
      </c>
      <c r="U176" s="201">
        <v>0</v>
      </c>
      <c r="V176" s="201">
        <v>0</v>
      </c>
      <c r="W176" s="42">
        <f t="shared" si="11"/>
        <v>0</v>
      </c>
      <c r="X176" s="153">
        <f t="shared" si="12"/>
        <v>3</v>
      </c>
      <c r="Y176" s="100">
        <f t="shared" si="13"/>
        <v>0</v>
      </c>
      <c r="Z176" s="100">
        <f t="shared" si="14"/>
        <v>0.75</v>
      </c>
      <c r="AA176" s="51"/>
      <c r="AB176" s="51"/>
      <c r="AC176" s="105"/>
      <c r="AD176" s="106"/>
      <c r="AE176" s="397"/>
      <c r="AF176" s="397"/>
      <c r="AG176" s="397"/>
      <c r="AH176" s="61" t="s">
        <v>947</v>
      </c>
      <c r="AI176" s="108" t="s">
        <v>821</v>
      </c>
      <c r="AJ176" s="223">
        <v>1</v>
      </c>
      <c r="AK176" s="46">
        <v>0.05</v>
      </c>
      <c r="AL176" s="46" t="s">
        <v>740</v>
      </c>
      <c r="AM176" s="46" t="s">
        <v>103</v>
      </c>
      <c r="AN176" s="52">
        <v>180</v>
      </c>
      <c r="AO176" s="223">
        <v>1</v>
      </c>
      <c r="AP176" s="52"/>
      <c r="AQ176" s="52"/>
      <c r="AR176" s="52">
        <v>35</v>
      </c>
      <c r="AS176" s="52"/>
      <c r="AT176" s="222">
        <v>30</v>
      </c>
      <c r="AU176" s="67">
        <v>1</v>
      </c>
      <c r="AV176" s="223">
        <v>0.42</v>
      </c>
      <c r="AW176" s="64" t="s">
        <v>401</v>
      </c>
      <c r="AX176" s="108" t="s">
        <v>881</v>
      </c>
      <c r="AY176" s="108"/>
      <c r="AZ176" s="136"/>
      <c r="BA176" s="107"/>
      <c r="BB176" s="108"/>
      <c r="BC176" s="108"/>
      <c r="BD176" s="372"/>
      <c r="BE176" s="372"/>
      <c r="BF176" s="51" t="s">
        <v>110</v>
      </c>
      <c r="BG176" s="51" t="s">
        <v>263</v>
      </c>
      <c r="BH176" s="51" t="s">
        <v>217</v>
      </c>
      <c r="BI176" s="51"/>
      <c r="BJ176" s="51" t="s">
        <v>740</v>
      </c>
      <c r="BK176" s="138"/>
      <c r="BL176" s="109"/>
      <c r="BM176" s="108"/>
      <c r="BN176" s="293" t="s">
        <v>948</v>
      </c>
      <c r="BO176" s="108"/>
      <c r="BP176" s="108"/>
      <c r="BQ176" s="109"/>
    </row>
    <row r="177" spans="1:70" s="260" customFormat="1" ht="135.75" customHeight="1">
      <c r="A177" s="79"/>
      <c r="B177" s="80"/>
      <c r="C177" s="80"/>
      <c r="D177" s="117"/>
      <c r="E177" s="117"/>
      <c r="F177" s="117"/>
      <c r="G177" s="117"/>
      <c r="H177" s="118"/>
      <c r="I177" s="118"/>
      <c r="J177" s="390"/>
      <c r="K177" s="389" t="s">
        <v>949</v>
      </c>
      <c r="L177" s="389" t="s">
        <v>950</v>
      </c>
      <c r="M177" s="389" t="s">
        <v>951</v>
      </c>
      <c r="N177" s="389" t="s">
        <v>949</v>
      </c>
      <c r="O177" s="389"/>
      <c r="P177" s="389" t="s">
        <v>93</v>
      </c>
      <c r="Q177" s="389" t="s">
        <v>918</v>
      </c>
      <c r="R177" s="389">
        <v>8000</v>
      </c>
      <c r="S177" s="389">
        <v>2000</v>
      </c>
      <c r="T177" s="389">
        <f>4539+2000</f>
        <v>6539</v>
      </c>
      <c r="U177" s="389">
        <v>346</v>
      </c>
      <c r="V177" s="389">
        <v>578</v>
      </c>
      <c r="W177" s="374">
        <f t="shared" si="11"/>
        <v>924</v>
      </c>
      <c r="X177" s="374">
        <f t="shared" si="12"/>
        <v>7463</v>
      </c>
      <c r="Y177" s="429">
        <f t="shared" si="13"/>
        <v>0.46200000000000002</v>
      </c>
      <c r="Z177" s="429">
        <f t="shared" si="14"/>
        <v>0.93287500000000001</v>
      </c>
      <c r="AA177" s="107"/>
      <c r="AB177" s="107"/>
      <c r="AC177" s="105"/>
      <c r="AD177" s="106"/>
      <c r="AE177" s="397"/>
      <c r="AF177" s="397"/>
      <c r="AG177" s="397"/>
      <c r="AH177" s="61" t="s">
        <v>952</v>
      </c>
      <c r="AI177" s="108" t="s">
        <v>892</v>
      </c>
      <c r="AJ177" s="52">
        <v>2600</v>
      </c>
      <c r="AK177" s="46">
        <v>0.05</v>
      </c>
      <c r="AL177" s="46" t="s">
        <v>740</v>
      </c>
      <c r="AM177" s="46" t="s">
        <v>103</v>
      </c>
      <c r="AN177" s="52">
        <v>180</v>
      </c>
      <c r="AO177" s="52">
        <v>2600</v>
      </c>
      <c r="AP177" s="52"/>
      <c r="AQ177" s="52"/>
      <c r="AR177" s="52">
        <v>0</v>
      </c>
      <c r="AS177" s="52"/>
      <c r="AT177" s="222">
        <v>0</v>
      </c>
      <c r="AU177" s="67">
        <f t="shared" si="10"/>
        <v>0</v>
      </c>
      <c r="AV177" s="223">
        <v>0</v>
      </c>
      <c r="AW177" s="64" t="s">
        <v>401</v>
      </c>
      <c r="AX177" s="108" t="s">
        <v>881</v>
      </c>
      <c r="AY177" s="108"/>
      <c r="AZ177" s="136"/>
      <c r="BA177" s="107"/>
      <c r="BB177" s="108"/>
      <c r="BC177" s="108"/>
      <c r="BD177" s="372"/>
      <c r="BE177" s="372"/>
      <c r="BF177" s="51" t="s">
        <v>110</v>
      </c>
      <c r="BG177" s="51" t="s">
        <v>388</v>
      </c>
      <c r="BH177" s="51" t="s">
        <v>217</v>
      </c>
      <c r="BI177" s="51"/>
      <c r="BJ177" s="51" t="s">
        <v>740</v>
      </c>
      <c r="BK177" s="138"/>
      <c r="BL177" s="109"/>
      <c r="BM177" s="108"/>
      <c r="BN177" s="45"/>
      <c r="BO177" s="108"/>
      <c r="BP177" s="108"/>
      <c r="BQ177" s="108"/>
    </row>
    <row r="178" spans="1:70" s="260" customFormat="1" ht="131.25" customHeight="1">
      <c r="A178" s="79"/>
      <c r="B178" s="80"/>
      <c r="C178" s="80"/>
      <c r="D178" s="117"/>
      <c r="E178" s="117"/>
      <c r="F178" s="117"/>
      <c r="G178" s="117"/>
      <c r="H178" s="118"/>
      <c r="I178" s="118"/>
      <c r="J178" s="390"/>
      <c r="K178" s="390"/>
      <c r="L178" s="390"/>
      <c r="M178" s="390"/>
      <c r="N178" s="390"/>
      <c r="O178" s="390"/>
      <c r="P178" s="390"/>
      <c r="Q178" s="390"/>
      <c r="R178" s="390"/>
      <c r="S178" s="390"/>
      <c r="T178" s="390"/>
      <c r="U178" s="390"/>
      <c r="V178" s="390"/>
      <c r="W178" s="375"/>
      <c r="X178" s="375"/>
      <c r="Y178" s="430"/>
      <c r="Z178" s="430"/>
      <c r="AA178" s="107"/>
      <c r="AB178" s="107"/>
      <c r="AC178" s="105"/>
      <c r="AD178" s="106"/>
      <c r="AE178" s="397"/>
      <c r="AF178" s="397"/>
      <c r="AG178" s="397"/>
      <c r="AH178" s="61" t="s">
        <v>953</v>
      </c>
      <c r="AI178" s="108" t="s">
        <v>821</v>
      </c>
      <c r="AJ178" s="223">
        <v>1</v>
      </c>
      <c r="AK178" s="46">
        <v>0.1</v>
      </c>
      <c r="AL178" s="46" t="s">
        <v>740</v>
      </c>
      <c r="AM178" s="46" t="s">
        <v>103</v>
      </c>
      <c r="AN178" s="52">
        <v>180</v>
      </c>
      <c r="AO178" s="223">
        <v>1</v>
      </c>
      <c r="AP178" s="52"/>
      <c r="AQ178" s="52"/>
      <c r="AR178" s="52">
        <v>15</v>
      </c>
      <c r="AS178" s="52"/>
      <c r="AT178" s="222">
        <v>25</v>
      </c>
      <c r="AU178" s="67">
        <v>1</v>
      </c>
      <c r="AV178" s="223">
        <v>0.42</v>
      </c>
      <c r="AW178" s="64"/>
      <c r="AX178" s="108"/>
      <c r="AY178" s="108"/>
      <c r="AZ178" s="136"/>
      <c r="BA178" s="107"/>
      <c r="BB178" s="108"/>
      <c r="BC178" s="108"/>
      <c r="BD178" s="372"/>
      <c r="BE178" s="372"/>
      <c r="BF178" s="51" t="s">
        <v>110</v>
      </c>
      <c r="BG178" s="51" t="s">
        <v>263</v>
      </c>
      <c r="BH178" s="51" t="s">
        <v>217</v>
      </c>
      <c r="BI178" s="51"/>
      <c r="BJ178" s="51" t="s">
        <v>740</v>
      </c>
      <c r="BK178" s="138"/>
      <c r="BL178" s="109"/>
      <c r="BM178" s="108"/>
      <c r="BN178" s="293"/>
      <c r="BO178" s="108"/>
      <c r="BP178" s="108"/>
      <c r="BQ178" s="109"/>
    </row>
    <row r="179" spans="1:70" s="260" customFormat="1" ht="115.5" customHeight="1">
      <c r="A179" s="79"/>
      <c r="B179" s="80"/>
      <c r="C179" s="80"/>
      <c r="D179" s="117"/>
      <c r="E179" s="117"/>
      <c r="F179" s="117"/>
      <c r="G179" s="117"/>
      <c r="H179" s="118"/>
      <c r="I179" s="118"/>
      <c r="J179" s="390"/>
      <c r="K179" s="390"/>
      <c r="L179" s="390"/>
      <c r="M179" s="390"/>
      <c r="N179" s="390"/>
      <c r="O179" s="390"/>
      <c r="P179" s="390"/>
      <c r="Q179" s="390"/>
      <c r="R179" s="390"/>
      <c r="S179" s="390"/>
      <c r="T179" s="390"/>
      <c r="U179" s="390"/>
      <c r="V179" s="390"/>
      <c r="W179" s="375"/>
      <c r="X179" s="375"/>
      <c r="Y179" s="430"/>
      <c r="Z179" s="430"/>
      <c r="AA179" s="107"/>
      <c r="AB179" s="107"/>
      <c r="AC179" s="105"/>
      <c r="AD179" s="106"/>
      <c r="AE179" s="397"/>
      <c r="AF179" s="397"/>
      <c r="AG179" s="397"/>
      <c r="AH179" s="61" t="s">
        <v>954</v>
      </c>
      <c r="AI179" s="108" t="s">
        <v>821</v>
      </c>
      <c r="AJ179" s="52">
        <v>30</v>
      </c>
      <c r="AK179" s="46">
        <v>0.05</v>
      </c>
      <c r="AL179" s="46" t="s">
        <v>740</v>
      </c>
      <c r="AM179" s="46" t="s">
        <v>103</v>
      </c>
      <c r="AN179" s="52">
        <v>180</v>
      </c>
      <c r="AO179" s="52">
        <v>30</v>
      </c>
      <c r="AP179" s="52"/>
      <c r="AQ179" s="52"/>
      <c r="AR179" s="52">
        <v>12</v>
      </c>
      <c r="AS179" s="52"/>
      <c r="AT179" s="222">
        <v>14</v>
      </c>
      <c r="AU179" s="67">
        <f t="shared" si="10"/>
        <v>0.46666666666666667</v>
      </c>
      <c r="AV179" s="223">
        <v>0.42</v>
      </c>
      <c r="AW179" s="64"/>
      <c r="AX179" s="108"/>
      <c r="AY179" s="108"/>
      <c r="AZ179" s="136"/>
      <c r="BA179" s="107"/>
      <c r="BB179" s="108"/>
      <c r="BC179" s="108"/>
      <c r="BD179" s="372"/>
      <c r="BE179" s="372"/>
      <c r="BF179" s="51" t="s">
        <v>110</v>
      </c>
      <c r="BG179" s="51" t="s">
        <v>263</v>
      </c>
      <c r="BH179" s="51" t="s">
        <v>217</v>
      </c>
      <c r="BI179" s="51"/>
      <c r="BJ179" s="51" t="s">
        <v>740</v>
      </c>
      <c r="BK179" s="138"/>
      <c r="BL179" s="109"/>
      <c r="BM179" s="108"/>
      <c r="BN179" s="293"/>
      <c r="BO179" s="108"/>
      <c r="BP179" s="108"/>
      <c r="BQ179" s="109"/>
    </row>
    <row r="180" spans="1:70" s="260" customFormat="1" ht="234" customHeight="1">
      <c r="A180" s="79"/>
      <c r="B180" s="80"/>
      <c r="C180" s="80"/>
      <c r="D180" s="117"/>
      <c r="E180" s="117"/>
      <c r="F180" s="117"/>
      <c r="G180" s="117"/>
      <c r="H180" s="118"/>
      <c r="I180" s="118"/>
      <c r="J180" s="390"/>
      <c r="K180" s="390"/>
      <c r="L180" s="390"/>
      <c r="M180" s="390"/>
      <c r="N180" s="390"/>
      <c r="O180" s="390"/>
      <c r="P180" s="390"/>
      <c r="Q180" s="390"/>
      <c r="R180" s="390"/>
      <c r="S180" s="390"/>
      <c r="T180" s="390"/>
      <c r="U180" s="390"/>
      <c r="V180" s="390"/>
      <c r="W180" s="375"/>
      <c r="X180" s="375"/>
      <c r="Y180" s="430"/>
      <c r="Z180" s="430"/>
      <c r="AA180" s="107"/>
      <c r="AB180" s="107"/>
      <c r="AC180" s="105"/>
      <c r="AD180" s="106"/>
      <c r="AE180" s="397"/>
      <c r="AF180" s="397"/>
      <c r="AG180" s="397"/>
      <c r="AH180" s="61" t="s">
        <v>955</v>
      </c>
      <c r="AI180" s="108" t="s">
        <v>821</v>
      </c>
      <c r="AJ180" s="52">
        <v>1</v>
      </c>
      <c r="AK180" s="46">
        <v>0.05</v>
      </c>
      <c r="AL180" s="46" t="s">
        <v>740</v>
      </c>
      <c r="AM180" s="46" t="s">
        <v>103</v>
      </c>
      <c r="AN180" s="52">
        <v>180</v>
      </c>
      <c r="AO180" s="52">
        <v>1</v>
      </c>
      <c r="AP180" s="52"/>
      <c r="AQ180" s="52"/>
      <c r="AR180" s="52">
        <v>0</v>
      </c>
      <c r="AS180" s="52"/>
      <c r="AT180" s="222">
        <v>0</v>
      </c>
      <c r="AU180" s="67">
        <f t="shared" si="10"/>
        <v>0</v>
      </c>
      <c r="AV180" s="223">
        <v>0</v>
      </c>
      <c r="AW180" s="64"/>
      <c r="AX180" s="108"/>
      <c r="AY180" s="108"/>
      <c r="AZ180" s="136"/>
      <c r="BA180" s="107"/>
      <c r="BB180" s="108"/>
      <c r="BC180" s="108"/>
      <c r="BD180" s="372"/>
      <c r="BE180" s="372"/>
      <c r="BF180" s="51" t="s">
        <v>110</v>
      </c>
      <c r="BG180" s="51" t="s">
        <v>388</v>
      </c>
      <c r="BH180" s="51" t="s">
        <v>217</v>
      </c>
      <c r="BI180" s="51"/>
      <c r="BJ180" s="51" t="s">
        <v>740</v>
      </c>
      <c r="BK180" s="138"/>
      <c r="BL180" s="109"/>
      <c r="BM180" s="108"/>
      <c r="BN180" s="45"/>
      <c r="BO180" s="108"/>
      <c r="BP180" s="108"/>
      <c r="BQ180" s="108"/>
    </row>
    <row r="181" spans="1:70" s="260" customFormat="1" ht="234" customHeight="1">
      <c r="A181" s="79"/>
      <c r="B181" s="80"/>
      <c r="C181" s="80"/>
      <c r="D181" s="117"/>
      <c r="E181" s="117"/>
      <c r="F181" s="117"/>
      <c r="G181" s="117"/>
      <c r="H181" s="118"/>
      <c r="I181" s="118"/>
      <c r="J181" s="390"/>
      <c r="K181" s="390"/>
      <c r="L181" s="390"/>
      <c r="M181" s="390"/>
      <c r="N181" s="390"/>
      <c r="O181" s="390"/>
      <c r="P181" s="390"/>
      <c r="Q181" s="390"/>
      <c r="R181" s="390"/>
      <c r="S181" s="390"/>
      <c r="T181" s="390"/>
      <c r="U181" s="390"/>
      <c r="V181" s="390"/>
      <c r="W181" s="375"/>
      <c r="X181" s="375"/>
      <c r="Y181" s="430"/>
      <c r="Z181" s="430"/>
      <c r="AA181" s="107"/>
      <c r="AB181" s="107"/>
      <c r="AC181" s="105"/>
      <c r="AD181" s="106"/>
      <c r="AE181" s="397"/>
      <c r="AF181" s="397"/>
      <c r="AG181" s="397"/>
      <c r="AH181" s="61" t="s">
        <v>956</v>
      </c>
      <c r="AI181" s="108" t="s">
        <v>821</v>
      </c>
      <c r="AJ181" s="223">
        <v>1</v>
      </c>
      <c r="AK181" s="46">
        <v>0.05</v>
      </c>
      <c r="AL181" s="46" t="s">
        <v>740</v>
      </c>
      <c r="AM181" s="46" t="s">
        <v>103</v>
      </c>
      <c r="AN181" s="52">
        <v>180</v>
      </c>
      <c r="AO181" s="223">
        <v>1</v>
      </c>
      <c r="AP181" s="52"/>
      <c r="AQ181" s="52"/>
      <c r="AR181" s="52">
        <v>16</v>
      </c>
      <c r="AS181" s="52"/>
      <c r="AT181" s="222">
        <v>20</v>
      </c>
      <c r="AU181" s="67">
        <v>1</v>
      </c>
      <c r="AV181" s="223">
        <v>0.41</v>
      </c>
      <c r="AW181" s="64"/>
      <c r="AX181" s="108"/>
      <c r="AY181" s="108"/>
      <c r="AZ181" s="136"/>
      <c r="BA181" s="107"/>
      <c r="BB181" s="108"/>
      <c r="BC181" s="108"/>
      <c r="BD181" s="372"/>
      <c r="BE181" s="372"/>
      <c r="BF181" s="51" t="s">
        <v>110</v>
      </c>
      <c r="BG181" s="51" t="s">
        <v>263</v>
      </c>
      <c r="BH181" s="51" t="s">
        <v>217</v>
      </c>
      <c r="BI181" s="51"/>
      <c r="BJ181" s="51" t="s">
        <v>740</v>
      </c>
      <c r="BK181" s="138"/>
      <c r="BL181" s="109"/>
      <c r="BM181" s="108"/>
      <c r="BN181" s="293" t="s">
        <v>948</v>
      </c>
      <c r="BO181" s="108"/>
      <c r="BP181" s="108"/>
      <c r="BQ181" s="108"/>
    </row>
    <row r="182" spans="1:70" s="260" customFormat="1" ht="123.75" customHeight="1">
      <c r="A182" s="79"/>
      <c r="B182" s="80"/>
      <c r="C182" s="80"/>
      <c r="D182" s="117"/>
      <c r="E182" s="117"/>
      <c r="F182" s="117"/>
      <c r="G182" s="117"/>
      <c r="H182" s="118"/>
      <c r="I182" s="118"/>
      <c r="J182" s="390"/>
      <c r="K182" s="390"/>
      <c r="L182" s="390"/>
      <c r="M182" s="390"/>
      <c r="N182" s="390"/>
      <c r="O182" s="390"/>
      <c r="P182" s="390"/>
      <c r="Q182" s="390"/>
      <c r="R182" s="390"/>
      <c r="S182" s="390"/>
      <c r="T182" s="390"/>
      <c r="U182" s="390"/>
      <c r="V182" s="390"/>
      <c r="W182" s="375"/>
      <c r="X182" s="375"/>
      <c r="Y182" s="430"/>
      <c r="Z182" s="430"/>
      <c r="AA182" s="107"/>
      <c r="AB182" s="107"/>
      <c r="AC182" s="105"/>
      <c r="AD182" s="106"/>
      <c r="AE182" s="397"/>
      <c r="AF182" s="397"/>
      <c r="AG182" s="397"/>
      <c r="AH182" s="61" t="s">
        <v>957</v>
      </c>
      <c r="AI182" s="108" t="s">
        <v>821</v>
      </c>
      <c r="AJ182" s="52">
        <v>1</v>
      </c>
      <c r="AK182" s="46">
        <v>0.05</v>
      </c>
      <c r="AL182" s="46" t="s">
        <v>740</v>
      </c>
      <c r="AM182" s="46" t="s">
        <v>103</v>
      </c>
      <c r="AN182" s="52">
        <v>180</v>
      </c>
      <c r="AO182" s="52">
        <v>1</v>
      </c>
      <c r="AP182" s="52"/>
      <c r="AQ182" s="52"/>
      <c r="AR182" s="52">
        <v>0</v>
      </c>
      <c r="AS182" s="52"/>
      <c r="AT182" s="222">
        <v>0</v>
      </c>
      <c r="AU182" s="67">
        <f t="shared" si="10"/>
        <v>0</v>
      </c>
      <c r="AV182" s="223">
        <v>0</v>
      </c>
      <c r="AW182" s="64"/>
      <c r="AX182" s="108"/>
      <c r="AY182" s="108"/>
      <c r="AZ182" s="136"/>
      <c r="BA182" s="107"/>
      <c r="BB182" s="108"/>
      <c r="BC182" s="108"/>
      <c r="BD182" s="373"/>
      <c r="BE182" s="373"/>
      <c r="BF182" s="51" t="s">
        <v>110</v>
      </c>
      <c r="BG182" s="51" t="s">
        <v>388</v>
      </c>
      <c r="BH182" s="51" t="s">
        <v>217</v>
      </c>
      <c r="BI182" s="51"/>
      <c r="BJ182" s="51" t="s">
        <v>740</v>
      </c>
      <c r="BK182" s="138"/>
      <c r="BL182" s="109"/>
      <c r="BM182" s="108"/>
      <c r="BN182" s="45"/>
      <c r="BO182" s="108"/>
      <c r="BP182" s="108"/>
      <c r="BQ182" s="109"/>
    </row>
    <row r="183" spans="1:70" s="260" customFormat="1" ht="123.75" customHeight="1">
      <c r="A183" s="79"/>
      <c r="B183" s="80"/>
      <c r="C183" s="80"/>
      <c r="D183" s="117"/>
      <c r="E183" s="117"/>
      <c r="F183" s="117"/>
      <c r="G183" s="117"/>
      <c r="H183" s="118"/>
      <c r="I183" s="118"/>
      <c r="J183" s="390"/>
      <c r="K183" s="391"/>
      <c r="L183" s="391"/>
      <c r="M183" s="391"/>
      <c r="N183" s="391"/>
      <c r="O183" s="391"/>
      <c r="P183" s="391"/>
      <c r="Q183" s="391"/>
      <c r="R183" s="391"/>
      <c r="S183" s="391"/>
      <c r="T183" s="391"/>
      <c r="U183" s="391"/>
      <c r="V183" s="391"/>
      <c r="W183" s="392"/>
      <c r="X183" s="392"/>
      <c r="Y183" s="431"/>
      <c r="Z183" s="431"/>
      <c r="AA183" s="107"/>
      <c r="AB183" s="107"/>
      <c r="AC183" s="105"/>
      <c r="AD183" s="106"/>
      <c r="AE183" s="398"/>
      <c r="AF183" s="398"/>
      <c r="AG183" s="398"/>
      <c r="AH183" s="386" t="str">
        <f>+AE169</f>
        <v>Mejoramiento de la salud sexual y reproductiva de los y las cartageneras en el Distrito de  Cartagena de Indias</v>
      </c>
      <c r="AI183" s="387"/>
      <c r="AJ183" s="387"/>
      <c r="AK183" s="387"/>
      <c r="AL183" s="387"/>
      <c r="AM183" s="387"/>
      <c r="AN183" s="387"/>
      <c r="AO183" s="387"/>
      <c r="AP183" s="387"/>
      <c r="AQ183" s="387"/>
      <c r="AR183" s="387"/>
      <c r="AS183" s="387"/>
      <c r="AT183" s="388"/>
      <c r="AU183" s="100">
        <f>AVERAGE(AU169:AU182)</f>
        <v>0.46190476190476193</v>
      </c>
      <c r="AV183" s="223"/>
      <c r="AW183" s="64"/>
      <c r="AX183" s="108"/>
      <c r="AY183" s="108"/>
      <c r="AZ183" s="136"/>
      <c r="BA183" s="107"/>
      <c r="BB183" s="108"/>
      <c r="BC183" s="108"/>
      <c r="BD183" s="188">
        <f>+BD169</f>
        <v>918531044</v>
      </c>
      <c r="BE183" s="188">
        <f>+BE169</f>
        <v>104386000</v>
      </c>
      <c r="BF183" s="51"/>
      <c r="BG183" s="51"/>
      <c r="BH183" s="51"/>
      <c r="BI183" s="51"/>
      <c r="BJ183" s="51"/>
      <c r="BK183" s="138"/>
      <c r="BL183" s="109"/>
      <c r="BM183" s="108"/>
      <c r="BN183" s="294"/>
      <c r="BO183" s="108"/>
      <c r="BP183" s="108"/>
      <c r="BQ183" s="109"/>
    </row>
    <row r="184" spans="1:70" s="260" customFormat="1" ht="123.75" customHeight="1">
      <c r="A184" s="79"/>
      <c r="B184" s="80"/>
      <c r="C184" s="80"/>
      <c r="D184" s="117"/>
      <c r="E184" s="117"/>
      <c r="F184" s="117"/>
      <c r="G184" s="117"/>
      <c r="H184" s="118"/>
      <c r="I184" s="118"/>
      <c r="J184" s="391"/>
      <c r="K184" s="367" t="s">
        <v>958</v>
      </c>
      <c r="L184" s="368"/>
      <c r="M184" s="368"/>
      <c r="N184" s="368"/>
      <c r="O184" s="368"/>
      <c r="P184" s="368"/>
      <c r="Q184" s="368"/>
      <c r="R184" s="368"/>
      <c r="S184" s="368"/>
      <c r="T184" s="368"/>
      <c r="U184" s="368"/>
      <c r="V184" s="368"/>
      <c r="W184" s="368"/>
      <c r="X184" s="369"/>
      <c r="Y184" s="295">
        <f>AVERAGE(Y161:Y182)</f>
        <v>0.50730567514677105</v>
      </c>
      <c r="Z184" s="295">
        <f>AVERAGE(Z161:Z182)</f>
        <v>0.96777493053285379</v>
      </c>
      <c r="AA184" s="285"/>
      <c r="AB184" s="285"/>
      <c r="AC184" s="284"/>
      <c r="AD184" s="285"/>
      <c r="AE184" s="296"/>
      <c r="AF184" s="60"/>
      <c r="AG184" s="59"/>
      <c r="AH184" s="61"/>
      <c r="AI184" s="108"/>
      <c r="AJ184" s="52"/>
      <c r="AK184" s="46"/>
      <c r="AL184" s="46"/>
      <c r="AM184" s="46"/>
      <c r="AN184" s="52"/>
      <c r="AO184" s="52"/>
      <c r="AP184" s="52"/>
      <c r="AQ184" s="52"/>
      <c r="AR184" s="52"/>
      <c r="AS184" s="52"/>
      <c r="AT184" s="222"/>
      <c r="AU184" s="67"/>
      <c r="AV184" s="223"/>
      <c r="AW184" s="64"/>
      <c r="AX184" s="367" t="s">
        <v>959</v>
      </c>
      <c r="AY184" s="368"/>
      <c r="AZ184" s="368"/>
      <c r="BA184" s="368"/>
      <c r="BB184" s="368"/>
      <c r="BC184" s="369"/>
      <c r="BD184" s="232">
        <f>+BD168+BD183</f>
        <v>1367317580</v>
      </c>
      <c r="BE184" s="232">
        <f>+BE168+BE183</f>
        <v>108886000</v>
      </c>
      <c r="BF184" s="51"/>
      <c r="BG184" s="51"/>
      <c r="BH184" s="51"/>
      <c r="BI184" s="51"/>
      <c r="BJ184" s="51"/>
      <c r="BK184" s="138"/>
      <c r="BL184" s="109"/>
      <c r="BM184" s="108"/>
      <c r="BN184" s="294"/>
      <c r="BO184" s="108"/>
      <c r="BP184" s="108"/>
      <c r="BQ184" s="109"/>
    </row>
    <row r="185" spans="1:70" ht="150.75" customHeight="1">
      <c r="A185" s="79"/>
      <c r="B185" s="80"/>
      <c r="C185" s="80"/>
      <c r="D185" s="117"/>
      <c r="E185" s="117"/>
      <c r="F185" s="117"/>
      <c r="G185" s="117"/>
      <c r="H185" s="118"/>
      <c r="I185" s="118"/>
      <c r="J185" s="396" t="s">
        <v>960</v>
      </c>
      <c r="K185" s="102" t="s">
        <v>961</v>
      </c>
      <c r="L185" s="51" t="s">
        <v>962</v>
      </c>
      <c r="M185" s="50" t="s">
        <v>963</v>
      </c>
      <c r="N185" s="102" t="s">
        <v>961</v>
      </c>
      <c r="O185" s="51"/>
      <c r="P185" s="51" t="s">
        <v>93</v>
      </c>
      <c r="Q185" s="51" t="s">
        <v>964</v>
      </c>
      <c r="R185" s="297">
        <v>70400</v>
      </c>
      <c r="S185" s="53">
        <v>17600</v>
      </c>
      <c r="T185" s="297">
        <v>66198</v>
      </c>
      <c r="U185" s="53">
        <v>3341</v>
      </c>
      <c r="V185" s="53">
        <f>1251+1078</f>
        <v>2329</v>
      </c>
      <c r="W185" s="38">
        <f t="shared" si="11"/>
        <v>5670</v>
      </c>
      <c r="X185" s="54">
        <f t="shared" si="12"/>
        <v>71868</v>
      </c>
      <c r="Y185" s="55">
        <f t="shared" si="13"/>
        <v>0.32215909090909089</v>
      </c>
      <c r="Z185" s="55">
        <v>1</v>
      </c>
      <c r="AA185" s="51" t="s">
        <v>95</v>
      </c>
      <c r="AB185" s="51" t="s">
        <v>96</v>
      </c>
      <c r="AC185" s="44" t="s">
        <v>369</v>
      </c>
      <c r="AD185" s="270" t="s">
        <v>965</v>
      </c>
      <c r="AE185" s="389" t="s">
        <v>966</v>
      </c>
      <c r="AF185" s="405">
        <v>2020130010124</v>
      </c>
      <c r="AG185" s="389" t="s">
        <v>965</v>
      </c>
      <c r="AH185" s="61" t="s">
        <v>967</v>
      </c>
      <c r="AI185" s="108" t="s">
        <v>892</v>
      </c>
      <c r="AJ185" s="51">
        <v>70</v>
      </c>
      <c r="AK185" s="46">
        <v>0.3</v>
      </c>
      <c r="AL185" s="46" t="s">
        <v>740</v>
      </c>
      <c r="AM185" s="46" t="s">
        <v>103</v>
      </c>
      <c r="AN185" s="51">
        <v>180</v>
      </c>
      <c r="AO185" s="51">
        <v>70</v>
      </c>
      <c r="AP185" s="51"/>
      <c r="AQ185" s="51"/>
      <c r="AR185" s="51">
        <v>0</v>
      </c>
      <c r="AS185" s="51"/>
      <c r="AT185" s="51">
        <f>2</f>
        <v>2</v>
      </c>
      <c r="AU185" s="67">
        <f t="shared" si="10"/>
        <v>2.8571428571428571E-2</v>
      </c>
      <c r="AV185" s="134"/>
      <c r="AW185" s="64" t="s">
        <v>401</v>
      </c>
      <c r="AX185" s="64" t="s">
        <v>968</v>
      </c>
      <c r="AY185" s="52" t="s">
        <v>376</v>
      </c>
      <c r="AZ185" s="121">
        <v>725039744</v>
      </c>
      <c r="BA185" s="86" t="s">
        <v>403</v>
      </c>
      <c r="BB185" s="108" t="s">
        <v>966</v>
      </c>
      <c r="BC185" s="64" t="s">
        <v>969</v>
      </c>
      <c r="BD185" s="371">
        <v>1152231744</v>
      </c>
      <c r="BE185" s="371">
        <v>168924000</v>
      </c>
      <c r="BF185" s="64" t="s">
        <v>110</v>
      </c>
      <c r="BG185" s="86" t="s">
        <v>379</v>
      </c>
      <c r="BH185" s="64" t="s">
        <v>217</v>
      </c>
      <c r="BI185" s="64" t="s">
        <v>376</v>
      </c>
      <c r="BJ185" s="64" t="s">
        <v>740</v>
      </c>
      <c r="BK185" s="87">
        <v>161520000</v>
      </c>
      <c r="BL185" s="298">
        <v>0.2084</v>
      </c>
      <c r="BM185" s="64"/>
      <c r="BN185" s="226" t="s">
        <v>970</v>
      </c>
      <c r="BO185" s="86" t="s">
        <v>971</v>
      </c>
      <c r="BP185" s="86" t="s">
        <v>972</v>
      </c>
      <c r="BQ185" s="86" t="s">
        <v>973</v>
      </c>
      <c r="BR185" s="25" t="s">
        <v>974</v>
      </c>
    </row>
    <row r="186" spans="1:70" ht="129" customHeight="1">
      <c r="A186" s="79"/>
      <c r="B186" s="80"/>
      <c r="C186" s="80"/>
      <c r="D186" s="117"/>
      <c r="E186" s="117"/>
      <c r="F186" s="117"/>
      <c r="G186" s="117"/>
      <c r="H186" s="118"/>
      <c r="I186" s="118"/>
      <c r="J186" s="397"/>
      <c r="K186" s="102" t="s">
        <v>975</v>
      </c>
      <c r="L186" s="51" t="s">
        <v>976</v>
      </c>
      <c r="M186" s="50" t="s">
        <v>977</v>
      </c>
      <c r="N186" s="102" t="s">
        <v>975</v>
      </c>
      <c r="O186" s="51"/>
      <c r="P186" s="51" t="s">
        <v>93</v>
      </c>
      <c r="Q186" s="51" t="s">
        <v>978</v>
      </c>
      <c r="R186" s="297">
        <v>70800</v>
      </c>
      <c r="S186" s="53">
        <v>17700</v>
      </c>
      <c r="T186" s="297">
        <v>68921</v>
      </c>
      <c r="U186" s="53">
        <v>3854</v>
      </c>
      <c r="V186" s="53">
        <f>1318+1119</f>
        <v>2437</v>
      </c>
      <c r="W186" s="38">
        <f t="shared" si="11"/>
        <v>6291</v>
      </c>
      <c r="X186" s="54">
        <f t="shared" si="12"/>
        <v>75212</v>
      </c>
      <c r="Y186" s="55">
        <f t="shared" si="13"/>
        <v>0.35542372881355933</v>
      </c>
      <c r="Z186" s="55">
        <v>1</v>
      </c>
      <c r="AA186" s="51" t="s">
        <v>95</v>
      </c>
      <c r="AB186" s="51" t="s">
        <v>123</v>
      </c>
      <c r="AC186" s="80"/>
      <c r="AD186" s="273"/>
      <c r="AE186" s="390"/>
      <c r="AF186" s="406"/>
      <c r="AG186" s="390"/>
      <c r="AH186" s="61" t="s">
        <v>979</v>
      </c>
      <c r="AI186" s="164" t="s">
        <v>821</v>
      </c>
      <c r="AJ186" s="51">
        <v>24</v>
      </c>
      <c r="AK186" s="46">
        <v>0.05</v>
      </c>
      <c r="AL186" s="46" t="s">
        <v>740</v>
      </c>
      <c r="AM186" s="46" t="s">
        <v>103</v>
      </c>
      <c r="AN186" s="51">
        <v>180</v>
      </c>
      <c r="AO186" s="51">
        <v>24</v>
      </c>
      <c r="AP186" s="51"/>
      <c r="AQ186" s="51"/>
      <c r="AR186" s="51">
        <v>0</v>
      </c>
      <c r="AS186" s="51"/>
      <c r="AT186" s="51">
        <f>7+3</f>
        <v>10</v>
      </c>
      <c r="AU186" s="67">
        <f t="shared" si="10"/>
        <v>0.41666666666666669</v>
      </c>
      <c r="AV186" s="134"/>
      <c r="AW186" s="64" t="s">
        <v>401</v>
      </c>
      <c r="AX186" s="64" t="s">
        <v>968</v>
      </c>
      <c r="AY186" s="52" t="s">
        <v>106</v>
      </c>
      <c r="AZ186" s="121">
        <v>50000000</v>
      </c>
      <c r="BA186" s="86" t="s">
        <v>353</v>
      </c>
      <c r="BB186" s="108" t="s">
        <v>966</v>
      </c>
      <c r="BC186" s="64" t="s">
        <v>969</v>
      </c>
      <c r="BD186" s="372"/>
      <c r="BE186" s="372"/>
      <c r="BF186" s="64" t="s">
        <v>110</v>
      </c>
      <c r="BG186" s="86" t="s">
        <v>379</v>
      </c>
      <c r="BH186" s="64" t="s">
        <v>217</v>
      </c>
      <c r="BI186" s="52" t="s">
        <v>106</v>
      </c>
      <c r="BJ186" s="64" t="s">
        <v>740</v>
      </c>
      <c r="BK186" s="87"/>
      <c r="BL186" s="63"/>
      <c r="BM186" s="64"/>
      <c r="BN186" s="299"/>
      <c r="BO186" s="64"/>
      <c r="BP186" s="64"/>
      <c r="BQ186" s="63"/>
    </row>
    <row r="187" spans="1:70" ht="149.44999999999999" customHeight="1">
      <c r="A187" s="79"/>
      <c r="B187" s="80"/>
      <c r="C187" s="80"/>
      <c r="D187" s="117"/>
      <c r="E187" s="117"/>
      <c r="F187" s="117"/>
      <c r="G187" s="117"/>
      <c r="H187" s="118"/>
      <c r="I187" s="118"/>
      <c r="J187" s="397"/>
      <c r="K187" s="389" t="s">
        <v>980</v>
      </c>
      <c r="L187" s="389" t="s">
        <v>981</v>
      </c>
      <c r="M187" s="389" t="s">
        <v>982</v>
      </c>
      <c r="N187" s="389" t="s">
        <v>980</v>
      </c>
      <c r="O187" s="389"/>
      <c r="P187" s="389" t="s">
        <v>93</v>
      </c>
      <c r="Q187" s="389" t="s">
        <v>736</v>
      </c>
      <c r="R187" s="389">
        <v>280</v>
      </c>
      <c r="S187" s="389">
        <v>70</v>
      </c>
      <c r="T187" s="389">
        <v>376</v>
      </c>
      <c r="U187" s="389">
        <v>14</v>
      </c>
      <c r="V187" s="389">
        <v>35</v>
      </c>
      <c r="W187" s="374">
        <f t="shared" si="11"/>
        <v>49</v>
      </c>
      <c r="X187" s="374">
        <f t="shared" si="12"/>
        <v>425</v>
      </c>
      <c r="Y187" s="429">
        <f t="shared" si="13"/>
        <v>0.7</v>
      </c>
      <c r="Z187" s="429">
        <v>1</v>
      </c>
      <c r="AA187" s="92" t="s">
        <v>136</v>
      </c>
      <c r="AB187" s="92" t="s">
        <v>137</v>
      </c>
      <c r="AC187" s="80"/>
      <c r="AD187" s="273"/>
      <c r="AE187" s="390"/>
      <c r="AF187" s="406"/>
      <c r="AG187" s="390"/>
      <c r="AH187" s="107" t="s">
        <v>983</v>
      </c>
      <c r="AI187" s="164" t="s">
        <v>821</v>
      </c>
      <c r="AJ187" s="46">
        <v>1</v>
      </c>
      <c r="AK187" s="46">
        <v>0.05</v>
      </c>
      <c r="AL187" s="46" t="s">
        <v>740</v>
      </c>
      <c r="AM187" s="46" t="s">
        <v>103</v>
      </c>
      <c r="AN187" s="51">
        <v>180</v>
      </c>
      <c r="AO187" s="51">
        <v>1</v>
      </c>
      <c r="AP187" s="51"/>
      <c r="AQ187" s="51"/>
      <c r="AR187" s="51">
        <v>0</v>
      </c>
      <c r="AS187" s="51"/>
      <c r="AT187" s="51">
        <v>0</v>
      </c>
      <c r="AU187" s="67">
        <f t="shared" si="10"/>
        <v>0</v>
      </c>
      <c r="AV187" s="134"/>
      <c r="AW187" s="64" t="s">
        <v>401</v>
      </c>
      <c r="AX187" s="64" t="s">
        <v>968</v>
      </c>
      <c r="AY187" s="52"/>
      <c r="AZ187" s="121"/>
      <c r="BA187" s="86"/>
      <c r="BB187" s="64"/>
      <c r="BC187" s="64"/>
      <c r="BD187" s="372"/>
      <c r="BE187" s="372"/>
      <c r="BF187" s="64" t="s">
        <v>110</v>
      </c>
      <c r="BG187" s="86" t="s">
        <v>379</v>
      </c>
      <c r="BH187" s="64" t="s">
        <v>217</v>
      </c>
      <c r="BI187" s="64"/>
      <c r="BJ187" s="64" t="s">
        <v>740</v>
      </c>
      <c r="BK187" s="87"/>
      <c r="BL187" s="63"/>
      <c r="BM187" s="64"/>
      <c r="BN187" s="61"/>
      <c r="BO187" s="64"/>
      <c r="BP187" s="64"/>
      <c r="BQ187" s="64"/>
    </row>
    <row r="188" spans="1:70" ht="123.6" customHeight="1">
      <c r="A188" s="79"/>
      <c r="B188" s="80"/>
      <c r="C188" s="80"/>
      <c r="D188" s="117"/>
      <c r="E188" s="117"/>
      <c r="F188" s="117"/>
      <c r="G188" s="117"/>
      <c r="H188" s="118"/>
      <c r="I188" s="118"/>
      <c r="J188" s="397"/>
      <c r="K188" s="390"/>
      <c r="L188" s="390"/>
      <c r="M188" s="390"/>
      <c r="N188" s="390"/>
      <c r="O188" s="390"/>
      <c r="P188" s="390"/>
      <c r="Q188" s="390"/>
      <c r="R188" s="390"/>
      <c r="S188" s="390"/>
      <c r="T188" s="390"/>
      <c r="U188" s="390"/>
      <c r="V188" s="390"/>
      <c r="W188" s="375"/>
      <c r="X188" s="375">
        <f t="shared" si="12"/>
        <v>0</v>
      </c>
      <c r="Y188" s="430"/>
      <c r="Z188" s="430"/>
      <c r="AA188" s="95"/>
      <c r="AB188" s="95"/>
      <c r="AC188" s="80"/>
      <c r="AD188" s="273"/>
      <c r="AE188" s="390"/>
      <c r="AF188" s="406"/>
      <c r="AG188" s="390"/>
      <c r="AH188" s="61" t="s">
        <v>984</v>
      </c>
      <c r="AI188" s="164" t="s">
        <v>821</v>
      </c>
      <c r="AJ188" s="51">
        <v>70</v>
      </c>
      <c r="AK188" s="46">
        <v>0.2</v>
      </c>
      <c r="AL188" s="46" t="s">
        <v>740</v>
      </c>
      <c r="AM188" s="46" t="s">
        <v>103</v>
      </c>
      <c r="AN188" s="51">
        <v>180</v>
      </c>
      <c r="AO188" s="51">
        <v>70</v>
      </c>
      <c r="AP188" s="51"/>
      <c r="AQ188" s="51"/>
      <c r="AR188" s="51">
        <v>0</v>
      </c>
      <c r="AS188" s="51"/>
      <c r="AT188" s="51">
        <v>2</v>
      </c>
      <c r="AU188" s="67">
        <f t="shared" si="10"/>
        <v>2.8571428571428571E-2</v>
      </c>
      <c r="AV188" s="134"/>
      <c r="AW188" s="64"/>
      <c r="AX188" s="64"/>
      <c r="AY188" s="64"/>
      <c r="AZ188" s="290"/>
      <c r="BA188" s="61"/>
      <c r="BB188" s="64"/>
      <c r="BC188" s="64"/>
      <c r="BD188" s="372"/>
      <c r="BE188" s="372"/>
      <c r="BF188" s="64" t="s">
        <v>110</v>
      </c>
      <c r="BG188" s="86" t="s">
        <v>379</v>
      </c>
      <c r="BH188" s="64" t="s">
        <v>217</v>
      </c>
      <c r="BI188" s="64"/>
      <c r="BJ188" s="64" t="s">
        <v>740</v>
      </c>
      <c r="BK188" s="87"/>
      <c r="BL188" s="63"/>
      <c r="BM188" s="64"/>
      <c r="BN188" s="61"/>
      <c r="BO188" s="64"/>
      <c r="BP188" s="64"/>
      <c r="BQ188" s="63"/>
    </row>
    <row r="189" spans="1:70" ht="139.15" customHeight="1">
      <c r="A189" s="79"/>
      <c r="B189" s="80"/>
      <c r="C189" s="80"/>
      <c r="D189" s="117"/>
      <c r="E189" s="117"/>
      <c r="F189" s="117"/>
      <c r="G189" s="117"/>
      <c r="H189" s="118"/>
      <c r="I189" s="118"/>
      <c r="J189" s="397"/>
      <c r="K189" s="390"/>
      <c r="L189" s="390"/>
      <c r="M189" s="390"/>
      <c r="N189" s="390"/>
      <c r="O189" s="390"/>
      <c r="P189" s="390"/>
      <c r="Q189" s="390"/>
      <c r="R189" s="390"/>
      <c r="S189" s="390"/>
      <c r="T189" s="390"/>
      <c r="U189" s="390"/>
      <c r="V189" s="390"/>
      <c r="W189" s="375"/>
      <c r="X189" s="375">
        <f t="shared" si="12"/>
        <v>0</v>
      </c>
      <c r="Y189" s="430"/>
      <c r="Z189" s="430"/>
      <c r="AA189" s="95"/>
      <c r="AB189" s="95"/>
      <c r="AC189" s="80"/>
      <c r="AD189" s="273"/>
      <c r="AE189" s="390"/>
      <c r="AF189" s="406"/>
      <c r="AG189" s="390"/>
      <c r="AH189" s="61" t="s">
        <v>985</v>
      </c>
      <c r="AI189" s="164" t="s">
        <v>821</v>
      </c>
      <c r="AJ189" s="51">
        <v>85</v>
      </c>
      <c r="AK189" s="46">
        <v>0.4</v>
      </c>
      <c r="AL189" s="46" t="s">
        <v>740</v>
      </c>
      <c r="AM189" s="46" t="s">
        <v>103</v>
      </c>
      <c r="AN189" s="51">
        <v>180</v>
      </c>
      <c r="AO189" s="51">
        <v>85</v>
      </c>
      <c r="AP189" s="51"/>
      <c r="AQ189" s="51"/>
      <c r="AR189" s="51">
        <v>0</v>
      </c>
      <c r="AS189" s="51"/>
      <c r="AT189" s="51">
        <f>15+20</f>
        <v>35</v>
      </c>
      <c r="AU189" s="67">
        <f t="shared" si="10"/>
        <v>0.41176470588235292</v>
      </c>
      <c r="AV189" s="134"/>
      <c r="AW189" s="64"/>
      <c r="AX189" s="64"/>
      <c r="AY189" s="64"/>
      <c r="AZ189" s="290"/>
      <c r="BA189" s="61"/>
      <c r="BB189" s="64"/>
      <c r="BC189" s="64"/>
      <c r="BD189" s="372"/>
      <c r="BE189" s="372"/>
      <c r="BF189" s="64" t="s">
        <v>110</v>
      </c>
      <c r="BG189" s="86" t="s">
        <v>379</v>
      </c>
      <c r="BH189" s="64" t="s">
        <v>217</v>
      </c>
      <c r="BI189" s="64"/>
      <c r="BJ189" s="64" t="s">
        <v>740</v>
      </c>
      <c r="BK189" s="87"/>
      <c r="BL189" s="63"/>
      <c r="BM189" s="64"/>
      <c r="BN189" s="61"/>
      <c r="BO189" s="64"/>
      <c r="BP189" s="64"/>
      <c r="BQ189" s="63"/>
    </row>
    <row r="190" spans="1:70" ht="62.25" customHeight="1">
      <c r="A190" s="79"/>
      <c r="B190" s="80"/>
      <c r="C190" s="80"/>
      <c r="D190" s="117"/>
      <c r="E190" s="117"/>
      <c r="F190" s="117"/>
      <c r="G190" s="117"/>
      <c r="H190" s="118"/>
      <c r="I190" s="118"/>
      <c r="J190" s="397"/>
      <c r="K190" s="391"/>
      <c r="L190" s="391"/>
      <c r="M190" s="391"/>
      <c r="N190" s="391"/>
      <c r="O190" s="391"/>
      <c r="P190" s="391"/>
      <c r="Q190" s="391"/>
      <c r="R190" s="391"/>
      <c r="S190" s="391"/>
      <c r="T190" s="391"/>
      <c r="U190" s="391"/>
      <c r="V190" s="391"/>
      <c r="W190" s="392"/>
      <c r="X190" s="392">
        <f t="shared" si="12"/>
        <v>0</v>
      </c>
      <c r="Y190" s="431"/>
      <c r="Z190" s="431"/>
      <c r="AA190" s="95"/>
      <c r="AB190" s="95"/>
      <c r="AC190" s="80"/>
      <c r="AD190" s="273"/>
      <c r="AE190" s="390"/>
      <c r="AF190" s="406"/>
      <c r="AG190" s="390"/>
      <c r="AH190" s="386" t="str">
        <f>+AE185</f>
        <v>Prevención y Control de las Enfermedades Inmunoprevenibles en el Distrito de  Cartagena de Indias</v>
      </c>
      <c r="AI190" s="387"/>
      <c r="AJ190" s="387"/>
      <c r="AK190" s="387"/>
      <c r="AL190" s="387"/>
      <c r="AM190" s="387"/>
      <c r="AN190" s="387"/>
      <c r="AO190" s="387"/>
      <c r="AP190" s="387"/>
      <c r="AQ190" s="387"/>
      <c r="AR190" s="387"/>
      <c r="AS190" s="387"/>
      <c r="AT190" s="388"/>
      <c r="AU190" s="100">
        <f>AVERAGE(AU185:AU189)</f>
        <v>0.17711484593837534</v>
      </c>
      <c r="AV190" s="134"/>
      <c r="AW190" s="64"/>
      <c r="AX190" s="64"/>
      <c r="AY190" s="64"/>
      <c r="AZ190" s="290"/>
      <c r="BA190" s="61"/>
      <c r="BB190" s="64"/>
      <c r="BC190" s="64"/>
      <c r="BD190" s="373"/>
      <c r="BE190" s="373"/>
      <c r="BF190" s="64"/>
      <c r="BG190" s="86"/>
      <c r="BH190" s="64"/>
      <c r="BI190" s="64" t="s">
        <v>376</v>
      </c>
      <c r="BJ190" s="64"/>
      <c r="BK190" s="87"/>
      <c r="BL190" s="63"/>
      <c r="BM190" s="64"/>
      <c r="BN190" s="61"/>
      <c r="BO190" s="64"/>
      <c r="BP190" s="64"/>
      <c r="BQ190" s="64"/>
    </row>
    <row r="191" spans="1:70" ht="224.25" customHeight="1">
      <c r="A191" s="79"/>
      <c r="B191" s="80"/>
      <c r="C191" s="80"/>
      <c r="D191" s="117"/>
      <c r="E191" s="117"/>
      <c r="F191" s="117"/>
      <c r="G191" s="117"/>
      <c r="H191" s="118"/>
      <c r="I191" s="118"/>
      <c r="J191" s="397"/>
      <c r="K191" s="102" t="s">
        <v>986</v>
      </c>
      <c r="L191" s="51" t="s">
        <v>987</v>
      </c>
      <c r="M191" s="51" t="s">
        <v>988</v>
      </c>
      <c r="N191" s="102" t="s">
        <v>986</v>
      </c>
      <c r="O191" s="51"/>
      <c r="P191" s="51" t="s">
        <v>93</v>
      </c>
      <c r="Q191" s="51" t="s">
        <v>657</v>
      </c>
      <c r="R191" s="300" t="s">
        <v>989</v>
      </c>
      <c r="S191" s="51" t="s">
        <v>989</v>
      </c>
      <c r="T191" s="301" t="s">
        <v>989</v>
      </c>
      <c r="U191" s="213">
        <v>0</v>
      </c>
      <c r="V191" s="213">
        <v>0</v>
      </c>
      <c r="W191" s="38">
        <f t="shared" si="11"/>
        <v>0</v>
      </c>
      <c r="X191" s="302" t="s">
        <v>989</v>
      </c>
      <c r="Y191" s="55">
        <v>0</v>
      </c>
      <c r="Z191" s="55">
        <v>0.75</v>
      </c>
      <c r="AA191" s="51" t="s">
        <v>95</v>
      </c>
      <c r="AB191" s="51" t="s">
        <v>96</v>
      </c>
      <c r="AC191" s="270" t="s">
        <v>369</v>
      </c>
      <c r="AD191" s="106" t="s">
        <v>990</v>
      </c>
      <c r="AE191" s="389" t="s">
        <v>991</v>
      </c>
      <c r="AF191" s="405">
        <v>2020130010164</v>
      </c>
      <c r="AG191" s="389" t="s">
        <v>990</v>
      </c>
      <c r="AH191" s="61" t="s">
        <v>992</v>
      </c>
      <c r="AI191" s="108" t="s">
        <v>993</v>
      </c>
      <c r="AJ191" s="51">
        <v>6</v>
      </c>
      <c r="AK191" s="46">
        <v>0.4</v>
      </c>
      <c r="AL191" s="51" t="s">
        <v>740</v>
      </c>
      <c r="AM191" s="51" t="s">
        <v>103</v>
      </c>
      <c r="AN191" s="51">
        <v>180</v>
      </c>
      <c r="AO191" s="51">
        <v>6</v>
      </c>
      <c r="AP191" s="51"/>
      <c r="AQ191" s="51"/>
      <c r="AR191" s="51">
        <v>3</v>
      </c>
      <c r="AS191" s="51"/>
      <c r="AT191" s="51">
        <v>3</v>
      </c>
      <c r="AU191" s="67">
        <f t="shared" si="10"/>
        <v>0.5</v>
      </c>
      <c r="AV191" s="134">
        <v>0.41570000000000001</v>
      </c>
      <c r="AW191" s="64" t="s">
        <v>401</v>
      </c>
      <c r="AX191" s="108" t="s">
        <v>994</v>
      </c>
      <c r="AY191" s="195" t="s">
        <v>238</v>
      </c>
      <c r="AZ191" s="303">
        <v>60000000</v>
      </c>
      <c r="BA191" s="102" t="s">
        <v>995</v>
      </c>
      <c r="BB191" s="107" t="s">
        <v>991</v>
      </c>
      <c r="BC191" s="108" t="s">
        <v>996</v>
      </c>
      <c r="BD191" s="371">
        <v>3031675406</v>
      </c>
      <c r="BE191" s="371">
        <v>139310000</v>
      </c>
      <c r="BF191" s="108" t="s">
        <v>110</v>
      </c>
      <c r="BG191" s="129" t="s">
        <v>997</v>
      </c>
      <c r="BH191" s="108" t="s">
        <v>217</v>
      </c>
      <c r="BI191" s="195" t="s">
        <v>238</v>
      </c>
      <c r="BJ191" s="108" t="s">
        <v>740</v>
      </c>
      <c r="BK191" s="138"/>
      <c r="BL191" s="109">
        <v>0</v>
      </c>
      <c r="BM191" s="108"/>
      <c r="BN191" s="212"/>
      <c r="BO191" s="212" t="s">
        <v>998</v>
      </c>
      <c r="BP191" s="212" t="s">
        <v>999</v>
      </c>
      <c r="BQ191" s="212" t="s">
        <v>1000</v>
      </c>
    </row>
    <row r="192" spans="1:70" ht="178.15" customHeight="1">
      <c r="A192" s="79"/>
      <c r="B192" s="80"/>
      <c r="C192" s="80"/>
      <c r="D192" s="117"/>
      <c r="E192" s="117"/>
      <c r="F192" s="117"/>
      <c r="G192" s="117"/>
      <c r="H192" s="118"/>
      <c r="I192" s="118"/>
      <c r="J192" s="397"/>
      <c r="K192" s="389" t="s">
        <v>1001</v>
      </c>
      <c r="L192" s="389" t="s">
        <v>1002</v>
      </c>
      <c r="M192" s="389" t="s">
        <v>1003</v>
      </c>
      <c r="N192" s="389" t="s">
        <v>1001</v>
      </c>
      <c r="O192" s="389"/>
      <c r="P192" s="389" t="s">
        <v>93</v>
      </c>
      <c r="Q192" s="389" t="s">
        <v>1004</v>
      </c>
      <c r="R192" s="433">
        <v>1</v>
      </c>
      <c r="S192" s="433">
        <f>1-T192</f>
        <v>6.25E-2</v>
      </c>
      <c r="T192" s="433">
        <v>0.9375</v>
      </c>
      <c r="U192" s="433">
        <v>0.23599999999999999</v>
      </c>
      <c r="V192" s="433">
        <v>0.41570000000000001</v>
      </c>
      <c r="W192" s="402">
        <f>+(U192+V192)*S192</f>
        <v>4.0731249999999997E-2</v>
      </c>
      <c r="X192" s="402">
        <f t="shared" si="12"/>
        <v>0.97823125</v>
      </c>
      <c r="Y192" s="402">
        <f t="shared" si="13"/>
        <v>0.65169999999999995</v>
      </c>
      <c r="Z192" s="402">
        <f t="shared" si="14"/>
        <v>0.97823125</v>
      </c>
      <c r="AA192" s="92" t="s">
        <v>95</v>
      </c>
      <c r="AB192" s="92" t="s">
        <v>123</v>
      </c>
      <c r="AC192" s="273"/>
      <c r="AD192" s="106"/>
      <c r="AE192" s="390"/>
      <c r="AF192" s="406"/>
      <c r="AG192" s="390"/>
      <c r="AH192" s="107" t="s">
        <v>1005</v>
      </c>
      <c r="AI192" s="108" t="s">
        <v>821</v>
      </c>
      <c r="AJ192" s="51">
        <v>1</v>
      </c>
      <c r="AK192" s="46">
        <v>0.1</v>
      </c>
      <c r="AL192" s="51" t="s">
        <v>740</v>
      </c>
      <c r="AM192" s="51" t="s">
        <v>103</v>
      </c>
      <c r="AN192" s="51">
        <v>180</v>
      </c>
      <c r="AO192" s="51">
        <v>1</v>
      </c>
      <c r="AP192" s="187"/>
      <c r="AQ192" s="187"/>
      <c r="AR192" s="187">
        <v>2</v>
      </c>
      <c r="AS192" s="187"/>
      <c r="AT192" s="187">
        <v>2</v>
      </c>
      <c r="AU192" s="67">
        <v>1</v>
      </c>
      <c r="AV192" s="134">
        <v>0.4</v>
      </c>
      <c r="AW192" s="64" t="s">
        <v>401</v>
      </c>
      <c r="AX192" s="108" t="s">
        <v>994</v>
      </c>
      <c r="AY192" s="195" t="s">
        <v>1006</v>
      </c>
      <c r="AZ192" s="303">
        <v>740697099</v>
      </c>
      <c r="BA192" s="102" t="s">
        <v>1007</v>
      </c>
      <c r="BB192" s="107" t="s">
        <v>991</v>
      </c>
      <c r="BC192" s="108" t="s">
        <v>996</v>
      </c>
      <c r="BD192" s="372"/>
      <c r="BE192" s="372"/>
      <c r="BF192" s="108" t="s">
        <v>110</v>
      </c>
      <c r="BG192" s="129" t="s">
        <v>263</v>
      </c>
      <c r="BH192" s="108" t="s">
        <v>217</v>
      </c>
      <c r="BI192" s="195" t="s">
        <v>1006</v>
      </c>
      <c r="BJ192" s="108" t="s">
        <v>740</v>
      </c>
      <c r="BK192" s="138"/>
      <c r="BL192" s="109">
        <v>0</v>
      </c>
      <c r="BM192" s="108"/>
      <c r="BN192" s="212"/>
      <c r="BO192" s="212"/>
      <c r="BP192" s="212"/>
      <c r="BQ192" s="212"/>
    </row>
    <row r="193" spans="1:69" ht="156.6" customHeight="1">
      <c r="A193" s="79"/>
      <c r="B193" s="80"/>
      <c r="C193" s="80"/>
      <c r="D193" s="117"/>
      <c r="E193" s="117"/>
      <c r="F193" s="117"/>
      <c r="G193" s="117"/>
      <c r="H193" s="118"/>
      <c r="I193" s="118"/>
      <c r="J193" s="397"/>
      <c r="K193" s="390"/>
      <c r="L193" s="390"/>
      <c r="M193" s="390"/>
      <c r="N193" s="390"/>
      <c r="O193" s="390"/>
      <c r="P193" s="390"/>
      <c r="Q193" s="390"/>
      <c r="R193" s="434"/>
      <c r="S193" s="434"/>
      <c r="T193" s="434"/>
      <c r="U193" s="434"/>
      <c r="V193" s="434"/>
      <c r="W193" s="403"/>
      <c r="X193" s="403"/>
      <c r="Y193" s="403"/>
      <c r="Z193" s="403"/>
      <c r="AA193" s="95" t="s">
        <v>136</v>
      </c>
      <c r="AB193" s="95" t="s">
        <v>137</v>
      </c>
      <c r="AC193" s="273"/>
      <c r="AD193" s="106"/>
      <c r="AE193" s="390"/>
      <c r="AF193" s="406"/>
      <c r="AG193" s="390"/>
      <c r="AH193" s="61" t="s">
        <v>1008</v>
      </c>
      <c r="AI193" s="108" t="s">
        <v>1009</v>
      </c>
      <c r="AJ193" s="46">
        <v>1</v>
      </c>
      <c r="AK193" s="46">
        <v>0.05</v>
      </c>
      <c r="AL193" s="51" t="s">
        <v>740</v>
      </c>
      <c r="AM193" s="51" t="s">
        <v>103</v>
      </c>
      <c r="AN193" s="51">
        <v>180</v>
      </c>
      <c r="AO193" s="46">
        <v>1</v>
      </c>
      <c r="AP193" s="51"/>
      <c r="AQ193" s="51"/>
      <c r="AR193" s="134">
        <v>0.15</v>
      </c>
      <c r="AS193" s="51"/>
      <c r="AT193" s="51">
        <v>0</v>
      </c>
      <c r="AU193" s="67">
        <f t="shared" si="10"/>
        <v>0</v>
      </c>
      <c r="AV193" s="134">
        <v>0.15</v>
      </c>
      <c r="AW193" s="64" t="s">
        <v>401</v>
      </c>
      <c r="AX193" s="108" t="s">
        <v>994</v>
      </c>
      <c r="AY193" s="195" t="s">
        <v>106</v>
      </c>
      <c r="AZ193" s="303">
        <v>400000000</v>
      </c>
      <c r="BA193" s="102" t="s">
        <v>353</v>
      </c>
      <c r="BB193" s="108" t="s">
        <v>991</v>
      </c>
      <c r="BC193" s="108"/>
      <c r="BD193" s="372"/>
      <c r="BE193" s="372"/>
      <c r="BF193" s="108" t="s">
        <v>110</v>
      </c>
      <c r="BG193" s="129" t="s">
        <v>1010</v>
      </c>
      <c r="BH193" s="108" t="s">
        <v>217</v>
      </c>
      <c r="BI193" s="195" t="s">
        <v>106</v>
      </c>
      <c r="BJ193" s="108" t="s">
        <v>740</v>
      </c>
      <c r="BK193" s="138">
        <v>31364000</v>
      </c>
      <c r="BL193" s="304">
        <v>1.43E-2</v>
      </c>
      <c r="BM193" s="108"/>
      <c r="BN193" s="212"/>
      <c r="BO193" s="46"/>
      <c r="BP193" s="46"/>
      <c r="BQ193" s="46"/>
    </row>
    <row r="194" spans="1:69" ht="94.5" customHeight="1">
      <c r="A194" s="79"/>
      <c r="B194" s="80"/>
      <c r="C194" s="80"/>
      <c r="D194" s="117"/>
      <c r="E194" s="117"/>
      <c r="F194" s="117"/>
      <c r="G194" s="117"/>
      <c r="H194" s="118"/>
      <c r="I194" s="118"/>
      <c r="J194" s="397"/>
      <c r="K194" s="390"/>
      <c r="L194" s="390"/>
      <c r="M194" s="390"/>
      <c r="N194" s="390"/>
      <c r="O194" s="390"/>
      <c r="P194" s="390"/>
      <c r="Q194" s="390"/>
      <c r="R194" s="434"/>
      <c r="S194" s="434"/>
      <c r="T194" s="434"/>
      <c r="U194" s="434"/>
      <c r="V194" s="434"/>
      <c r="W194" s="403"/>
      <c r="X194" s="403"/>
      <c r="Y194" s="403"/>
      <c r="Z194" s="403"/>
      <c r="AA194" s="95"/>
      <c r="AB194" s="95"/>
      <c r="AC194" s="273"/>
      <c r="AD194" s="106"/>
      <c r="AE194" s="390"/>
      <c r="AF194" s="406"/>
      <c r="AG194" s="390"/>
      <c r="AH194" s="61" t="s">
        <v>1011</v>
      </c>
      <c r="AI194" s="108" t="s">
        <v>1009</v>
      </c>
      <c r="AJ194" s="46">
        <v>1</v>
      </c>
      <c r="AK194" s="46">
        <v>0.25</v>
      </c>
      <c r="AL194" s="51" t="s">
        <v>740</v>
      </c>
      <c r="AM194" s="51" t="s">
        <v>103</v>
      </c>
      <c r="AN194" s="51">
        <v>180</v>
      </c>
      <c r="AO194" s="46">
        <v>1</v>
      </c>
      <c r="AP194" s="51"/>
      <c r="AQ194" s="51"/>
      <c r="AR194" s="134">
        <v>0.25</v>
      </c>
      <c r="AS194" s="51"/>
      <c r="AT194" s="134">
        <v>0.25</v>
      </c>
      <c r="AU194" s="67">
        <f t="shared" si="10"/>
        <v>0.25</v>
      </c>
      <c r="AV194" s="134">
        <v>0.5</v>
      </c>
      <c r="AW194" s="64" t="s">
        <v>401</v>
      </c>
      <c r="AX194" s="108" t="s">
        <v>994</v>
      </c>
      <c r="AY194" s="195" t="s">
        <v>1012</v>
      </c>
      <c r="AZ194" s="303">
        <v>150000000</v>
      </c>
      <c r="BA194" s="102" t="s">
        <v>1013</v>
      </c>
      <c r="BB194" s="108" t="s">
        <v>991</v>
      </c>
      <c r="BC194" s="108"/>
      <c r="BD194" s="372"/>
      <c r="BE194" s="372"/>
      <c r="BF194" s="108" t="s">
        <v>110</v>
      </c>
      <c r="BG194" s="129" t="s">
        <v>263</v>
      </c>
      <c r="BH194" s="108" t="s">
        <v>217</v>
      </c>
      <c r="BI194" s="195" t="s">
        <v>1012</v>
      </c>
      <c r="BJ194" s="108" t="s">
        <v>740</v>
      </c>
      <c r="BK194" s="138"/>
      <c r="BL194" s="109">
        <v>0</v>
      </c>
      <c r="BM194" s="108"/>
      <c r="BN194" s="212"/>
      <c r="BO194" s="46"/>
      <c r="BP194" s="46"/>
      <c r="BQ194" s="46"/>
    </row>
    <row r="195" spans="1:69" ht="96" customHeight="1">
      <c r="A195" s="79"/>
      <c r="B195" s="80"/>
      <c r="C195" s="80"/>
      <c r="D195" s="117"/>
      <c r="E195" s="117"/>
      <c r="F195" s="117"/>
      <c r="G195" s="117"/>
      <c r="H195" s="118"/>
      <c r="I195" s="118"/>
      <c r="J195" s="397"/>
      <c r="K195" s="390"/>
      <c r="L195" s="390"/>
      <c r="M195" s="390"/>
      <c r="N195" s="390"/>
      <c r="O195" s="390"/>
      <c r="P195" s="390"/>
      <c r="Q195" s="390"/>
      <c r="R195" s="434"/>
      <c r="S195" s="434"/>
      <c r="T195" s="434"/>
      <c r="U195" s="434"/>
      <c r="V195" s="434"/>
      <c r="W195" s="403"/>
      <c r="X195" s="403"/>
      <c r="Y195" s="403"/>
      <c r="Z195" s="403"/>
      <c r="AA195" s="95"/>
      <c r="AB195" s="95"/>
      <c r="AC195" s="273"/>
      <c r="AD195" s="106"/>
      <c r="AE195" s="390"/>
      <c r="AF195" s="406"/>
      <c r="AG195" s="390"/>
      <c r="AH195" s="61" t="s">
        <v>1014</v>
      </c>
      <c r="AI195" s="108" t="s">
        <v>1015</v>
      </c>
      <c r="AJ195" s="46">
        <v>1</v>
      </c>
      <c r="AK195" s="46">
        <v>0.1</v>
      </c>
      <c r="AL195" s="51" t="s">
        <v>740</v>
      </c>
      <c r="AM195" s="51" t="s">
        <v>103</v>
      </c>
      <c r="AN195" s="51">
        <v>180</v>
      </c>
      <c r="AO195" s="46">
        <v>1</v>
      </c>
      <c r="AP195" s="184"/>
      <c r="AQ195" s="184"/>
      <c r="AR195" s="47">
        <v>0.16750000000000001</v>
      </c>
      <c r="AS195" s="47"/>
      <c r="AT195" s="47">
        <v>0.13250000000000001</v>
      </c>
      <c r="AU195" s="67">
        <f>(+AT195+AR195)/AJ195</f>
        <v>0.30000000000000004</v>
      </c>
      <c r="AV195" s="134">
        <v>0.3</v>
      </c>
      <c r="AW195" s="64" t="s">
        <v>401</v>
      </c>
      <c r="AX195" s="108" t="s">
        <v>994</v>
      </c>
      <c r="AY195" s="195" t="s">
        <v>1016</v>
      </c>
      <c r="AZ195" s="303">
        <v>839774650</v>
      </c>
      <c r="BA195" s="102" t="s">
        <v>1017</v>
      </c>
      <c r="BB195" s="108"/>
      <c r="BC195" s="108"/>
      <c r="BD195" s="372"/>
      <c r="BE195" s="372"/>
      <c r="BF195" s="108" t="s">
        <v>110</v>
      </c>
      <c r="BG195" s="129" t="s">
        <v>1018</v>
      </c>
      <c r="BH195" s="108" t="s">
        <v>217</v>
      </c>
      <c r="BI195" s="195" t="s">
        <v>1016</v>
      </c>
      <c r="BJ195" s="108" t="s">
        <v>740</v>
      </c>
      <c r="BK195" s="138">
        <v>78144000</v>
      </c>
      <c r="BL195" s="304">
        <v>3.5700000000000003E-2</v>
      </c>
      <c r="BM195" s="108"/>
      <c r="BN195" s="212" t="s">
        <v>1019</v>
      </c>
      <c r="BO195" s="46"/>
      <c r="BP195" s="46"/>
      <c r="BQ195" s="46"/>
    </row>
    <row r="196" spans="1:69" ht="129" customHeight="1">
      <c r="A196" s="79"/>
      <c r="B196" s="80"/>
      <c r="C196" s="80"/>
      <c r="D196" s="117"/>
      <c r="E196" s="117"/>
      <c r="F196" s="117"/>
      <c r="G196" s="117"/>
      <c r="H196" s="118"/>
      <c r="I196" s="118"/>
      <c r="J196" s="397"/>
      <c r="K196" s="390"/>
      <c r="L196" s="390"/>
      <c r="M196" s="390"/>
      <c r="N196" s="390"/>
      <c r="O196" s="390"/>
      <c r="P196" s="390"/>
      <c r="Q196" s="390"/>
      <c r="R196" s="434"/>
      <c r="S196" s="434"/>
      <c r="T196" s="434"/>
      <c r="U196" s="434"/>
      <c r="V196" s="434"/>
      <c r="W196" s="403"/>
      <c r="X196" s="403"/>
      <c r="Y196" s="403"/>
      <c r="Z196" s="403"/>
      <c r="AA196" s="95"/>
      <c r="AB196" s="95"/>
      <c r="AC196" s="273"/>
      <c r="AD196" s="106"/>
      <c r="AE196" s="390"/>
      <c r="AF196" s="406"/>
      <c r="AG196" s="390"/>
      <c r="AH196" s="61" t="s">
        <v>1020</v>
      </c>
      <c r="AI196" s="108" t="s">
        <v>1015</v>
      </c>
      <c r="AJ196" s="46">
        <v>1</v>
      </c>
      <c r="AK196" s="46">
        <v>0.1</v>
      </c>
      <c r="AL196" s="51" t="s">
        <v>740</v>
      </c>
      <c r="AM196" s="51" t="s">
        <v>103</v>
      </c>
      <c r="AN196" s="51">
        <v>180</v>
      </c>
      <c r="AO196" s="46">
        <v>1</v>
      </c>
      <c r="AP196" s="51"/>
      <c r="AQ196" s="51"/>
      <c r="AR196" s="47">
        <v>0.16750000000000001</v>
      </c>
      <c r="AS196" s="47"/>
      <c r="AT196" s="47">
        <v>0.18</v>
      </c>
      <c r="AU196" s="67">
        <f>(+AT196+AR196)/AJ196</f>
        <v>0.34750000000000003</v>
      </c>
      <c r="AV196" s="134" t="s">
        <v>1021</v>
      </c>
      <c r="AW196" s="64" t="s">
        <v>401</v>
      </c>
      <c r="AX196" s="108" t="s">
        <v>994</v>
      </c>
      <c r="AY196" s="195"/>
      <c r="AZ196" s="303"/>
      <c r="BA196" s="102"/>
      <c r="BB196" s="108"/>
      <c r="BC196" s="108"/>
      <c r="BD196" s="372"/>
      <c r="BE196" s="372"/>
      <c r="BF196" s="108" t="s">
        <v>110</v>
      </c>
      <c r="BG196" s="129" t="s">
        <v>997</v>
      </c>
      <c r="BH196" s="108" t="s">
        <v>217</v>
      </c>
      <c r="BI196" s="195"/>
      <c r="BJ196" s="108" t="s">
        <v>740</v>
      </c>
      <c r="BK196" s="138"/>
      <c r="BL196" s="109">
        <v>0</v>
      </c>
      <c r="BM196" s="108"/>
      <c r="BN196" s="212" t="s">
        <v>1022</v>
      </c>
      <c r="BO196" s="46"/>
      <c r="BP196" s="46"/>
      <c r="BQ196" s="46"/>
    </row>
    <row r="197" spans="1:69" ht="118.5" customHeight="1">
      <c r="A197" s="79"/>
      <c r="B197" s="80"/>
      <c r="C197" s="80"/>
      <c r="D197" s="117"/>
      <c r="E197" s="117"/>
      <c r="F197" s="117"/>
      <c r="G197" s="117"/>
      <c r="H197" s="118"/>
      <c r="I197" s="118"/>
      <c r="J197" s="397"/>
      <c r="K197" s="391"/>
      <c r="L197" s="391"/>
      <c r="M197" s="391"/>
      <c r="N197" s="391"/>
      <c r="O197" s="391"/>
      <c r="P197" s="391"/>
      <c r="Q197" s="391"/>
      <c r="R197" s="435"/>
      <c r="S197" s="435"/>
      <c r="T197" s="435"/>
      <c r="U197" s="435"/>
      <c r="V197" s="435"/>
      <c r="W197" s="404"/>
      <c r="X197" s="404"/>
      <c r="Y197" s="404"/>
      <c r="Z197" s="404"/>
      <c r="AA197" s="95"/>
      <c r="AB197" s="95"/>
      <c r="AC197" s="273"/>
      <c r="AD197" s="106"/>
      <c r="AE197" s="391"/>
      <c r="AF197" s="407"/>
      <c r="AG197" s="391"/>
      <c r="AH197" s="386" t="str">
        <f>+AE191</f>
        <v>Prevención, promoción , vigilancia y control de enfermedades de transmision vectorial en el Distrito de Cartagena de Indias</v>
      </c>
      <c r="AI197" s="387"/>
      <c r="AJ197" s="387"/>
      <c r="AK197" s="387"/>
      <c r="AL197" s="387"/>
      <c r="AM197" s="387"/>
      <c r="AN197" s="387"/>
      <c r="AO197" s="387"/>
      <c r="AP197" s="387"/>
      <c r="AQ197" s="387"/>
      <c r="AR197" s="387"/>
      <c r="AS197" s="387"/>
      <c r="AT197" s="388"/>
      <c r="AU197" s="100">
        <f>AVERAGE(AU191:AU196)</f>
        <v>0.39958333333333335</v>
      </c>
      <c r="AV197" s="134"/>
      <c r="AW197" s="64"/>
      <c r="AX197" s="108"/>
      <c r="AY197" s="195"/>
      <c r="AZ197" s="303"/>
      <c r="BA197" s="102"/>
      <c r="BB197" s="108"/>
      <c r="BC197" s="108"/>
      <c r="BD197" s="373"/>
      <c r="BE197" s="373"/>
      <c r="BF197" s="108"/>
      <c r="BG197" s="129"/>
      <c r="BH197" s="108" t="s">
        <v>217</v>
      </c>
      <c r="BI197" s="195"/>
      <c r="BJ197" s="108"/>
      <c r="BK197" s="138"/>
      <c r="BL197" s="109"/>
      <c r="BM197" s="108"/>
      <c r="BN197" s="212"/>
      <c r="BO197" s="46"/>
      <c r="BP197" s="46"/>
      <c r="BQ197" s="46"/>
    </row>
    <row r="198" spans="1:69" ht="248.25" customHeight="1">
      <c r="A198" s="79"/>
      <c r="B198" s="80"/>
      <c r="C198" s="80"/>
      <c r="D198" s="117"/>
      <c r="E198" s="117"/>
      <c r="F198" s="117"/>
      <c r="G198" s="117"/>
      <c r="H198" s="118"/>
      <c r="I198" s="118"/>
      <c r="J198" s="397"/>
      <c r="K198" s="102" t="s">
        <v>1023</v>
      </c>
      <c r="L198" s="99" t="s">
        <v>1024</v>
      </c>
      <c r="M198" s="51" t="s">
        <v>1025</v>
      </c>
      <c r="N198" s="102" t="s">
        <v>1023</v>
      </c>
      <c r="O198" s="51"/>
      <c r="P198" s="51" t="s">
        <v>93</v>
      </c>
      <c r="Q198" s="51" t="s">
        <v>1026</v>
      </c>
      <c r="R198" s="305">
        <v>40</v>
      </c>
      <c r="S198" s="269">
        <v>10</v>
      </c>
      <c r="T198" s="305">
        <v>42</v>
      </c>
      <c r="U198" s="184">
        <v>2</v>
      </c>
      <c r="V198" s="269">
        <v>3</v>
      </c>
      <c r="W198" s="38">
        <f t="shared" si="11"/>
        <v>5</v>
      </c>
      <c r="X198" s="54">
        <f t="shared" si="12"/>
        <v>47</v>
      </c>
      <c r="Y198" s="55">
        <f t="shared" si="13"/>
        <v>0.5</v>
      </c>
      <c r="Z198" s="55">
        <v>1</v>
      </c>
      <c r="AA198" s="51" t="s">
        <v>95</v>
      </c>
      <c r="AB198" s="51" t="s">
        <v>96</v>
      </c>
      <c r="AC198" s="270" t="s">
        <v>369</v>
      </c>
      <c r="AD198" s="270" t="s">
        <v>1027</v>
      </c>
      <c r="AE198" s="389" t="s">
        <v>1028</v>
      </c>
      <c r="AF198" s="405">
        <v>2020130010173</v>
      </c>
      <c r="AG198" s="389" t="s">
        <v>1027</v>
      </c>
      <c r="AH198" s="61" t="s">
        <v>1029</v>
      </c>
      <c r="AI198" s="164" t="s">
        <v>1030</v>
      </c>
      <c r="AJ198" s="46">
        <v>1</v>
      </c>
      <c r="AK198" s="46">
        <v>0.5</v>
      </c>
      <c r="AL198" s="51" t="s">
        <v>740</v>
      </c>
      <c r="AM198" s="51" t="s">
        <v>103</v>
      </c>
      <c r="AN198" s="51">
        <v>180</v>
      </c>
      <c r="AO198" s="51">
        <v>1</v>
      </c>
      <c r="AP198" s="51"/>
      <c r="AQ198" s="51"/>
      <c r="AR198" s="51">
        <v>0</v>
      </c>
      <c r="AS198" s="51"/>
      <c r="AT198" s="51">
        <v>1</v>
      </c>
      <c r="AU198" s="67">
        <f t="shared" si="10"/>
        <v>1</v>
      </c>
      <c r="AV198" s="134">
        <v>1</v>
      </c>
      <c r="AW198" s="64" t="s">
        <v>401</v>
      </c>
      <c r="AX198" s="108" t="s">
        <v>1031</v>
      </c>
      <c r="AY198" s="195" t="s">
        <v>376</v>
      </c>
      <c r="AZ198" s="179">
        <v>391800323</v>
      </c>
      <c r="BA198" s="129" t="s">
        <v>403</v>
      </c>
      <c r="BB198" s="108" t="s">
        <v>1028</v>
      </c>
      <c r="BC198" s="108" t="s">
        <v>1032</v>
      </c>
      <c r="BD198" s="371">
        <v>550939952</v>
      </c>
      <c r="BE198" s="371">
        <v>58500000</v>
      </c>
      <c r="BF198" s="108" t="s">
        <v>110</v>
      </c>
      <c r="BG198" s="129" t="s">
        <v>263</v>
      </c>
      <c r="BH198" s="108" t="s">
        <v>217</v>
      </c>
      <c r="BI198" s="108" t="s">
        <v>376</v>
      </c>
      <c r="BJ198" s="108" t="s">
        <v>740</v>
      </c>
      <c r="BK198" s="138">
        <v>58500000</v>
      </c>
      <c r="BL198" s="109">
        <v>0.14931074980252121</v>
      </c>
      <c r="BM198" s="108"/>
      <c r="BN198" s="289" t="s">
        <v>538</v>
      </c>
      <c r="BO198" s="182" t="s">
        <v>431</v>
      </c>
      <c r="BP198" s="182" t="s">
        <v>432</v>
      </c>
      <c r="BQ198" s="182" t="s">
        <v>433</v>
      </c>
    </row>
    <row r="199" spans="1:69" ht="131.25" customHeight="1">
      <c r="A199" s="79"/>
      <c r="B199" s="80"/>
      <c r="C199" s="80"/>
      <c r="D199" s="117"/>
      <c r="E199" s="117"/>
      <c r="F199" s="117"/>
      <c r="G199" s="117"/>
      <c r="H199" s="118"/>
      <c r="I199" s="118"/>
      <c r="J199" s="397"/>
      <c r="K199" s="102" t="s">
        <v>1033</v>
      </c>
      <c r="L199" s="51" t="s">
        <v>1034</v>
      </c>
      <c r="M199" s="51" t="s">
        <v>1035</v>
      </c>
      <c r="N199" s="102" t="s">
        <v>1033</v>
      </c>
      <c r="O199" s="51"/>
      <c r="P199" s="51" t="s">
        <v>93</v>
      </c>
      <c r="Q199" s="51" t="s">
        <v>581</v>
      </c>
      <c r="R199" s="306" t="s">
        <v>1036</v>
      </c>
      <c r="S199" s="51" t="s">
        <v>1037</v>
      </c>
      <c r="T199" s="307" t="s">
        <v>1038</v>
      </c>
      <c r="U199" s="51" t="s">
        <v>1037</v>
      </c>
      <c r="V199" s="51" t="s">
        <v>1037</v>
      </c>
      <c r="W199" s="38">
        <v>0</v>
      </c>
      <c r="X199" s="54">
        <v>0</v>
      </c>
      <c r="Y199" s="55">
        <v>0</v>
      </c>
      <c r="Z199" s="55">
        <v>0</v>
      </c>
      <c r="AA199" s="51" t="s">
        <v>95</v>
      </c>
      <c r="AB199" s="51" t="s">
        <v>123</v>
      </c>
      <c r="AC199" s="273"/>
      <c r="AD199" s="273"/>
      <c r="AE199" s="390"/>
      <c r="AF199" s="406"/>
      <c r="AG199" s="390"/>
      <c r="AH199" s="61" t="s">
        <v>1039</v>
      </c>
      <c r="AI199" s="164" t="s">
        <v>1030</v>
      </c>
      <c r="AJ199" s="46">
        <v>1</v>
      </c>
      <c r="AK199" s="46">
        <v>0.1</v>
      </c>
      <c r="AL199" s="51" t="s">
        <v>740</v>
      </c>
      <c r="AM199" s="51" t="s">
        <v>103</v>
      </c>
      <c r="AN199" s="51">
        <v>180</v>
      </c>
      <c r="AO199" s="151">
        <v>1</v>
      </c>
      <c r="AP199" s="51"/>
      <c r="AQ199" s="51"/>
      <c r="AR199" s="51">
        <v>0</v>
      </c>
      <c r="AS199" s="51"/>
      <c r="AT199" s="51">
        <v>1</v>
      </c>
      <c r="AU199" s="67">
        <f t="shared" si="10"/>
        <v>1</v>
      </c>
      <c r="AV199" s="134">
        <v>1</v>
      </c>
      <c r="AW199" s="64" t="s">
        <v>401</v>
      </c>
      <c r="AX199" s="108" t="s">
        <v>1031</v>
      </c>
      <c r="AY199" s="238"/>
      <c r="AZ199" s="179"/>
      <c r="BA199" s="308"/>
      <c r="BB199" s="108"/>
      <c r="BC199" s="108"/>
      <c r="BD199" s="372"/>
      <c r="BE199" s="372"/>
      <c r="BF199" s="108" t="s">
        <v>110</v>
      </c>
      <c r="BG199" s="129" t="s">
        <v>263</v>
      </c>
      <c r="BH199" s="108" t="s">
        <v>217</v>
      </c>
      <c r="BI199" s="238" t="s">
        <v>204</v>
      </c>
      <c r="BJ199" s="108" t="s">
        <v>740</v>
      </c>
      <c r="BK199" s="138"/>
      <c r="BL199" s="109"/>
      <c r="BM199" s="108"/>
      <c r="BN199" s="212" t="s">
        <v>538</v>
      </c>
      <c r="BO199" s="109"/>
      <c r="BP199" s="109"/>
      <c r="BQ199" s="109"/>
    </row>
    <row r="200" spans="1:69" ht="147" customHeight="1">
      <c r="A200" s="79"/>
      <c r="B200" s="80"/>
      <c r="C200" s="80"/>
      <c r="D200" s="117"/>
      <c r="E200" s="117"/>
      <c r="F200" s="117"/>
      <c r="G200" s="117"/>
      <c r="H200" s="118"/>
      <c r="I200" s="118"/>
      <c r="J200" s="397"/>
      <c r="K200" s="389" t="s">
        <v>1040</v>
      </c>
      <c r="L200" s="389" t="s">
        <v>1041</v>
      </c>
      <c r="M200" s="389" t="s">
        <v>1042</v>
      </c>
      <c r="N200" s="389" t="s">
        <v>1040</v>
      </c>
      <c r="O200" s="389"/>
      <c r="P200" s="389" t="s">
        <v>93</v>
      </c>
      <c r="Q200" s="389" t="s">
        <v>714</v>
      </c>
      <c r="R200" s="389">
        <v>600</v>
      </c>
      <c r="S200" s="389">
        <v>600</v>
      </c>
      <c r="T200" s="389">
        <v>600</v>
      </c>
      <c r="U200" s="389">
        <v>100</v>
      </c>
      <c r="V200" s="389">
        <v>150</v>
      </c>
      <c r="W200" s="427">
        <f t="shared" si="11"/>
        <v>250</v>
      </c>
      <c r="X200" s="427">
        <f t="shared" si="12"/>
        <v>850</v>
      </c>
      <c r="Y200" s="402">
        <f t="shared" si="13"/>
        <v>0.41666666666666669</v>
      </c>
      <c r="Z200" s="402">
        <v>1</v>
      </c>
      <c r="AA200" s="92" t="s">
        <v>136</v>
      </c>
      <c r="AB200" s="92" t="s">
        <v>137</v>
      </c>
      <c r="AC200" s="273"/>
      <c r="AD200" s="273"/>
      <c r="AE200" s="390"/>
      <c r="AF200" s="406"/>
      <c r="AG200" s="390"/>
      <c r="AH200" s="61" t="s">
        <v>1043</v>
      </c>
      <c r="AI200" s="164" t="s">
        <v>1030</v>
      </c>
      <c r="AJ200" s="51">
        <v>3</v>
      </c>
      <c r="AK200" s="46">
        <v>0.1</v>
      </c>
      <c r="AL200" s="51" t="s">
        <v>740</v>
      </c>
      <c r="AM200" s="51" t="s">
        <v>103</v>
      </c>
      <c r="AN200" s="51">
        <v>180</v>
      </c>
      <c r="AO200" s="151">
        <v>3</v>
      </c>
      <c r="AP200" s="51"/>
      <c r="AQ200" s="51"/>
      <c r="AR200" s="51">
        <v>0</v>
      </c>
      <c r="AS200" s="51"/>
      <c r="AT200" s="51">
        <v>2</v>
      </c>
      <c r="AU200" s="67">
        <f t="shared" si="10"/>
        <v>0.66666666666666663</v>
      </c>
      <c r="AV200" s="134">
        <v>0.66666666666666663</v>
      </c>
      <c r="AW200" s="64" t="s">
        <v>401</v>
      </c>
      <c r="AX200" s="108" t="s">
        <v>1031</v>
      </c>
      <c r="AY200" s="238"/>
      <c r="AZ200" s="179"/>
      <c r="BA200" s="308"/>
      <c r="BB200" s="108"/>
      <c r="BC200" s="108"/>
      <c r="BD200" s="372"/>
      <c r="BE200" s="372"/>
      <c r="BF200" s="108" t="s">
        <v>110</v>
      </c>
      <c r="BG200" s="129" t="s">
        <v>263</v>
      </c>
      <c r="BH200" s="108" t="s">
        <v>217</v>
      </c>
      <c r="BI200" s="238" t="s">
        <v>1012</v>
      </c>
      <c r="BJ200" s="108" t="s">
        <v>740</v>
      </c>
      <c r="BK200" s="138"/>
      <c r="BL200" s="109"/>
      <c r="BM200" s="108"/>
      <c r="BN200" s="212" t="s">
        <v>1044</v>
      </c>
      <c r="BO200" s="109"/>
      <c r="BP200" s="109"/>
      <c r="BQ200" s="109"/>
    </row>
    <row r="201" spans="1:69" ht="142.15" customHeight="1">
      <c r="A201" s="79"/>
      <c r="B201" s="80"/>
      <c r="C201" s="80"/>
      <c r="D201" s="117"/>
      <c r="E201" s="117"/>
      <c r="F201" s="117"/>
      <c r="G201" s="117"/>
      <c r="H201" s="118"/>
      <c r="I201" s="118"/>
      <c r="J201" s="397"/>
      <c r="K201" s="390"/>
      <c r="L201" s="390"/>
      <c r="M201" s="390"/>
      <c r="N201" s="390"/>
      <c r="O201" s="390"/>
      <c r="P201" s="390"/>
      <c r="Q201" s="390"/>
      <c r="R201" s="390"/>
      <c r="S201" s="390"/>
      <c r="T201" s="390"/>
      <c r="U201" s="390"/>
      <c r="V201" s="390"/>
      <c r="W201" s="432"/>
      <c r="X201" s="432"/>
      <c r="Y201" s="403"/>
      <c r="Z201" s="403"/>
      <c r="AA201" s="282"/>
      <c r="AB201" s="282"/>
      <c r="AC201" s="309"/>
      <c r="AD201" s="273"/>
      <c r="AE201" s="390"/>
      <c r="AF201" s="406"/>
      <c r="AG201" s="390"/>
      <c r="AH201" s="61" t="s">
        <v>1045</v>
      </c>
      <c r="AI201" s="108" t="s">
        <v>1046</v>
      </c>
      <c r="AJ201" s="51">
        <v>150</v>
      </c>
      <c r="AK201" s="46">
        <v>0.3</v>
      </c>
      <c r="AL201" s="51" t="s">
        <v>740</v>
      </c>
      <c r="AM201" s="51" t="s">
        <v>103</v>
      </c>
      <c r="AN201" s="51">
        <v>180</v>
      </c>
      <c r="AO201" s="151">
        <v>150</v>
      </c>
      <c r="AP201" s="51"/>
      <c r="AQ201" s="51"/>
      <c r="AR201" s="51">
        <v>0</v>
      </c>
      <c r="AS201" s="51"/>
      <c r="AT201" s="51">
        <v>0</v>
      </c>
      <c r="AU201" s="67">
        <f t="shared" si="10"/>
        <v>0</v>
      </c>
      <c r="AV201" s="134">
        <v>0</v>
      </c>
      <c r="AW201" s="64" t="s">
        <v>401</v>
      </c>
      <c r="AX201" s="108" t="s">
        <v>1031</v>
      </c>
      <c r="AY201" s="238"/>
      <c r="AZ201" s="136"/>
      <c r="BA201" s="136"/>
      <c r="BB201" s="108"/>
      <c r="BC201" s="108"/>
      <c r="BD201" s="372"/>
      <c r="BE201" s="372"/>
      <c r="BF201" s="108" t="s">
        <v>110</v>
      </c>
      <c r="BG201" s="108" t="s">
        <v>546</v>
      </c>
      <c r="BH201" s="108" t="s">
        <v>217</v>
      </c>
      <c r="BI201" s="108"/>
      <c r="BJ201" s="108" t="s">
        <v>740</v>
      </c>
      <c r="BK201" s="138"/>
      <c r="BL201" s="109"/>
      <c r="BM201" s="108"/>
      <c r="BN201" s="212" t="s">
        <v>538</v>
      </c>
      <c r="BO201" s="108"/>
      <c r="BP201" s="108"/>
      <c r="BQ201" s="108"/>
    </row>
    <row r="202" spans="1:69" ht="142.15" customHeight="1">
      <c r="A202" s="79"/>
      <c r="B202" s="80"/>
      <c r="C202" s="80"/>
      <c r="D202" s="117"/>
      <c r="E202" s="117"/>
      <c r="F202" s="117"/>
      <c r="G202" s="117"/>
      <c r="H202" s="118"/>
      <c r="I202" s="118"/>
      <c r="J202" s="397"/>
      <c r="K202" s="391"/>
      <c r="L202" s="391"/>
      <c r="M202" s="391"/>
      <c r="N202" s="391"/>
      <c r="O202" s="391"/>
      <c r="P202" s="391"/>
      <c r="Q202" s="391"/>
      <c r="R202" s="391"/>
      <c r="S202" s="391"/>
      <c r="T202" s="391"/>
      <c r="U202" s="391"/>
      <c r="V202" s="391"/>
      <c r="W202" s="428"/>
      <c r="X202" s="428"/>
      <c r="Y202" s="404"/>
      <c r="Z202" s="404"/>
      <c r="AA202" s="282"/>
      <c r="AB202" s="282"/>
      <c r="AC202" s="273"/>
      <c r="AD202" s="273"/>
      <c r="AE202" s="391"/>
      <c r="AF202" s="407"/>
      <c r="AG202" s="391"/>
      <c r="AH202" s="386" t="str">
        <f>+AE198</f>
        <v>Prevención , manejo y control de la Infección Respiratoria Aguda en niños y niñas menores de cinco años en  Cartagena de Indias</v>
      </c>
      <c r="AI202" s="387"/>
      <c r="AJ202" s="387"/>
      <c r="AK202" s="387"/>
      <c r="AL202" s="387"/>
      <c r="AM202" s="387"/>
      <c r="AN202" s="387"/>
      <c r="AO202" s="387"/>
      <c r="AP202" s="387"/>
      <c r="AQ202" s="387"/>
      <c r="AR202" s="387"/>
      <c r="AS202" s="387"/>
      <c r="AT202" s="388"/>
      <c r="AU202" s="100">
        <f>AVERAGE(AU198:AU201)</f>
        <v>0.66666666666666663</v>
      </c>
      <c r="AV202" s="134"/>
      <c r="AW202" s="64"/>
      <c r="AX202" s="108"/>
      <c r="AY202" s="238"/>
      <c r="AZ202" s="136"/>
      <c r="BA202" s="136"/>
      <c r="BB202" s="108"/>
      <c r="BC202" s="108"/>
      <c r="BD202" s="373"/>
      <c r="BE202" s="373"/>
      <c r="BF202" s="108"/>
      <c r="BG202" s="108"/>
      <c r="BH202" s="108"/>
      <c r="BI202" s="108"/>
      <c r="BJ202" s="108"/>
      <c r="BK202" s="138"/>
      <c r="BL202" s="109"/>
      <c r="BM202" s="108"/>
      <c r="BN202" s="212"/>
      <c r="BO202" s="108"/>
      <c r="BP202" s="108"/>
      <c r="BQ202" s="108"/>
    </row>
    <row r="203" spans="1:69" ht="176.25" customHeight="1">
      <c r="A203" s="79"/>
      <c r="B203" s="80"/>
      <c r="C203" s="80"/>
      <c r="D203" s="117"/>
      <c r="E203" s="117"/>
      <c r="F203" s="117"/>
      <c r="G203" s="117"/>
      <c r="H203" s="118"/>
      <c r="I203" s="118"/>
      <c r="J203" s="397"/>
      <c r="K203" s="102" t="s">
        <v>1047</v>
      </c>
      <c r="L203" s="51" t="s">
        <v>1048</v>
      </c>
      <c r="M203" s="46" t="s">
        <v>1049</v>
      </c>
      <c r="N203" s="102" t="s">
        <v>1047</v>
      </c>
      <c r="O203" s="51"/>
      <c r="P203" s="51" t="s">
        <v>93</v>
      </c>
      <c r="Q203" s="51" t="s">
        <v>1050</v>
      </c>
      <c r="R203" s="310">
        <v>200</v>
      </c>
      <c r="S203" s="208">
        <v>0.25</v>
      </c>
      <c r="T203" s="310">
        <v>195</v>
      </c>
      <c r="U203" s="310">
        <v>0</v>
      </c>
      <c r="V203" s="310">
        <v>0</v>
      </c>
      <c r="W203" s="38">
        <f t="shared" si="11"/>
        <v>0</v>
      </c>
      <c r="X203" s="54">
        <f t="shared" si="12"/>
        <v>195</v>
      </c>
      <c r="Y203" s="55">
        <f t="shared" si="13"/>
        <v>0</v>
      </c>
      <c r="Z203" s="55">
        <f t="shared" si="14"/>
        <v>0.97499999999999998</v>
      </c>
      <c r="AA203" s="51" t="s">
        <v>95</v>
      </c>
      <c r="AB203" s="51" t="s">
        <v>96</v>
      </c>
      <c r="AC203" s="44" t="s">
        <v>369</v>
      </c>
      <c r="AD203" s="270" t="s">
        <v>1051</v>
      </c>
      <c r="AE203" s="389" t="s">
        <v>1052</v>
      </c>
      <c r="AF203" s="405">
        <v>2020130010060</v>
      </c>
      <c r="AG203" s="389" t="s">
        <v>1051</v>
      </c>
      <c r="AH203" s="61" t="s">
        <v>1053</v>
      </c>
      <c r="AI203" s="61" t="s">
        <v>1054</v>
      </c>
      <c r="AJ203" s="51">
        <v>150</v>
      </c>
      <c r="AK203" s="46">
        <v>0.15</v>
      </c>
      <c r="AL203" s="51" t="s">
        <v>1055</v>
      </c>
      <c r="AM203" s="51" t="s">
        <v>103</v>
      </c>
      <c r="AN203" s="51">
        <v>180</v>
      </c>
      <c r="AO203" s="151">
        <v>150</v>
      </c>
      <c r="AP203" s="51"/>
      <c r="AQ203" s="51"/>
      <c r="AR203" s="51">
        <v>120</v>
      </c>
      <c r="AS203" s="51"/>
      <c r="AT203" s="51">
        <v>65</v>
      </c>
      <c r="AU203" s="67">
        <f t="shared" si="10"/>
        <v>0.43333333333333335</v>
      </c>
      <c r="AV203" s="134">
        <v>0.43</v>
      </c>
      <c r="AW203" s="64" t="s">
        <v>1056</v>
      </c>
      <c r="AX203" s="64" t="s">
        <v>1057</v>
      </c>
      <c r="AY203" s="61" t="s">
        <v>238</v>
      </c>
      <c r="AZ203" s="311">
        <v>30000000</v>
      </c>
      <c r="BA203" s="127" t="s">
        <v>1058</v>
      </c>
      <c r="BB203" s="61" t="s">
        <v>1052</v>
      </c>
      <c r="BC203" s="64" t="s">
        <v>1059</v>
      </c>
      <c r="BD203" s="371">
        <v>1055299733</v>
      </c>
      <c r="BE203" s="371">
        <v>52080000</v>
      </c>
      <c r="BF203" s="64" t="s">
        <v>110</v>
      </c>
      <c r="BG203" s="86" t="s">
        <v>1060</v>
      </c>
      <c r="BH203" s="64" t="s">
        <v>1061</v>
      </c>
      <c r="BI203" s="61" t="s">
        <v>238</v>
      </c>
      <c r="BJ203" s="64" t="s">
        <v>1055</v>
      </c>
      <c r="BK203" s="87">
        <v>0</v>
      </c>
      <c r="BL203" s="63"/>
      <c r="BM203" s="64"/>
      <c r="BN203" s="312"/>
      <c r="BO203" s="313" t="s">
        <v>1062</v>
      </c>
      <c r="BP203" s="313" t="s">
        <v>1063</v>
      </c>
      <c r="BQ203" s="313" t="s">
        <v>1064</v>
      </c>
    </row>
    <row r="204" spans="1:69" ht="159" customHeight="1">
      <c r="A204" s="79"/>
      <c r="B204" s="80"/>
      <c r="C204" s="80"/>
      <c r="D204" s="117"/>
      <c r="E204" s="117"/>
      <c r="F204" s="117"/>
      <c r="G204" s="117"/>
      <c r="H204" s="118"/>
      <c r="I204" s="118"/>
      <c r="J204" s="397"/>
      <c r="K204" s="102" t="s">
        <v>1065</v>
      </c>
      <c r="L204" s="51" t="s">
        <v>1066</v>
      </c>
      <c r="M204" s="46" t="s">
        <v>1067</v>
      </c>
      <c r="N204" s="102" t="s">
        <v>1065</v>
      </c>
      <c r="O204" s="51"/>
      <c r="P204" s="51" t="s">
        <v>93</v>
      </c>
      <c r="Q204" s="51" t="s">
        <v>1068</v>
      </c>
      <c r="R204" s="310">
        <v>1</v>
      </c>
      <c r="S204" s="208">
        <v>0.25</v>
      </c>
      <c r="T204" s="310">
        <v>1</v>
      </c>
      <c r="U204" s="310">
        <v>0</v>
      </c>
      <c r="V204" s="310">
        <v>0</v>
      </c>
      <c r="W204" s="38">
        <f t="shared" si="11"/>
        <v>0</v>
      </c>
      <c r="X204" s="54">
        <f t="shared" si="12"/>
        <v>1</v>
      </c>
      <c r="Y204" s="55">
        <f t="shared" si="13"/>
        <v>0</v>
      </c>
      <c r="Z204" s="55">
        <f t="shared" si="14"/>
        <v>1</v>
      </c>
      <c r="AA204" s="51" t="s">
        <v>95</v>
      </c>
      <c r="AB204" s="51" t="s">
        <v>123</v>
      </c>
      <c r="AC204" s="80"/>
      <c r="AD204" s="273"/>
      <c r="AE204" s="390"/>
      <c r="AF204" s="406"/>
      <c r="AG204" s="390"/>
      <c r="AH204" s="61" t="s">
        <v>1069</v>
      </c>
      <c r="AI204" s="61" t="s">
        <v>1054</v>
      </c>
      <c r="AJ204" s="134">
        <v>1</v>
      </c>
      <c r="AK204" s="46">
        <v>0.1</v>
      </c>
      <c r="AL204" s="51" t="s">
        <v>1055</v>
      </c>
      <c r="AM204" s="51" t="s">
        <v>103</v>
      </c>
      <c r="AN204" s="51">
        <v>180</v>
      </c>
      <c r="AO204" s="46">
        <v>1</v>
      </c>
      <c r="AP204" s="51"/>
      <c r="AQ204" s="51"/>
      <c r="AR204" s="51">
        <v>100</v>
      </c>
      <c r="AS204" s="51"/>
      <c r="AT204" s="51">
        <v>100</v>
      </c>
      <c r="AU204" s="67">
        <v>1</v>
      </c>
      <c r="AV204" s="134" t="s">
        <v>1070</v>
      </c>
      <c r="AW204" s="64" t="s">
        <v>1056</v>
      </c>
      <c r="AX204" s="64" t="s">
        <v>1057</v>
      </c>
      <c r="AY204" s="61" t="s">
        <v>1006</v>
      </c>
      <c r="AZ204" s="311">
        <v>291281886</v>
      </c>
      <c r="BA204" s="127" t="s">
        <v>1007</v>
      </c>
      <c r="BB204" s="61" t="s">
        <v>1052</v>
      </c>
      <c r="BC204" s="64" t="s">
        <v>1059</v>
      </c>
      <c r="BD204" s="372"/>
      <c r="BE204" s="372"/>
      <c r="BF204" s="64" t="s">
        <v>110</v>
      </c>
      <c r="BG204" s="86" t="s">
        <v>1060</v>
      </c>
      <c r="BH204" s="64" t="s">
        <v>1061</v>
      </c>
      <c r="BI204" s="61" t="s">
        <v>1006</v>
      </c>
      <c r="BJ204" s="64" t="s">
        <v>1055</v>
      </c>
      <c r="BK204" s="87">
        <v>5720000</v>
      </c>
      <c r="BL204" s="298">
        <v>9.1999999999999998E-3</v>
      </c>
      <c r="BM204" s="64"/>
      <c r="BN204" s="314" t="s">
        <v>1071</v>
      </c>
      <c r="BO204" s="67"/>
      <c r="BP204" s="67"/>
      <c r="BQ204" s="67"/>
    </row>
    <row r="205" spans="1:69" ht="187.5" customHeight="1">
      <c r="A205" s="79"/>
      <c r="B205" s="80"/>
      <c r="C205" s="80"/>
      <c r="D205" s="117"/>
      <c r="E205" s="117"/>
      <c r="F205" s="117"/>
      <c r="G205" s="117"/>
      <c r="H205" s="118"/>
      <c r="I205" s="118"/>
      <c r="J205" s="397"/>
      <c r="K205" s="102" t="s">
        <v>1072</v>
      </c>
      <c r="L205" s="51" t="s">
        <v>1073</v>
      </c>
      <c r="M205" s="46" t="s">
        <v>1074</v>
      </c>
      <c r="N205" s="102" t="s">
        <v>1072</v>
      </c>
      <c r="O205" s="51"/>
      <c r="P205" s="51" t="s">
        <v>93</v>
      </c>
      <c r="Q205" s="51" t="s">
        <v>1026</v>
      </c>
      <c r="R205" s="134">
        <v>1</v>
      </c>
      <c r="S205" s="208">
        <v>0.25</v>
      </c>
      <c r="T205" s="134">
        <v>1</v>
      </c>
      <c r="U205" s="209">
        <v>0</v>
      </c>
      <c r="V205" s="209">
        <v>1</v>
      </c>
      <c r="W205" s="165">
        <f t="shared" si="11"/>
        <v>1</v>
      </c>
      <c r="X205" s="165">
        <v>1</v>
      </c>
      <c r="Y205" s="55">
        <v>1</v>
      </c>
      <c r="Z205" s="55">
        <v>1</v>
      </c>
      <c r="AA205" s="51" t="s">
        <v>136</v>
      </c>
      <c r="AB205" s="51" t="s">
        <v>137</v>
      </c>
      <c r="AC205" s="80"/>
      <c r="AD205" s="273"/>
      <c r="AE205" s="390"/>
      <c r="AF205" s="406"/>
      <c r="AG205" s="390"/>
      <c r="AH205" s="61" t="s">
        <v>1075</v>
      </c>
      <c r="AI205" s="61" t="s">
        <v>1054</v>
      </c>
      <c r="AJ205" s="134">
        <v>1</v>
      </c>
      <c r="AK205" s="46">
        <v>0.2</v>
      </c>
      <c r="AL205" s="51" t="s">
        <v>740</v>
      </c>
      <c r="AM205" s="51" t="s">
        <v>103</v>
      </c>
      <c r="AN205" s="51">
        <v>180</v>
      </c>
      <c r="AO205" s="46">
        <v>1</v>
      </c>
      <c r="AP205" s="51"/>
      <c r="AQ205" s="51"/>
      <c r="AR205" s="51">
        <v>60</v>
      </c>
      <c r="AS205" s="51"/>
      <c r="AT205" s="51">
        <v>60</v>
      </c>
      <c r="AU205" s="67">
        <v>1</v>
      </c>
      <c r="AV205" s="134">
        <v>1</v>
      </c>
      <c r="AW205" s="64" t="s">
        <v>1056</v>
      </c>
      <c r="AX205" s="64" t="s">
        <v>1057</v>
      </c>
      <c r="AY205" s="61" t="s">
        <v>1016</v>
      </c>
      <c r="AZ205" s="311">
        <v>298003200</v>
      </c>
      <c r="BA205" s="123" t="s">
        <v>1017</v>
      </c>
      <c r="BB205" s="61" t="s">
        <v>1052</v>
      </c>
      <c r="BC205" s="64" t="s">
        <v>1059</v>
      </c>
      <c r="BD205" s="372"/>
      <c r="BE205" s="372"/>
      <c r="BF205" s="64" t="s">
        <v>110</v>
      </c>
      <c r="BG205" s="86" t="s">
        <v>1060</v>
      </c>
      <c r="BH205" s="64" t="s">
        <v>1061</v>
      </c>
      <c r="BI205" s="61" t="s">
        <v>1016</v>
      </c>
      <c r="BJ205" s="64" t="s">
        <v>740</v>
      </c>
      <c r="BK205" s="87">
        <v>37750000</v>
      </c>
      <c r="BL205" s="298">
        <v>6.0999999999999999E-2</v>
      </c>
      <c r="BM205" s="64"/>
      <c r="BN205" s="314" t="s">
        <v>1071</v>
      </c>
      <c r="BO205" s="67"/>
      <c r="BP205" s="67"/>
      <c r="BQ205" s="67"/>
    </row>
    <row r="206" spans="1:69" ht="214.5" customHeight="1">
      <c r="A206" s="79"/>
      <c r="B206" s="80"/>
      <c r="C206" s="80"/>
      <c r="D206" s="117"/>
      <c r="E206" s="117"/>
      <c r="F206" s="117"/>
      <c r="G206" s="117"/>
      <c r="H206" s="118"/>
      <c r="I206" s="118"/>
      <c r="J206" s="397"/>
      <c r="K206" s="389" t="s">
        <v>1076</v>
      </c>
      <c r="L206" s="389" t="s">
        <v>1077</v>
      </c>
      <c r="M206" s="389" t="s">
        <v>1078</v>
      </c>
      <c r="N206" s="389" t="s">
        <v>1076</v>
      </c>
      <c r="O206" s="389"/>
      <c r="P206" s="389" t="s">
        <v>93</v>
      </c>
      <c r="Q206" s="389" t="s">
        <v>455</v>
      </c>
      <c r="R206" s="389" t="s">
        <v>1076</v>
      </c>
      <c r="S206" s="389" t="s">
        <v>1076</v>
      </c>
      <c r="T206" s="389" t="s">
        <v>1079</v>
      </c>
      <c r="U206" s="389" t="s">
        <v>1079</v>
      </c>
      <c r="V206" s="389" t="s">
        <v>1080</v>
      </c>
      <c r="W206" s="374" t="s">
        <v>1080</v>
      </c>
      <c r="X206" s="374" t="str">
        <f>+W206</f>
        <v>0,3 por 100.000 hab</v>
      </c>
      <c r="Y206" s="429">
        <v>1</v>
      </c>
      <c r="Z206" s="429">
        <v>1</v>
      </c>
      <c r="AA206" s="92"/>
      <c r="AB206" s="92"/>
      <c r="AC206" s="80"/>
      <c r="AD206" s="273"/>
      <c r="AE206" s="390"/>
      <c r="AF206" s="406"/>
      <c r="AG206" s="390"/>
      <c r="AH206" s="61" t="s">
        <v>1081</v>
      </c>
      <c r="AI206" s="108" t="s">
        <v>1054</v>
      </c>
      <c r="AJ206" s="187">
        <v>1</v>
      </c>
      <c r="AK206" s="46">
        <v>0.2</v>
      </c>
      <c r="AL206" s="51" t="s">
        <v>740</v>
      </c>
      <c r="AM206" s="51" t="s">
        <v>103</v>
      </c>
      <c r="AN206" s="51">
        <v>180</v>
      </c>
      <c r="AO206" s="46">
        <v>1</v>
      </c>
      <c r="AP206" s="51"/>
      <c r="AQ206" s="51"/>
      <c r="AR206" s="51">
        <v>0</v>
      </c>
      <c r="AS206" s="51"/>
      <c r="AT206" s="51">
        <v>0</v>
      </c>
      <c r="AU206" s="67">
        <f t="shared" si="10"/>
        <v>0</v>
      </c>
      <c r="AV206" s="134">
        <v>0</v>
      </c>
      <c r="AW206" s="64" t="s">
        <v>1056</v>
      </c>
      <c r="AX206" s="64" t="s">
        <v>1057</v>
      </c>
      <c r="AY206" s="61"/>
      <c r="AZ206" s="315"/>
      <c r="BA206" s="123"/>
      <c r="BB206" s="61" t="s">
        <v>1052</v>
      </c>
      <c r="BC206" s="64" t="s">
        <v>1059</v>
      </c>
      <c r="BD206" s="372"/>
      <c r="BE206" s="372"/>
      <c r="BF206" s="64" t="s">
        <v>110</v>
      </c>
      <c r="BG206" s="86" t="s">
        <v>216</v>
      </c>
      <c r="BH206" s="64" t="s">
        <v>217</v>
      </c>
      <c r="BI206" s="61"/>
      <c r="BJ206" s="64" t="s">
        <v>740</v>
      </c>
      <c r="BK206" s="87"/>
      <c r="BL206" s="63"/>
      <c r="BM206" s="64"/>
      <c r="BN206" s="316"/>
      <c r="BO206" s="67"/>
      <c r="BP206" s="67"/>
      <c r="BQ206" s="67"/>
    </row>
    <row r="207" spans="1:69" ht="154.15" customHeight="1">
      <c r="A207" s="79"/>
      <c r="B207" s="80"/>
      <c r="C207" s="80"/>
      <c r="D207" s="117"/>
      <c r="E207" s="117"/>
      <c r="F207" s="117"/>
      <c r="G207" s="117"/>
      <c r="H207" s="118"/>
      <c r="I207" s="118"/>
      <c r="J207" s="397"/>
      <c r="K207" s="390"/>
      <c r="L207" s="390"/>
      <c r="M207" s="390"/>
      <c r="N207" s="390"/>
      <c r="O207" s="390"/>
      <c r="P207" s="390"/>
      <c r="Q207" s="390"/>
      <c r="R207" s="390"/>
      <c r="S207" s="390"/>
      <c r="T207" s="390"/>
      <c r="U207" s="390"/>
      <c r="V207" s="390"/>
      <c r="W207" s="375"/>
      <c r="X207" s="375"/>
      <c r="Y207" s="430"/>
      <c r="Z207" s="430"/>
      <c r="AA207" s="95"/>
      <c r="AB207" s="95"/>
      <c r="AC207" s="80"/>
      <c r="AD207" s="273"/>
      <c r="AE207" s="390"/>
      <c r="AF207" s="406"/>
      <c r="AG207" s="390"/>
      <c r="AH207" s="61" t="s">
        <v>1082</v>
      </c>
      <c r="AI207" s="108" t="s">
        <v>1054</v>
      </c>
      <c r="AJ207" s="187">
        <v>10</v>
      </c>
      <c r="AK207" s="46">
        <v>0.1</v>
      </c>
      <c r="AL207" s="51" t="s">
        <v>740</v>
      </c>
      <c r="AM207" s="51" t="s">
        <v>103</v>
      </c>
      <c r="AN207" s="51">
        <v>180</v>
      </c>
      <c r="AO207" s="46">
        <v>10</v>
      </c>
      <c r="AP207" s="51"/>
      <c r="AQ207" s="51"/>
      <c r="AR207" s="51">
        <v>0</v>
      </c>
      <c r="AS207" s="51"/>
      <c r="AT207" s="51">
        <v>0</v>
      </c>
      <c r="AU207" s="67">
        <f t="shared" si="10"/>
        <v>0</v>
      </c>
      <c r="AV207" s="134">
        <v>0</v>
      </c>
      <c r="AW207" s="64" t="s">
        <v>1056</v>
      </c>
      <c r="AX207" s="64" t="s">
        <v>1057</v>
      </c>
      <c r="AY207" s="61"/>
      <c r="AZ207" s="315"/>
      <c r="BA207" s="123"/>
      <c r="BB207" s="61" t="s">
        <v>1052</v>
      </c>
      <c r="BC207" s="64" t="s">
        <v>1059</v>
      </c>
      <c r="BD207" s="372"/>
      <c r="BE207" s="372"/>
      <c r="BF207" s="64" t="s">
        <v>110</v>
      </c>
      <c r="BG207" s="86" t="s">
        <v>1060</v>
      </c>
      <c r="BH207" s="64" t="s">
        <v>1061</v>
      </c>
      <c r="BI207" s="61"/>
      <c r="BJ207" s="64" t="s">
        <v>740</v>
      </c>
      <c r="BK207" s="87"/>
      <c r="BL207" s="63"/>
      <c r="BM207" s="64"/>
      <c r="BN207" s="316"/>
      <c r="BO207" s="67"/>
      <c r="BP207" s="67"/>
      <c r="BQ207" s="67"/>
    </row>
    <row r="208" spans="1:69" ht="117.6" customHeight="1">
      <c r="A208" s="79"/>
      <c r="B208" s="80"/>
      <c r="C208" s="80"/>
      <c r="D208" s="117"/>
      <c r="E208" s="117"/>
      <c r="F208" s="117"/>
      <c r="G208" s="117"/>
      <c r="H208" s="118"/>
      <c r="I208" s="118"/>
      <c r="J208" s="397"/>
      <c r="K208" s="390"/>
      <c r="L208" s="390"/>
      <c r="M208" s="390"/>
      <c r="N208" s="390"/>
      <c r="O208" s="390"/>
      <c r="P208" s="390"/>
      <c r="Q208" s="390"/>
      <c r="R208" s="390"/>
      <c r="S208" s="390"/>
      <c r="T208" s="390"/>
      <c r="U208" s="390"/>
      <c r="V208" s="390"/>
      <c r="W208" s="375"/>
      <c r="X208" s="375"/>
      <c r="Y208" s="430"/>
      <c r="Z208" s="430"/>
      <c r="AA208" s="95"/>
      <c r="AB208" s="95"/>
      <c r="AC208" s="80"/>
      <c r="AD208" s="273"/>
      <c r="AE208" s="390"/>
      <c r="AF208" s="406"/>
      <c r="AG208" s="390"/>
      <c r="AH208" s="61" t="s">
        <v>1083</v>
      </c>
      <c r="AI208" s="108" t="s">
        <v>1084</v>
      </c>
      <c r="AJ208" s="134">
        <v>1</v>
      </c>
      <c r="AK208" s="46">
        <v>0.1</v>
      </c>
      <c r="AL208" s="51" t="s">
        <v>740</v>
      </c>
      <c r="AM208" s="51" t="s">
        <v>103</v>
      </c>
      <c r="AN208" s="51">
        <v>180</v>
      </c>
      <c r="AO208" s="187">
        <v>1</v>
      </c>
      <c r="AP208" s="51"/>
      <c r="AQ208" s="51"/>
      <c r="AR208" s="51">
        <v>0</v>
      </c>
      <c r="AS208" s="51"/>
      <c r="AT208" s="51">
        <v>0</v>
      </c>
      <c r="AU208" s="67">
        <f t="shared" si="10"/>
        <v>0</v>
      </c>
      <c r="AV208" s="134">
        <v>0</v>
      </c>
      <c r="AW208" s="64" t="s">
        <v>1056</v>
      </c>
      <c r="AX208" s="64" t="s">
        <v>1057</v>
      </c>
      <c r="AY208" s="64"/>
      <c r="AZ208" s="315"/>
      <c r="BA208" s="123"/>
      <c r="BB208" s="61" t="s">
        <v>1052</v>
      </c>
      <c r="BC208" s="64" t="s">
        <v>1059</v>
      </c>
      <c r="BD208" s="372"/>
      <c r="BE208" s="372"/>
      <c r="BF208" s="64" t="s">
        <v>110</v>
      </c>
      <c r="BG208" s="86" t="s">
        <v>1060</v>
      </c>
      <c r="BH208" s="64" t="s">
        <v>1061</v>
      </c>
      <c r="BI208" s="195"/>
      <c r="BJ208" s="64" t="s">
        <v>740</v>
      </c>
      <c r="BK208" s="87"/>
      <c r="BL208" s="63"/>
      <c r="BM208" s="64"/>
      <c r="BN208" s="316"/>
      <c r="BO208" s="67"/>
      <c r="BP208" s="67"/>
      <c r="BQ208" s="67"/>
    </row>
    <row r="209" spans="1:69" ht="108" customHeight="1">
      <c r="A209" s="79"/>
      <c r="B209" s="80"/>
      <c r="C209" s="80"/>
      <c r="D209" s="117"/>
      <c r="E209" s="117"/>
      <c r="F209" s="117"/>
      <c r="G209" s="117"/>
      <c r="H209" s="118"/>
      <c r="I209" s="118"/>
      <c r="J209" s="397"/>
      <c r="K209" s="390"/>
      <c r="L209" s="390"/>
      <c r="M209" s="390"/>
      <c r="N209" s="390"/>
      <c r="O209" s="390"/>
      <c r="P209" s="390"/>
      <c r="Q209" s="390"/>
      <c r="R209" s="390"/>
      <c r="S209" s="390"/>
      <c r="T209" s="390"/>
      <c r="U209" s="390"/>
      <c r="V209" s="390"/>
      <c r="W209" s="375"/>
      <c r="X209" s="375"/>
      <c r="Y209" s="430"/>
      <c r="Z209" s="430"/>
      <c r="AA209" s="95"/>
      <c r="AB209" s="95"/>
      <c r="AC209" s="80"/>
      <c r="AD209" s="273"/>
      <c r="AE209" s="390"/>
      <c r="AF209" s="406"/>
      <c r="AG209" s="390"/>
      <c r="AH209" s="61" t="s">
        <v>1085</v>
      </c>
      <c r="AI209" s="174" t="s">
        <v>1086</v>
      </c>
      <c r="AJ209" s="187">
        <v>150</v>
      </c>
      <c r="AK209" s="46">
        <v>0.15</v>
      </c>
      <c r="AL209" s="51" t="s">
        <v>740</v>
      </c>
      <c r="AM209" s="51" t="s">
        <v>103</v>
      </c>
      <c r="AN209" s="51">
        <v>180</v>
      </c>
      <c r="AO209" s="187">
        <v>150</v>
      </c>
      <c r="AP209" s="51"/>
      <c r="AQ209" s="51"/>
      <c r="AR209" s="51">
        <v>0</v>
      </c>
      <c r="AS209" s="51"/>
      <c r="AT209" s="51">
        <v>0</v>
      </c>
      <c r="AU209" s="67">
        <f t="shared" si="10"/>
        <v>0</v>
      </c>
      <c r="AV209" s="134">
        <v>0</v>
      </c>
      <c r="AW209" s="64" t="s">
        <v>1056</v>
      </c>
      <c r="AX209" s="64" t="s">
        <v>1057</v>
      </c>
      <c r="AY209" s="64"/>
      <c r="AZ209" s="290"/>
      <c r="BA209" s="61"/>
      <c r="BB209" s="64"/>
      <c r="BC209" s="64"/>
      <c r="BD209" s="372"/>
      <c r="BE209" s="372"/>
      <c r="BF209" s="64" t="s">
        <v>110</v>
      </c>
      <c r="BG209" s="86" t="s">
        <v>1087</v>
      </c>
      <c r="BH209" s="64" t="s">
        <v>217</v>
      </c>
      <c r="BI209" s="64"/>
      <c r="BJ209" s="64" t="s">
        <v>740</v>
      </c>
      <c r="BK209" s="87"/>
      <c r="BL209" s="63"/>
      <c r="BM209" s="64"/>
      <c r="BN209" s="61"/>
      <c r="BO209" s="52"/>
      <c r="BP209" s="52"/>
      <c r="BQ209" s="52"/>
    </row>
    <row r="210" spans="1:69" ht="108" customHeight="1">
      <c r="A210" s="79"/>
      <c r="B210" s="80"/>
      <c r="C210" s="80"/>
      <c r="D210" s="117"/>
      <c r="E210" s="117"/>
      <c r="F210" s="117"/>
      <c r="G210" s="117"/>
      <c r="H210" s="118"/>
      <c r="I210" s="118"/>
      <c r="J210" s="397"/>
      <c r="K210" s="391"/>
      <c r="L210" s="391"/>
      <c r="M210" s="391"/>
      <c r="N210" s="391"/>
      <c r="O210" s="391"/>
      <c r="P210" s="391"/>
      <c r="Q210" s="391"/>
      <c r="R210" s="391"/>
      <c r="S210" s="391"/>
      <c r="T210" s="391"/>
      <c r="U210" s="391"/>
      <c r="V210" s="391"/>
      <c r="W210" s="392"/>
      <c r="X210" s="392"/>
      <c r="Y210" s="431"/>
      <c r="Z210" s="431"/>
      <c r="AA210" s="95"/>
      <c r="AB210" s="95"/>
      <c r="AC210" s="80"/>
      <c r="AD210" s="273"/>
      <c r="AE210" s="391"/>
      <c r="AF210" s="407"/>
      <c r="AG210" s="391"/>
      <c r="AH210" s="386" t="str">
        <f>+AE203</f>
        <v>Prevención y Control de la Tuberculosis en el Distrito de  Cartagena de Indias</v>
      </c>
      <c r="AI210" s="387"/>
      <c r="AJ210" s="387"/>
      <c r="AK210" s="387"/>
      <c r="AL210" s="387"/>
      <c r="AM210" s="387"/>
      <c r="AN210" s="387"/>
      <c r="AO210" s="387"/>
      <c r="AP210" s="387"/>
      <c r="AQ210" s="387"/>
      <c r="AR210" s="387"/>
      <c r="AS210" s="387"/>
      <c r="AT210" s="388"/>
      <c r="AU210" s="100">
        <f>AVERAGE(AU203:AU209)</f>
        <v>0.34761904761904766</v>
      </c>
      <c r="AV210" s="134"/>
      <c r="AW210" s="64"/>
      <c r="AX210" s="64"/>
      <c r="AY210" s="64"/>
      <c r="AZ210" s="290"/>
      <c r="BA210" s="61"/>
      <c r="BB210" s="64"/>
      <c r="BC210" s="64"/>
      <c r="BD210" s="373"/>
      <c r="BE210" s="373"/>
      <c r="BF210" s="64"/>
      <c r="BG210" s="86"/>
      <c r="BH210" s="64"/>
      <c r="BI210" s="64"/>
      <c r="BJ210" s="64"/>
      <c r="BK210" s="87"/>
      <c r="BL210" s="63"/>
      <c r="BM210" s="64"/>
      <c r="BN210" s="61"/>
      <c r="BO210" s="52"/>
      <c r="BP210" s="52"/>
      <c r="BQ210" s="52"/>
    </row>
    <row r="211" spans="1:69" ht="142.5" customHeight="1">
      <c r="A211" s="79"/>
      <c r="B211" s="80"/>
      <c r="C211" s="80"/>
      <c r="D211" s="117"/>
      <c r="E211" s="117"/>
      <c r="F211" s="117"/>
      <c r="G211" s="117"/>
      <c r="H211" s="118"/>
      <c r="I211" s="118"/>
      <c r="J211" s="397"/>
      <c r="K211" s="102" t="s">
        <v>1088</v>
      </c>
      <c r="L211" s="51" t="s">
        <v>1089</v>
      </c>
      <c r="M211" s="46" t="s">
        <v>1090</v>
      </c>
      <c r="N211" s="102" t="s">
        <v>1088</v>
      </c>
      <c r="O211" s="51"/>
      <c r="P211" s="51" t="s">
        <v>93</v>
      </c>
      <c r="Q211" s="51" t="s">
        <v>1026</v>
      </c>
      <c r="R211" s="91">
        <v>1</v>
      </c>
      <c r="S211" s="261">
        <v>0.25</v>
      </c>
      <c r="T211" s="317">
        <v>0.94</v>
      </c>
      <c r="U211" s="318">
        <v>0.05</v>
      </c>
      <c r="V211" s="46">
        <v>0.05</v>
      </c>
      <c r="W211" s="38">
        <f t="shared" si="11"/>
        <v>0.1</v>
      </c>
      <c r="X211" s="54">
        <f t="shared" si="12"/>
        <v>1.04</v>
      </c>
      <c r="Y211" s="100">
        <f t="shared" si="13"/>
        <v>0.4</v>
      </c>
      <c r="Z211" s="100">
        <v>1</v>
      </c>
      <c r="AA211" s="51"/>
      <c r="AB211" s="51"/>
      <c r="AC211" s="105" t="s">
        <v>369</v>
      </c>
      <c r="AD211" s="106" t="s">
        <v>1091</v>
      </c>
      <c r="AE211" s="426" t="s">
        <v>1092</v>
      </c>
      <c r="AF211" s="405">
        <v>2020130010058</v>
      </c>
      <c r="AG211" s="389" t="s">
        <v>1091</v>
      </c>
      <c r="AH211" s="102" t="s">
        <v>1093</v>
      </c>
      <c r="AI211" s="46" t="s">
        <v>1094</v>
      </c>
      <c r="AJ211" s="134">
        <v>1</v>
      </c>
      <c r="AK211" s="46">
        <v>0.4</v>
      </c>
      <c r="AL211" s="51" t="s">
        <v>740</v>
      </c>
      <c r="AM211" s="51" t="s">
        <v>103</v>
      </c>
      <c r="AN211" s="51">
        <v>180</v>
      </c>
      <c r="AO211" s="134">
        <v>1</v>
      </c>
      <c r="AP211" s="51"/>
      <c r="AQ211" s="51"/>
      <c r="AR211" s="51">
        <v>100</v>
      </c>
      <c r="AS211" s="51"/>
      <c r="AT211" s="51">
        <v>100</v>
      </c>
      <c r="AU211" s="67">
        <v>1</v>
      </c>
      <c r="AV211" s="134">
        <v>1</v>
      </c>
      <c r="AW211" s="64" t="s">
        <v>1056</v>
      </c>
      <c r="AX211" s="64" t="s">
        <v>1057</v>
      </c>
      <c r="AY211" s="61" t="s">
        <v>1016</v>
      </c>
      <c r="AZ211" s="319">
        <v>298003200</v>
      </c>
      <c r="BA211" s="61" t="s">
        <v>1017</v>
      </c>
      <c r="BB211" s="108" t="s">
        <v>1092</v>
      </c>
      <c r="BC211" s="64" t="s">
        <v>1095</v>
      </c>
      <c r="BD211" s="371">
        <v>634798934</v>
      </c>
      <c r="BE211" s="371">
        <v>48060000</v>
      </c>
      <c r="BF211" s="64" t="s">
        <v>110</v>
      </c>
      <c r="BG211" s="86" t="s">
        <v>263</v>
      </c>
      <c r="BH211" s="64" t="s">
        <v>217</v>
      </c>
      <c r="BI211" s="61" t="s">
        <v>1096</v>
      </c>
      <c r="BJ211" s="64" t="s">
        <v>740</v>
      </c>
      <c r="BK211" s="87">
        <v>31994000</v>
      </c>
      <c r="BL211" s="298">
        <v>8.9200000000000002E-2</v>
      </c>
      <c r="BM211" s="64"/>
      <c r="BN211" s="289" t="s">
        <v>1097</v>
      </c>
      <c r="BO211" s="320" t="s">
        <v>1062</v>
      </c>
      <c r="BP211" s="320" t="s">
        <v>1063</v>
      </c>
      <c r="BQ211" s="320" t="s">
        <v>1064</v>
      </c>
    </row>
    <row r="212" spans="1:69" ht="186.75" customHeight="1">
      <c r="A212" s="79"/>
      <c r="B212" s="80"/>
      <c r="C212" s="80"/>
      <c r="D212" s="117"/>
      <c r="E212" s="117"/>
      <c r="F212" s="117"/>
      <c r="G212" s="117"/>
      <c r="H212" s="118"/>
      <c r="I212" s="118"/>
      <c r="J212" s="397"/>
      <c r="K212" s="102" t="s">
        <v>1098</v>
      </c>
      <c r="L212" s="51" t="s">
        <v>1099</v>
      </c>
      <c r="M212" s="51" t="s">
        <v>1100</v>
      </c>
      <c r="N212" s="102" t="s">
        <v>1098</v>
      </c>
      <c r="O212" s="51"/>
      <c r="P212" s="51" t="s">
        <v>93</v>
      </c>
      <c r="Q212" s="51" t="s">
        <v>714</v>
      </c>
      <c r="R212" s="321" t="s">
        <v>1101</v>
      </c>
      <c r="S212" s="321" t="s">
        <v>1101</v>
      </c>
      <c r="T212" s="321" t="s">
        <v>1101</v>
      </c>
      <c r="U212" s="262">
        <v>4.0000000000000002E-4</v>
      </c>
      <c r="V212" s="292">
        <v>2.9999999999999997E-4</v>
      </c>
      <c r="W212" s="322" t="s">
        <v>1102</v>
      </c>
      <c r="X212" s="323" t="str">
        <f>+W212</f>
        <v>0,03 x 100.000</v>
      </c>
      <c r="Y212" s="100">
        <v>1</v>
      </c>
      <c r="Z212" s="100">
        <v>1</v>
      </c>
      <c r="AA212" s="51" t="s">
        <v>95</v>
      </c>
      <c r="AB212" s="51" t="s">
        <v>96</v>
      </c>
      <c r="AC212" s="105"/>
      <c r="AD212" s="106"/>
      <c r="AE212" s="426"/>
      <c r="AF212" s="406"/>
      <c r="AG212" s="390"/>
      <c r="AH212" s="102" t="s">
        <v>1103</v>
      </c>
      <c r="AI212" s="51" t="s">
        <v>1104</v>
      </c>
      <c r="AJ212" s="187">
        <v>3</v>
      </c>
      <c r="AK212" s="46">
        <v>0.3</v>
      </c>
      <c r="AL212" s="51" t="s">
        <v>740</v>
      </c>
      <c r="AM212" s="51" t="s">
        <v>103</v>
      </c>
      <c r="AN212" s="51">
        <v>180</v>
      </c>
      <c r="AO212" s="187">
        <v>3</v>
      </c>
      <c r="AP212" s="51"/>
      <c r="AQ212" s="51"/>
      <c r="AR212" s="51">
        <v>0</v>
      </c>
      <c r="AS212" s="51"/>
      <c r="AT212" s="51">
        <v>0</v>
      </c>
      <c r="AU212" s="67">
        <f t="shared" si="10"/>
        <v>0</v>
      </c>
      <c r="AV212" s="134">
        <v>0</v>
      </c>
      <c r="AW212" s="64" t="s">
        <v>1056</v>
      </c>
      <c r="AX212" s="64" t="s">
        <v>1057</v>
      </c>
      <c r="AY212" s="61" t="s">
        <v>1105</v>
      </c>
      <c r="AZ212" s="319">
        <v>66035825</v>
      </c>
      <c r="BA212" s="61" t="s">
        <v>1106</v>
      </c>
      <c r="BB212" s="108" t="s">
        <v>1092</v>
      </c>
      <c r="BC212" s="64" t="s">
        <v>1095</v>
      </c>
      <c r="BD212" s="372"/>
      <c r="BE212" s="372"/>
      <c r="BF212" s="64" t="s">
        <v>110</v>
      </c>
      <c r="BG212" s="86" t="s">
        <v>849</v>
      </c>
      <c r="BH212" s="64" t="s">
        <v>217</v>
      </c>
      <c r="BI212" s="61" t="s">
        <v>1016</v>
      </c>
      <c r="BJ212" s="324" t="s">
        <v>740</v>
      </c>
      <c r="BK212" s="124"/>
      <c r="BL212" s="91"/>
      <c r="BM212" s="324"/>
      <c r="BN212" s="112"/>
      <c r="BO212" s="91"/>
      <c r="BP212" s="91"/>
      <c r="BQ212" s="91"/>
    </row>
    <row r="213" spans="1:69" ht="249" customHeight="1">
      <c r="A213" s="79"/>
      <c r="B213" s="80"/>
      <c r="C213" s="80"/>
      <c r="D213" s="117"/>
      <c r="E213" s="117"/>
      <c r="F213" s="117"/>
      <c r="G213" s="117"/>
      <c r="H213" s="118"/>
      <c r="I213" s="118"/>
      <c r="J213" s="397"/>
      <c r="K213" s="389" t="s">
        <v>1107</v>
      </c>
      <c r="L213" s="389" t="s">
        <v>1108</v>
      </c>
      <c r="M213" s="389" t="s">
        <v>1109</v>
      </c>
      <c r="N213" s="389" t="s">
        <v>1107</v>
      </c>
      <c r="O213" s="389"/>
      <c r="P213" s="389" t="s">
        <v>93</v>
      </c>
      <c r="Q213" s="389" t="s">
        <v>736</v>
      </c>
      <c r="R213" s="389">
        <v>1</v>
      </c>
      <c r="S213" s="389">
        <v>0.25</v>
      </c>
      <c r="T213" s="389">
        <v>1</v>
      </c>
      <c r="U213" s="389">
        <v>0</v>
      </c>
      <c r="V213" s="389">
        <v>0</v>
      </c>
      <c r="W213" s="427">
        <f t="shared" si="11"/>
        <v>0</v>
      </c>
      <c r="X213" s="427">
        <f t="shared" si="12"/>
        <v>1</v>
      </c>
      <c r="Y213" s="370">
        <f t="shared" si="13"/>
        <v>0</v>
      </c>
      <c r="Z213" s="370">
        <f t="shared" si="14"/>
        <v>1</v>
      </c>
      <c r="AA213" s="107" t="s">
        <v>95</v>
      </c>
      <c r="AB213" s="107" t="s">
        <v>123</v>
      </c>
      <c r="AC213" s="105"/>
      <c r="AD213" s="106"/>
      <c r="AE213" s="426"/>
      <c r="AF213" s="406"/>
      <c r="AG213" s="390"/>
      <c r="AH213" s="102" t="s">
        <v>1110</v>
      </c>
      <c r="AI213" s="51" t="s">
        <v>1111</v>
      </c>
      <c r="AJ213" s="51">
        <v>1</v>
      </c>
      <c r="AK213" s="46">
        <v>0.3</v>
      </c>
      <c r="AL213" s="51" t="s">
        <v>740</v>
      </c>
      <c r="AM213" s="51" t="s">
        <v>103</v>
      </c>
      <c r="AN213" s="51">
        <v>365</v>
      </c>
      <c r="AO213" s="51">
        <v>1</v>
      </c>
      <c r="AP213" s="51"/>
      <c r="AQ213" s="51"/>
      <c r="AR213" s="51">
        <v>0</v>
      </c>
      <c r="AS213" s="51"/>
      <c r="AT213" s="51">
        <v>0</v>
      </c>
      <c r="AU213" s="67">
        <f t="shared" si="10"/>
        <v>0</v>
      </c>
      <c r="AV213" s="134">
        <v>0</v>
      </c>
      <c r="AW213" s="64" t="s">
        <v>1056</v>
      </c>
      <c r="AX213" s="64" t="s">
        <v>1057</v>
      </c>
      <c r="AY213" s="61" t="s">
        <v>1112</v>
      </c>
      <c r="AZ213" s="319">
        <v>30000000</v>
      </c>
      <c r="BA213" s="61" t="s">
        <v>1113</v>
      </c>
      <c r="BB213" s="108" t="s">
        <v>1092</v>
      </c>
      <c r="BC213" s="64" t="s">
        <v>1095</v>
      </c>
      <c r="BD213" s="372"/>
      <c r="BE213" s="372"/>
      <c r="BF213" s="64" t="s">
        <v>110</v>
      </c>
      <c r="BG213" s="86" t="s">
        <v>216</v>
      </c>
      <c r="BH213" s="64" t="s">
        <v>217</v>
      </c>
      <c r="BI213" s="61" t="s">
        <v>1105</v>
      </c>
      <c r="BJ213" s="64" t="s">
        <v>740</v>
      </c>
      <c r="BK213" s="87"/>
      <c r="BL213" s="63"/>
      <c r="BM213" s="64"/>
      <c r="BN213" s="112"/>
      <c r="BO213" s="91"/>
      <c r="BP213" s="91"/>
      <c r="BQ213" s="91"/>
    </row>
    <row r="214" spans="1:69" ht="121.5" customHeight="1">
      <c r="A214" s="79"/>
      <c r="B214" s="80"/>
      <c r="C214" s="80"/>
      <c r="D214" s="117"/>
      <c r="E214" s="117"/>
      <c r="F214" s="117"/>
      <c r="G214" s="117"/>
      <c r="H214" s="118"/>
      <c r="I214" s="118"/>
      <c r="J214" s="397"/>
      <c r="K214" s="391"/>
      <c r="L214" s="391"/>
      <c r="M214" s="391"/>
      <c r="N214" s="391"/>
      <c r="O214" s="391"/>
      <c r="P214" s="391"/>
      <c r="Q214" s="391"/>
      <c r="R214" s="391"/>
      <c r="S214" s="391"/>
      <c r="T214" s="391"/>
      <c r="U214" s="391"/>
      <c r="V214" s="391"/>
      <c r="W214" s="428"/>
      <c r="X214" s="428"/>
      <c r="Y214" s="370"/>
      <c r="Z214" s="370"/>
      <c r="AA214" s="107" t="s">
        <v>136</v>
      </c>
      <c r="AB214" s="107" t="s">
        <v>137</v>
      </c>
      <c r="AC214" s="105"/>
      <c r="AD214" s="106"/>
      <c r="AE214" s="426"/>
      <c r="AF214" s="406"/>
      <c r="AG214" s="390"/>
      <c r="AH214" s="386" t="str">
        <f>+AE211</f>
        <v>Prevención y Control de la Lepra en el Distrito de  Cartagena de Indias</v>
      </c>
      <c r="AI214" s="387"/>
      <c r="AJ214" s="387"/>
      <c r="AK214" s="387"/>
      <c r="AL214" s="387"/>
      <c r="AM214" s="387"/>
      <c r="AN214" s="387"/>
      <c r="AO214" s="387"/>
      <c r="AP214" s="387"/>
      <c r="AQ214" s="387"/>
      <c r="AR214" s="387"/>
      <c r="AS214" s="387"/>
      <c r="AT214" s="388"/>
      <c r="AU214" s="100">
        <f>AVERAGE(AU211:AU213)</f>
        <v>0.33333333333333331</v>
      </c>
      <c r="AV214" s="134"/>
      <c r="AW214" s="64"/>
      <c r="AX214" s="64"/>
      <c r="AY214" s="61"/>
      <c r="AZ214" s="325"/>
      <c r="BA214" s="61"/>
      <c r="BB214" s="108"/>
      <c r="BC214" s="64"/>
      <c r="BD214" s="373"/>
      <c r="BE214" s="373"/>
      <c r="BF214" s="64"/>
      <c r="BG214" s="86"/>
      <c r="BH214" s="64" t="s">
        <v>217</v>
      </c>
      <c r="BI214" s="61" t="s">
        <v>1112</v>
      </c>
      <c r="BJ214" s="64"/>
      <c r="BK214" s="87"/>
      <c r="BL214" s="63"/>
      <c r="BM214" s="64"/>
      <c r="BN214" s="112"/>
      <c r="BO214" s="91"/>
      <c r="BP214" s="91"/>
      <c r="BQ214" s="91"/>
    </row>
    <row r="215" spans="1:69" ht="214.5" customHeight="1">
      <c r="A215" s="79"/>
      <c r="B215" s="80"/>
      <c r="C215" s="80"/>
      <c r="D215" s="117"/>
      <c r="E215" s="117"/>
      <c r="F215" s="117"/>
      <c r="G215" s="117"/>
      <c r="H215" s="118"/>
      <c r="I215" s="118"/>
      <c r="J215" s="398"/>
      <c r="K215" s="367" t="s">
        <v>1114</v>
      </c>
      <c r="L215" s="368"/>
      <c r="M215" s="368"/>
      <c r="N215" s="368"/>
      <c r="O215" s="368"/>
      <c r="P215" s="368"/>
      <c r="Q215" s="368"/>
      <c r="R215" s="368"/>
      <c r="S215" s="368"/>
      <c r="T215" s="368"/>
      <c r="U215" s="368"/>
      <c r="V215" s="368"/>
      <c r="W215" s="368"/>
      <c r="X215" s="369"/>
      <c r="Y215" s="100">
        <f>AVERAGE(Y185:Y214)</f>
        <v>0.42306329909262114</v>
      </c>
      <c r="Z215" s="100">
        <f>AVERAGE(Z185:Z214)</f>
        <v>0.91354875000000002</v>
      </c>
      <c r="AA215" s="107"/>
      <c r="AB215" s="107"/>
      <c r="AC215" s="164"/>
      <c r="AD215" s="107"/>
      <c r="AE215" s="51"/>
      <c r="AF215" s="84"/>
      <c r="AG215" s="83"/>
      <c r="AH215" s="51"/>
      <c r="AI215" s="51"/>
      <c r="AJ215" s="51"/>
      <c r="AK215" s="51"/>
      <c r="AL215" s="51"/>
      <c r="AM215" s="51"/>
      <c r="AN215" s="51"/>
      <c r="AO215" s="51"/>
      <c r="AP215" s="51"/>
      <c r="AQ215" s="51"/>
      <c r="AR215" s="51"/>
      <c r="AS215" s="51"/>
      <c r="AT215" s="51"/>
      <c r="AU215" s="67"/>
      <c r="AV215" s="134"/>
      <c r="AW215" s="64"/>
      <c r="AX215" s="367" t="s">
        <v>1115</v>
      </c>
      <c r="AY215" s="368"/>
      <c r="AZ215" s="368"/>
      <c r="BA215" s="368"/>
      <c r="BB215" s="368"/>
      <c r="BC215" s="369"/>
      <c r="BD215" s="198">
        <f>+BD211+BD203+BD198+BD191+BD185</f>
        <v>6424945769</v>
      </c>
      <c r="BE215" s="198">
        <f>+BE211+BE203+BE198+BE191+BE185</f>
        <v>466874000</v>
      </c>
      <c r="BF215" s="64"/>
      <c r="BG215" s="86"/>
      <c r="BH215" s="64"/>
      <c r="BI215" s="61"/>
      <c r="BJ215" s="64"/>
      <c r="BK215" s="87"/>
      <c r="BL215" s="63"/>
      <c r="BM215" s="64"/>
      <c r="BN215" s="112"/>
      <c r="BO215" s="91"/>
      <c r="BP215" s="91"/>
      <c r="BQ215" s="91"/>
    </row>
    <row r="216" spans="1:69" ht="119.25" customHeight="1">
      <c r="A216" s="79"/>
      <c r="B216" s="80"/>
      <c r="C216" s="80"/>
      <c r="D216" s="117"/>
      <c r="E216" s="117"/>
      <c r="F216" s="117"/>
      <c r="G216" s="117"/>
      <c r="H216" s="118"/>
      <c r="I216" s="118"/>
      <c r="J216" s="396" t="s">
        <v>1116</v>
      </c>
      <c r="K216" s="102" t="s">
        <v>1117</v>
      </c>
      <c r="L216" s="51" t="s">
        <v>1118</v>
      </c>
      <c r="M216" s="51" t="s">
        <v>1119</v>
      </c>
      <c r="N216" s="102" t="s">
        <v>1117</v>
      </c>
      <c r="O216" s="51"/>
      <c r="P216" s="51" t="s">
        <v>93</v>
      </c>
      <c r="Q216" s="51" t="s">
        <v>1120</v>
      </c>
      <c r="R216" s="326">
        <v>1E-3</v>
      </c>
      <c r="S216" s="326">
        <v>1E-3</v>
      </c>
      <c r="T216" s="326">
        <v>1E-3</v>
      </c>
      <c r="U216" s="326">
        <v>1E-3</v>
      </c>
      <c r="V216" s="51">
        <v>0</v>
      </c>
      <c r="W216" s="38">
        <f t="shared" si="11"/>
        <v>1E-3</v>
      </c>
      <c r="X216" s="54">
        <f>+W216</f>
        <v>1E-3</v>
      </c>
      <c r="Y216" s="55">
        <f t="shared" si="13"/>
        <v>1</v>
      </c>
      <c r="Z216" s="55">
        <v>1</v>
      </c>
      <c r="AA216" s="51"/>
      <c r="AB216" s="51"/>
      <c r="AC216" s="44" t="s">
        <v>1121</v>
      </c>
      <c r="AD216" s="270" t="s">
        <v>1122</v>
      </c>
      <c r="AE216" s="389" t="s">
        <v>1123</v>
      </c>
      <c r="AF216" s="405">
        <v>2021130010169</v>
      </c>
      <c r="AG216" s="389" t="s">
        <v>1122</v>
      </c>
      <c r="AH216" s="61" t="s">
        <v>1124</v>
      </c>
      <c r="AI216" s="61" t="s">
        <v>1125</v>
      </c>
      <c r="AJ216" s="51">
        <v>29</v>
      </c>
      <c r="AK216" s="46">
        <v>0.15</v>
      </c>
      <c r="AL216" s="51" t="s">
        <v>740</v>
      </c>
      <c r="AM216" s="51" t="s">
        <v>103</v>
      </c>
      <c r="AN216" s="51">
        <v>180</v>
      </c>
      <c r="AO216" s="51">
        <v>29</v>
      </c>
      <c r="AP216" s="129"/>
      <c r="AQ216" s="129"/>
      <c r="AR216" s="51">
        <v>0</v>
      </c>
      <c r="AS216" s="129"/>
      <c r="AT216" s="51">
        <v>9</v>
      </c>
      <c r="AU216" s="67">
        <f t="shared" si="10"/>
        <v>0.31034482758620691</v>
      </c>
      <c r="AV216" s="134">
        <v>0.31</v>
      </c>
      <c r="AW216" s="327" t="s">
        <v>1126</v>
      </c>
      <c r="AX216" s="327" t="s">
        <v>1127</v>
      </c>
      <c r="AY216" s="328" t="s">
        <v>1128</v>
      </c>
      <c r="AZ216" s="329">
        <v>1408500000</v>
      </c>
      <c r="BA216" s="330" t="s">
        <v>353</v>
      </c>
      <c r="BB216" s="327" t="s">
        <v>1129</v>
      </c>
      <c r="BC216" s="327" t="s">
        <v>1130</v>
      </c>
      <c r="BD216" s="371">
        <v>1408500000</v>
      </c>
      <c r="BE216" s="371">
        <v>226000000</v>
      </c>
      <c r="BF216" s="327" t="s">
        <v>110</v>
      </c>
      <c r="BG216" s="331" t="s">
        <v>263</v>
      </c>
      <c r="BH216" s="327" t="s">
        <v>217</v>
      </c>
      <c r="BI216" s="327" t="s">
        <v>1128</v>
      </c>
      <c r="BJ216" s="327" t="s">
        <v>740</v>
      </c>
      <c r="BK216" s="206">
        <v>212000000</v>
      </c>
      <c r="BL216" s="134">
        <v>0.15</v>
      </c>
      <c r="BM216" s="134"/>
      <c r="BN216" s="332"/>
      <c r="BO216" s="134"/>
      <c r="BP216" s="134"/>
      <c r="BQ216" s="333"/>
    </row>
    <row r="217" spans="1:69" ht="128.25" customHeight="1">
      <c r="A217" s="79"/>
      <c r="B217" s="80"/>
      <c r="C217" s="80"/>
      <c r="D217" s="117"/>
      <c r="E217" s="117"/>
      <c r="F217" s="117"/>
      <c r="G217" s="117"/>
      <c r="H217" s="118"/>
      <c r="I217" s="118"/>
      <c r="J217" s="397"/>
      <c r="K217" s="102" t="s">
        <v>1131</v>
      </c>
      <c r="L217" s="51" t="s">
        <v>1132</v>
      </c>
      <c r="M217" s="46" t="s">
        <v>1133</v>
      </c>
      <c r="N217" s="102" t="s">
        <v>1131</v>
      </c>
      <c r="O217" s="51"/>
      <c r="P217" s="51" t="s">
        <v>93</v>
      </c>
      <c r="Q217" s="51" t="s">
        <v>1134</v>
      </c>
      <c r="R217" s="142">
        <v>1</v>
      </c>
      <c r="S217" s="209">
        <v>0.25</v>
      </c>
      <c r="T217" s="142">
        <v>1</v>
      </c>
      <c r="U217" s="209">
        <v>0.06</v>
      </c>
      <c r="V217" s="209">
        <v>0.06</v>
      </c>
      <c r="W217" s="38">
        <f t="shared" si="11"/>
        <v>0.12</v>
      </c>
      <c r="X217" s="54">
        <f t="shared" si="12"/>
        <v>1.1200000000000001</v>
      </c>
      <c r="Y217" s="55">
        <f t="shared" si="13"/>
        <v>0.48</v>
      </c>
      <c r="Z217" s="55">
        <v>1</v>
      </c>
      <c r="AA217" s="51"/>
      <c r="AB217" s="51"/>
      <c r="AC217" s="80"/>
      <c r="AD217" s="273"/>
      <c r="AE217" s="390"/>
      <c r="AF217" s="406"/>
      <c r="AG217" s="390"/>
      <c r="AH217" s="61" t="s">
        <v>1135</v>
      </c>
      <c r="AI217" s="61" t="s">
        <v>1136</v>
      </c>
      <c r="AJ217" s="51">
        <v>1000</v>
      </c>
      <c r="AK217" s="46">
        <v>0.15</v>
      </c>
      <c r="AL217" s="51" t="s">
        <v>740</v>
      </c>
      <c r="AM217" s="51" t="s">
        <v>103</v>
      </c>
      <c r="AN217" s="51">
        <v>180</v>
      </c>
      <c r="AO217" s="51">
        <v>1000</v>
      </c>
      <c r="AP217" s="129"/>
      <c r="AQ217" s="129"/>
      <c r="AR217" s="51">
        <v>0</v>
      </c>
      <c r="AS217" s="129"/>
      <c r="AT217" s="51">
        <v>614</v>
      </c>
      <c r="AU217" s="67">
        <f t="shared" si="10"/>
        <v>0.61399999999999999</v>
      </c>
      <c r="AV217" s="134">
        <v>0.61</v>
      </c>
      <c r="AW217" s="327" t="s">
        <v>1126</v>
      </c>
      <c r="AX217" s="327" t="s">
        <v>1127</v>
      </c>
      <c r="AY217" s="328" t="s">
        <v>275</v>
      </c>
      <c r="AZ217" s="329">
        <v>394213562</v>
      </c>
      <c r="BA217" s="330" t="s">
        <v>1137</v>
      </c>
      <c r="BB217" s="327" t="s">
        <v>1129</v>
      </c>
      <c r="BC217" s="327" t="s">
        <v>1130</v>
      </c>
      <c r="BD217" s="372"/>
      <c r="BE217" s="372"/>
      <c r="BF217" s="327" t="s">
        <v>110</v>
      </c>
      <c r="BG217" s="331" t="s">
        <v>263</v>
      </c>
      <c r="BH217" s="327" t="s">
        <v>217</v>
      </c>
      <c r="BI217" s="327"/>
      <c r="BJ217" s="327" t="s">
        <v>740</v>
      </c>
      <c r="BK217" s="138"/>
      <c r="BL217" s="109"/>
      <c r="BM217" s="327"/>
      <c r="BN217" s="332"/>
      <c r="BO217" s="334" t="s">
        <v>1138</v>
      </c>
      <c r="BP217" s="334" t="s">
        <v>1139</v>
      </c>
      <c r="BQ217" s="335" t="s">
        <v>1140</v>
      </c>
    </row>
    <row r="218" spans="1:69" ht="110.45" customHeight="1">
      <c r="A218" s="79"/>
      <c r="B218" s="80"/>
      <c r="C218" s="80"/>
      <c r="D218" s="117"/>
      <c r="E218" s="117"/>
      <c r="F218" s="117"/>
      <c r="G218" s="117"/>
      <c r="H218" s="118"/>
      <c r="I218" s="118"/>
      <c r="J218" s="397"/>
      <c r="K218" s="389" t="s">
        <v>1141</v>
      </c>
      <c r="L218" s="389" t="s">
        <v>1142</v>
      </c>
      <c r="M218" s="389" t="s">
        <v>1143</v>
      </c>
      <c r="N218" s="389" t="s">
        <v>1141</v>
      </c>
      <c r="O218" s="106"/>
      <c r="P218" s="45" t="s">
        <v>93</v>
      </c>
      <c r="Q218" s="45" t="s">
        <v>1144</v>
      </c>
      <c r="R218" s="417">
        <v>1</v>
      </c>
      <c r="S218" s="417">
        <v>0.25</v>
      </c>
      <c r="T218" s="417">
        <v>1</v>
      </c>
      <c r="U218" s="417">
        <v>0.06</v>
      </c>
      <c r="V218" s="417">
        <v>0.06</v>
      </c>
      <c r="W218" s="374">
        <f t="shared" si="11"/>
        <v>0.12</v>
      </c>
      <c r="X218" s="374">
        <f t="shared" si="12"/>
        <v>1.1200000000000001</v>
      </c>
      <c r="Y218" s="429">
        <f t="shared" si="13"/>
        <v>0.48</v>
      </c>
      <c r="Z218" s="429">
        <v>1</v>
      </c>
      <c r="AA218" s="92" t="s">
        <v>95</v>
      </c>
      <c r="AB218" s="92" t="s">
        <v>96</v>
      </c>
      <c r="AC218" s="80"/>
      <c r="AD218" s="273"/>
      <c r="AE218" s="390"/>
      <c r="AF218" s="406"/>
      <c r="AG218" s="390"/>
      <c r="AH218" s="61" t="s">
        <v>1145</v>
      </c>
      <c r="AI218" s="61" t="s">
        <v>1146</v>
      </c>
      <c r="AJ218" s="46">
        <v>1</v>
      </c>
      <c r="AK218" s="46">
        <v>0.15</v>
      </c>
      <c r="AL218" s="51" t="s">
        <v>740</v>
      </c>
      <c r="AM218" s="51" t="s">
        <v>103</v>
      </c>
      <c r="AN218" s="51">
        <v>180</v>
      </c>
      <c r="AO218" s="51">
        <v>29</v>
      </c>
      <c r="AP218" s="129"/>
      <c r="AQ218" s="129"/>
      <c r="AR218" s="51">
        <v>0</v>
      </c>
      <c r="AS218" s="129"/>
      <c r="AT218" s="46">
        <v>1</v>
      </c>
      <c r="AU218" s="67">
        <f t="shared" si="10"/>
        <v>1</v>
      </c>
      <c r="AV218" s="134">
        <v>1</v>
      </c>
      <c r="AW218" s="327" t="s">
        <v>1126</v>
      </c>
      <c r="AX218" s="327" t="s">
        <v>1127</v>
      </c>
      <c r="AY218" s="328" t="s">
        <v>270</v>
      </c>
      <c r="AZ218" s="329">
        <v>14286438</v>
      </c>
      <c r="BA218" s="330" t="s">
        <v>1147</v>
      </c>
      <c r="BB218" s="327" t="s">
        <v>1129</v>
      </c>
      <c r="BC218" s="327" t="s">
        <v>1130</v>
      </c>
      <c r="BD218" s="372"/>
      <c r="BE218" s="372"/>
      <c r="BF218" s="327" t="s">
        <v>110</v>
      </c>
      <c r="BG218" s="331" t="s">
        <v>263</v>
      </c>
      <c r="BH218" s="327" t="s">
        <v>217</v>
      </c>
      <c r="BI218" s="327"/>
      <c r="BJ218" s="327" t="s">
        <v>740</v>
      </c>
      <c r="BK218" s="138"/>
      <c r="BL218" s="109"/>
      <c r="BM218" s="327"/>
      <c r="BN218" s="332"/>
      <c r="BO218" s="334" t="s">
        <v>1148</v>
      </c>
      <c r="BP218" s="334" t="s">
        <v>1149</v>
      </c>
      <c r="BQ218" s="335" t="s">
        <v>1150</v>
      </c>
    </row>
    <row r="219" spans="1:69" ht="101.45" customHeight="1">
      <c r="A219" s="79"/>
      <c r="B219" s="80"/>
      <c r="C219" s="80"/>
      <c r="D219" s="117"/>
      <c r="E219" s="117"/>
      <c r="F219" s="117"/>
      <c r="G219" s="117"/>
      <c r="H219" s="118"/>
      <c r="I219" s="118"/>
      <c r="J219" s="397"/>
      <c r="K219" s="390"/>
      <c r="L219" s="390"/>
      <c r="M219" s="390"/>
      <c r="N219" s="390"/>
      <c r="O219" s="106"/>
      <c r="P219" s="45"/>
      <c r="Q219" s="45"/>
      <c r="R219" s="418"/>
      <c r="S219" s="418"/>
      <c r="T219" s="418"/>
      <c r="U219" s="418"/>
      <c r="V219" s="418"/>
      <c r="W219" s="375"/>
      <c r="X219" s="375"/>
      <c r="Y219" s="430"/>
      <c r="Z219" s="430"/>
      <c r="AA219" s="95" t="s">
        <v>95</v>
      </c>
      <c r="AB219" s="95" t="s">
        <v>123</v>
      </c>
      <c r="AC219" s="80"/>
      <c r="AD219" s="273"/>
      <c r="AE219" s="390"/>
      <c r="AF219" s="406"/>
      <c r="AG219" s="390"/>
      <c r="AH219" s="61" t="s">
        <v>1151</v>
      </c>
      <c r="AI219" s="61" t="s">
        <v>1152</v>
      </c>
      <c r="AJ219" s="51">
        <v>10</v>
      </c>
      <c r="AK219" s="46">
        <v>0.1</v>
      </c>
      <c r="AL219" s="51" t="s">
        <v>740</v>
      </c>
      <c r="AM219" s="51" t="s">
        <v>103</v>
      </c>
      <c r="AN219" s="51">
        <v>180</v>
      </c>
      <c r="AO219" s="51">
        <v>10</v>
      </c>
      <c r="AP219" s="129"/>
      <c r="AQ219" s="129"/>
      <c r="AR219" s="51">
        <v>0</v>
      </c>
      <c r="AS219" s="129"/>
      <c r="AT219" s="51">
        <v>1</v>
      </c>
      <c r="AU219" s="67">
        <f t="shared" si="10"/>
        <v>0.1</v>
      </c>
      <c r="AV219" s="134">
        <v>0.1</v>
      </c>
      <c r="AW219" s="327" t="s">
        <v>1126</v>
      </c>
      <c r="AX219" s="327" t="s">
        <v>1127</v>
      </c>
      <c r="AY219" s="328"/>
      <c r="AZ219" s="329"/>
      <c r="BA219" s="330"/>
      <c r="BB219" s="327"/>
      <c r="BC219" s="327"/>
      <c r="BD219" s="372"/>
      <c r="BE219" s="372"/>
      <c r="BF219" s="327" t="s">
        <v>110</v>
      </c>
      <c r="BG219" s="331" t="s">
        <v>263</v>
      </c>
      <c r="BH219" s="327" t="s">
        <v>217</v>
      </c>
      <c r="BI219" s="327"/>
      <c r="BJ219" s="327" t="s">
        <v>740</v>
      </c>
      <c r="BK219" s="138"/>
      <c r="BL219" s="109"/>
      <c r="BM219" s="327"/>
      <c r="BN219" s="332"/>
      <c r="BO219" s="327"/>
      <c r="BP219" s="327"/>
      <c r="BQ219" s="333"/>
    </row>
    <row r="220" spans="1:69" ht="60.75" customHeight="1">
      <c r="A220" s="79"/>
      <c r="B220" s="80"/>
      <c r="C220" s="80"/>
      <c r="D220" s="117"/>
      <c r="E220" s="117"/>
      <c r="F220" s="117"/>
      <c r="G220" s="117"/>
      <c r="H220" s="118"/>
      <c r="I220" s="118"/>
      <c r="J220" s="397"/>
      <c r="K220" s="390"/>
      <c r="L220" s="390"/>
      <c r="M220" s="390"/>
      <c r="N220" s="390"/>
      <c r="O220" s="106"/>
      <c r="P220" s="45"/>
      <c r="Q220" s="45"/>
      <c r="R220" s="418"/>
      <c r="S220" s="418"/>
      <c r="T220" s="418"/>
      <c r="U220" s="418"/>
      <c r="V220" s="418"/>
      <c r="W220" s="375"/>
      <c r="X220" s="375"/>
      <c r="Y220" s="430"/>
      <c r="Z220" s="430"/>
      <c r="AA220" s="95" t="s">
        <v>136</v>
      </c>
      <c r="AB220" s="95" t="s">
        <v>137</v>
      </c>
      <c r="AC220" s="80"/>
      <c r="AD220" s="273"/>
      <c r="AE220" s="390"/>
      <c r="AF220" s="406"/>
      <c r="AG220" s="390"/>
      <c r="AH220" s="61" t="s">
        <v>1153</v>
      </c>
      <c r="AI220" s="61" t="s">
        <v>1154</v>
      </c>
      <c r="AJ220" s="51">
        <v>29</v>
      </c>
      <c r="AK220" s="46">
        <v>0.15</v>
      </c>
      <c r="AL220" s="51" t="s">
        <v>740</v>
      </c>
      <c r="AM220" s="51" t="s">
        <v>103</v>
      </c>
      <c r="AN220" s="51">
        <v>180</v>
      </c>
      <c r="AO220" s="51">
        <v>29</v>
      </c>
      <c r="AP220" s="129"/>
      <c r="AQ220" s="129"/>
      <c r="AR220" s="51">
        <v>0</v>
      </c>
      <c r="AS220" s="129"/>
      <c r="AT220" s="51">
        <v>9</v>
      </c>
      <c r="AU220" s="67">
        <f t="shared" si="10"/>
        <v>0.31034482758620691</v>
      </c>
      <c r="AV220" s="134">
        <v>0.31</v>
      </c>
      <c r="AW220" s="327" t="s">
        <v>1126</v>
      </c>
      <c r="AX220" s="327" t="s">
        <v>1127</v>
      </c>
      <c r="AY220" s="327"/>
      <c r="AZ220" s="336"/>
      <c r="BA220" s="334"/>
      <c r="BB220" s="327"/>
      <c r="BC220" s="327"/>
      <c r="BD220" s="372"/>
      <c r="BE220" s="372"/>
      <c r="BF220" s="327" t="s">
        <v>110</v>
      </c>
      <c r="BG220" s="331" t="s">
        <v>263</v>
      </c>
      <c r="BH220" s="327" t="s">
        <v>217</v>
      </c>
      <c r="BI220" s="327"/>
      <c r="BJ220" s="327" t="s">
        <v>740</v>
      </c>
      <c r="BK220" s="138"/>
      <c r="BL220" s="109"/>
      <c r="BM220" s="327"/>
      <c r="BN220" s="332"/>
      <c r="BO220" s="327"/>
      <c r="BP220" s="327"/>
      <c r="BQ220" s="333"/>
    </row>
    <row r="221" spans="1:69" ht="97.5" customHeight="1">
      <c r="A221" s="79"/>
      <c r="B221" s="80"/>
      <c r="C221" s="80"/>
      <c r="D221" s="117"/>
      <c r="E221" s="117"/>
      <c r="F221" s="117"/>
      <c r="G221" s="117"/>
      <c r="H221" s="118"/>
      <c r="I221" s="118"/>
      <c r="J221" s="397"/>
      <c r="K221" s="390"/>
      <c r="L221" s="390"/>
      <c r="M221" s="390"/>
      <c r="N221" s="390"/>
      <c r="O221" s="106"/>
      <c r="P221" s="45"/>
      <c r="Q221" s="45"/>
      <c r="R221" s="418"/>
      <c r="S221" s="418"/>
      <c r="T221" s="418"/>
      <c r="U221" s="418"/>
      <c r="V221" s="418"/>
      <c r="W221" s="375"/>
      <c r="X221" s="375"/>
      <c r="Y221" s="430"/>
      <c r="Z221" s="430"/>
      <c r="AA221" s="95"/>
      <c r="AB221" s="95"/>
      <c r="AC221" s="80"/>
      <c r="AD221" s="273"/>
      <c r="AE221" s="390"/>
      <c r="AF221" s="406"/>
      <c r="AG221" s="390"/>
      <c r="AH221" s="61" t="s">
        <v>1155</v>
      </c>
      <c r="AI221" s="61" t="s">
        <v>1156</v>
      </c>
      <c r="AJ221" s="51">
        <v>29</v>
      </c>
      <c r="AK221" s="46">
        <v>0.15</v>
      </c>
      <c r="AL221" s="51" t="s">
        <v>740</v>
      </c>
      <c r="AM221" s="51" t="s">
        <v>103</v>
      </c>
      <c r="AN221" s="51">
        <v>180</v>
      </c>
      <c r="AO221" s="51">
        <v>29</v>
      </c>
      <c r="AP221" s="129"/>
      <c r="AQ221" s="129"/>
      <c r="AR221" s="51">
        <v>0</v>
      </c>
      <c r="AS221" s="129"/>
      <c r="AT221" s="51">
        <v>7</v>
      </c>
      <c r="AU221" s="67">
        <f t="shared" si="10"/>
        <v>0.2413793103448276</v>
      </c>
      <c r="AV221" s="134">
        <v>0.24</v>
      </c>
      <c r="AW221" s="327" t="s">
        <v>1126</v>
      </c>
      <c r="AX221" s="327" t="s">
        <v>1127</v>
      </c>
      <c r="AY221" s="327"/>
      <c r="AZ221" s="336"/>
      <c r="BA221" s="334"/>
      <c r="BB221" s="327"/>
      <c r="BC221" s="327"/>
      <c r="BD221" s="372"/>
      <c r="BE221" s="372"/>
      <c r="BF221" s="327" t="s">
        <v>110</v>
      </c>
      <c r="BG221" s="331" t="s">
        <v>263</v>
      </c>
      <c r="BH221" s="327" t="s">
        <v>217</v>
      </c>
      <c r="BI221" s="327"/>
      <c r="BJ221" s="327" t="s">
        <v>740</v>
      </c>
      <c r="BK221" s="138"/>
      <c r="BL221" s="109"/>
      <c r="BM221" s="327"/>
      <c r="BN221" s="332"/>
      <c r="BO221" s="327"/>
      <c r="BP221" s="327"/>
      <c r="BQ221" s="333"/>
    </row>
    <row r="222" spans="1:69" ht="78" customHeight="1">
      <c r="A222" s="79"/>
      <c r="B222" s="80"/>
      <c r="C222" s="80"/>
      <c r="D222" s="117"/>
      <c r="E222" s="117"/>
      <c r="F222" s="117"/>
      <c r="G222" s="117"/>
      <c r="H222" s="118"/>
      <c r="I222" s="118"/>
      <c r="J222" s="397"/>
      <c r="K222" s="390"/>
      <c r="L222" s="390"/>
      <c r="M222" s="390"/>
      <c r="N222" s="390"/>
      <c r="O222" s="106"/>
      <c r="P222" s="45"/>
      <c r="Q222" s="45"/>
      <c r="R222" s="418"/>
      <c r="S222" s="418"/>
      <c r="T222" s="418"/>
      <c r="U222" s="418"/>
      <c r="V222" s="418"/>
      <c r="W222" s="375"/>
      <c r="X222" s="375"/>
      <c r="Y222" s="430"/>
      <c r="Z222" s="430"/>
      <c r="AA222" s="95"/>
      <c r="AB222" s="95"/>
      <c r="AC222" s="80"/>
      <c r="AD222" s="273"/>
      <c r="AE222" s="390"/>
      <c r="AF222" s="406"/>
      <c r="AG222" s="390"/>
      <c r="AH222" s="61" t="s">
        <v>1157</v>
      </c>
      <c r="AI222" s="61" t="s">
        <v>1146</v>
      </c>
      <c r="AJ222" s="51">
        <v>29</v>
      </c>
      <c r="AK222" s="46">
        <v>0.15</v>
      </c>
      <c r="AL222" s="51" t="s">
        <v>740</v>
      </c>
      <c r="AM222" s="51" t="s">
        <v>103</v>
      </c>
      <c r="AN222" s="51">
        <v>180</v>
      </c>
      <c r="AO222" s="51">
        <v>29</v>
      </c>
      <c r="AP222" s="129"/>
      <c r="AQ222" s="129"/>
      <c r="AR222" s="51">
        <v>0</v>
      </c>
      <c r="AS222" s="129"/>
      <c r="AT222" s="51">
        <v>29</v>
      </c>
      <c r="AU222" s="67">
        <f t="shared" ref="AU222:AU228" si="15">+AT222/AJ222</f>
        <v>1</v>
      </c>
      <c r="AV222" s="134">
        <v>1</v>
      </c>
      <c r="AW222" s="327" t="s">
        <v>1126</v>
      </c>
      <c r="AX222" s="327" t="s">
        <v>1127</v>
      </c>
      <c r="AY222" s="327"/>
      <c r="AZ222" s="336"/>
      <c r="BA222" s="334"/>
      <c r="BB222" s="327"/>
      <c r="BC222" s="327"/>
      <c r="BD222" s="372"/>
      <c r="BE222" s="372"/>
      <c r="BF222" s="327" t="s">
        <v>110</v>
      </c>
      <c r="BG222" s="331" t="s">
        <v>263</v>
      </c>
      <c r="BH222" s="327" t="s">
        <v>217</v>
      </c>
      <c r="BI222" s="327"/>
      <c r="BJ222" s="327" t="s">
        <v>740</v>
      </c>
      <c r="BK222" s="138"/>
      <c r="BL222" s="109"/>
      <c r="BM222" s="327"/>
      <c r="BN222" s="332"/>
      <c r="BO222" s="327"/>
      <c r="BP222" s="327"/>
      <c r="BQ222" s="333"/>
    </row>
    <row r="223" spans="1:69" ht="100.5" customHeight="1">
      <c r="A223" s="79"/>
      <c r="B223" s="80"/>
      <c r="C223" s="80"/>
      <c r="D223" s="117"/>
      <c r="E223" s="117"/>
      <c r="F223" s="117"/>
      <c r="G223" s="117"/>
      <c r="H223" s="118"/>
      <c r="I223" s="118"/>
      <c r="J223" s="397"/>
      <c r="K223" s="390"/>
      <c r="L223" s="390"/>
      <c r="M223" s="390"/>
      <c r="N223" s="390"/>
      <c r="O223" s="270"/>
      <c r="P223" s="92"/>
      <c r="Q223" s="92"/>
      <c r="R223" s="418"/>
      <c r="S223" s="418"/>
      <c r="T223" s="418"/>
      <c r="U223" s="418"/>
      <c r="V223" s="418"/>
      <c r="W223" s="375"/>
      <c r="X223" s="375"/>
      <c r="Y223" s="430"/>
      <c r="Z223" s="430"/>
      <c r="AA223" s="95"/>
      <c r="AB223" s="95"/>
      <c r="AC223" s="80"/>
      <c r="AD223" s="273"/>
      <c r="AE223" s="390"/>
      <c r="AF223" s="406"/>
      <c r="AG223" s="390"/>
      <c r="AH223" s="386" t="str">
        <f>+AE216</f>
        <v>Servicio  de Gestión Integral y Respuesta en Salud ante Emergencias y Desastres en el Distrito de   Cartagena de Indias</v>
      </c>
      <c r="AI223" s="387"/>
      <c r="AJ223" s="387"/>
      <c r="AK223" s="387"/>
      <c r="AL223" s="387"/>
      <c r="AM223" s="387"/>
      <c r="AN223" s="387"/>
      <c r="AO223" s="387"/>
      <c r="AP223" s="387"/>
      <c r="AQ223" s="387"/>
      <c r="AR223" s="387"/>
      <c r="AS223" s="387"/>
      <c r="AT223" s="388"/>
      <c r="AU223" s="100">
        <f>AVERAGE(AU216:AU222)</f>
        <v>0.51086699507389155</v>
      </c>
      <c r="AV223" s="134"/>
      <c r="AW223" s="327"/>
      <c r="AX223" s="327"/>
      <c r="AY223" s="327"/>
      <c r="AZ223" s="336"/>
      <c r="BA223" s="334"/>
      <c r="BB223" s="327"/>
      <c r="BC223" s="327"/>
      <c r="BD223" s="372"/>
      <c r="BE223" s="372"/>
      <c r="BF223" s="327"/>
      <c r="BG223" s="331"/>
      <c r="BH223" s="327" t="s">
        <v>217</v>
      </c>
      <c r="BI223" s="327"/>
      <c r="BJ223" s="327"/>
      <c r="BK223" s="138"/>
      <c r="BL223" s="109"/>
      <c r="BM223" s="327"/>
      <c r="BN223" s="332"/>
      <c r="BO223" s="327"/>
      <c r="BP223" s="327"/>
      <c r="BQ223" s="333"/>
    </row>
    <row r="224" spans="1:69" ht="180" customHeight="1">
      <c r="A224" s="79"/>
      <c r="B224" s="80"/>
      <c r="C224" s="80"/>
      <c r="D224" s="117"/>
      <c r="E224" s="117"/>
      <c r="F224" s="117"/>
      <c r="G224" s="117"/>
      <c r="H224" s="118"/>
      <c r="I224" s="118"/>
      <c r="J224" s="398"/>
      <c r="K224" s="425" t="s">
        <v>1158</v>
      </c>
      <c r="L224" s="425"/>
      <c r="M224" s="425"/>
      <c r="N224" s="425"/>
      <c r="O224" s="425"/>
      <c r="P224" s="425"/>
      <c r="Q224" s="425"/>
      <c r="R224" s="425"/>
      <c r="S224" s="425"/>
      <c r="T224" s="425"/>
      <c r="U224" s="425"/>
      <c r="V224" s="425"/>
      <c r="W224" s="425"/>
      <c r="X224" s="425"/>
      <c r="Y224" s="100">
        <f>AVERAGE(Y216:Y223)</f>
        <v>0.65333333333333332</v>
      </c>
      <c r="Z224" s="100">
        <f>AVERAGE(Z216:Z223)</f>
        <v>1</v>
      </c>
      <c r="AA224" s="45"/>
      <c r="AB224" s="45"/>
      <c r="AC224" s="164"/>
      <c r="AD224" s="107"/>
      <c r="AE224" s="51"/>
      <c r="AF224" s="187"/>
      <c r="AG224" s="51"/>
      <c r="AH224" s="107"/>
      <c r="AI224" s="64"/>
      <c r="AJ224" s="46"/>
      <c r="AK224" s="46"/>
      <c r="AL224" s="51"/>
      <c r="AM224" s="51"/>
      <c r="AN224" s="51"/>
      <c r="AO224" s="51"/>
      <c r="AP224" s="129"/>
      <c r="AQ224" s="129"/>
      <c r="AR224" s="129"/>
      <c r="AS224" s="129"/>
      <c r="AT224" s="51"/>
      <c r="AU224" s="67"/>
      <c r="AV224" s="134"/>
      <c r="AW224" s="327"/>
      <c r="AX224" s="367" t="s">
        <v>1159</v>
      </c>
      <c r="AY224" s="368"/>
      <c r="AZ224" s="368"/>
      <c r="BA224" s="368"/>
      <c r="BB224" s="368"/>
      <c r="BC224" s="369"/>
      <c r="BD224" s="373"/>
      <c r="BE224" s="373"/>
      <c r="BF224" s="327"/>
      <c r="BG224" s="331"/>
      <c r="BH224" s="327"/>
      <c r="BI224" s="327"/>
      <c r="BJ224" s="327"/>
      <c r="BK224" s="138"/>
      <c r="BL224" s="109"/>
      <c r="BM224" s="327"/>
      <c r="BN224" s="337"/>
      <c r="BO224" s="327"/>
      <c r="BP224" s="327"/>
      <c r="BQ224" s="327"/>
    </row>
    <row r="225" spans="1:69" ht="218.45" customHeight="1">
      <c r="A225" s="79"/>
      <c r="B225" s="80"/>
      <c r="C225" s="80"/>
      <c r="D225" s="117"/>
      <c r="E225" s="117"/>
      <c r="F225" s="117"/>
      <c r="G225" s="117"/>
      <c r="H225" s="118"/>
      <c r="I225" s="118"/>
      <c r="J225" s="396" t="s">
        <v>1160</v>
      </c>
      <c r="K225" s="102" t="s">
        <v>1161</v>
      </c>
      <c r="L225" s="51" t="s">
        <v>1162</v>
      </c>
      <c r="M225" s="51" t="s">
        <v>1163</v>
      </c>
      <c r="N225" s="102" t="s">
        <v>1161</v>
      </c>
      <c r="O225" s="51"/>
      <c r="P225" s="51" t="s">
        <v>93</v>
      </c>
      <c r="Q225" s="51" t="s">
        <v>1164</v>
      </c>
      <c r="R225" s="306" t="s">
        <v>1165</v>
      </c>
      <c r="S225" s="51" t="s">
        <v>1161</v>
      </c>
      <c r="T225" s="338">
        <v>3</v>
      </c>
      <c r="U225" s="338">
        <v>4</v>
      </c>
      <c r="V225" s="338">
        <v>4</v>
      </c>
      <c r="W225" s="38">
        <v>4</v>
      </c>
      <c r="X225" s="54">
        <v>4</v>
      </c>
      <c r="Y225" s="55">
        <f>+W225/5</f>
        <v>0.8</v>
      </c>
      <c r="Z225" s="55">
        <f>+X225/5</f>
        <v>0.8</v>
      </c>
      <c r="AA225" s="51" t="s">
        <v>95</v>
      </c>
      <c r="AB225" s="51" t="s">
        <v>96</v>
      </c>
      <c r="AC225" s="44" t="s">
        <v>369</v>
      </c>
      <c r="AD225" s="270" t="s">
        <v>1166</v>
      </c>
      <c r="AE225" s="389" t="s">
        <v>1167</v>
      </c>
      <c r="AF225" s="405">
        <v>2020130010129</v>
      </c>
      <c r="AG225" s="389" t="s">
        <v>1166</v>
      </c>
      <c r="AH225" s="102" t="s">
        <v>1168</v>
      </c>
      <c r="AI225" s="51" t="s">
        <v>1169</v>
      </c>
      <c r="AJ225" s="51">
        <v>150</v>
      </c>
      <c r="AK225" s="46">
        <v>0.3</v>
      </c>
      <c r="AL225" s="51" t="s">
        <v>1170</v>
      </c>
      <c r="AM225" s="51" t="s">
        <v>103</v>
      </c>
      <c r="AN225" s="51">
        <v>365</v>
      </c>
      <c r="AO225" s="51">
        <v>150</v>
      </c>
      <c r="AP225" s="51"/>
      <c r="AQ225" s="51"/>
      <c r="AR225" s="51">
        <v>12</v>
      </c>
      <c r="AS225" s="51"/>
      <c r="AT225" s="51">
        <v>39</v>
      </c>
      <c r="AU225" s="67">
        <f t="shared" si="15"/>
        <v>0.26</v>
      </c>
      <c r="AV225" s="134">
        <v>0.34</v>
      </c>
      <c r="AW225" s="108" t="s">
        <v>1171</v>
      </c>
      <c r="AX225" s="108" t="s">
        <v>1172</v>
      </c>
      <c r="AY225" s="51" t="s">
        <v>560</v>
      </c>
      <c r="AZ225" s="179">
        <v>508519896</v>
      </c>
      <c r="BA225" s="129" t="s">
        <v>403</v>
      </c>
      <c r="BB225" s="108" t="s">
        <v>1167</v>
      </c>
      <c r="BC225" s="108" t="s">
        <v>1173</v>
      </c>
      <c r="BD225" s="371">
        <v>508519896</v>
      </c>
      <c r="BE225" s="371">
        <v>54000000</v>
      </c>
      <c r="BF225" s="108" t="s">
        <v>110</v>
      </c>
      <c r="BG225" s="129" t="s">
        <v>263</v>
      </c>
      <c r="BH225" s="108" t="s">
        <v>217</v>
      </c>
      <c r="BI225" s="108" t="s">
        <v>560</v>
      </c>
      <c r="BJ225" s="51" t="s">
        <v>1170</v>
      </c>
      <c r="BK225" s="206">
        <v>45000000</v>
      </c>
      <c r="BL225" s="292">
        <v>8.8499999999999995E-2</v>
      </c>
      <c r="BM225" s="51"/>
      <c r="BN225" s="226" t="s">
        <v>1174</v>
      </c>
      <c r="BO225" s="212" t="s">
        <v>431</v>
      </c>
      <c r="BP225" s="212" t="s">
        <v>432</v>
      </c>
      <c r="BQ225" s="212" t="s">
        <v>433</v>
      </c>
    </row>
    <row r="226" spans="1:69" ht="231" customHeight="1">
      <c r="A226" s="79"/>
      <c r="B226" s="80"/>
      <c r="C226" s="80"/>
      <c r="D226" s="117"/>
      <c r="E226" s="117"/>
      <c r="F226" s="117"/>
      <c r="G226" s="117"/>
      <c r="H226" s="118"/>
      <c r="I226" s="118"/>
      <c r="J226" s="397"/>
      <c r="K226" s="102" t="s">
        <v>1175</v>
      </c>
      <c r="L226" s="51" t="s">
        <v>1176</v>
      </c>
      <c r="M226" s="51" t="s">
        <v>1177</v>
      </c>
      <c r="N226" s="102" t="s">
        <v>1175</v>
      </c>
      <c r="O226" s="51"/>
      <c r="P226" s="51" t="s">
        <v>93</v>
      </c>
      <c r="Q226" s="51" t="s">
        <v>736</v>
      </c>
      <c r="R226" s="338">
        <v>600</v>
      </c>
      <c r="S226" s="203">
        <v>150</v>
      </c>
      <c r="T226" s="338">
        <v>609</v>
      </c>
      <c r="U226" s="203">
        <v>12</v>
      </c>
      <c r="V226" s="203">
        <v>39</v>
      </c>
      <c r="W226" s="38">
        <f t="shared" ref="W226:W229" si="16">+U226+V226</f>
        <v>51</v>
      </c>
      <c r="X226" s="54">
        <f t="shared" ref="X226:X229" si="17">+T226+W226</f>
        <v>660</v>
      </c>
      <c r="Y226" s="55">
        <f t="shared" ref="Y226:Y229" si="18">+W226/S226</f>
        <v>0.34</v>
      </c>
      <c r="Z226" s="55">
        <v>1</v>
      </c>
      <c r="AA226" s="51" t="s">
        <v>95</v>
      </c>
      <c r="AB226" s="51" t="s">
        <v>123</v>
      </c>
      <c r="AC226" s="80"/>
      <c r="AD226" s="273"/>
      <c r="AE226" s="390"/>
      <c r="AF226" s="406"/>
      <c r="AG226" s="390"/>
      <c r="AH226" s="102" t="s">
        <v>1178</v>
      </c>
      <c r="AI226" s="51" t="s">
        <v>1179</v>
      </c>
      <c r="AJ226" s="51">
        <v>9</v>
      </c>
      <c r="AK226" s="46">
        <v>0.1</v>
      </c>
      <c r="AL226" s="51" t="s">
        <v>1170</v>
      </c>
      <c r="AM226" s="51" t="s">
        <v>103</v>
      </c>
      <c r="AN226" s="51">
        <v>365</v>
      </c>
      <c r="AO226" s="51">
        <v>9</v>
      </c>
      <c r="AP226" s="51"/>
      <c r="AQ226" s="51"/>
      <c r="AR226" s="51">
        <v>2</v>
      </c>
      <c r="AS226" s="51"/>
      <c r="AT226" s="51">
        <v>1</v>
      </c>
      <c r="AU226" s="67">
        <f t="shared" si="15"/>
        <v>0.1111111111111111</v>
      </c>
      <c r="AV226" s="134">
        <v>0.33</v>
      </c>
      <c r="AW226" s="108" t="s">
        <v>1171</v>
      </c>
      <c r="AX226" s="108" t="s">
        <v>1172</v>
      </c>
      <c r="AY226" s="108"/>
      <c r="AZ226" s="136"/>
      <c r="BA226" s="107"/>
      <c r="BB226" s="108"/>
      <c r="BC226" s="108"/>
      <c r="BD226" s="372"/>
      <c r="BE226" s="372"/>
      <c r="BF226" s="108" t="s">
        <v>110</v>
      </c>
      <c r="BG226" s="129" t="s">
        <v>263</v>
      </c>
      <c r="BH226" s="108" t="s">
        <v>217</v>
      </c>
      <c r="BI226" s="108"/>
      <c r="BJ226" s="51" t="s">
        <v>1170</v>
      </c>
      <c r="BK226" s="206"/>
      <c r="BL226" s="134"/>
      <c r="BM226" s="51"/>
      <c r="BN226" s="234" t="s">
        <v>1180</v>
      </c>
      <c r="BO226" s="108"/>
      <c r="BP226" s="108"/>
      <c r="BQ226" s="174"/>
    </row>
    <row r="227" spans="1:69" ht="227.25" customHeight="1">
      <c r="A227" s="79"/>
      <c r="B227" s="80"/>
      <c r="C227" s="80"/>
      <c r="D227" s="117"/>
      <c r="E227" s="117"/>
      <c r="F227" s="117"/>
      <c r="G227" s="117"/>
      <c r="H227" s="118"/>
      <c r="I227" s="118"/>
      <c r="J227" s="397"/>
      <c r="K227" s="102" t="s">
        <v>1181</v>
      </c>
      <c r="L227" s="51" t="s">
        <v>1182</v>
      </c>
      <c r="M227" s="51" t="s">
        <v>1183</v>
      </c>
      <c r="N227" s="102" t="s">
        <v>1181</v>
      </c>
      <c r="O227" s="51"/>
      <c r="P227" s="51" t="s">
        <v>93</v>
      </c>
      <c r="Q227" s="51" t="s">
        <v>1184</v>
      </c>
      <c r="R227" s="338">
        <v>36</v>
      </c>
      <c r="S227" s="203">
        <v>9</v>
      </c>
      <c r="T227" s="338">
        <v>39</v>
      </c>
      <c r="U227" s="203">
        <v>2</v>
      </c>
      <c r="V227" s="203">
        <v>1</v>
      </c>
      <c r="W227" s="38">
        <f t="shared" si="16"/>
        <v>3</v>
      </c>
      <c r="X227" s="54">
        <f t="shared" si="17"/>
        <v>42</v>
      </c>
      <c r="Y227" s="55">
        <f t="shared" si="18"/>
        <v>0.33333333333333331</v>
      </c>
      <c r="Z227" s="55">
        <v>1</v>
      </c>
      <c r="AA227" s="51" t="s">
        <v>136</v>
      </c>
      <c r="AB227" s="51" t="s">
        <v>137</v>
      </c>
      <c r="AC227" s="80"/>
      <c r="AD227" s="273"/>
      <c r="AE227" s="390"/>
      <c r="AF227" s="406"/>
      <c r="AG227" s="390"/>
      <c r="AH227" s="102" t="s">
        <v>1185</v>
      </c>
      <c r="AI227" s="51" t="s">
        <v>1186</v>
      </c>
      <c r="AJ227" s="46">
        <v>1</v>
      </c>
      <c r="AK227" s="46">
        <v>0.3</v>
      </c>
      <c r="AL227" s="51" t="s">
        <v>1170</v>
      </c>
      <c r="AM227" s="51" t="s">
        <v>103</v>
      </c>
      <c r="AN227" s="51">
        <v>365</v>
      </c>
      <c r="AO227" s="51">
        <v>5</v>
      </c>
      <c r="AP227" s="51"/>
      <c r="AQ227" s="51"/>
      <c r="AR227" s="51">
        <v>0</v>
      </c>
      <c r="AS227" s="51"/>
      <c r="AT227" s="51">
        <v>2</v>
      </c>
      <c r="AU227" s="67">
        <v>1</v>
      </c>
      <c r="AV227" s="134">
        <v>0.44</v>
      </c>
      <c r="AW227" s="108" t="s">
        <v>1171</v>
      </c>
      <c r="AX227" s="108" t="s">
        <v>1172</v>
      </c>
      <c r="AY227" s="108"/>
      <c r="AZ227" s="136"/>
      <c r="BA227" s="107"/>
      <c r="BB227" s="108"/>
      <c r="BC227" s="108"/>
      <c r="BD227" s="372"/>
      <c r="BE227" s="372"/>
      <c r="BF227" s="108" t="s">
        <v>110</v>
      </c>
      <c r="BG227" s="129" t="s">
        <v>216</v>
      </c>
      <c r="BH227" s="108" t="s">
        <v>217</v>
      </c>
      <c r="BI227" s="108"/>
      <c r="BJ227" s="51" t="s">
        <v>1187</v>
      </c>
      <c r="BK227" s="206"/>
      <c r="BL227" s="134"/>
      <c r="BM227" s="51"/>
      <c r="BN227" s="234" t="s">
        <v>1188</v>
      </c>
      <c r="BO227" s="108"/>
      <c r="BP227" s="108"/>
      <c r="BQ227" s="108"/>
    </row>
    <row r="228" spans="1:69" ht="178.5" customHeight="1">
      <c r="A228" s="79"/>
      <c r="B228" s="80"/>
      <c r="C228" s="80"/>
      <c r="D228" s="117"/>
      <c r="E228" s="117"/>
      <c r="F228" s="117"/>
      <c r="G228" s="117"/>
      <c r="H228" s="118"/>
      <c r="I228" s="118"/>
      <c r="J228" s="397"/>
      <c r="K228" s="102" t="s">
        <v>1189</v>
      </c>
      <c r="L228" s="51" t="s">
        <v>1190</v>
      </c>
      <c r="M228" s="46" t="s">
        <v>1191</v>
      </c>
      <c r="N228" s="102" t="s">
        <v>1189</v>
      </c>
      <c r="O228" s="51"/>
      <c r="P228" s="51" t="s">
        <v>93</v>
      </c>
      <c r="Q228" s="51" t="s">
        <v>1164</v>
      </c>
      <c r="R228" s="142">
        <v>1</v>
      </c>
      <c r="S228" s="209" t="s">
        <v>1192</v>
      </c>
      <c r="T228" s="56">
        <v>0.93</v>
      </c>
      <c r="U228" s="209" t="s">
        <v>112</v>
      </c>
      <c r="V228" s="209" t="s">
        <v>112</v>
      </c>
      <c r="W228" s="38" t="s">
        <v>112</v>
      </c>
      <c r="X228" s="339">
        <f>+T228</f>
        <v>0.93</v>
      </c>
      <c r="Y228" s="55" t="s">
        <v>112</v>
      </c>
      <c r="Z228" s="55">
        <f>+X228</f>
        <v>0.93</v>
      </c>
      <c r="AA228" s="51"/>
      <c r="AB228" s="51"/>
      <c r="AC228" s="80"/>
      <c r="AD228" s="273"/>
      <c r="AE228" s="390"/>
      <c r="AF228" s="406"/>
      <c r="AG228" s="390"/>
      <c r="AH228" s="102" t="s">
        <v>1193</v>
      </c>
      <c r="AI228" s="51" t="s">
        <v>1194</v>
      </c>
      <c r="AJ228" s="51">
        <v>150</v>
      </c>
      <c r="AK228" s="46">
        <v>0.3</v>
      </c>
      <c r="AL228" s="51" t="s">
        <v>1187</v>
      </c>
      <c r="AM228" s="51" t="s">
        <v>103</v>
      </c>
      <c r="AN228" s="51">
        <v>365</v>
      </c>
      <c r="AO228" s="51">
        <v>150</v>
      </c>
      <c r="AP228" s="51"/>
      <c r="AQ228" s="51"/>
      <c r="AR228" s="51">
        <v>0</v>
      </c>
      <c r="AS228" s="51"/>
      <c r="AT228" s="59">
        <v>0</v>
      </c>
      <c r="AU228" s="67">
        <f t="shared" si="15"/>
        <v>0</v>
      </c>
      <c r="AV228" s="134">
        <v>0</v>
      </c>
      <c r="AW228" s="108" t="s">
        <v>1171</v>
      </c>
      <c r="AX228" s="108" t="s">
        <v>1172</v>
      </c>
      <c r="AY228" s="108"/>
      <c r="AZ228" s="136"/>
      <c r="BA228" s="107"/>
      <c r="BB228" s="108"/>
      <c r="BC228" s="108"/>
      <c r="BD228" s="372"/>
      <c r="BE228" s="372"/>
      <c r="BF228" s="108" t="s">
        <v>110</v>
      </c>
      <c r="BG228" s="129" t="s">
        <v>263</v>
      </c>
      <c r="BH228" s="108" t="s">
        <v>217</v>
      </c>
      <c r="BI228" s="108"/>
      <c r="BJ228" s="51" t="s">
        <v>1170</v>
      </c>
      <c r="BK228" s="206"/>
      <c r="BL228" s="134"/>
      <c r="BM228" s="51"/>
      <c r="BN228" s="108"/>
      <c r="BO228" s="108"/>
      <c r="BP228" s="108"/>
      <c r="BQ228" s="174"/>
    </row>
    <row r="229" spans="1:69" ht="163.5" customHeight="1">
      <c r="A229" s="79"/>
      <c r="B229" s="80"/>
      <c r="C229" s="80"/>
      <c r="D229" s="117"/>
      <c r="E229" s="117"/>
      <c r="F229" s="117"/>
      <c r="G229" s="117"/>
      <c r="H229" s="118"/>
      <c r="I229" s="118"/>
      <c r="J229" s="397"/>
      <c r="K229" s="381" t="s">
        <v>1195</v>
      </c>
      <c r="L229" s="381" t="s">
        <v>1196</v>
      </c>
      <c r="M229" s="381" t="s">
        <v>1197</v>
      </c>
      <c r="N229" s="381" t="s">
        <v>1195</v>
      </c>
      <c r="O229" s="381"/>
      <c r="P229" s="381" t="s">
        <v>93</v>
      </c>
      <c r="Q229" s="381" t="s">
        <v>1198</v>
      </c>
      <c r="R229" s="381">
        <v>20</v>
      </c>
      <c r="S229" s="381">
        <v>5</v>
      </c>
      <c r="T229" s="381">
        <v>20</v>
      </c>
      <c r="U229" s="381">
        <v>0</v>
      </c>
      <c r="V229" s="381">
        <v>0</v>
      </c>
      <c r="W229" s="423">
        <f t="shared" si="16"/>
        <v>0</v>
      </c>
      <c r="X229" s="423">
        <f t="shared" si="17"/>
        <v>20</v>
      </c>
      <c r="Y229" s="402">
        <f t="shared" si="18"/>
        <v>0</v>
      </c>
      <c r="Z229" s="402">
        <f t="shared" ref="Z229" si="19">+(T229+W229)/R229</f>
        <v>1</v>
      </c>
      <c r="AA229" s="39"/>
      <c r="AB229" s="39"/>
      <c r="AC229" s="283"/>
      <c r="AD229" s="273"/>
      <c r="AE229" s="390"/>
      <c r="AF229" s="406"/>
      <c r="AG229" s="390"/>
      <c r="AH229" s="48" t="s">
        <v>1193</v>
      </c>
      <c r="AI229" s="59" t="s">
        <v>1194</v>
      </c>
      <c r="AJ229" s="59" t="s">
        <v>1192</v>
      </c>
      <c r="AK229" s="93"/>
      <c r="AL229" s="59"/>
      <c r="AM229" s="59"/>
      <c r="AN229" s="59"/>
      <c r="AO229" s="59"/>
      <c r="AP229" s="59"/>
      <c r="AQ229" s="59"/>
      <c r="AR229" s="59" t="s">
        <v>112</v>
      </c>
      <c r="AS229" s="59"/>
      <c r="AT229" s="59" t="s">
        <v>112</v>
      </c>
      <c r="AU229" s="340" t="s">
        <v>112</v>
      </c>
      <c r="AV229" s="145"/>
      <c r="AW229" s="119"/>
      <c r="AX229" s="119"/>
      <c r="AY229" s="119"/>
      <c r="AZ229" s="341"/>
      <c r="BA229" s="342"/>
      <c r="BB229" s="119"/>
      <c r="BC229" s="119"/>
      <c r="BD229" s="372"/>
      <c r="BE229" s="372"/>
      <c r="BF229" s="119"/>
      <c r="BG229" s="49"/>
      <c r="BH229" s="119"/>
      <c r="BI229" s="119"/>
      <c r="BJ229" s="59"/>
      <c r="BK229" s="343"/>
      <c r="BL229" s="145"/>
      <c r="BM229" s="59"/>
      <c r="BN229" s="119"/>
      <c r="BO229" s="119"/>
      <c r="BP229" s="119"/>
      <c r="BQ229" s="119"/>
    </row>
    <row r="230" spans="1:69" ht="163.5" customHeight="1">
      <c r="A230" s="79"/>
      <c r="B230" s="80"/>
      <c r="C230" s="80"/>
      <c r="D230" s="117"/>
      <c r="E230" s="117"/>
      <c r="F230" s="117"/>
      <c r="G230" s="117"/>
      <c r="H230" s="118"/>
      <c r="I230" s="118"/>
      <c r="J230" s="397"/>
      <c r="K230" s="383"/>
      <c r="L230" s="383"/>
      <c r="M230" s="383"/>
      <c r="N230" s="383"/>
      <c r="O230" s="383"/>
      <c r="P230" s="383"/>
      <c r="Q230" s="383"/>
      <c r="R230" s="383"/>
      <c r="S230" s="383"/>
      <c r="T230" s="383"/>
      <c r="U230" s="383"/>
      <c r="V230" s="383"/>
      <c r="W230" s="424"/>
      <c r="X230" s="424"/>
      <c r="Y230" s="404"/>
      <c r="Z230" s="404"/>
      <c r="AA230" s="39"/>
      <c r="AB230" s="39"/>
      <c r="AC230" s="283"/>
      <c r="AD230" s="273"/>
      <c r="AE230" s="391"/>
      <c r="AF230" s="407"/>
      <c r="AG230" s="391"/>
      <c r="AH230" s="386" t="str">
        <f>+AE225</f>
        <v>Fortalecimiento de la promoción de la salud y seguridad en el entorno laboral de la economía formal e informal del Distrito de  Cartagena de Indias</v>
      </c>
      <c r="AI230" s="387"/>
      <c r="AJ230" s="387"/>
      <c r="AK230" s="387"/>
      <c r="AL230" s="387"/>
      <c r="AM230" s="387"/>
      <c r="AN230" s="387"/>
      <c r="AO230" s="387"/>
      <c r="AP230" s="387"/>
      <c r="AQ230" s="387"/>
      <c r="AR230" s="387"/>
      <c r="AS230" s="387"/>
      <c r="AT230" s="388"/>
      <c r="AU230" s="100">
        <f>AVERAGE(AU225:AU229)</f>
        <v>0.34277777777777779</v>
      </c>
      <c r="AV230" s="145"/>
      <c r="AW230" s="119"/>
      <c r="AX230" s="119"/>
      <c r="AY230" s="119"/>
      <c r="AZ230" s="341"/>
      <c r="BA230" s="342"/>
      <c r="BB230" s="119"/>
      <c r="BC230" s="119"/>
      <c r="BD230" s="372"/>
      <c r="BE230" s="372"/>
      <c r="BF230" s="119"/>
      <c r="BG230" s="49"/>
      <c r="BH230" s="119"/>
      <c r="BI230" s="119"/>
      <c r="BJ230" s="59"/>
      <c r="BK230" s="343"/>
      <c r="BL230" s="145"/>
      <c r="BM230" s="59"/>
      <c r="BN230" s="119"/>
      <c r="BO230" s="119"/>
      <c r="BP230" s="119"/>
      <c r="BQ230" s="119"/>
    </row>
    <row r="231" spans="1:69" s="344" customFormat="1" ht="246" customHeight="1">
      <c r="F231" s="345"/>
      <c r="G231" s="345"/>
      <c r="J231" s="398"/>
      <c r="K231" s="367" t="s">
        <v>1199</v>
      </c>
      <c r="L231" s="368"/>
      <c r="M231" s="368"/>
      <c r="N231" s="368"/>
      <c r="O231" s="368"/>
      <c r="P231" s="368"/>
      <c r="Q231" s="368"/>
      <c r="R231" s="368"/>
      <c r="S231" s="368"/>
      <c r="T231" s="368"/>
      <c r="U231" s="368"/>
      <c r="V231" s="368"/>
      <c r="W231" s="368"/>
      <c r="X231" s="369"/>
      <c r="Y231" s="100">
        <f>AVERAGE(Y225:Y229)</f>
        <v>0.36833333333333335</v>
      </c>
      <c r="Z231" s="100">
        <f>AVERAGE(Z225:Z229)</f>
        <v>0.94600000000000006</v>
      </c>
      <c r="AA231" s="346"/>
      <c r="AB231" s="347"/>
      <c r="AC231" s="345"/>
      <c r="AD231" s="345"/>
      <c r="AE231" s="345"/>
      <c r="AF231" s="52"/>
      <c r="AG231" s="52"/>
      <c r="AH231" s="52"/>
      <c r="AL231" s="348"/>
      <c r="AM231" s="349"/>
      <c r="AN231" s="349"/>
      <c r="AO231" s="349"/>
      <c r="AP231" s="350"/>
      <c r="AQ231" s="350"/>
      <c r="AR231" s="350"/>
      <c r="AS231" s="350"/>
      <c r="AT231" s="350"/>
      <c r="AU231" s="350"/>
      <c r="AV231" s="68"/>
      <c r="AW231" s="351"/>
      <c r="AX231" s="367" t="s">
        <v>1200</v>
      </c>
      <c r="AY231" s="368"/>
      <c r="AZ231" s="368"/>
      <c r="BA231" s="368"/>
      <c r="BB231" s="368"/>
      <c r="BC231" s="369"/>
      <c r="BD231" s="373"/>
      <c r="BE231" s="373"/>
      <c r="BI231" s="352"/>
      <c r="BK231" s="353"/>
      <c r="BL231" s="354"/>
    </row>
    <row r="232" spans="1:69">
      <c r="F232" s="26"/>
      <c r="K232" s="25"/>
    </row>
    <row r="233" spans="1:69">
      <c r="F233" s="26"/>
      <c r="K233" s="25"/>
    </row>
    <row r="234" spans="1:69">
      <c r="F234" s="26"/>
      <c r="K234" s="25"/>
    </row>
    <row r="235" spans="1:69">
      <c r="F235" s="26"/>
      <c r="K235" s="25"/>
    </row>
    <row r="236" spans="1:69">
      <c r="F236" s="26"/>
      <c r="K236" s="25"/>
    </row>
    <row r="237" spans="1:69" ht="137.25" customHeight="1">
      <c r="F237" s="26"/>
      <c r="K237" s="367" t="s">
        <v>1201</v>
      </c>
      <c r="L237" s="368"/>
      <c r="M237" s="368"/>
      <c r="N237" s="368"/>
      <c r="O237" s="368"/>
      <c r="P237" s="368"/>
      <c r="Q237" s="368"/>
      <c r="R237" s="368"/>
      <c r="S237" s="368"/>
      <c r="T237" s="368"/>
      <c r="U237" s="368"/>
      <c r="V237" s="368"/>
      <c r="W237" s="368"/>
      <c r="X237" s="369"/>
      <c r="Y237" s="100">
        <f>AVERAGE(Y231,Y224,Y215,Y184,Y160,Y142,Y134,Y112,Y90,Y72)</f>
        <v>0.46997455731648624</v>
      </c>
      <c r="Z237" s="100">
        <f>AVERAGE(Z231,Z224,Z215,Z184,Z160,Z142,Z134,Z112,Z90,Z72)</f>
        <v>0.90979918428321904</v>
      </c>
      <c r="AH237" s="386" t="s">
        <v>1202</v>
      </c>
      <c r="AI237" s="387"/>
      <c r="AJ237" s="387"/>
      <c r="AK237" s="387"/>
      <c r="AL237" s="387"/>
      <c r="AM237" s="387"/>
      <c r="AN237" s="387"/>
      <c r="AO237" s="387"/>
      <c r="AP237" s="387"/>
      <c r="AQ237" s="387"/>
      <c r="AR237" s="387"/>
      <c r="AS237" s="387"/>
      <c r="AT237" s="388"/>
      <c r="AU237" s="100">
        <f>AVERAGE(AU230,AU223,AU214,AU210,AU202,AU197,AU190,AU183,AU168,AU159,AU149,AU141,AU133,AU129,AU126,AU122,AU111,AU104,AU95,AU89,AU81,AU71,AU65,AU58,AU53,AU48,AU39,AU31,AU18)</f>
        <v>0.41520032039233434</v>
      </c>
      <c r="AX237" s="367" t="s">
        <v>1203</v>
      </c>
      <c r="AY237" s="368"/>
      <c r="AZ237" s="368"/>
      <c r="BA237" s="368"/>
      <c r="BB237" s="368"/>
      <c r="BC237" s="369"/>
      <c r="BD237" s="198">
        <f>+BD225+BD216+BD215+BD184+BD160+BD142+BD134+BD112+BD90+BD72</f>
        <v>1178873302909.02</v>
      </c>
      <c r="BE237" s="198">
        <f>+BE225+BE216+BE215+BE184+BE160+BE142+BE134+BE112+BE90+BE72</f>
        <v>450509997854.31</v>
      </c>
    </row>
    <row r="238" spans="1:69" ht="90.75" customHeight="1">
      <c r="F238" s="26"/>
      <c r="K238" s="25"/>
      <c r="AX238" s="367" t="s">
        <v>1204</v>
      </c>
      <c r="AY238" s="368"/>
      <c r="AZ238" s="368"/>
      <c r="BA238" s="368"/>
      <c r="BB238" s="368"/>
      <c r="BC238" s="369"/>
      <c r="BD238" s="370">
        <f>+BE237/BD237</f>
        <v>0.38215302419913932</v>
      </c>
      <c r="BE238" s="370"/>
    </row>
    <row r="239" spans="1:69">
      <c r="F239" s="26"/>
      <c r="K239" s="25"/>
    </row>
    <row r="240" spans="1:69">
      <c r="F240" s="26"/>
      <c r="K240" s="25"/>
    </row>
    <row r="241" spans="6:11">
      <c r="F241" s="26"/>
      <c r="K241" s="25"/>
    </row>
    <row r="242" spans="6:11">
      <c r="F242" s="26"/>
      <c r="K242" s="25"/>
    </row>
    <row r="243" spans="6:11">
      <c r="F243" s="26"/>
      <c r="K243" s="25"/>
    </row>
    <row r="244" spans="6:11">
      <c r="F244" s="26"/>
      <c r="K244" s="25"/>
    </row>
    <row r="245" spans="6:11">
      <c r="F245" s="26"/>
      <c r="K245" s="25"/>
    </row>
    <row r="246" spans="6:11">
      <c r="F246" s="26"/>
      <c r="K246" s="25"/>
    </row>
    <row r="247" spans="6:11">
      <c r="F247" s="26"/>
      <c r="K247" s="25"/>
    </row>
    <row r="248" spans="6:11">
      <c r="F248" s="26"/>
      <c r="K248" s="25"/>
    </row>
    <row r="249" spans="6:11">
      <c r="F249" s="26"/>
      <c r="K249" s="25"/>
    </row>
    <row r="250" spans="6:11">
      <c r="F250" s="26"/>
      <c r="K250" s="25"/>
    </row>
    <row r="251" spans="6:11">
      <c r="F251" s="26"/>
      <c r="K251" s="25"/>
    </row>
    <row r="252" spans="6:11">
      <c r="F252" s="26"/>
      <c r="K252" s="25"/>
    </row>
    <row r="253" spans="6:11">
      <c r="F253" s="26"/>
      <c r="K253" s="25"/>
    </row>
    <row r="254" spans="6:11">
      <c r="F254" s="26"/>
      <c r="K254" s="25"/>
    </row>
    <row r="255" spans="6:11">
      <c r="F255" s="26"/>
      <c r="K255" s="25"/>
    </row>
    <row r="256" spans="6:11">
      <c r="F256" s="26"/>
      <c r="K256" s="25"/>
    </row>
    <row r="257" spans="6:11">
      <c r="F257" s="26"/>
      <c r="K257" s="25"/>
    </row>
    <row r="258" spans="6:11">
      <c r="F258" s="26"/>
      <c r="K258" s="25"/>
    </row>
    <row r="259" spans="6:11">
      <c r="F259" s="26"/>
      <c r="K259" s="25"/>
    </row>
    <row r="260" spans="6:11">
      <c r="F260" s="26"/>
      <c r="K260" s="25"/>
    </row>
    <row r="261" spans="6:11">
      <c r="F261" s="26"/>
      <c r="K261" s="25"/>
    </row>
    <row r="262" spans="6:11">
      <c r="F262" s="26"/>
      <c r="K262" s="25"/>
    </row>
    <row r="263" spans="6:11">
      <c r="F263" s="26"/>
      <c r="K263" s="25"/>
    </row>
    <row r="264" spans="6:11">
      <c r="F264" s="26"/>
      <c r="K264" s="25"/>
    </row>
    <row r="265" spans="6:11">
      <c r="F265" s="26"/>
      <c r="K265" s="25"/>
    </row>
    <row r="266" spans="6:11">
      <c r="F266" s="26"/>
    </row>
    <row r="267" spans="6:11">
      <c r="F267" s="26"/>
    </row>
    <row r="268" spans="6:11">
      <c r="F268" s="26"/>
    </row>
    <row r="269" spans="6:11">
      <c r="F269" s="26"/>
    </row>
    <row r="270" spans="6:11">
      <c r="F270" s="26"/>
    </row>
    <row r="271" spans="6:11">
      <c r="F271" s="26"/>
    </row>
    <row r="272" spans="6:11">
      <c r="F272" s="26"/>
    </row>
    <row r="273" spans="6:6">
      <c r="F273" s="26"/>
    </row>
    <row r="274" spans="6:6">
      <c r="F274" s="26"/>
    </row>
    <row r="275" spans="6:6">
      <c r="F275" s="26"/>
    </row>
    <row r="276" spans="6:6">
      <c r="F276" s="26"/>
    </row>
    <row r="277" spans="6:6">
      <c r="F277" s="26"/>
    </row>
    <row r="278" spans="6:6">
      <c r="F278" s="26"/>
    </row>
    <row r="279" spans="6:6">
      <c r="F279" s="26"/>
    </row>
    <row r="280" spans="6:6">
      <c r="F280" s="26"/>
    </row>
    <row r="281" spans="6:6">
      <c r="F281" s="26"/>
    </row>
    <row r="282" spans="6:6">
      <c r="F282" s="26"/>
    </row>
    <row r="283" spans="6:6">
      <c r="F283" s="26"/>
    </row>
    <row r="284" spans="6:6">
      <c r="F284" s="26"/>
    </row>
    <row r="285" spans="6:6">
      <c r="F285" s="26"/>
    </row>
    <row r="286" spans="6:6">
      <c r="F286" s="26"/>
    </row>
    <row r="287" spans="6:6">
      <c r="F287" s="26"/>
    </row>
    <row r="288" spans="6:6">
      <c r="F288" s="26"/>
    </row>
    <row r="289" spans="6:6">
      <c r="F289" s="26"/>
    </row>
    <row r="290" spans="6:6">
      <c r="F290" s="26"/>
    </row>
    <row r="291" spans="6:6">
      <c r="F291" s="26"/>
    </row>
    <row r="292" spans="6:6">
      <c r="F292" s="26"/>
    </row>
    <row r="293" spans="6:6">
      <c r="F293" s="26"/>
    </row>
    <row r="294" spans="6:6">
      <c r="F294" s="26"/>
    </row>
    <row r="295" spans="6:6">
      <c r="F295" s="26"/>
    </row>
    <row r="296" spans="6:6">
      <c r="F296" s="26"/>
    </row>
    <row r="297" spans="6:6">
      <c r="F297" s="26"/>
    </row>
    <row r="298" spans="6:6">
      <c r="F298" s="26"/>
    </row>
    <row r="299" spans="6:6">
      <c r="F299" s="26"/>
    </row>
    <row r="300" spans="6:6">
      <c r="F300" s="26"/>
    </row>
    <row r="301" spans="6:6">
      <c r="F301" s="26"/>
    </row>
    <row r="302" spans="6:6">
      <c r="F302" s="26"/>
    </row>
    <row r="303" spans="6:6">
      <c r="F303" s="26"/>
    </row>
    <row r="304" spans="6:6">
      <c r="F304" s="26"/>
    </row>
    <row r="305" spans="6:6">
      <c r="F305" s="26"/>
    </row>
    <row r="306" spans="6:6">
      <c r="F306" s="26"/>
    </row>
    <row r="307" spans="6:6">
      <c r="F307" s="26"/>
    </row>
    <row r="308" spans="6:6">
      <c r="F308" s="26"/>
    </row>
    <row r="309" spans="6:6">
      <c r="F309" s="26"/>
    </row>
    <row r="310" spans="6:6">
      <c r="F310" s="26"/>
    </row>
    <row r="311" spans="6:6">
      <c r="F311" s="26"/>
    </row>
    <row r="312" spans="6:6">
      <c r="F312" s="26"/>
    </row>
    <row r="313" spans="6:6">
      <c r="F313" s="26"/>
    </row>
    <row r="314" spans="6:6">
      <c r="F314" s="26"/>
    </row>
    <row r="315" spans="6:6">
      <c r="F315" s="26"/>
    </row>
    <row r="316" spans="6:6">
      <c r="F316" s="26"/>
    </row>
    <row r="317" spans="6:6">
      <c r="F317" s="26"/>
    </row>
    <row r="318" spans="6:6">
      <c r="F318" s="26"/>
    </row>
    <row r="319" spans="6:6">
      <c r="F319" s="26"/>
    </row>
    <row r="320" spans="6:6">
      <c r="F320" s="26"/>
    </row>
    <row r="321" spans="6:6">
      <c r="F321" s="26"/>
    </row>
    <row r="322" spans="6:6">
      <c r="F322" s="26"/>
    </row>
    <row r="323" spans="6:6">
      <c r="F323" s="26"/>
    </row>
    <row r="324" spans="6:6">
      <c r="F324" s="26"/>
    </row>
    <row r="325" spans="6:6">
      <c r="F325" s="26"/>
    </row>
    <row r="326" spans="6:6">
      <c r="F326" s="26"/>
    </row>
    <row r="327" spans="6:6">
      <c r="F327" s="26"/>
    </row>
    <row r="328" spans="6:6">
      <c r="F328" s="26"/>
    </row>
    <row r="329" spans="6:6">
      <c r="F329" s="26"/>
    </row>
    <row r="330" spans="6:6">
      <c r="F330" s="26"/>
    </row>
    <row r="331" spans="6:6">
      <c r="F331" s="26"/>
    </row>
    <row r="332" spans="6:6">
      <c r="F332" s="26"/>
    </row>
    <row r="333" spans="6:6">
      <c r="F333" s="26"/>
    </row>
    <row r="334" spans="6:6">
      <c r="F334" s="26"/>
    </row>
    <row r="335" spans="6:6">
      <c r="F335" s="26"/>
    </row>
    <row r="336" spans="6:6">
      <c r="F336" s="26"/>
    </row>
    <row r="337" spans="6:6">
      <c r="F337" s="26"/>
    </row>
    <row r="338" spans="6:6">
      <c r="F338" s="26"/>
    </row>
    <row r="339" spans="6:6">
      <c r="F339" s="26"/>
    </row>
    <row r="340" spans="6:6">
      <c r="F340" s="26"/>
    </row>
    <row r="341" spans="6:6">
      <c r="F341" s="26"/>
    </row>
    <row r="342" spans="6:6">
      <c r="F342" s="26"/>
    </row>
    <row r="343" spans="6:6">
      <c r="F343" s="26"/>
    </row>
    <row r="344" spans="6:6">
      <c r="F344" s="26"/>
    </row>
    <row r="345" spans="6:6">
      <c r="F345" s="26"/>
    </row>
    <row r="346" spans="6:6">
      <c r="F346" s="26"/>
    </row>
    <row r="347" spans="6:6">
      <c r="F347" s="26"/>
    </row>
    <row r="348" spans="6:6">
      <c r="F348" s="26"/>
    </row>
    <row r="349" spans="6:6">
      <c r="F349" s="26"/>
    </row>
    <row r="350" spans="6:6">
      <c r="F350" s="26"/>
    </row>
    <row r="351" spans="6:6">
      <c r="F351" s="26"/>
    </row>
    <row r="352" spans="6:6">
      <c r="F352" s="26"/>
    </row>
    <row r="353" spans="6:6">
      <c r="F353" s="26"/>
    </row>
    <row r="354" spans="6:6">
      <c r="F354" s="26"/>
    </row>
    <row r="355" spans="6:6">
      <c r="F355" s="26"/>
    </row>
    <row r="356" spans="6:6">
      <c r="F356" s="26"/>
    </row>
    <row r="357" spans="6:6">
      <c r="F357" s="26"/>
    </row>
    <row r="358" spans="6:6">
      <c r="F358" s="26"/>
    </row>
    <row r="359" spans="6:6">
      <c r="F359" s="26"/>
    </row>
    <row r="360" spans="6:6">
      <c r="F360" s="26"/>
    </row>
    <row r="361" spans="6:6">
      <c r="F361" s="26"/>
    </row>
    <row r="362" spans="6:6">
      <c r="F362" s="26"/>
    </row>
    <row r="363" spans="6:6">
      <c r="F363" s="26"/>
    </row>
    <row r="364" spans="6:6">
      <c r="F364" s="26"/>
    </row>
    <row r="365" spans="6:6">
      <c r="F365" s="26"/>
    </row>
    <row r="366" spans="6:6">
      <c r="F366" s="26"/>
    </row>
    <row r="367" spans="6:6">
      <c r="F367" s="26"/>
    </row>
    <row r="368" spans="6:6">
      <c r="F368" s="26"/>
    </row>
    <row r="369" spans="6:6">
      <c r="F369" s="26"/>
    </row>
    <row r="370" spans="6:6">
      <c r="F370" s="26"/>
    </row>
  </sheetData>
  <autoFilter ref="A2:BR229" xr:uid="{00000000-0009-0000-0000-00000000000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hiddenButton="1" showButton="0"/>
    <filterColumn colId="24" hiddenButton="1"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hiddenButton="1" showButton="0"/>
  </autoFilter>
  <mergeCells count="724">
    <mergeCell ref="Z54:Z58"/>
    <mergeCell ref="Z92:Z95"/>
    <mergeCell ref="Y139:Y141"/>
    <mergeCell ref="Z139:Z141"/>
    <mergeCell ref="U22:U31"/>
    <mergeCell ref="V22:V31"/>
    <mergeCell ref="X22:X31"/>
    <mergeCell ref="Y22:Y31"/>
    <mergeCell ref="S139:S141"/>
    <mergeCell ref="V54:V58"/>
    <mergeCell ref="W54:W58"/>
    <mergeCell ref="X54:X58"/>
    <mergeCell ref="Y54:Y58"/>
    <mergeCell ref="R8:R9"/>
    <mergeCell ref="I8:I9"/>
    <mergeCell ref="J8:J9"/>
    <mergeCell ref="K8:K9"/>
    <mergeCell ref="L8:L9"/>
    <mergeCell ref="M8:M9"/>
    <mergeCell ref="K11:K18"/>
    <mergeCell ref="K22:K31"/>
    <mergeCell ref="AH8:AH9"/>
    <mergeCell ref="S8:S9"/>
    <mergeCell ref="X8:X9"/>
    <mergeCell ref="Z8:Z9"/>
    <mergeCell ref="U11:U18"/>
    <mergeCell ref="V11:V18"/>
    <mergeCell ref="X11:X18"/>
    <mergeCell ref="Z11:Z18"/>
    <mergeCell ref="T8:T9"/>
    <mergeCell ref="T11:T18"/>
    <mergeCell ref="T22:T31"/>
    <mergeCell ref="Z22:Z31"/>
    <mergeCell ref="W8:W9"/>
    <mergeCell ref="V8:V9"/>
    <mergeCell ref="W11:W18"/>
    <mergeCell ref="Y8:Y9"/>
    <mergeCell ref="B2:C5"/>
    <mergeCell ref="D2:BF2"/>
    <mergeCell ref="D3:BF3"/>
    <mergeCell ref="D4:BF4"/>
    <mergeCell ref="D5:BF5"/>
    <mergeCell ref="B6:C6"/>
    <mergeCell ref="BG8:BG9"/>
    <mergeCell ref="BI8:BI9"/>
    <mergeCell ref="AY8:AY9"/>
    <mergeCell ref="AZ8:AZ9"/>
    <mergeCell ref="BA8:BA9"/>
    <mergeCell ref="BB8:BB9"/>
    <mergeCell ref="BC8:BC9"/>
    <mergeCell ref="BF8:BF9"/>
    <mergeCell ref="AM8:AM9"/>
    <mergeCell ref="AN8:AN9"/>
    <mergeCell ref="AO8:AO9"/>
    <mergeCell ref="AP8:AP9"/>
    <mergeCell ref="AW8:AW9"/>
    <mergeCell ref="AX8:AX9"/>
    <mergeCell ref="AG8:AG9"/>
    <mergeCell ref="AI8:AI9"/>
    <mergeCell ref="H8:H9"/>
    <mergeCell ref="U8:U9"/>
    <mergeCell ref="BO7:BQ7"/>
    <mergeCell ref="AA8:AA9"/>
    <mergeCell ref="BP8:BP9"/>
    <mergeCell ref="AQ8:AQ9"/>
    <mergeCell ref="AT8:AT9"/>
    <mergeCell ref="BK8:BK9"/>
    <mergeCell ref="BL8:BL9"/>
    <mergeCell ref="AR8:AR9"/>
    <mergeCell ref="AS8:AS9"/>
    <mergeCell ref="AV8:AV9"/>
    <mergeCell ref="BQ8:BQ9"/>
    <mergeCell ref="BJ8:BJ9"/>
    <mergeCell ref="BN8:BN9"/>
    <mergeCell ref="BO8:BO9"/>
    <mergeCell ref="AJ8:AJ9"/>
    <mergeCell ref="AK8:AK9"/>
    <mergeCell ref="AL8:AL9"/>
    <mergeCell ref="AB8:AB9"/>
    <mergeCell ref="AC8:AC9"/>
    <mergeCell ref="AD8:AD9"/>
    <mergeCell ref="AE8:AE9"/>
    <mergeCell ref="AF8:AF9"/>
    <mergeCell ref="K134:X134"/>
    <mergeCell ref="K160:X160"/>
    <mergeCell ref="K150:K159"/>
    <mergeCell ref="L150:L159"/>
    <mergeCell ref="M150:M159"/>
    <mergeCell ref="N150:N159"/>
    <mergeCell ref="O150:O159"/>
    <mergeCell ref="P150:P159"/>
    <mergeCell ref="Q150:Q159"/>
    <mergeCell ref="R150:R159"/>
    <mergeCell ref="K139:K141"/>
    <mergeCell ref="L82:L89"/>
    <mergeCell ref="M82:M89"/>
    <mergeCell ref="N82:N89"/>
    <mergeCell ref="O82:O89"/>
    <mergeCell ref="P82:P89"/>
    <mergeCell ref="Q82:Q89"/>
    <mergeCell ref="R82:R89"/>
    <mergeCell ref="Y92:Y95"/>
    <mergeCell ref="AF127:AF129"/>
    <mergeCell ref="D6:BG6"/>
    <mergeCell ref="A7:V7"/>
    <mergeCell ref="AA7:AD7"/>
    <mergeCell ref="AE7:AN7"/>
    <mergeCell ref="L11:L18"/>
    <mergeCell ref="M11:M18"/>
    <mergeCell ref="N11:N18"/>
    <mergeCell ref="O11:O18"/>
    <mergeCell ref="AE10:AE18"/>
    <mergeCell ref="AF10:AF18"/>
    <mergeCell ref="AG10:AG18"/>
    <mergeCell ref="R11:R18"/>
    <mergeCell ref="S11:S18"/>
    <mergeCell ref="A8:A9"/>
    <mergeCell ref="B8:B9"/>
    <mergeCell ref="C8:C9"/>
    <mergeCell ref="D8:D9"/>
    <mergeCell ref="E8:E9"/>
    <mergeCell ref="F8:F9"/>
    <mergeCell ref="G8:G9"/>
    <mergeCell ref="AZ7:BN7"/>
    <mergeCell ref="N8:N9"/>
    <mergeCell ref="O8:P8"/>
    <mergeCell ref="Q8:Q9"/>
    <mergeCell ref="T177:T183"/>
    <mergeCell ref="U177:U183"/>
    <mergeCell ref="V177:V183"/>
    <mergeCell ref="W177:W183"/>
    <mergeCell ref="X177:X183"/>
    <mergeCell ref="K184:X184"/>
    <mergeCell ref="AU8:AU9"/>
    <mergeCell ref="Y218:Y223"/>
    <mergeCell ref="Z218:Z223"/>
    <mergeCell ref="Y177:Y183"/>
    <mergeCell ref="Z177:Z183"/>
    <mergeCell ref="Y187:Y190"/>
    <mergeCell ref="Z187:Z190"/>
    <mergeCell ref="W139:W141"/>
    <mergeCell ref="W22:W31"/>
    <mergeCell ref="N22:N31"/>
    <mergeCell ref="R22:R31"/>
    <mergeCell ref="S22:S31"/>
    <mergeCell ref="AE19:AE31"/>
    <mergeCell ref="AF19:AF31"/>
    <mergeCell ref="AG19:AG31"/>
    <mergeCell ref="L22:L31"/>
    <mergeCell ref="M22:M31"/>
    <mergeCell ref="V49:V53"/>
    <mergeCell ref="K177:K183"/>
    <mergeCell ref="L177:L183"/>
    <mergeCell ref="M177:M183"/>
    <mergeCell ref="N177:N183"/>
    <mergeCell ref="O177:O183"/>
    <mergeCell ref="P177:P183"/>
    <mergeCell ref="Q177:Q183"/>
    <mergeCell ref="R177:R183"/>
    <mergeCell ref="S177:S183"/>
    <mergeCell ref="AH18:AT18"/>
    <mergeCell ref="AH31:AT31"/>
    <mergeCell ref="AH39:AT39"/>
    <mergeCell ref="AH48:AT48"/>
    <mergeCell ref="AH53:AT53"/>
    <mergeCell ref="AH58:AT58"/>
    <mergeCell ref="AH65:AT65"/>
    <mergeCell ref="AH71:AT71"/>
    <mergeCell ref="K72:X72"/>
    <mergeCell ref="T41:T48"/>
    <mergeCell ref="U41:U48"/>
    <mergeCell ref="V41:V48"/>
    <mergeCell ref="W41:W48"/>
    <mergeCell ref="X41:X48"/>
    <mergeCell ref="Y41:Y48"/>
    <mergeCell ref="Z41:Z48"/>
    <mergeCell ref="AG49:AG53"/>
    <mergeCell ref="AE49:AE53"/>
    <mergeCell ref="AF49:AF53"/>
    <mergeCell ref="Z49:Z53"/>
    <mergeCell ref="Y49:Y53"/>
    <mergeCell ref="X49:X53"/>
    <mergeCell ref="W49:W53"/>
    <mergeCell ref="Y11:Y18"/>
    <mergeCell ref="J10:J72"/>
    <mergeCell ref="AH81:AT81"/>
    <mergeCell ref="AE73:AE81"/>
    <mergeCell ref="AF73:AF81"/>
    <mergeCell ref="AG73:AG81"/>
    <mergeCell ref="J73:J90"/>
    <mergeCell ref="K90:X90"/>
    <mergeCell ref="AH89:AT89"/>
    <mergeCell ref="AE82:AE89"/>
    <mergeCell ref="AF82:AF89"/>
    <mergeCell ref="AG82:AG89"/>
    <mergeCell ref="AG32:AG39"/>
    <mergeCell ref="AF32:AF39"/>
    <mergeCell ref="Y34:Y39"/>
    <mergeCell ref="Z34:Z39"/>
    <mergeCell ref="AG40:AG48"/>
    <mergeCell ref="AE40:AE48"/>
    <mergeCell ref="AF40:AF48"/>
    <mergeCell ref="K41:K48"/>
    <mergeCell ref="L41:L48"/>
    <mergeCell ref="M41:M48"/>
    <mergeCell ref="N41:N48"/>
    <mergeCell ref="R41:R48"/>
    <mergeCell ref="S41:S48"/>
    <mergeCell ref="J91:J112"/>
    <mergeCell ref="K112:X112"/>
    <mergeCell ref="AH104:AT104"/>
    <mergeCell ref="K96:K104"/>
    <mergeCell ref="L96:L104"/>
    <mergeCell ref="M96:M104"/>
    <mergeCell ref="N96:N104"/>
    <mergeCell ref="R96:R104"/>
    <mergeCell ref="S96:S104"/>
    <mergeCell ref="T96:T104"/>
    <mergeCell ref="U96:U104"/>
    <mergeCell ref="V96:V104"/>
    <mergeCell ref="W96:W104"/>
    <mergeCell ref="X96:X104"/>
    <mergeCell ref="Y96:Y104"/>
    <mergeCell ref="Z96:Z104"/>
    <mergeCell ref="AE96:AE104"/>
    <mergeCell ref="AF96:AF104"/>
    <mergeCell ref="AG96:AG104"/>
    <mergeCell ref="K92:K95"/>
    <mergeCell ref="L92:L95"/>
    <mergeCell ref="M92:M95"/>
    <mergeCell ref="N92:N95"/>
    <mergeCell ref="O92:O95"/>
    <mergeCell ref="AH111:AT111"/>
    <mergeCell ref="AG105:AG111"/>
    <mergeCell ref="AE105:AE111"/>
    <mergeCell ref="AF105:AF111"/>
    <mergeCell ref="K106:K111"/>
    <mergeCell ref="L106:L111"/>
    <mergeCell ref="M106:M111"/>
    <mergeCell ref="N106:N111"/>
    <mergeCell ref="AH95:AT95"/>
    <mergeCell ref="AE91:AE95"/>
    <mergeCell ref="AF91:AF95"/>
    <mergeCell ref="AG91:AG95"/>
    <mergeCell ref="P92:P95"/>
    <mergeCell ref="Q92:Q95"/>
    <mergeCell ref="R92:R95"/>
    <mergeCell ref="S92:S95"/>
    <mergeCell ref="T92:T95"/>
    <mergeCell ref="U92:U95"/>
    <mergeCell ref="V92:V95"/>
    <mergeCell ref="W92:W95"/>
    <mergeCell ref="X92:X95"/>
    <mergeCell ref="R106:R111"/>
    <mergeCell ref="S106:S111"/>
    <mergeCell ref="T106:T111"/>
    <mergeCell ref="U106:U111"/>
    <mergeCell ref="V106:V111"/>
    <mergeCell ref="W106:W111"/>
    <mergeCell ref="X106:X111"/>
    <mergeCell ref="Y106:Y111"/>
    <mergeCell ref="Z106:Z111"/>
    <mergeCell ref="K117:K119"/>
    <mergeCell ref="L117:L119"/>
    <mergeCell ref="M117:M119"/>
    <mergeCell ref="N117:N119"/>
    <mergeCell ref="O117:O119"/>
    <mergeCell ref="P117:P119"/>
    <mergeCell ref="Q117:Q119"/>
    <mergeCell ref="R117:R119"/>
    <mergeCell ref="S117:S119"/>
    <mergeCell ref="T117:T119"/>
    <mergeCell ref="U117:U119"/>
    <mergeCell ref="V117:V119"/>
    <mergeCell ref="W117:W119"/>
    <mergeCell ref="X117:X119"/>
    <mergeCell ref="Y117:Y119"/>
    <mergeCell ref="Z117:Z119"/>
    <mergeCell ref="AH122:AT122"/>
    <mergeCell ref="AE113:AE122"/>
    <mergeCell ref="AG113:AG122"/>
    <mergeCell ref="AF113:AF122"/>
    <mergeCell ref="AH126:AT126"/>
    <mergeCell ref="J113:J134"/>
    <mergeCell ref="K121:K122"/>
    <mergeCell ref="L121:L122"/>
    <mergeCell ref="M121:M122"/>
    <mergeCell ref="N121:N122"/>
    <mergeCell ref="R121:R122"/>
    <mergeCell ref="S121:S122"/>
    <mergeCell ref="T121:T122"/>
    <mergeCell ref="U121:U122"/>
    <mergeCell ref="V121:V122"/>
    <mergeCell ref="W121:W122"/>
    <mergeCell ref="X121:X122"/>
    <mergeCell ref="Y121:Y122"/>
    <mergeCell ref="Z121:Z122"/>
    <mergeCell ref="AG123:AG126"/>
    <mergeCell ref="AE123:AE126"/>
    <mergeCell ref="AF123:AF126"/>
    <mergeCell ref="AG127:AG129"/>
    <mergeCell ref="AE127:AE129"/>
    <mergeCell ref="AH129:AT129"/>
    <mergeCell ref="K128:K129"/>
    <mergeCell ref="L128:L129"/>
    <mergeCell ref="M128:M129"/>
    <mergeCell ref="N128:N129"/>
    <mergeCell ref="R128:R129"/>
    <mergeCell ref="S128:S129"/>
    <mergeCell ref="T128:T129"/>
    <mergeCell ref="U128:U129"/>
    <mergeCell ref="V128:V129"/>
    <mergeCell ref="W128:W129"/>
    <mergeCell ref="X128:X129"/>
    <mergeCell ref="Y128:Y129"/>
    <mergeCell ref="Z128:Z129"/>
    <mergeCell ref="AH133:AT133"/>
    <mergeCell ref="AG130:AG133"/>
    <mergeCell ref="AE130:AE133"/>
    <mergeCell ref="AF130:AF133"/>
    <mergeCell ref="K132:K133"/>
    <mergeCell ref="L132:L133"/>
    <mergeCell ref="M132:M133"/>
    <mergeCell ref="N132:N133"/>
    <mergeCell ref="R132:R133"/>
    <mergeCell ref="S132:S133"/>
    <mergeCell ref="T132:T133"/>
    <mergeCell ref="U132:U133"/>
    <mergeCell ref="V132:V133"/>
    <mergeCell ref="W132:W133"/>
    <mergeCell ref="X132:X133"/>
    <mergeCell ref="Y132:Y133"/>
    <mergeCell ref="Z132:Z133"/>
    <mergeCell ref="J135:J142"/>
    <mergeCell ref="K142:X142"/>
    <mergeCell ref="AH141:AT141"/>
    <mergeCell ref="AE135:AE141"/>
    <mergeCell ref="AF135:AF141"/>
    <mergeCell ref="AG135:AG141"/>
    <mergeCell ref="J143:J160"/>
    <mergeCell ref="AH149:AT149"/>
    <mergeCell ref="AE143:AE149"/>
    <mergeCell ref="AF143:AF149"/>
    <mergeCell ref="L139:L141"/>
    <mergeCell ref="M139:M141"/>
    <mergeCell ref="N139:N141"/>
    <mergeCell ref="R139:R141"/>
    <mergeCell ref="T139:T141"/>
    <mergeCell ref="U139:U141"/>
    <mergeCell ref="V139:V141"/>
    <mergeCell ref="X139:X141"/>
    <mergeCell ref="AG143:AG149"/>
    <mergeCell ref="K146:K149"/>
    <mergeCell ref="L146:L149"/>
    <mergeCell ref="M146:M149"/>
    <mergeCell ref="N146:N149"/>
    <mergeCell ref="O146:O149"/>
    <mergeCell ref="P146:P149"/>
    <mergeCell ref="Q146:Q149"/>
    <mergeCell ref="R146:R149"/>
    <mergeCell ref="S146:S149"/>
    <mergeCell ref="T146:T149"/>
    <mergeCell ref="U146:U149"/>
    <mergeCell ref="V146:V149"/>
    <mergeCell ref="W146:W149"/>
    <mergeCell ref="X146:X149"/>
    <mergeCell ref="Y146:Y149"/>
    <mergeCell ref="Z146:Z149"/>
    <mergeCell ref="AH159:AT159"/>
    <mergeCell ref="AG150:AG159"/>
    <mergeCell ref="AE150:AE159"/>
    <mergeCell ref="AF150:AF159"/>
    <mergeCell ref="Z150:Z159"/>
    <mergeCell ref="Y150:Y159"/>
    <mergeCell ref="X150:X159"/>
    <mergeCell ref="W150:W159"/>
    <mergeCell ref="V150:V159"/>
    <mergeCell ref="S150:S159"/>
    <mergeCell ref="T150:T159"/>
    <mergeCell ref="U150:U159"/>
    <mergeCell ref="J161:J184"/>
    <mergeCell ref="AH168:AT168"/>
    <mergeCell ref="AG161:AG168"/>
    <mergeCell ref="AE161:AE168"/>
    <mergeCell ref="AF161:AF168"/>
    <mergeCell ref="K161:K168"/>
    <mergeCell ref="L161:L168"/>
    <mergeCell ref="M161:M168"/>
    <mergeCell ref="N161:N168"/>
    <mergeCell ref="O161:O168"/>
    <mergeCell ref="P161:P168"/>
    <mergeCell ref="Q161:Q168"/>
    <mergeCell ref="R161:R168"/>
    <mergeCell ref="S161:S168"/>
    <mergeCell ref="T161:T168"/>
    <mergeCell ref="U161:U168"/>
    <mergeCell ref="V161:V168"/>
    <mergeCell ref="W161:W168"/>
    <mergeCell ref="X161:X168"/>
    <mergeCell ref="Y161:Y168"/>
    <mergeCell ref="Z161:Z168"/>
    <mergeCell ref="AH183:AT183"/>
    <mergeCell ref="AE169:AE183"/>
    <mergeCell ref="AF169:AF183"/>
    <mergeCell ref="AG169:AG183"/>
    <mergeCell ref="J185:J215"/>
    <mergeCell ref="K215:X215"/>
    <mergeCell ref="AH190:AT190"/>
    <mergeCell ref="AG185:AG190"/>
    <mergeCell ref="AE185:AE190"/>
    <mergeCell ref="AF185:AF190"/>
    <mergeCell ref="K187:K190"/>
    <mergeCell ref="L187:L190"/>
    <mergeCell ref="M187:M190"/>
    <mergeCell ref="N187:N190"/>
    <mergeCell ref="O187:O190"/>
    <mergeCell ref="P187:P190"/>
    <mergeCell ref="Q187:Q190"/>
    <mergeCell ref="R187:R190"/>
    <mergeCell ref="S187:S190"/>
    <mergeCell ref="T187:T190"/>
    <mergeCell ref="U187:U190"/>
    <mergeCell ref="V187:V190"/>
    <mergeCell ref="W187:W190"/>
    <mergeCell ref="X187:X190"/>
    <mergeCell ref="AH197:AT197"/>
    <mergeCell ref="AG191:AG197"/>
    <mergeCell ref="AE191:AE197"/>
    <mergeCell ref="AF191:AF197"/>
    <mergeCell ref="Z192:Z197"/>
    <mergeCell ref="W192:W197"/>
    <mergeCell ref="X192:X197"/>
    <mergeCell ref="Y192:Y197"/>
    <mergeCell ref="K192:K197"/>
    <mergeCell ref="L192:L197"/>
    <mergeCell ref="M192:M197"/>
    <mergeCell ref="N192:N197"/>
    <mergeCell ref="O192:O197"/>
    <mergeCell ref="P192:P197"/>
    <mergeCell ref="Q192:Q197"/>
    <mergeCell ref="R192:R197"/>
    <mergeCell ref="S192:S197"/>
    <mergeCell ref="T192:T197"/>
    <mergeCell ref="U192:U197"/>
    <mergeCell ref="V192:V197"/>
    <mergeCell ref="AH202:AT202"/>
    <mergeCell ref="AG198:AG202"/>
    <mergeCell ref="AE198:AE202"/>
    <mergeCell ref="AF198:AF202"/>
    <mergeCell ref="Z200:Z202"/>
    <mergeCell ref="Y200:Y202"/>
    <mergeCell ref="X200:X202"/>
    <mergeCell ref="W200:W202"/>
    <mergeCell ref="K200:K202"/>
    <mergeCell ref="L200:L202"/>
    <mergeCell ref="M200:M202"/>
    <mergeCell ref="N200:N202"/>
    <mergeCell ref="O200:O202"/>
    <mergeCell ref="P200:P202"/>
    <mergeCell ref="Q200:Q202"/>
    <mergeCell ref="R200:R202"/>
    <mergeCell ref="S200:S202"/>
    <mergeCell ref="T200:T202"/>
    <mergeCell ref="U200:U202"/>
    <mergeCell ref="V200:V202"/>
    <mergeCell ref="AH210:AT210"/>
    <mergeCell ref="AG203:AG210"/>
    <mergeCell ref="AE203:AE210"/>
    <mergeCell ref="AF203:AF210"/>
    <mergeCell ref="K206:K210"/>
    <mergeCell ref="L206:L210"/>
    <mergeCell ref="M206:M210"/>
    <mergeCell ref="N206:N210"/>
    <mergeCell ref="O206:O210"/>
    <mergeCell ref="P206:P210"/>
    <mergeCell ref="Q206:Q210"/>
    <mergeCell ref="R206:R210"/>
    <mergeCell ref="S206:S210"/>
    <mergeCell ref="T206:T210"/>
    <mergeCell ref="U206:U210"/>
    <mergeCell ref="V206:V210"/>
    <mergeCell ref="W206:W210"/>
    <mergeCell ref="X206:X210"/>
    <mergeCell ref="Y206:Y210"/>
    <mergeCell ref="Z206:Z210"/>
    <mergeCell ref="AH214:AT214"/>
    <mergeCell ref="AG211:AG214"/>
    <mergeCell ref="AE211:AE214"/>
    <mergeCell ref="AF211:AF214"/>
    <mergeCell ref="Z213:Z214"/>
    <mergeCell ref="Y213:Y214"/>
    <mergeCell ref="X213:X214"/>
    <mergeCell ref="W213:W214"/>
    <mergeCell ref="K213:K214"/>
    <mergeCell ref="L213:L214"/>
    <mergeCell ref="M213:M214"/>
    <mergeCell ref="N213:N214"/>
    <mergeCell ref="O213:O214"/>
    <mergeCell ref="P213:P214"/>
    <mergeCell ref="Q213:Q214"/>
    <mergeCell ref="R213:R214"/>
    <mergeCell ref="S213:S214"/>
    <mergeCell ref="T213:T214"/>
    <mergeCell ref="U213:U214"/>
    <mergeCell ref="V213:V214"/>
    <mergeCell ref="J216:J224"/>
    <mergeCell ref="K224:X224"/>
    <mergeCell ref="K218:K223"/>
    <mergeCell ref="L218:L223"/>
    <mergeCell ref="M218:M223"/>
    <mergeCell ref="N218:N223"/>
    <mergeCell ref="R218:R223"/>
    <mergeCell ref="S218:S223"/>
    <mergeCell ref="T218:T223"/>
    <mergeCell ref="U218:U223"/>
    <mergeCell ref="V218:V223"/>
    <mergeCell ref="W218:W223"/>
    <mergeCell ref="X218:X223"/>
    <mergeCell ref="O229:O230"/>
    <mergeCell ref="P229:P230"/>
    <mergeCell ref="Q229:Q230"/>
    <mergeCell ref="R229:R230"/>
    <mergeCell ref="S229:S230"/>
    <mergeCell ref="T229:T230"/>
    <mergeCell ref="U229:U230"/>
    <mergeCell ref="V229:V230"/>
    <mergeCell ref="AH223:AT223"/>
    <mergeCell ref="AG216:AG223"/>
    <mergeCell ref="AE216:AE223"/>
    <mergeCell ref="AF216:AF223"/>
    <mergeCell ref="AH230:AT230"/>
    <mergeCell ref="AG225:AG230"/>
    <mergeCell ref="AF225:AF230"/>
    <mergeCell ref="AE225:AE230"/>
    <mergeCell ref="Z229:Z230"/>
    <mergeCell ref="J225:J231"/>
    <mergeCell ref="K231:X231"/>
    <mergeCell ref="K237:X237"/>
    <mergeCell ref="P11:P18"/>
    <mergeCell ref="Q11:Q18"/>
    <mergeCell ref="O22:O31"/>
    <mergeCell ref="P22:P31"/>
    <mergeCell ref="Q22:Q31"/>
    <mergeCell ref="AE32:AE39"/>
    <mergeCell ref="K34:K39"/>
    <mergeCell ref="L34:L39"/>
    <mergeCell ref="M34:M39"/>
    <mergeCell ref="N34:N39"/>
    <mergeCell ref="O34:O39"/>
    <mergeCell ref="P34:P39"/>
    <mergeCell ref="Q34:Q39"/>
    <mergeCell ref="R34:R39"/>
    <mergeCell ref="S34:S39"/>
    <mergeCell ref="T34:T39"/>
    <mergeCell ref="U34:U39"/>
    <mergeCell ref="V34:V39"/>
    <mergeCell ref="W34:W39"/>
    <mergeCell ref="X34:X39"/>
    <mergeCell ref="Y229:Y230"/>
    <mergeCell ref="R49:R53"/>
    <mergeCell ref="S49:S53"/>
    <mergeCell ref="T49:T53"/>
    <mergeCell ref="U49:U53"/>
    <mergeCell ref="N49:N53"/>
    <mergeCell ref="K49:K53"/>
    <mergeCell ref="L49:L53"/>
    <mergeCell ref="M49:M53"/>
    <mergeCell ref="K54:K58"/>
    <mergeCell ref="L54:L58"/>
    <mergeCell ref="M54:M58"/>
    <mergeCell ref="N54:N58"/>
    <mergeCell ref="O54:O58"/>
    <mergeCell ref="P54:P58"/>
    <mergeCell ref="Q54:Q58"/>
    <mergeCell ref="R54:R58"/>
    <mergeCell ref="S54:S58"/>
    <mergeCell ref="T54:T58"/>
    <mergeCell ref="U54:U58"/>
    <mergeCell ref="Y67:Y71"/>
    <mergeCell ref="Z67:Z71"/>
    <mergeCell ref="AE54:AE58"/>
    <mergeCell ref="AF54:AF58"/>
    <mergeCell ref="AG54:AG58"/>
    <mergeCell ref="K59:K65"/>
    <mergeCell ref="L59:L65"/>
    <mergeCell ref="M59:M65"/>
    <mergeCell ref="N59:N65"/>
    <mergeCell ref="O59:O65"/>
    <mergeCell ref="P59:P65"/>
    <mergeCell ref="Q59:Q65"/>
    <mergeCell ref="R59:R65"/>
    <mergeCell ref="S59:S65"/>
    <mergeCell ref="T59:T65"/>
    <mergeCell ref="U59:U65"/>
    <mergeCell ref="V59:V65"/>
    <mergeCell ref="W59:W65"/>
    <mergeCell ref="X59:X65"/>
    <mergeCell ref="Y59:Y65"/>
    <mergeCell ref="Z59:Z65"/>
    <mergeCell ref="AE59:AE65"/>
    <mergeCell ref="AG59:AG65"/>
    <mergeCell ref="AF59:AF65"/>
    <mergeCell ref="K67:K71"/>
    <mergeCell ref="L67:L71"/>
    <mergeCell ref="M67:M71"/>
    <mergeCell ref="N67:N71"/>
    <mergeCell ref="O67:O71"/>
    <mergeCell ref="P67:P71"/>
    <mergeCell ref="Q67:Q71"/>
    <mergeCell ref="R67:R71"/>
    <mergeCell ref="S67:S71"/>
    <mergeCell ref="AH237:AT237"/>
    <mergeCell ref="T77:T81"/>
    <mergeCell ref="U77:U81"/>
    <mergeCell ref="V77:V81"/>
    <mergeCell ref="W77:W81"/>
    <mergeCell ref="X77:X81"/>
    <mergeCell ref="Y77:Y81"/>
    <mergeCell ref="Z77:Z81"/>
    <mergeCell ref="K82:K89"/>
    <mergeCell ref="K77:K81"/>
    <mergeCell ref="L77:L81"/>
    <mergeCell ref="M77:M81"/>
    <mergeCell ref="N77:N81"/>
    <mergeCell ref="O77:O81"/>
    <mergeCell ref="P77:P81"/>
    <mergeCell ref="Q77:Q81"/>
    <mergeCell ref="R77:R81"/>
    <mergeCell ref="S77:S81"/>
    <mergeCell ref="X229:X230"/>
    <mergeCell ref="W229:W230"/>
    <mergeCell ref="K229:K230"/>
    <mergeCell ref="L229:L230"/>
    <mergeCell ref="M229:M230"/>
    <mergeCell ref="N229:N230"/>
    <mergeCell ref="BD49:BD52"/>
    <mergeCell ref="BE49:BE52"/>
    <mergeCell ref="BD54:BD57"/>
    <mergeCell ref="BE54:BE57"/>
    <mergeCell ref="BD59:BD64"/>
    <mergeCell ref="BE59:BE64"/>
    <mergeCell ref="BD66:BD70"/>
    <mergeCell ref="BE66:BE70"/>
    <mergeCell ref="S82:S89"/>
    <mergeCell ref="T82:T89"/>
    <mergeCell ref="U82:U89"/>
    <mergeCell ref="V82:V89"/>
    <mergeCell ref="W82:W89"/>
    <mergeCell ref="X82:X89"/>
    <mergeCell ref="Y82:Y89"/>
    <mergeCell ref="Z82:Z89"/>
    <mergeCell ref="AG66:AG71"/>
    <mergeCell ref="AE66:AE71"/>
    <mergeCell ref="AF66:AF71"/>
    <mergeCell ref="T67:T71"/>
    <mergeCell ref="U67:U71"/>
    <mergeCell ref="V67:V71"/>
    <mergeCell ref="W67:W71"/>
    <mergeCell ref="X67:X71"/>
    <mergeCell ref="BD8:BD9"/>
    <mergeCell ref="BE8:BE9"/>
    <mergeCell ref="BD10:BD17"/>
    <mergeCell ref="BE10:BE17"/>
    <mergeCell ref="BD19:BD30"/>
    <mergeCell ref="BE19:BE30"/>
    <mergeCell ref="BD32:BD38"/>
    <mergeCell ref="BE32:BE38"/>
    <mergeCell ref="BD40:BD47"/>
    <mergeCell ref="BE40:BE47"/>
    <mergeCell ref="AX72:BC72"/>
    <mergeCell ref="AX90:BC90"/>
    <mergeCell ref="AX112:BC112"/>
    <mergeCell ref="BD113:BD121"/>
    <mergeCell ref="BE113:BE121"/>
    <mergeCell ref="BD123:BD125"/>
    <mergeCell ref="BE123:BE125"/>
    <mergeCell ref="BD73:BD80"/>
    <mergeCell ref="BE73:BE80"/>
    <mergeCell ref="BD82:BD88"/>
    <mergeCell ref="BE82:BE88"/>
    <mergeCell ref="BD91:BD94"/>
    <mergeCell ref="BE91:BE94"/>
    <mergeCell ref="BD96:BD103"/>
    <mergeCell ref="BE96:BE103"/>
    <mergeCell ref="BD105:BD110"/>
    <mergeCell ref="BE105:BE110"/>
    <mergeCell ref="BD127:BD128"/>
    <mergeCell ref="BE127:BE128"/>
    <mergeCell ref="BD130:BD132"/>
    <mergeCell ref="BE130:BE132"/>
    <mergeCell ref="AX134:BC134"/>
    <mergeCell ref="AX142:BC142"/>
    <mergeCell ref="BD135:BD140"/>
    <mergeCell ref="BE135:BE140"/>
    <mergeCell ref="AX160:BC160"/>
    <mergeCell ref="BD143:BD148"/>
    <mergeCell ref="BE143:BE148"/>
    <mergeCell ref="BD150:BD158"/>
    <mergeCell ref="BE150:BE158"/>
    <mergeCell ref="BD161:BD167"/>
    <mergeCell ref="BE161:BE167"/>
    <mergeCell ref="BD169:BD182"/>
    <mergeCell ref="BE169:BE182"/>
    <mergeCell ref="AX184:BC184"/>
    <mergeCell ref="BD211:BD214"/>
    <mergeCell ref="BE211:BE214"/>
    <mergeCell ref="BD203:BD210"/>
    <mergeCell ref="BE203:BE210"/>
    <mergeCell ref="BD198:BD202"/>
    <mergeCell ref="BE198:BE202"/>
    <mergeCell ref="BD191:BD197"/>
    <mergeCell ref="BE191:BE197"/>
    <mergeCell ref="BD185:BD190"/>
    <mergeCell ref="BE185:BE190"/>
    <mergeCell ref="AX238:BC238"/>
    <mergeCell ref="BD238:BE238"/>
    <mergeCell ref="AX215:BC215"/>
    <mergeCell ref="BD216:BD224"/>
    <mergeCell ref="BE216:BE224"/>
    <mergeCell ref="AX224:BC224"/>
    <mergeCell ref="AX231:BC231"/>
    <mergeCell ref="BD225:BD231"/>
    <mergeCell ref="BE225:BE231"/>
    <mergeCell ref="AX237:BC237"/>
  </mergeCells>
  <phoneticPr fontId="9" type="noConversion"/>
  <hyperlinks>
    <hyperlink ref="BN51" r:id="rId1" xr:uid="{00000000-0004-0000-0000-000000000000}"/>
    <hyperlink ref="BN52" r:id="rId2" xr:uid="{00000000-0004-0000-0000-000001000000}"/>
    <hyperlink ref="BN49" r:id="rId3" xr:uid="{00000000-0004-0000-0000-000002000000}"/>
    <hyperlink ref="BN50" r:id="rId4" xr:uid="{00000000-0004-0000-0000-000003000000}"/>
    <hyperlink ref="BN56" r:id="rId5" display="https://alcart-my.sharepoint.com/:x:/g/personal/ccorrea_cartagena_gov_co/Ea6a0LFUE7RHkLg3RAQ6TlUBWQQP6TfKqngl-YwFKQ6Ujg?e=PE8mc1" xr:uid="{00000000-0004-0000-0000-000004000000}"/>
    <hyperlink ref="BN54" r:id="rId6" display="https://alcart-my.sharepoint.com/:b:/g/personal/ccorrea_cartagena_gov_co/EVAlnwUEg8xEi-P1fhuNNUoBJ42PmjFRzh48SPzXUgU_tA?e=9v1Ukz" xr:uid="{00000000-0004-0000-0000-000005000000}"/>
    <hyperlink ref="BN91" r:id="rId7" display="../../../../../../../../:f:/g/personal/jidarragam_cartagena_gov_co/Euc05W_KI5RJsTJan1kmKSsBZ9T3xe68Cv9CcYeK0MCJeg?e=0D3Qy0" xr:uid="{00000000-0004-0000-0000-000006000000}"/>
    <hyperlink ref="BN92" r:id="rId8" display="../../../../../../../../:f:/g/personal/jidarragam_cartagena_gov_co/Euc05W_KI5RJsTJan1kmKSsBZ9T3xe68Cv9CcYeK0MCJeg?e=0D3Qy0" xr:uid="{00000000-0004-0000-0000-000007000000}"/>
    <hyperlink ref="BN136" r:id="rId9" display="https://alcart-my.sharepoint.com/:f:/g/personal/saludmentaldadis_cartagena_gov_co/Ern-pyReQpFDi7i3l2E9ERgBrR8qq8s1hCeIQ80CSKtQrg?e=3o5JPL" xr:uid="{00000000-0004-0000-0000-000008000000}"/>
    <hyperlink ref="BN137" r:id="rId10" xr:uid="{00000000-0004-0000-0000-000009000000}"/>
    <hyperlink ref="BN138" r:id="rId11" display="https://alcart-my.sharepoint.com/:f:/g/personal/saludmentaldadis_cartagena_gov_co/EjwB0L_waGNPq6VCwzlXCMMBLjgj8n87oAwzBw8RqpTi2w?e=KxrxS1_x000a__x000a_La contratista presentó dos cuentas cobro las cuales le fueron pagadas, sin embargo, en las matrices de ejecución presupuestal de abril y mayo enviadas por Funanciera aparece sin pago" xr:uid="{00000000-0004-0000-0000-00000A000000}"/>
    <hyperlink ref="BN139" r:id="rId12" xr:uid="{00000000-0004-0000-0000-00000B000000}"/>
    <hyperlink ref="BN161" r:id="rId13" xr:uid="{00000000-0004-0000-0000-00000C000000}"/>
    <hyperlink ref="BN162" r:id="rId14" xr:uid="{00000000-0004-0000-0000-00000D000000}"/>
    <hyperlink ref="BN195" r:id="rId15" display="https://alcart-my.sharepoint.com/:f:/g/personal/etvdadis_cartagena_gov_co/EpgGlJ4eHB1JgW-2ZEcPFJoBFTIPbcu0JPaWf9Om7lBQRQ?e=vYUCRW" xr:uid="{00000000-0004-0000-0000-00000E000000}"/>
    <hyperlink ref="BN196" r:id="rId16" display="https://alcart-my.sharepoint.com/:f:/g/personal/etvdadis_cartagena_gov_co/EpgGlJ4eHB1JgW-2ZEcPFJoBFTIPbcu0JPaWf9Om7lBQRQ?e=vYUCRW" xr:uid="{00000000-0004-0000-0000-00000F000000}"/>
    <hyperlink ref="BN211" r:id="rId17" xr:uid="{00000000-0004-0000-0000-000010000000}"/>
    <hyperlink ref="BN204" r:id="rId18" xr:uid="{00000000-0004-0000-0000-000011000000}"/>
    <hyperlink ref="BN205" r:id="rId19" xr:uid="{00000000-0004-0000-0000-000012000000}"/>
    <hyperlink ref="BN150" r:id="rId20" display="https://alcart-my.sharepoint.com/:b:/g/personal/ccorrea_cartagena_gov_co/EUra8bOkbPpCqOYAI4bC6wIB1Cm6BqGjFHDCW3Bjpf-dKg?e=0b4LOh" xr:uid="{00000000-0004-0000-0000-000013000000}"/>
    <hyperlink ref="BN151" r:id="rId21" xr:uid="{00000000-0004-0000-0000-000014000000}"/>
    <hyperlink ref="BN152" r:id="rId22" xr:uid="{00000000-0004-0000-0000-000015000000}"/>
    <hyperlink ref="BN154" r:id="rId23" xr:uid="{00000000-0004-0000-0000-000016000000}"/>
    <hyperlink ref="BN156" r:id="rId24" xr:uid="{00000000-0004-0000-0000-000017000000}"/>
    <hyperlink ref="BN113" r:id="rId25" display="https://alcart-my.sharepoint.com/:f:/g/personal/ecntdadis_cartagena_gov_co/EnceCm3o9pJBudCfBOA2oL4BLf-ZM_77ny_xjcsXr8Pm_w?e=N8GJR7" xr:uid="{00000000-0004-0000-0000-000018000000}"/>
    <hyperlink ref="BN114" r:id="rId26" display="https://alcart-my.sharepoint.com/:f:/g/personal/ecntdadis_cartagena_gov_co/EghHj8OUaGBPsHkpoy4_XdYBqlm3h002fxhanRnkE6k54A?e=RYHv4V" xr:uid="{00000000-0004-0000-0000-000019000000}"/>
    <hyperlink ref="BN115" r:id="rId27" display="https://alcart-my.sharepoint.com/:f:/g/personal/ecntdadis_cartagena_gov_co/EtDwJzGl32xJkLcuUW_g31sB1pGF2dJSfIZzN1JPLA4HmQ?e=mDh9GK" xr:uid="{00000000-0004-0000-0000-00001A000000}"/>
    <hyperlink ref="BN116" r:id="rId28" display="https://alcart-my.sharepoint.com/:f:/g/personal/ecntdadis_cartagena_gov_co/EtLayKCNbatJiWs2yLUuq9sB02UEk88i1YMBorLb0Ai9rw?e=6ZzTn2" xr:uid="{00000000-0004-0000-0000-00001B000000}"/>
    <hyperlink ref="BN117" r:id="rId29" display="https://alcart-my.sharepoint.com/:f:/g/personal/ecntdadis_cartagena_gov_co/EiptWRb62wlNqNLu30URQVMBn41QLArqXo87IslwmW9E8g?e=LMJga6" xr:uid="{00000000-0004-0000-0000-00001C000000}"/>
    <hyperlink ref="BN118" r:id="rId30" display="https://alcart-my.sharepoint.com/:f:/g/personal/ecntdadis_cartagena_gov_co/EtNKfKp2dAZLm5fQiUApmdYB0b5xSwMjQe8XJv9_PZU0PQ?e=S4Iqy8" xr:uid="{00000000-0004-0000-0000-00001D000000}"/>
    <hyperlink ref="BN123" r:id="rId31" display="https://alcart-my.sharepoint.com/:f:/g/personal/ecntdadis_cartagena_gov_co/EhAx61cOGRFMrWWDjepUt_0B0ES3nj6IR4Q78amnQkkZBA?e=6AO2Dy" xr:uid="{00000000-0004-0000-0000-00001E000000}"/>
    <hyperlink ref="BN127" r:id="rId32" display="https://alcart-my.sharepoint.com/:f:/g/personal/ecntdadis_cartagena_gov_co/EknusFIHF0BMnOMpDJytnUUBLbYE0htz3YD9bvmrW8IUdw?e=zEfGXZ" xr:uid="{00000000-0004-0000-0000-00001F000000}"/>
    <hyperlink ref="BN131" r:id="rId33" display="https://alcart-my.sharepoint.com/:f:/g/personal/ecntdadis_cartagena_gov_co/EhSX1Q-v-N5Jjd4rcBb_tRwBcLPKVcCVXFgNNuGE6WEu1A?e=PbsuJA" xr:uid="{00000000-0004-0000-0000-000020000000}"/>
    <hyperlink ref="BN132" r:id="rId34" display="https://alcart-my.sharepoint.com/:f:/g/personal/ecntdadis_cartagena_gov_co/EhIXf7Ul5TdJtKWIkbP4_cIBMkHF4T2zJ3-MRl8Fa5zwxg?e=C7NiUn" xr:uid="{00000000-0004-0000-0000-000021000000}"/>
    <hyperlink ref="BN144" r:id="rId35" xr:uid="{00000000-0004-0000-0000-000022000000}"/>
    <hyperlink ref="BN174" r:id="rId36" xr:uid="{00000000-0004-0000-0000-000023000000}"/>
    <hyperlink ref="BN175" r:id="rId37" xr:uid="{00000000-0004-0000-0000-000024000000}"/>
    <hyperlink ref="BN176" r:id="rId38" xr:uid="{00000000-0004-0000-0000-000025000000}"/>
    <hyperlink ref="BN181" r:id="rId39" xr:uid="{00000000-0004-0000-0000-000026000000}"/>
    <hyperlink ref="BN185" r:id="rId40" display="https://alcart-my.sharepoint.com/:f:/g/personal/ccorrea_cartagena_gov_co/Eg-7kNQBTxdCssYYEeGnTTsBJ536yQAat0wgnLOFXAyoYg?e=Rs8liS" xr:uid="{00000000-0004-0000-0000-000027000000}"/>
    <hyperlink ref="BN225" r:id="rId41" display="https://alcart-my.sharepoint.com/:b:/g/personal/esgarciaa_cartagena_gov_co/EVtGeyeJmTFLsU_B4c3YkEABnOSC4YzJ0IIrkx5YYVRxZg?e=b3v8Le" xr:uid="{00000000-0004-0000-0000-000028000000}"/>
    <hyperlink ref="BN226" r:id="rId42" display="https://alcart-my.sharepoint.com/:f:/g/personal/esgarciaa_cartagena_gov_co/Evbgk0OW3uFFioMg4z8NOyYBHR-4PwPtWkcS-3-PDDcWcw?e=2JENPJ" xr:uid="{00000000-0004-0000-0000-000029000000}"/>
    <hyperlink ref="BN227" r:id="rId43" display="https://alcart-my.sharepoint.com/:f:/g/personal/esgarciaa_cartagena_gov_co/EvbLDI-OC0lPu7lesDjgep0Bsu_p79ggIcWzmwLBuACluw?e=lEliaf" xr:uid="{00000000-0004-0000-0000-00002A000000}"/>
    <hyperlink ref="BN105" r:id="rId44" display="https://alcart-my.sharepoint.com/:f:/g/personal/ccorrea_cartagena_gov_co/ErgiZ6IGokZLpdf1yxvIxRsBqBZ4bUNzGth4Q6kRIA-nTg?e=CZED9g" xr:uid="{00000000-0004-0000-0000-00002B000000}"/>
  </hyperlinks>
  <pageMargins left="0.7" right="0.7" top="0.75" bottom="0.75" header="0.3" footer="0.3"/>
  <pageSetup paperSize="9" orientation="portrait" r:id="rId45"/>
  <ignoredErrors>
    <ignoredError sqref="W20:Y20 W66" evalError="1"/>
  </ignoredErrors>
  <drawing r:id="rId46"/>
  <legacyDrawing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2:IV49"/>
  <sheetViews>
    <sheetView topLeftCell="A2" zoomScale="70" zoomScaleNormal="70" workbookViewId="0">
      <selection activeCell="F22" sqref="F22"/>
    </sheetView>
  </sheetViews>
  <sheetFormatPr defaultColWidth="11.42578125" defaultRowHeight="15"/>
  <cols>
    <col min="1" max="1" width="31.28515625" customWidth="1"/>
    <col min="2" max="2" width="34" customWidth="1"/>
    <col min="3" max="4" width="21.7109375" customWidth="1"/>
    <col min="5" max="5" width="62.85546875" customWidth="1"/>
    <col min="6" max="6" width="72.140625" customWidth="1"/>
    <col min="7" max="7" width="37.5703125" customWidth="1"/>
  </cols>
  <sheetData>
    <row r="2" spans="1:8">
      <c r="A2" s="1" t="s">
        <v>1205</v>
      </c>
      <c r="B2" s="1" t="s">
        <v>1206</v>
      </c>
      <c r="C2" s="2" t="s">
        <v>1207</v>
      </c>
      <c r="D2" s="3" t="s">
        <v>1208</v>
      </c>
      <c r="E2" s="1" t="s">
        <v>1209</v>
      </c>
      <c r="F2" s="1" t="s">
        <v>1210</v>
      </c>
    </row>
    <row r="3" spans="1:8" s="8" customFormat="1" ht="84" hidden="1" customHeight="1">
      <c r="A3" s="4" t="s">
        <v>90</v>
      </c>
      <c r="B3" s="4" t="s">
        <v>1211</v>
      </c>
      <c r="C3" s="5" t="s">
        <v>1212</v>
      </c>
      <c r="D3" s="6"/>
      <c r="E3" s="4"/>
      <c r="F3" s="5" t="s">
        <v>1213</v>
      </c>
      <c r="G3" s="7"/>
    </row>
    <row r="4" spans="1:8" s="8" customFormat="1" ht="84" hidden="1" customHeight="1">
      <c r="A4" s="4" t="s">
        <v>90</v>
      </c>
      <c r="B4" s="4" t="s">
        <v>1211</v>
      </c>
      <c r="C4" s="5" t="s">
        <v>1212</v>
      </c>
      <c r="D4" s="6"/>
      <c r="E4" s="4"/>
      <c r="F4" s="5" t="s">
        <v>1214</v>
      </c>
      <c r="G4" s="7"/>
    </row>
    <row r="5" spans="1:8" s="8" customFormat="1" ht="84" hidden="1" customHeight="1">
      <c r="A5" s="4" t="s">
        <v>90</v>
      </c>
      <c r="B5" s="4" t="s">
        <v>1215</v>
      </c>
      <c r="C5" s="5" t="s">
        <v>1216</v>
      </c>
      <c r="D5" s="6">
        <v>45037</v>
      </c>
      <c r="E5" s="4" t="s">
        <v>1217</v>
      </c>
      <c r="F5" s="5" t="s">
        <v>1218</v>
      </c>
      <c r="G5" s="7"/>
    </row>
    <row r="6" spans="1:8" s="8" customFormat="1" ht="84" hidden="1" customHeight="1">
      <c r="A6" s="4" t="s">
        <v>90</v>
      </c>
      <c r="B6" s="4" t="s">
        <v>1215</v>
      </c>
      <c r="C6" s="5" t="s">
        <v>1216</v>
      </c>
      <c r="D6" s="6">
        <v>45037</v>
      </c>
      <c r="E6" s="4" t="s">
        <v>1219</v>
      </c>
      <c r="F6" s="5" t="s">
        <v>1220</v>
      </c>
      <c r="G6" s="9"/>
    </row>
    <row r="7" spans="1:8" s="8" customFormat="1" ht="84" hidden="1" customHeight="1">
      <c r="A7" s="4" t="s">
        <v>90</v>
      </c>
      <c r="B7" s="4" t="s">
        <v>1215</v>
      </c>
      <c r="C7" s="5" t="s">
        <v>1216</v>
      </c>
      <c r="D7" s="6">
        <v>45037</v>
      </c>
      <c r="E7" s="4" t="s">
        <v>1219</v>
      </c>
      <c r="F7" s="5" t="s">
        <v>1221</v>
      </c>
      <c r="G7" s="9"/>
    </row>
    <row r="8" spans="1:8" s="8" customFormat="1" ht="84" hidden="1" customHeight="1" thickBot="1">
      <c r="A8" s="4" t="s">
        <v>90</v>
      </c>
      <c r="B8" s="10" t="s">
        <v>1215</v>
      </c>
      <c r="C8" s="11" t="s">
        <v>1216</v>
      </c>
      <c r="D8" s="12">
        <v>45037</v>
      </c>
      <c r="E8" s="10" t="s">
        <v>1219</v>
      </c>
      <c r="F8" s="11" t="s">
        <v>1222</v>
      </c>
      <c r="G8" s="9"/>
    </row>
    <row r="9" spans="1:8" ht="84" hidden="1" customHeight="1">
      <c r="A9" s="13"/>
      <c r="B9" s="14" t="s">
        <v>1223</v>
      </c>
      <c r="C9" s="15" t="s">
        <v>1224</v>
      </c>
      <c r="D9" s="16"/>
      <c r="E9" s="14" t="s">
        <v>1219</v>
      </c>
      <c r="F9" s="17" t="s">
        <v>1225</v>
      </c>
      <c r="G9" s="18"/>
    </row>
    <row r="10" spans="1:8" ht="84" hidden="1" customHeight="1">
      <c r="A10" s="13"/>
      <c r="B10" s="4"/>
      <c r="C10" s="5"/>
      <c r="D10" s="6"/>
      <c r="E10" s="4" t="s">
        <v>1219</v>
      </c>
      <c r="F10" s="19" t="s">
        <v>1226</v>
      </c>
      <c r="G10" s="18"/>
    </row>
    <row r="11" spans="1:8" ht="84" hidden="1" customHeight="1">
      <c r="A11" s="13"/>
      <c r="B11" s="4"/>
      <c r="C11" s="5"/>
      <c r="D11" s="6"/>
      <c r="E11" s="4" t="s">
        <v>1219</v>
      </c>
      <c r="F11" s="19" t="s">
        <v>1227</v>
      </c>
      <c r="G11" s="18"/>
    </row>
    <row r="12" spans="1:8" ht="84" hidden="1" customHeight="1">
      <c r="A12" s="4" t="s">
        <v>90</v>
      </c>
      <c r="B12" s="4" t="s">
        <v>1228</v>
      </c>
      <c r="C12" s="5" t="s">
        <v>1229</v>
      </c>
      <c r="D12" s="6"/>
      <c r="E12" s="4" t="s">
        <v>1219</v>
      </c>
      <c r="F12" s="19" t="s">
        <v>1230</v>
      </c>
      <c r="G12" s="18"/>
    </row>
    <row r="13" spans="1:8" ht="84" hidden="1" customHeight="1">
      <c r="A13" s="13"/>
      <c r="B13" s="13" t="s">
        <v>1231</v>
      </c>
      <c r="C13" s="20" t="s">
        <v>1232</v>
      </c>
      <c r="D13" s="21"/>
      <c r="E13" s="13" t="s">
        <v>1219</v>
      </c>
      <c r="F13" s="13" t="s">
        <v>1233</v>
      </c>
      <c r="G13" s="18"/>
    </row>
    <row r="14" spans="1:8" ht="84" hidden="1" customHeight="1">
      <c r="A14" s="13" t="s">
        <v>90</v>
      </c>
      <c r="B14" s="13" t="s">
        <v>1211</v>
      </c>
      <c r="C14" s="20" t="s">
        <v>1212</v>
      </c>
      <c r="D14" s="21">
        <v>45043</v>
      </c>
      <c r="E14" s="13" t="s">
        <v>1234</v>
      </c>
      <c r="F14" s="13" t="s">
        <v>202</v>
      </c>
      <c r="G14" s="18"/>
    </row>
    <row r="15" spans="1:8" ht="121.9" hidden="1" customHeight="1">
      <c r="A15" s="13" t="s">
        <v>90</v>
      </c>
      <c r="B15" s="13" t="s">
        <v>371</v>
      </c>
      <c r="C15" s="20" t="s">
        <v>1235</v>
      </c>
      <c r="D15" s="21"/>
      <c r="E15" s="22" t="s">
        <v>392</v>
      </c>
      <c r="F15" s="22" t="s">
        <v>392</v>
      </c>
      <c r="G15" s="22" t="s">
        <v>1236</v>
      </c>
      <c r="H15" s="22"/>
    </row>
    <row r="16" spans="1:8" ht="97.9" hidden="1" customHeight="1">
      <c r="A16" s="13" t="s">
        <v>90</v>
      </c>
      <c r="B16" s="20" t="s">
        <v>398</v>
      </c>
      <c r="C16" s="20" t="s">
        <v>1237</v>
      </c>
      <c r="D16" s="21"/>
      <c r="E16" s="22" t="s">
        <v>1238</v>
      </c>
      <c r="F16" s="22" t="s">
        <v>1239</v>
      </c>
      <c r="G16" s="22" t="s">
        <v>1240</v>
      </c>
      <c r="H16" s="22"/>
    </row>
    <row r="17" spans="1:7" ht="90" hidden="1">
      <c r="A17" s="4" t="s">
        <v>90</v>
      </c>
      <c r="B17" s="5" t="s">
        <v>424</v>
      </c>
      <c r="C17" s="5" t="s">
        <v>1241</v>
      </c>
      <c r="D17" s="6"/>
      <c r="E17" s="23" t="s">
        <v>1242</v>
      </c>
      <c r="F17" s="23" t="s">
        <v>1243</v>
      </c>
      <c r="G17" s="23" t="s">
        <v>1244</v>
      </c>
    </row>
    <row r="18" spans="1:7" ht="75" hidden="1">
      <c r="A18" s="13" t="s">
        <v>451</v>
      </c>
      <c r="B18" s="13" t="s">
        <v>523</v>
      </c>
      <c r="C18" s="20" t="s">
        <v>1245</v>
      </c>
      <c r="D18" s="21"/>
      <c r="E18" s="22" t="s">
        <v>1246</v>
      </c>
      <c r="F18" s="22" t="s">
        <v>1247</v>
      </c>
    </row>
    <row r="19" spans="1:7" ht="60" hidden="1">
      <c r="A19" s="13" t="s">
        <v>550</v>
      </c>
      <c r="B19" s="13" t="s">
        <v>614</v>
      </c>
      <c r="C19" s="20" t="s">
        <v>1248</v>
      </c>
      <c r="D19" s="21"/>
      <c r="E19" s="22" t="s">
        <v>1249</v>
      </c>
      <c r="F19" s="22" t="s">
        <v>1250</v>
      </c>
    </row>
    <row r="20" spans="1:7" ht="60" hidden="1">
      <c r="A20" s="13" t="s">
        <v>550</v>
      </c>
      <c r="B20" s="13" t="s">
        <v>614</v>
      </c>
      <c r="C20" s="20" t="s">
        <v>1248</v>
      </c>
      <c r="D20" s="21"/>
      <c r="E20" s="22" t="s">
        <v>1251</v>
      </c>
      <c r="F20" s="22" t="s">
        <v>1252</v>
      </c>
    </row>
    <row r="21" spans="1:7" s="8" customFormat="1" ht="117.75" hidden="1" customHeight="1">
      <c r="A21" s="4" t="s">
        <v>550</v>
      </c>
      <c r="B21" s="4" t="s">
        <v>1253</v>
      </c>
      <c r="C21" s="5" t="s">
        <v>1254</v>
      </c>
      <c r="D21" s="6"/>
      <c r="E21" s="23"/>
      <c r="F21" s="23" t="s">
        <v>1255</v>
      </c>
      <c r="G21" s="8" t="s">
        <v>1256</v>
      </c>
    </row>
    <row r="22" spans="1:7" ht="90">
      <c r="A22" s="13" t="s">
        <v>640</v>
      </c>
      <c r="B22" s="24" t="s">
        <v>645</v>
      </c>
      <c r="C22" s="20" t="s">
        <v>1257</v>
      </c>
      <c r="D22" s="21"/>
      <c r="E22" s="22" t="s">
        <v>1258</v>
      </c>
      <c r="F22" s="22" t="s">
        <v>1259</v>
      </c>
      <c r="G22" s="22"/>
    </row>
    <row r="23" spans="1:7" ht="122.45" customHeight="1">
      <c r="A23" s="13" t="s">
        <v>640</v>
      </c>
      <c r="B23" s="24" t="s">
        <v>645</v>
      </c>
      <c r="C23" s="20" t="s">
        <v>1257</v>
      </c>
      <c r="D23" s="21"/>
      <c r="E23" s="22" t="s">
        <v>1260</v>
      </c>
      <c r="F23" s="22" t="s">
        <v>1261</v>
      </c>
      <c r="G23" s="22" t="s">
        <v>1262</v>
      </c>
    </row>
    <row r="24" spans="1:7" ht="103.9" customHeight="1">
      <c r="A24" s="13" t="s">
        <v>640</v>
      </c>
      <c r="B24" s="24" t="s">
        <v>645</v>
      </c>
      <c r="C24" s="20" t="s">
        <v>1257</v>
      </c>
      <c r="D24" s="21"/>
      <c r="E24" s="13" t="s">
        <v>1263</v>
      </c>
      <c r="F24" s="20" t="s">
        <v>1264</v>
      </c>
    </row>
    <row r="25" spans="1:7" s="8" customFormat="1" ht="162.75" customHeight="1">
      <c r="A25" s="4" t="s">
        <v>640</v>
      </c>
      <c r="B25" s="24" t="s">
        <v>645</v>
      </c>
      <c r="C25" s="5" t="s">
        <v>1257</v>
      </c>
      <c r="D25" s="6"/>
      <c r="E25" s="4"/>
      <c r="F25" s="5" t="s">
        <v>701</v>
      </c>
      <c r="G25" s="8" t="s">
        <v>1256</v>
      </c>
    </row>
    <row r="26" spans="1:7" ht="120" hidden="1">
      <c r="A26" s="13" t="s">
        <v>640</v>
      </c>
      <c r="B26" s="13" t="s">
        <v>707</v>
      </c>
      <c r="C26" s="20" t="s">
        <v>1265</v>
      </c>
      <c r="D26" s="21"/>
      <c r="E26" s="13" t="s">
        <v>1266</v>
      </c>
      <c r="F26" s="20" t="s">
        <v>1267</v>
      </c>
    </row>
    <row r="27" spans="1:7" ht="90" hidden="1" customHeight="1">
      <c r="A27" s="13" t="s">
        <v>640</v>
      </c>
      <c r="B27" s="13" t="s">
        <v>724</v>
      </c>
      <c r="C27" s="20" t="s">
        <v>1268</v>
      </c>
      <c r="D27" s="21"/>
      <c r="E27" s="13" t="s">
        <v>1269</v>
      </c>
      <c r="F27" s="20" t="s">
        <v>1270</v>
      </c>
    </row>
    <row r="28" spans="1:7" ht="98.45" hidden="1" customHeight="1">
      <c r="A28" s="13" t="s">
        <v>640</v>
      </c>
      <c r="B28" s="13" t="s">
        <v>738</v>
      </c>
      <c r="C28" s="20" t="s">
        <v>1271</v>
      </c>
      <c r="D28" s="21"/>
      <c r="E28" s="13" t="s">
        <v>1272</v>
      </c>
      <c r="F28" s="20" t="s">
        <v>1273</v>
      </c>
    </row>
    <row r="29" spans="1:7" ht="75" hidden="1">
      <c r="A29" s="13" t="s">
        <v>755</v>
      </c>
      <c r="B29" s="13" t="s">
        <v>760</v>
      </c>
      <c r="C29" s="20" t="s">
        <v>1274</v>
      </c>
      <c r="D29" s="21"/>
      <c r="E29" s="13" t="s">
        <v>1275</v>
      </c>
      <c r="F29" s="20" t="s">
        <v>1276</v>
      </c>
    </row>
    <row r="30" spans="1:7" ht="75" hidden="1">
      <c r="A30" s="13" t="s">
        <v>755</v>
      </c>
      <c r="B30" s="13" t="s">
        <v>760</v>
      </c>
      <c r="C30" s="20" t="s">
        <v>1274</v>
      </c>
      <c r="D30" s="21"/>
      <c r="E30" s="13" t="s">
        <v>1277</v>
      </c>
      <c r="F30" s="20" t="s">
        <v>1278</v>
      </c>
    </row>
    <row r="31" spans="1:7" ht="120" hidden="1">
      <c r="A31" s="13" t="s">
        <v>802</v>
      </c>
      <c r="B31" s="13" t="s">
        <v>808</v>
      </c>
      <c r="C31" s="20" t="s">
        <v>1279</v>
      </c>
      <c r="D31" s="21"/>
      <c r="E31" s="13" t="s">
        <v>1280</v>
      </c>
      <c r="F31" s="20" t="s">
        <v>1281</v>
      </c>
    </row>
    <row r="32" spans="1:7" ht="90" hidden="1">
      <c r="A32" s="13" t="s">
        <v>873</v>
      </c>
      <c r="B32" s="13" t="s">
        <v>879</v>
      </c>
      <c r="C32" s="20" t="s">
        <v>1282</v>
      </c>
      <c r="D32" s="21"/>
      <c r="E32" s="13" t="s">
        <v>1283</v>
      </c>
      <c r="F32" s="20" t="s">
        <v>1284</v>
      </c>
    </row>
    <row r="33" spans="1:256" ht="75" hidden="1">
      <c r="A33" s="13" t="s">
        <v>873</v>
      </c>
      <c r="B33" s="13" t="s">
        <v>879</v>
      </c>
      <c r="C33" s="20" t="s">
        <v>1282</v>
      </c>
      <c r="D33" s="21"/>
      <c r="E33" s="13" t="s">
        <v>1285</v>
      </c>
      <c r="F33" s="20" t="s">
        <v>1286</v>
      </c>
    </row>
    <row r="34" spans="1:256" ht="72" hidden="1" customHeight="1">
      <c r="A34" s="13" t="s">
        <v>873</v>
      </c>
      <c r="B34" s="13" t="s">
        <v>879</v>
      </c>
      <c r="C34" s="20" t="s">
        <v>1282</v>
      </c>
      <c r="D34" s="21"/>
      <c r="E34" s="13" t="s">
        <v>1285</v>
      </c>
      <c r="F34" s="499" t="s">
        <v>1287</v>
      </c>
    </row>
    <row r="35" spans="1:256" ht="45" hidden="1">
      <c r="A35" s="13" t="s">
        <v>873</v>
      </c>
      <c r="B35" s="13" t="s">
        <v>879</v>
      </c>
      <c r="C35" s="20" t="s">
        <v>1282</v>
      </c>
      <c r="D35" s="21"/>
      <c r="E35" s="13" t="s">
        <v>1288</v>
      </c>
      <c r="F35" s="500"/>
    </row>
    <row r="36" spans="1:256" ht="105" hidden="1">
      <c r="A36" s="13" t="s">
        <v>873</v>
      </c>
      <c r="B36" s="13" t="s">
        <v>1289</v>
      </c>
      <c r="C36" s="20" t="s">
        <v>1290</v>
      </c>
      <c r="D36" s="21"/>
      <c r="E36" s="13" t="s">
        <v>1291</v>
      </c>
      <c r="F36" s="20" t="s">
        <v>902</v>
      </c>
    </row>
    <row r="37" spans="1:256" ht="90" hidden="1">
      <c r="A37" s="13" t="s">
        <v>873</v>
      </c>
      <c r="B37" s="13" t="s">
        <v>1289</v>
      </c>
      <c r="C37" s="20" t="s">
        <v>1290</v>
      </c>
      <c r="D37" s="21"/>
      <c r="E37" s="13" t="s">
        <v>1292</v>
      </c>
      <c r="F37" s="20" t="s">
        <v>1293</v>
      </c>
      <c r="G37" t="s">
        <v>1294</v>
      </c>
    </row>
    <row r="38" spans="1:256" ht="90" hidden="1">
      <c r="A38" s="13" t="s">
        <v>873</v>
      </c>
      <c r="B38" s="13" t="s">
        <v>1289</v>
      </c>
      <c r="C38" s="20" t="s">
        <v>1290</v>
      </c>
      <c r="D38" s="21"/>
      <c r="E38" s="13" t="s">
        <v>1295</v>
      </c>
      <c r="F38" s="20" t="s">
        <v>1296</v>
      </c>
    </row>
    <row r="39" spans="1:256" ht="90" hidden="1">
      <c r="A39" s="13" t="s">
        <v>873</v>
      </c>
      <c r="B39" s="13" t="s">
        <v>1289</v>
      </c>
      <c r="C39" s="20" t="s">
        <v>1290</v>
      </c>
      <c r="D39" s="21"/>
      <c r="E39" s="13" t="s">
        <v>1297</v>
      </c>
      <c r="F39" s="20" t="s">
        <v>1298</v>
      </c>
    </row>
    <row r="40" spans="1:256" ht="139.5" hidden="1" customHeight="1">
      <c r="A40" s="13" t="s">
        <v>873</v>
      </c>
      <c r="B40" s="13" t="s">
        <v>1289</v>
      </c>
      <c r="C40" s="20" t="s">
        <v>1290</v>
      </c>
      <c r="D40" s="21"/>
      <c r="E40" s="13" t="s">
        <v>1299</v>
      </c>
      <c r="F40" s="20" t="s">
        <v>955</v>
      </c>
    </row>
    <row r="41" spans="1:256" ht="105" hidden="1">
      <c r="A41" s="13" t="s">
        <v>873</v>
      </c>
      <c r="B41" s="13" t="s">
        <v>1289</v>
      </c>
      <c r="C41" s="20" t="s">
        <v>1290</v>
      </c>
      <c r="D41" s="21"/>
      <c r="E41" s="13" t="s">
        <v>1300</v>
      </c>
      <c r="F41" s="20" t="s">
        <v>1301</v>
      </c>
    </row>
    <row r="42" spans="1:256" s="8" customFormat="1" ht="126.75" hidden="1" customHeight="1">
      <c r="A42" s="4" t="s">
        <v>873</v>
      </c>
      <c r="B42" s="4" t="s">
        <v>1289</v>
      </c>
      <c r="C42" s="5" t="s">
        <v>1290</v>
      </c>
      <c r="D42" s="6"/>
      <c r="E42" s="4"/>
      <c r="F42" s="5" t="s">
        <v>1302</v>
      </c>
      <c r="G42" s="8" t="s">
        <v>1256</v>
      </c>
      <c r="H42" s="8" t="s">
        <v>1303</v>
      </c>
    </row>
    <row r="43" spans="1:256" ht="205.5" hidden="1" customHeight="1">
      <c r="A43" s="13" t="s">
        <v>960</v>
      </c>
      <c r="B43" s="13" t="s">
        <v>966</v>
      </c>
      <c r="C43" s="20" t="s">
        <v>1304</v>
      </c>
      <c r="D43" s="21"/>
      <c r="E43" s="13" t="s">
        <v>1305</v>
      </c>
      <c r="F43" s="20" t="s">
        <v>1306</v>
      </c>
    </row>
    <row r="44" spans="1:256" ht="165" hidden="1">
      <c r="A44" s="13" t="s">
        <v>960</v>
      </c>
      <c r="B44" s="13" t="s">
        <v>1028</v>
      </c>
      <c r="C44" s="20" t="s">
        <v>1307</v>
      </c>
      <c r="D44" s="21"/>
      <c r="E44" s="13" t="s">
        <v>1308</v>
      </c>
      <c r="F44" s="20" t="s">
        <v>1309</v>
      </c>
    </row>
    <row r="45" spans="1:256" ht="153.75" hidden="1" customHeight="1">
      <c r="A45" s="13" t="s">
        <v>960</v>
      </c>
      <c r="B45" s="13" t="s">
        <v>1052</v>
      </c>
      <c r="C45" s="20" t="s">
        <v>1310</v>
      </c>
      <c r="D45" s="21"/>
      <c r="E45" s="13" t="s">
        <v>1311</v>
      </c>
      <c r="F45" s="20" t="s">
        <v>1312</v>
      </c>
      <c r="G45" s="20" t="s">
        <v>1313</v>
      </c>
    </row>
    <row r="46" spans="1:256" ht="123" hidden="1" customHeight="1">
      <c r="A46" s="13" t="s">
        <v>960</v>
      </c>
      <c r="B46" s="13" t="s">
        <v>1052</v>
      </c>
      <c r="C46" s="20" t="s">
        <v>1310</v>
      </c>
      <c r="D46" s="21"/>
      <c r="E46" s="13" t="s">
        <v>1081</v>
      </c>
      <c r="F46" s="20" t="s">
        <v>1314</v>
      </c>
    </row>
    <row r="47" spans="1:256" ht="58.15" hidden="1" customHeight="1">
      <c r="A47" s="4" t="s">
        <v>960</v>
      </c>
      <c r="B47" s="4" t="s">
        <v>1052</v>
      </c>
      <c r="C47" s="5" t="s">
        <v>1310</v>
      </c>
      <c r="D47" s="6"/>
      <c r="E47" s="4"/>
      <c r="F47" s="5" t="s">
        <v>1315</v>
      </c>
      <c r="G47" s="5" t="s">
        <v>1256</v>
      </c>
      <c r="M47" s="501"/>
      <c r="N47" s="502"/>
      <c r="O47" s="501"/>
      <c r="P47" s="502"/>
      <c r="Q47" s="501"/>
      <c r="R47" s="502"/>
      <c r="S47" s="501"/>
      <c r="T47" s="502"/>
      <c r="U47" s="501"/>
      <c r="V47" s="502"/>
      <c r="W47" s="501"/>
      <c r="X47" s="502"/>
      <c r="Y47" s="501"/>
      <c r="Z47" s="502"/>
      <c r="AA47" s="501"/>
      <c r="AB47" s="502"/>
      <c r="AC47" s="501"/>
      <c r="AD47" s="502"/>
      <c r="AE47" s="501"/>
      <c r="AF47" s="502"/>
      <c r="AG47" s="501"/>
      <c r="AH47" s="502"/>
      <c r="AI47" s="501"/>
      <c r="AJ47" s="502"/>
      <c r="AK47" s="501"/>
      <c r="AL47" s="502"/>
      <c r="AM47" s="501"/>
      <c r="AN47" s="502"/>
      <c r="AO47" s="501"/>
      <c r="AP47" s="502"/>
      <c r="AQ47" s="501"/>
      <c r="AR47" s="502"/>
      <c r="AS47" s="501"/>
      <c r="AT47" s="502"/>
      <c r="AU47" s="501"/>
      <c r="AV47" s="502"/>
      <c r="AW47" s="501"/>
      <c r="AX47" s="502"/>
      <c r="AY47" s="501"/>
      <c r="AZ47" s="502"/>
      <c r="BA47" s="501"/>
      <c r="BB47" s="502"/>
      <c r="BC47" s="501"/>
      <c r="BD47" s="502"/>
      <c r="BE47" s="501"/>
      <c r="BF47" s="502"/>
      <c r="BG47" s="501"/>
      <c r="BH47" s="502"/>
      <c r="BI47" s="501"/>
      <c r="BJ47" s="502"/>
      <c r="BK47" s="501"/>
      <c r="BL47" s="502"/>
      <c r="BM47" s="501"/>
      <c r="BN47" s="502"/>
      <c r="BO47" s="501"/>
      <c r="BP47" s="502"/>
      <c r="BQ47" s="501"/>
      <c r="BR47" s="502"/>
      <c r="BS47" s="501"/>
      <c r="BT47" s="502"/>
      <c r="BU47" s="501"/>
      <c r="BV47" s="502"/>
      <c r="BW47" s="501"/>
      <c r="BX47" s="502"/>
      <c r="BY47" s="501"/>
      <c r="BZ47" s="502"/>
      <c r="CA47" s="501"/>
      <c r="CB47" s="502"/>
      <c r="CC47" s="501"/>
      <c r="CD47" s="502"/>
      <c r="CE47" s="501"/>
      <c r="CF47" s="502"/>
      <c r="CG47" s="501"/>
      <c r="CH47" s="502"/>
      <c r="CI47" s="501"/>
      <c r="CJ47" s="502"/>
      <c r="CK47" s="501"/>
      <c r="CL47" s="502"/>
      <c r="CM47" s="501"/>
      <c r="CN47" s="502"/>
      <c r="CO47" s="501"/>
      <c r="CP47" s="502"/>
      <c r="CQ47" s="501"/>
      <c r="CR47" s="502"/>
      <c r="CS47" s="501"/>
      <c r="CT47" s="502"/>
      <c r="CU47" s="501"/>
      <c r="CV47" s="502"/>
      <c r="CW47" s="501"/>
      <c r="CX47" s="502"/>
      <c r="CY47" s="501"/>
      <c r="CZ47" s="502"/>
      <c r="DA47" s="501"/>
      <c r="DB47" s="502"/>
      <c r="DC47" s="501"/>
      <c r="DD47" s="502"/>
      <c r="DE47" s="501"/>
      <c r="DF47" s="502"/>
      <c r="DG47" s="501"/>
      <c r="DH47" s="502"/>
      <c r="DI47" s="501"/>
      <c r="DJ47" s="502"/>
      <c r="DK47" s="501"/>
      <c r="DL47" s="502"/>
      <c r="DM47" s="501"/>
      <c r="DN47" s="502"/>
      <c r="DO47" s="501"/>
      <c r="DP47" s="502"/>
      <c r="DQ47" s="501"/>
      <c r="DR47" s="502"/>
      <c r="DS47" s="501"/>
      <c r="DT47" s="502"/>
      <c r="DU47" s="501"/>
      <c r="DV47" s="502"/>
      <c r="DW47" s="501"/>
      <c r="DX47" s="502"/>
      <c r="DY47" s="501"/>
      <c r="DZ47" s="502"/>
      <c r="EA47" s="501"/>
      <c r="EB47" s="502"/>
      <c r="EC47" s="501"/>
      <c r="ED47" s="502"/>
      <c r="EE47" s="501" t="s">
        <v>1315</v>
      </c>
      <c r="EF47" s="502"/>
      <c r="EG47" s="501" t="s">
        <v>1315</v>
      </c>
      <c r="EH47" s="502"/>
      <c r="EI47" s="501" t="s">
        <v>1315</v>
      </c>
      <c r="EJ47" s="502"/>
      <c r="EK47" s="501" t="s">
        <v>1315</v>
      </c>
      <c r="EL47" s="502"/>
      <c r="EM47" s="501" t="s">
        <v>1315</v>
      </c>
      <c r="EN47" s="502"/>
      <c r="EO47" s="501" t="s">
        <v>1315</v>
      </c>
      <c r="EP47" s="502"/>
      <c r="EQ47" s="501" t="s">
        <v>1315</v>
      </c>
      <c r="ER47" s="502"/>
      <c r="ES47" s="501" t="s">
        <v>1315</v>
      </c>
      <c r="ET47" s="502"/>
      <c r="EU47" s="501" t="s">
        <v>1315</v>
      </c>
      <c r="EV47" s="502"/>
      <c r="EW47" s="501" t="s">
        <v>1315</v>
      </c>
      <c r="EX47" s="502"/>
      <c r="EY47" s="501" t="s">
        <v>1315</v>
      </c>
      <c r="EZ47" s="502"/>
      <c r="FA47" s="501" t="s">
        <v>1315</v>
      </c>
      <c r="FB47" s="502"/>
      <c r="FC47" s="501" t="s">
        <v>1315</v>
      </c>
      <c r="FD47" s="502"/>
      <c r="FE47" s="501" t="s">
        <v>1315</v>
      </c>
      <c r="FF47" s="502"/>
      <c r="FG47" s="501" t="s">
        <v>1315</v>
      </c>
      <c r="FH47" s="502"/>
      <c r="FI47" s="501" t="s">
        <v>1315</v>
      </c>
      <c r="FJ47" s="502"/>
      <c r="FK47" s="501" t="s">
        <v>1315</v>
      </c>
      <c r="FL47" s="502"/>
      <c r="FM47" s="501" t="s">
        <v>1315</v>
      </c>
      <c r="FN47" s="502"/>
      <c r="FO47" s="501" t="s">
        <v>1315</v>
      </c>
      <c r="FP47" s="502"/>
      <c r="FQ47" s="501" t="s">
        <v>1315</v>
      </c>
      <c r="FR47" s="502"/>
      <c r="FS47" s="501" t="s">
        <v>1315</v>
      </c>
      <c r="FT47" s="502"/>
      <c r="FU47" s="501" t="s">
        <v>1315</v>
      </c>
      <c r="FV47" s="502"/>
      <c r="FW47" s="501" t="s">
        <v>1315</v>
      </c>
      <c r="FX47" s="502"/>
      <c r="FY47" s="501" t="s">
        <v>1315</v>
      </c>
      <c r="FZ47" s="502"/>
      <c r="GA47" s="501" t="s">
        <v>1315</v>
      </c>
      <c r="GB47" s="502"/>
      <c r="GC47" s="501" t="s">
        <v>1315</v>
      </c>
      <c r="GD47" s="502"/>
      <c r="GE47" s="501" t="s">
        <v>1315</v>
      </c>
      <c r="GF47" s="502"/>
      <c r="GG47" s="501" t="s">
        <v>1315</v>
      </c>
      <c r="GH47" s="502"/>
      <c r="GI47" s="501" t="s">
        <v>1315</v>
      </c>
      <c r="GJ47" s="502"/>
      <c r="GK47" s="501" t="s">
        <v>1315</v>
      </c>
      <c r="GL47" s="502"/>
      <c r="GM47" s="501" t="s">
        <v>1315</v>
      </c>
      <c r="GN47" s="502"/>
      <c r="GO47" s="501" t="s">
        <v>1315</v>
      </c>
      <c r="GP47" s="502"/>
      <c r="GQ47" s="501" t="s">
        <v>1315</v>
      </c>
      <c r="GR47" s="502"/>
      <c r="GS47" s="501" t="s">
        <v>1315</v>
      </c>
      <c r="GT47" s="502"/>
      <c r="GU47" s="501" t="s">
        <v>1315</v>
      </c>
      <c r="GV47" s="502"/>
      <c r="GW47" s="501" t="s">
        <v>1315</v>
      </c>
      <c r="GX47" s="502"/>
      <c r="GY47" s="501" t="s">
        <v>1315</v>
      </c>
      <c r="GZ47" s="502"/>
      <c r="HA47" s="501" t="s">
        <v>1315</v>
      </c>
      <c r="HB47" s="502"/>
      <c r="HC47" s="501" t="s">
        <v>1315</v>
      </c>
      <c r="HD47" s="502"/>
      <c r="HE47" s="501" t="s">
        <v>1315</v>
      </c>
      <c r="HF47" s="502"/>
      <c r="HG47" s="501" t="s">
        <v>1315</v>
      </c>
      <c r="HH47" s="502"/>
      <c r="HI47" s="501" t="s">
        <v>1315</v>
      </c>
      <c r="HJ47" s="502"/>
      <c r="HK47" s="501" t="s">
        <v>1315</v>
      </c>
      <c r="HL47" s="502"/>
      <c r="HM47" s="501" t="s">
        <v>1315</v>
      </c>
      <c r="HN47" s="502"/>
      <c r="HO47" s="501" t="s">
        <v>1315</v>
      </c>
      <c r="HP47" s="502"/>
      <c r="HQ47" s="501" t="s">
        <v>1315</v>
      </c>
      <c r="HR47" s="502"/>
      <c r="HS47" s="501" t="s">
        <v>1315</v>
      </c>
      <c r="HT47" s="502"/>
      <c r="HU47" s="501" t="s">
        <v>1315</v>
      </c>
      <c r="HV47" s="502"/>
      <c r="HW47" s="501" t="s">
        <v>1315</v>
      </c>
      <c r="HX47" s="502"/>
      <c r="HY47" s="501" t="s">
        <v>1315</v>
      </c>
      <c r="HZ47" s="502"/>
      <c r="IA47" s="501" t="s">
        <v>1315</v>
      </c>
      <c r="IB47" s="502"/>
      <c r="IC47" s="501" t="s">
        <v>1315</v>
      </c>
      <c r="ID47" s="502"/>
      <c r="IE47" s="501" t="s">
        <v>1315</v>
      </c>
      <c r="IF47" s="502"/>
      <c r="IG47" s="501" t="s">
        <v>1315</v>
      </c>
      <c r="IH47" s="502"/>
      <c r="II47" s="501" t="s">
        <v>1315</v>
      </c>
      <c r="IJ47" s="502"/>
      <c r="IK47" s="501" t="s">
        <v>1315</v>
      </c>
      <c r="IL47" s="502"/>
      <c r="IM47" s="501" t="s">
        <v>1315</v>
      </c>
      <c r="IN47" s="502"/>
      <c r="IO47" s="501" t="s">
        <v>1315</v>
      </c>
      <c r="IP47" s="502"/>
      <c r="IQ47" s="501" t="s">
        <v>1315</v>
      </c>
      <c r="IR47" s="502"/>
      <c r="IS47" s="501" t="s">
        <v>1315</v>
      </c>
      <c r="IT47" s="502"/>
      <c r="IU47" s="501" t="s">
        <v>1315</v>
      </c>
      <c r="IV47" s="502"/>
    </row>
    <row r="48" spans="1:256" ht="90" hidden="1">
      <c r="A48" s="13" t="s">
        <v>960</v>
      </c>
      <c r="B48" s="13" t="s">
        <v>1092</v>
      </c>
      <c r="C48" s="20" t="s">
        <v>1316</v>
      </c>
      <c r="D48" s="21"/>
      <c r="E48" s="13" t="s">
        <v>1317</v>
      </c>
      <c r="F48" s="20" t="s">
        <v>1318</v>
      </c>
    </row>
    <row r="49" spans="1:6" ht="75" hidden="1">
      <c r="A49" s="13" t="s">
        <v>1160</v>
      </c>
      <c r="B49" s="20" t="s">
        <v>1167</v>
      </c>
      <c r="C49" s="20" t="s">
        <v>1319</v>
      </c>
      <c r="D49" s="21"/>
      <c r="E49" s="13" t="s">
        <v>1320</v>
      </c>
      <c r="F49" s="20" t="s">
        <v>1321</v>
      </c>
    </row>
  </sheetData>
  <autoFilter ref="A2:H49" xr:uid="{00000000-0009-0000-0000-000002000000}">
    <filterColumn colId="1">
      <filters>
        <filter val="Fortalecimiento de vida saludable y atención de condiciones crónicas no transmisibles en el Distrito de  Cartagena de Indias"/>
      </filters>
    </filterColumn>
  </autoFilter>
  <mergeCells count="123">
    <mergeCell ref="IQ47:IR47"/>
    <mergeCell ref="IS47:IT47"/>
    <mergeCell ref="IU47:IV47"/>
    <mergeCell ref="IE47:IF47"/>
    <mergeCell ref="IG47:IH47"/>
    <mergeCell ref="II47:IJ47"/>
    <mergeCell ref="IK47:IL47"/>
    <mergeCell ref="IM47:IN47"/>
    <mergeCell ref="IO47:IP47"/>
    <mergeCell ref="HS47:HT47"/>
    <mergeCell ref="HU47:HV47"/>
    <mergeCell ref="HW47:HX47"/>
    <mergeCell ref="HY47:HZ47"/>
    <mergeCell ref="IA47:IB47"/>
    <mergeCell ref="IC47:ID47"/>
    <mergeCell ref="HG47:HH47"/>
    <mergeCell ref="HI47:HJ47"/>
    <mergeCell ref="HK47:HL47"/>
    <mergeCell ref="HM47:HN47"/>
    <mergeCell ref="HO47:HP47"/>
    <mergeCell ref="HQ47:HR47"/>
    <mergeCell ref="GU47:GV47"/>
    <mergeCell ref="GW47:GX47"/>
    <mergeCell ref="GY47:GZ47"/>
    <mergeCell ref="HA47:HB47"/>
    <mergeCell ref="HC47:HD47"/>
    <mergeCell ref="HE47:HF47"/>
    <mergeCell ref="GI47:GJ47"/>
    <mergeCell ref="GK47:GL47"/>
    <mergeCell ref="GM47:GN47"/>
    <mergeCell ref="GO47:GP47"/>
    <mergeCell ref="GQ47:GR47"/>
    <mergeCell ref="GS47:GT47"/>
    <mergeCell ref="FW47:FX47"/>
    <mergeCell ref="FY47:FZ47"/>
    <mergeCell ref="GA47:GB47"/>
    <mergeCell ref="GC47:GD47"/>
    <mergeCell ref="GE47:GF47"/>
    <mergeCell ref="GG47:GH47"/>
    <mergeCell ref="FK47:FL47"/>
    <mergeCell ref="FM47:FN47"/>
    <mergeCell ref="FO47:FP47"/>
    <mergeCell ref="FQ47:FR47"/>
    <mergeCell ref="FS47:FT47"/>
    <mergeCell ref="FU47:FV47"/>
    <mergeCell ref="EY47:EZ47"/>
    <mergeCell ref="FA47:FB47"/>
    <mergeCell ref="FC47:FD47"/>
    <mergeCell ref="FE47:FF47"/>
    <mergeCell ref="FG47:FH47"/>
    <mergeCell ref="FI47:FJ47"/>
    <mergeCell ref="EM47:EN47"/>
    <mergeCell ref="EO47:EP47"/>
    <mergeCell ref="EQ47:ER47"/>
    <mergeCell ref="ES47:ET47"/>
    <mergeCell ref="EU47:EV47"/>
    <mergeCell ref="EW47:EX47"/>
    <mergeCell ref="EA47:EB47"/>
    <mergeCell ref="EC47:ED47"/>
    <mergeCell ref="EE47:EF47"/>
    <mergeCell ref="EG47:EH47"/>
    <mergeCell ref="EI47:EJ47"/>
    <mergeCell ref="EK47:EL47"/>
    <mergeCell ref="DO47:DP47"/>
    <mergeCell ref="DQ47:DR47"/>
    <mergeCell ref="DS47:DT47"/>
    <mergeCell ref="DU47:DV47"/>
    <mergeCell ref="DW47:DX47"/>
    <mergeCell ref="DY47:DZ47"/>
    <mergeCell ref="DC47:DD47"/>
    <mergeCell ref="DE47:DF47"/>
    <mergeCell ref="DG47:DH47"/>
    <mergeCell ref="DI47:DJ47"/>
    <mergeCell ref="DK47:DL47"/>
    <mergeCell ref="DM47:DN47"/>
    <mergeCell ref="CQ47:CR47"/>
    <mergeCell ref="CS47:CT47"/>
    <mergeCell ref="CU47:CV47"/>
    <mergeCell ref="CW47:CX47"/>
    <mergeCell ref="CY47:CZ47"/>
    <mergeCell ref="DA47:DB47"/>
    <mergeCell ref="CE47:CF47"/>
    <mergeCell ref="CG47:CH47"/>
    <mergeCell ref="CI47:CJ47"/>
    <mergeCell ref="CK47:CL47"/>
    <mergeCell ref="CM47:CN47"/>
    <mergeCell ref="CO47:CP47"/>
    <mergeCell ref="BS47:BT47"/>
    <mergeCell ref="BU47:BV47"/>
    <mergeCell ref="BW47:BX47"/>
    <mergeCell ref="BY47:BZ47"/>
    <mergeCell ref="CA47:CB47"/>
    <mergeCell ref="CC47:CD47"/>
    <mergeCell ref="BG47:BH47"/>
    <mergeCell ref="BI47:BJ47"/>
    <mergeCell ref="BK47:BL47"/>
    <mergeCell ref="BM47:BN47"/>
    <mergeCell ref="BO47:BP47"/>
    <mergeCell ref="BQ47:BR47"/>
    <mergeCell ref="AU47:AV47"/>
    <mergeCell ref="AW47:AX47"/>
    <mergeCell ref="AY47:AZ47"/>
    <mergeCell ref="BA47:BB47"/>
    <mergeCell ref="BC47:BD47"/>
    <mergeCell ref="BE47:BF47"/>
    <mergeCell ref="AO47:AP47"/>
    <mergeCell ref="AQ47:AR47"/>
    <mergeCell ref="AS47:AT47"/>
    <mergeCell ref="W47:X47"/>
    <mergeCell ref="Y47:Z47"/>
    <mergeCell ref="AA47:AB47"/>
    <mergeCell ref="AC47:AD47"/>
    <mergeCell ref="AE47:AF47"/>
    <mergeCell ref="AG47:AH47"/>
    <mergeCell ref="F34:F35"/>
    <mergeCell ref="M47:N47"/>
    <mergeCell ref="O47:P47"/>
    <mergeCell ref="Q47:R47"/>
    <mergeCell ref="S47:T47"/>
    <mergeCell ref="U47:V47"/>
    <mergeCell ref="AI47:AJ47"/>
    <mergeCell ref="AK47:AL47"/>
    <mergeCell ref="AM47:AN4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Usuario invitado</cp:lastModifiedBy>
  <cp:revision/>
  <dcterms:created xsi:type="dcterms:W3CDTF">2023-01-18T20:59:49Z</dcterms:created>
  <dcterms:modified xsi:type="dcterms:W3CDTF">2024-07-16T21:16:25Z</dcterms:modified>
  <cp:category/>
  <cp:contentStatus/>
</cp:coreProperties>
</file>