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PLANEACION 2024\PLANES DE ACCION 2024\DATT\MAYO 2024\"/>
    </mc:Choice>
  </mc:AlternateContent>
  <bookViews>
    <workbookView xWindow="0" yWindow="0" windowWidth="20490" windowHeight="6855" firstSheet="2" activeTab="2"/>
  </bookViews>
  <sheets>
    <sheet name="31 de marzo" sheetId="6" state="hidden" r:id="rId1"/>
    <sheet name="metas de bienestar I" sheetId="7" state="hidden" r:id="rId2"/>
    <sheet name="31 de mayo" sheetId="8" r:id="rId3"/>
    <sheet name="metas de bienestar II" sheetId="9"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59" i="8" l="1"/>
  <c r="AY59" i="8"/>
  <c r="AX59" i="8"/>
  <c r="BA59" i="8" s="1"/>
  <c r="AY58" i="8"/>
  <c r="AZ58" i="8"/>
  <c r="AX58" i="8"/>
  <c r="BA55" i="8"/>
  <c r="AZ55" i="8"/>
  <c r="AY55" i="8"/>
  <c r="AX55" i="8"/>
  <c r="BA49" i="8"/>
  <c r="AZ49" i="8"/>
  <c r="AY49" i="8"/>
  <c r="AX49" i="8"/>
  <c r="BA36" i="8"/>
  <c r="AZ36" i="8"/>
  <c r="AY36" i="8"/>
  <c r="AX36" i="8"/>
  <c r="BA23" i="8"/>
  <c r="AZ23" i="8"/>
  <c r="AY23" i="8"/>
  <c r="AX23" i="8"/>
  <c r="BA20" i="8"/>
  <c r="AZ20" i="8"/>
  <c r="AY20" i="8"/>
  <c r="AX20" i="8"/>
  <c r="BA11" i="8"/>
  <c r="AZ11" i="8"/>
  <c r="AY11" i="8"/>
  <c r="AX11" i="8" l="1"/>
  <c r="AM55" i="8" l="1"/>
  <c r="AM44" i="8"/>
  <c r="AM49" i="8" s="1"/>
  <c r="AM42" i="8"/>
  <c r="AM35" i="8"/>
  <c r="AM34" i="8"/>
  <c r="AM33" i="8"/>
  <c r="AM32" i="8"/>
  <c r="AM31" i="8"/>
  <c r="AM28" i="8"/>
  <c r="AM27" i="8"/>
  <c r="AM26" i="8"/>
  <c r="AM24" i="8"/>
  <c r="AM36" i="8" s="1"/>
  <c r="AM23" i="8"/>
  <c r="AM21" i="8"/>
  <c r="AM19" i="8"/>
  <c r="AM18" i="8"/>
  <c r="AM17" i="8"/>
  <c r="AM16" i="8"/>
  <c r="AM15" i="8"/>
  <c r="AM14" i="8"/>
  <c r="AM13" i="8"/>
  <c r="AM12" i="8"/>
  <c r="AM10" i="8"/>
  <c r="AM9" i="8"/>
  <c r="AM11" i="8" s="1"/>
  <c r="Y58" i="8"/>
  <c r="Z56" i="8"/>
  <c r="Y42" i="8"/>
  <c r="Y31" i="8"/>
  <c r="AM20" i="8" l="1"/>
  <c r="AM59" i="8" s="1"/>
  <c r="Z28" i="8" l="1"/>
  <c r="Z16" i="8"/>
  <c r="Y16" i="8"/>
  <c r="Z15" i="8"/>
  <c r="Y15" i="8"/>
  <c r="Z14" i="8"/>
  <c r="Y14" i="8"/>
  <c r="Z13" i="8"/>
  <c r="Y13" i="8"/>
  <c r="Y23" i="8" s="1"/>
  <c r="Y59" i="8" s="1"/>
  <c r="Z12" i="8"/>
  <c r="Z23" i="8" s="1"/>
  <c r="Y12" i="8"/>
  <c r="Y9" i="8"/>
  <c r="Z42" i="8" l="1"/>
  <c r="Z58" i="8" s="1"/>
  <c r="I19" i="9"/>
  <c r="E19" i="9"/>
  <c r="F19" i="9" s="1"/>
  <c r="I14" i="9"/>
  <c r="F14" i="9"/>
  <c r="E14" i="9"/>
  <c r="I8" i="9"/>
  <c r="E8" i="9"/>
  <c r="F8" i="9" s="1"/>
  <c r="I4" i="9"/>
  <c r="E4" i="9"/>
  <c r="F4" i="9" s="1"/>
  <c r="Z59" i="8" l="1"/>
  <c r="AQ57" i="8"/>
  <c r="AQ56" i="8"/>
  <c r="AQ50" i="8"/>
  <c r="AQ47" i="8"/>
  <c r="BI46" i="8"/>
  <c r="AQ46" i="8"/>
  <c r="AQ44" i="8"/>
  <c r="AQ43" i="8"/>
  <c r="AQ35" i="8"/>
  <c r="AQ34" i="8"/>
  <c r="AQ33" i="8"/>
  <c r="AQ32" i="8"/>
  <c r="AQ31" i="8"/>
  <c r="AQ27" i="8"/>
  <c r="AQ26" i="8"/>
  <c r="AQ24" i="8"/>
  <c r="AQ21" i="8"/>
  <c r="AQ19" i="8"/>
  <c r="AQ18" i="8"/>
  <c r="AQ17" i="8"/>
  <c r="AQ16" i="8"/>
  <c r="AQ15" i="8"/>
  <c r="AQ14" i="8"/>
  <c r="AQ13" i="8"/>
  <c r="AQ12" i="8"/>
  <c r="AQ10" i="8"/>
  <c r="AQ9" i="8"/>
  <c r="I19" i="7" l="1"/>
  <c r="E19" i="7"/>
  <c r="F19" i="7" s="1"/>
  <c r="I14" i="7"/>
  <c r="E14" i="7"/>
  <c r="F14" i="7" s="1"/>
  <c r="I8" i="7"/>
  <c r="E8" i="7"/>
  <c r="F8" i="7" s="1"/>
  <c r="I4" i="7"/>
  <c r="E4" i="7"/>
  <c r="F4" i="7" s="1"/>
  <c r="AK49" i="6" l="1"/>
  <c r="AK10" i="6" l="1"/>
  <c r="AK48" i="6" l="1"/>
  <c r="AK43" i="6"/>
  <c r="AK41" i="6"/>
  <c r="BB40" i="6"/>
  <c r="AK40" i="6"/>
  <c r="AK38" i="6"/>
  <c r="AK37" i="6"/>
  <c r="AK32" i="6"/>
  <c r="AK31" i="6"/>
  <c r="AK30" i="6"/>
  <c r="AK29" i="6"/>
  <c r="AK28" i="6"/>
  <c r="AK24" i="6"/>
  <c r="AK23" i="6"/>
  <c r="AK21" i="6"/>
  <c r="AK19" i="6"/>
  <c r="AK18" i="6"/>
  <c r="AK17" i="6"/>
  <c r="AK16" i="6"/>
  <c r="AK15" i="6"/>
  <c r="AK14" i="6"/>
  <c r="AK13" i="6"/>
  <c r="AK12" i="6"/>
  <c r="AK11" i="6"/>
  <c r="AK9" i="6"/>
</calcChain>
</file>

<file path=xl/comments1.xml><?xml version="1.0" encoding="utf-8"?>
<comments xmlns="http://schemas.openxmlformats.org/spreadsheetml/2006/main">
  <authors>
    <author>User</author>
    <author>USUARIO</author>
    <author>Luz Marlene Andrade</author>
    <author>JOHANA VIELLAR</author>
    <author>Compumax</author>
  </authors>
  <commentList>
    <comment ref="BD6" authorId="0" shapeId="0">
      <text>
        <r>
          <rPr>
            <b/>
            <sz val="9"/>
            <color indexed="81"/>
            <rFont val="Tahoma"/>
            <family val="2"/>
          </rPr>
          <t>User:</t>
        </r>
        <r>
          <rPr>
            <sz val="9"/>
            <color indexed="81"/>
            <rFont val="Tahoma"/>
            <family val="2"/>
          </rPr>
          <t xml:space="preserve">
Identificar los riesgos que afectan la ejecucuón del proyecto, metas , actividades etc
</t>
        </r>
      </text>
    </comment>
    <comment ref="P7" authorId="1" shapeId="0">
      <text>
        <r>
          <rPr>
            <b/>
            <sz val="9"/>
            <color indexed="81"/>
            <rFont val="Tahoma"/>
            <family val="2"/>
          </rPr>
          <t>USUARIO:
1. BIEN
2. SERVICIO</t>
        </r>
        <r>
          <rPr>
            <sz val="9"/>
            <color indexed="81"/>
            <rFont val="Tahoma"/>
            <family val="2"/>
          </rPr>
          <t xml:space="preserve">
</t>
        </r>
      </text>
    </comment>
    <comment ref="AE7" authorId="1" shapeId="0">
      <text>
        <r>
          <rPr>
            <b/>
            <sz val="9"/>
            <color indexed="81"/>
            <rFont val="Tahoma"/>
            <family val="2"/>
          </rPr>
          <t xml:space="preserve">USUARIO:
</t>
        </r>
        <r>
          <rPr>
            <sz val="12"/>
            <color indexed="81"/>
            <rFont val="Tahoma"/>
            <family val="2"/>
          </rPr>
          <t>Hitos intermedios que evidencian el avance en la generacion de un producto en el tiempo
PRODUCTO TANGIBLE DE LA ACTIVIDAD</t>
        </r>
      </text>
    </comment>
    <comment ref="AH7" authorId="1" shapeId="0">
      <text>
        <r>
          <rPr>
            <b/>
            <sz val="12"/>
            <color indexed="81"/>
            <rFont val="Tahoma"/>
            <family val="2"/>
          </rPr>
          <t xml:space="preserve">USUARIO:
</t>
        </r>
        <r>
          <rPr>
            <sz val="12"/>
            <color indexed="81"/>
            <rFont val="Tahoma"/>
            <family val="2"/>
          </rPr>
          <t>La dependencia determinará el valor porcentual asignado a la actividad dentro del proyecto</t>
        </r>
        <r>
          <rPr>
            <sz val="9"/>
            <color indexed="81"/>
            <rFont val="Tahoma"/>
            <family val="2"/>
          </rPr>
          <t xml:space="preserve">
</t>
        </r>
      </text>
    </comment>
    <comment ref="AU7" authorId="2" shapeId="0">
      <text>
        <r>
          <rPr>
            <b/>
            <sz val="9"/>
            <color indexed="81"/>
            <rFont val="Tahoma"/>
            <family val="2"/>
          </rPr>
          <t>Luz Marlene Andrade:</t>
        </r>
        <r>
          <rPr>
            <sz val="9"/>
            <color indexed="81"/>
            <rFont val="Tahoma"/>
            <family val="2"/>
          </rPr>
          <t xml:space="preserve">
1. Recursos Propios - ICLD
2. SGP
3. Donaciones
</t>
        </r>
      </text>
    </comment>
    <comment ref="AZ7" authorId="3" shapeId="0">
      <text>
        <r>
          <rPr>
            <sz val="9"/>
            <color indexed="81"/>
            <rFont val="Tahoma"/>
            <family val="2"/>
          </rPr>
          <t xml:space="preserve">VER ANEXO 1
</t>
        </r>
      </text>
    </comment>
    <comment ref="BA7" authorId="3" shapeId="0">
      <text>
        <r>
          <rPr>
            <b/>
            <sz val="9"/>
            <color indexed="81"/>
            <rFont val="Tahoma"/>
            <family val="2"/>
          </rPr>
          <t>VER ANEXO 1</t>
        </r>
        <r>
          <rPr>
            <sz val="9"/>
            <color indexed="81"/>
            <rFont val="Tahoma"/>
            <family val="2"/>
          </rPr>
          <t xml:space="preserve">
</t>
        </r>
      </text>
    </comment>
    <comment ref="AY24" authorId="4" shapeId="0">
      <text>
        <r>
          <rPr>
            <b/>
            <sz val="9"/>
            <color indexed="81"/>
            <rFont val="Tahoma"/>
            <family val="2"/>
          </rPr>
          <t>Compumax:</t>
        </r>
        <r>
          <rPr>
            <sz val="9"/>
            <color indexed="81"/>
            <rFont val="Tahoma"/>
            <family val="2"/>
          </rPr>
          <t xml:space="preserve">
La meta total de los 4 años son 80 vehiculos distribuidos entre carro moto y grua</t>
        </r>
      </text>
    </comment>
  </commentList>
</comments>
</file>

<file path=xl/comments2.xml><?xml version="1.0" encoding="utf-8"?>
<comments xmlns="http://schemas.openxmlformats.org/spreadsheetml/2006/main">
  <authors>
    <author>User</author>
    <author>USUARIO</author>
    <author>Luz Marlene Andrade</author>
    <author>JOHANA VIELLAR</author>
    <author>Compumax</author>
  </authors>
  <commentList>
    <comment ref="BK6" authorId="0" shapeId="0">
      <text>
        <r>
          <rPr>
            <b/>
            <sz val="9"/>
            <color indexed="81"/>
            <rFont val="Tahoma"/>
            <family val="2"/>
          </rPr>
          <t>User:</t>
        </r>
        <r>
          <rPr>
            <sz val="9"/>
            <color indexed="81"/>
            <rFont val="Tahoma"/>
            <family val="2"/>
          </rPr>
          <t xml:space="preserve">
Identificar los riesgos que afectan la ejecucuón del proyecto, metas , actividades etc
</t>
        </r>
      </text>
    </comment>
    <comment ref="Q7" authorId="1" shapeId="0">
      <text>
        <r>
          <rPr>
            <b/>
            <sz val="9"/>
            <color indexed="81"/>
            <rFont val="Tahoma"/>
            <family val="2"/>
          </rPr>
          <t>USUARIO:
1. BIEN
2. SERVICIO</t>
        </r>
        <r>
          <rPr>
            <sz val="9"/>
            <color indexed="81"/>
            <rFont val="Tahoma"/>
            <family val="2"/>
          </rPr>
          <t xml:space="preserve">
</t>
        </r>
      </text>
    </comment>
    <comment ref="AI7" authorId="1" shapeId="0">
      <text>
        <r>
          <rPr>
            <b/>
            <sz val="9"/>
            <color indexed="81"/>
            <rFont val="Tahoma"/>
            <family val="2"/>
          </rPr>
          <t xml:space="preserve">USUARIO:
</t>
        </r>
        <r>
          <rPr>
            <sz val="12"/>
            <color indexed="81"/>
            <rFont val="Tahoma"/>
            <family val="2"/>
          </rPr>
          <t>Hitos intermedios que evidencian el avance en la generacion de un producto en el tiempo
PRODUCTO TANGIBLE DE LA ACTIVIDAD</t>
        </r>
      </text>
    </comment>
    <comment ref="AN7" authorId="1" shapeId="0">
      <text>
        <r>
          <rPr>
            <b/>
            <sz val="12"/>
            <color indexed="81"/>
            <rFont val="Tahoma"/>
            <family val="2"/>
          </rPr>
          <t xml:space="preserve">USUARIO:
</t>
        </r>
        <r>
          <rPr>
            <sz val="12"/>
            <color indexed="81"/>
            <rFont val="Tahoma"/>
            <family val="2"/>
          </rPr>
          <t>La dependencia determinará el valor porcentual asignado a la actividad dentro del proyecto</t>
        </r>
        <r>
          <rPr>
            <sz val="9"/>
            <color indexed="81"/>
            <rFont val="Tahoma"/>
            <family val="2"/>
          </rPr>
          <t xml:space="preserve">
</t>
        </r>
      </text>
    </comment>
    <comment ref="BB7" authorId="2" shapeId="0">
      <text>
        <r>
          <rPr>
            <b/>
            <sz val="9"/>
            <color indexed="81"/>
            <rFont val="Tahoma"/>
            <family val="2"/>
          </rPr>
          <t>Luz Marlene Andrade:</t>
        </r>
        <r>
          <rPr>
            <sz val="9"/>
            <color indexed="81"/>
            <rFont val="Tahoma"/>
            <family val="2"/>
          </rPr>
          <t xml:space="preserve">
1. Recursos Propios - ICLD
2. SGP
3. Donaciones
</t>
        </r>
      </text>
    </comment>
    <comment ref="BG7" authorId="3" shapeId="0">
      <text>
        <r>
          <rPr>
            <sz val="9"/>
            <color indexed="81"/>
            <rFont val="Tahoma"/>
            <family val="2"/>
          </rPr>
          <t xml:space="preserve">VER ANEXO 1
</t>
        </r>
      </text>
    </comment>
    <comment ref="BH7" authorId="3" shapeId="0">
      <text>
        <r>
          <rPr>
            <b/>
            <sz val="9"/>
            <color indexed="81"/>
            <rFont val="Tahoma"/>
            <family val="2"/>
          </rPr>
          <t>VER ANEXO 1</t>
        </r>
        <r>
          <rPr>
            <sz val="9"/>
            <color indexed="81"/>
            <rFont val="Tahoma"/>
            <family val="2"/>
          </rPr>
          <t xml:space="preserve">
</t>
        </r>
      </text>
    </comment>
    <comment ref="BF27" authorId="4" shapeId="0">
      <text>
        <r>
          <rPr>
            <b/>
            <sz val="9"/>
            <color indexed="81"/>
            <rFont val="Tahoma"/>
            <family val="2"/>
          </rPr>
          <t>Compumax:</t>
        </r>
        <r>
          <rPr>
            <sz val="9"/>
            <color indexed="81"/>
            <rFont val="Tahoma"/>
            <family val="2"/>
          </rPr>
          <t xml:space="preserve">
La meta total de los 4 años son 80 vehiculos distribuidos entre carro moto y grua</t>
        </r>
      </text>
    </comment>
  </commentList>
</comments>
</file>

<file path=xl/sharedStrings.xml><?xml version="1.0" encoding="utf-8"?>
<sst xmlns="http://schemas.openxmlformats.org/spreadsheetml/2006/main" count="1274" uniqueCount="390">
  <si>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</si>
  <si>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</si>
  <si>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</si>
  <si>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</si>
  <si>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</si>
  <si>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</si>
  <si>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</si>
  <si>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</si>
  <si>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</si>
  <si>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</si>
  <si>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</si>
  <si>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</si>
  <si>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</si>
  <si>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</si>
  <si>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</si>
  <si>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</si>
  <si>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</si>
  <si>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</si>
  <si>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</si>
  <si>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</si>
  <si>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</si>
  <si>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</si>
  <si>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</si>
  <si>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</si>
  <si>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</si>
  <si>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</si>
  <si>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</si>
  <si>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</si>
  <si>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</si>
  <si>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</si>
  <si>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</si>
  <si>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</si>
  <si>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</si>
  <si>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</si>
  <si>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Mínima cuantía</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</si>
  <si>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</si>
  <si>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</si>
  <si>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</si>
  <si>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</si>
  <si>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</si>
  <si>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</si>
  <si>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PLAN DE ACCION -INFORMACION DE ACTIVIDADES</t>
  </si>
  <si>
    <t>ACTIVIDADES DE PROYECTO DE INVERSION VIABILIZADAS EN SUIFP
( HITOS )</t>
  </si>
  <si>
    <t xml:space="preserve">RIESGOS ASOCIADOS AL PROCESO </t>
  </si>
  <si>
    <t>CONTROLES ESTABLECIDOS PARA LOS RIESGOS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</si>
  <si>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</si>
  <si>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</si>
  <si>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</si>
  <si>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</si>
  <si>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</si>
  <si>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</si>
  <si>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Página: 1 de 1</t>
  </si>
  <si>
    <t xml:space="preserve">ARTICULACION </t>
  </si>
  <si>
    <t>PROGRAMACIÓN META PRODUCTO A 2024</t>
  </si>
  <si>
    <t>ACUMULADO DE META PRODUCTO 2020- 2023</t>
  </si>
  <si>
    <t>PROGRAMACION META BIENESTAR 2024</t>
  </si>
  <si>
    <t>ALCALDIA DISTRITAL DE CARTAGENA DE INDIAS</t>
  </si>
  <si>
    <t xml:space="preserve">DEPENDENCIA : </t>
  </si>
  <si>
    <t>DEPARTAMENTO ADMINISTRATIVO DE TRANSITO Y TRANSPORTE DATT</t>
  </si>
  <si>
    <t>POLITICA DE ADMINISTRACION DE RIESGOS</t>
  </si>
  <si>
    <t>OBJETIVO DE DESARROLLO SOSTENIBLE</t>
  </si>
  <si>
    <t xml:space="preserve">DENOMINACION DEL PRODUCTO
</t>
  </si>
  <si>
    <t>DIMENSIONES DEL  MIPG</t>
  </si>
  <si>
    <t>POLITICAS DE GESTION Y DESEMPEÑO INSTITUCIONAL</t>
  </si>
  <si>
    <t>PROCESO ASOCIADO</t>
  </si>
  <si>
    <t>OBJETIVO INSTITUCIONAL</t>
  </si>
  <si>
    <t>APROPIACIÓN FINAL
(en pesos)</t>
  </si>
  <si>
    <t>2- SERVICIO</t>
  </si>
  <si>
    <t xml:space="preserve">Objetivo 11. Hacer que las ciudades y asentamientos humanos sean inclusivos, seguros, resilientes y sostenibles </t>
  </si>
  <si>
    <t>CARTAGENA RESILIENTE</t>
  </si>
  <si>
    <t>ESPACIO PUBLICO, MOVILIDAD Y TRANSPORTE RESILIENTE</t>
  </si>
  <si>
    <t>Tasa de Mortalidad en  accidentes de tránsito en niños, niñas, adolescentes, jóvenes y adultos disminuida
Tasa de morbilidad en accidentes  de tránsito disminuida</t>
  </si>
  <si>
    <t xml:space="preserve">6,22 víctimas fatales por cada 100 mil habitantes
Fuente Datt 2019
255 lesionados por cada 100 mil habitantes
Fuente Datt 2019
</t>
  </si>
  <si>
    <t>Disminuir en 0,5 punto la tasa de mortalidad en accidentes de tránsito en niñas, niños, adolescentes, jóvenes y adultos 
Disminuir en 10 puntos la tasa de morbilidad en accidentes de tránsito</t>
  </si>
  <si>
    <t xml:space="preserve">5,72 víctimas fatales por cada 100 mil habitantes
245 lesionados por cada 100 mil habitantes
</t>
  </si>
  <si>
    <t>Números de victimas fatales
Números de lesionados</t>
  </si>
  <si>
    <t>REDUCCION DE LA SINIESTRALIDAD VIAL</t>
  </si>
  <si>
    <t xml:space="preserve">Actores viales capacitados en educación y cultura para la seguridad vial </t>
  </si>
  <si>
    <t>Número</t>
  </si>
  <si>
    <t xml:space="preserve">192.438 Actores viales 
Fuente DATT
</t>
  </si>
  <si>
    <t>Capacitar 60.000 actores viales  en educación y cultura para la seguridad vial</t>
  </si>
  <si>
    <t>X</t>
  </si>
  <si>
    <t>Servicio de educación informal en seguridad en Servicio de transporte (2409006)(Producto principal del proyecto)</t>
  </si>
  <si>
    <t>GESTION CON VALORES PARA RESULTADOS</t>
  </si>
  <si>
    <t>Politica de Fortalecimiento organizacional y simplificación de procesos
Politica Servicio al ciudadano</t>
  </si>
  <si>
    <t>Proceso Educacion Vial/ Subproceso Educacion Vial preventiva</t>
  </si>
  <si>
    <t>Ejecutar el 80% de las capacitaciones en normas de tránsito de manera programada, para empresas, instituciones educativas, ciudadanía general e infractores, para reducción de la siniestralidad vial</t>
  </si>
  <si>
    <t>FORTALECIMIENTO DE LA EDUCACIÓN CULTURA Y SEGURIDAD VIAL EN EL DISTRITO DE   CARTAGENA DE INDIAS</t>
  </si>
  <si>
    <t xml:space="preserve">Reducir las tasas de la accidentalidad vial en el Distrito de Cartagena </t>
  </si>
  <si>
    <t>Capacitación de  actores viales  en educación y cultura para la seguridad vial</t>
  </si>
  <si>
    <t># de actores viales capacitados  en educación y cultura para la seguridad vial</t>
  </si>
  <si>
    <t>Subdirección Operativa/  Educación Vial</t>
  </si>
  <si>
    <t>John Pierre Pareja</t>
  </si>
  <si>
    <t>Recursos propios- ICLD</t>
  </si>
  <si>
    <t>1.2.3.2.25-168 - MULTAS TRANSITO Y TRANSPORTE</t>
  </si>
  <si>
    <t>2.3.2409.0600.2021130010246</t>
  </si>
  <si>
    <t>SI</t>
  </si>
  <si>
    <t xml:space="preserve">Servicios profesionales, técnicos y de apoyo a la gestión en temas de educación, cultura y seguridad vial </t>
  </si>
  <si>
    <t>Contratación Directa</t>
  </si>
  <si>
    <t>1.2.3.2.25-168 - MULTAS TRANSITO Y TRANSPORTE
1.3.3.4.19-95-168- RB MULTAS TRANSITO Y TRANSPORTE</t>
  </si>
  <si>
    <t>Campañas educativas en seguridad vial realizadas por diferentes medios</t>
  </si>
  <si>
    <t xml:space="preserve">79 Campañas Educativas 
Fuente DATT
</t>
  </si>
  <si>
    <t>Realizar 9 campañas educativas  en seguridad vial por diferentes medios para sensibilizar a 200.000  personas</t>
  </si>
  <si>
    <t xml:space="preserve">
# de personas sensibilizadas en educación, cultura y seguridad vial</t>
  </si>
  <si>
    <t>Señales verticales instaladas</t>
  </si>
  <si>
    <t xml:space="preserve">6685 Señales verticales 
Fuente DATT
</t>
  </si>
  <si>
    <t xml:space="preserve">Instalar 1.000 señales verticales </t>
  </si>
  <si>
    <t>Vías con dispositivos de control y señalización</t>
  </si>
  <si>
    <t>Proceso Gestion Tecnica/ Subproceso Señalización y Semaforización</t>
  </si>
  <si>
    <t>Elaborar estudios técnicos para cumplir con el 40% de las necesidades de señalización y semaforización del cuatrienio en el Distrito de Cartagena, para mejorar la movilidad y seguridad vial.</t>
  </si>
  <si>
    <t>AMPLIACIÓN Y MANTENIMIENTO DE LA SEÑALIZACIÓN VIAL EN EL DISTRITO DE  CARTAGENA DE INDIAS</t>
  </si>
  <si>
    <t>Ampliar y mantener la señalización vial  en el Distrito de Cartagena</t>
  </si>
  <si>
    <t>Instalación, demarcación y mantenimiento de la señalización vial</t>
  </si>
  <si>
    <t xml:space="preserve"># de señales verticales instaladas </t>
  </si>
  <si>
    <t>Subdirección Operativa/ señalización vial</t>
  </si>
  <si>
    <t>Alexander Baracaldo</t>
  </si>
  <si>
    <t>1.2.1.0.00-001 - ICLD</t>
  </si>
  <si>
    <t>2.3.2409.0600.2021130010247</t>
  </si>
  <si>
    <t>Servicios profesionales, técnicos y  de apoyo a la gestión en  obras , mantenimiento, monitoreo de la señalización vial y del sistema semafórico  del Distrito de Cartagena</t>
  </si>
  <si>
    <t xml:space="preserve">Metros lineales en marcas 
longitudinales demarcados 
</t>
  </si>
  <si>
    <t>Metros líneales</t>
  </si>
  <si>
    <t xml:space="preserve">555.217 Metros lineales 
Fuente DATT 
</t>
  </si>
  <si>
    <t xml:space="preserve">Demarcar 150.000 metros lineales en marcas longitudinales  </t>
  </si>
  <si>
    <t xml:space="preserve">Metros lineales en marcas longitudinales  demarcados </t>
  </si>
  <si>
    <t>Servicios de suministro, instalación, aplicación, demarcación  y  mantenimiento de la señalización horizontal y vertical en el Distrito de cartagena.</t>
  </si>
  <si>
    <t>Licitación Pública</t>
  </si>
  <si>
    <t>Pasos peatonales demarcados o mantenidos</t>
  </si>
  <si>
    <t>ND</t>
  </si>
  <si>
    <t>Demarcar o mantener 400 pasos peatonales.</t>
  </si>
  <si>
    <t>#  de Pasos peatonales demarcados o mantenidos</t>
  </si>
  <si>
    <t>Zonas escolares demarcadas o mantenidas</t>
  </si>
  <si>
    <t>Demarcar o mantener 80 zonas escolares</t>
  </si>
  <si>
    <t># de  zonas escolares demarcadas o mantenidas</t>
  </si>
  <si>
    <t>Interventoria técnica, administrativa y financiera al servicio de suministro, instalación, aplicación, demarcación  y  mantenimiento de la señalización horizontal y vertical en el Distrito de cartagena.</t>
  </si>
  <si>
    <t>Concurso de mérito</t>
  </si>
  <si>
    <t>Líneas reductores de velocidad instalados tipo bandas sonoras o resaltos o estoperoles</t>
  </si>
  <si>
    <t xml:space="preserve">Instalar 1.000 líneas de reductores de velocidad tipo bandas sonoras o resaltos o estoperoles. </t>
  </si>
  <si>
    <t># de líneas de reductores de velocidad instaladas</t>
  </si>
  <si>
    <t>Servicios para la  operación y  mantenimiento del sistema semafórico del Distrito de Cartagena</t>
  </si>
  <si>
    <t>Operación y mantenimiento del sistema semafórico</t>
  </si>
  <si>
    <t xml:space="preserve"># de intersecciones  semafóricas instaladas
</t>
  </si>
  <si>
    <t xml:space="preserve">Plan local de seguridad vial formulado </t>
  </si>
  <si>
    <t xml:space="preserve">Formular el Plan local de seguridad vial para la ciudad </t>
  </si>
  <si>
    <t xml:space="preserve">Documentos normativos </t>
  </si>
  <si>
    <t>N/A</t>
  </si>
  <si>
    <t>Proceso Gestion Tecnica/ Subproceso Gestión de estudios técnicos viales</t>
  </si>
  <si>
    <t>FORMULACIÓN Y ADOPCIÓN DEL PLAN LOCAL DE SEGURIDAD VIAL EN EL DISTRITO DE  CARTAGENA DE INDIAS</t>
  </si>
  <si>
    <t>Fortalecer la cultura y educación vial en el Distrito de Cartagena</t>
  </si>
  <si>
    <t>Implementación Plan Local de Seguridad Vial</t>
  </si>
  <si>
    <t>% del plan local de seguridad vial implementado</t>
  </si>
  <si>
    <t>Subdirección Operativa</t>
  </si>
  <si>
    <t>2.3.2409.0600.2021130010251</t>
  </si>
  <si>
    <t>Servicios profesionales, técnicos y de apoyo a la gestión en la  implementación y desarrollo del  del Plan local de seguridad vial de la ciudad</t>
  </si>
  <si>
    <t xml:space="preserve">FORTALECIMIENTO DE LA CAPACIDAD DE RESPUESTA DEL DEPARTAMENTO ADMINISTRATIVO DE TRANSITO TRANSPORTE </t>
  </si>
  <si>
    <t xml:space="preserve">Funcionarios capacitados en competencias laborales </t>
  </si>
  <si>
    <t xml:space="preserve">100 funcionarios 
Fuente DATT
</t>
  </si>
  <si>
    <t xml:space="preserve">Capacitar a 201 funcionarios en competencias laborales </t>
  </si>
  <si>
    <t>Servicio de Implementación Sistemas de Gestión</t>
  </si>
  <si>
    <t>Proceso Gestion de cobranzas/ Subproceso cobro coactivo</t>
  </si>
  <si>
    <t xml:space="preserve">Elaborar y ejecutar las estrategias y acciones de cobro administrativo coactivo para obtener el pago de los impuestos a favor del Distrito de Cartagena, mediante la aplicación de la normatividad vigente y resolver las solicitudes de prescripción o afines a las deudas por concepto de impuesto predial
</t>
  </si>
  <si>
    <t>IMPLEMENTACIÓN DE REINGENIERIA INSTITUCIONAL Y FORTALECIMIENTO FINANCIERO DEL DEPARTAMENTO ADMINISTRATIVO DE TRANSITO Y TRANSPORTE DE   CARTAGENA DE INDIAS</t>
  </si>
  <si>
    <t>Aumentar la  capacidad administrativa , financiera y operativa del DATT para atender los nuevos retos  que imponen la movilidad de la ciudad.</t>
  </si>
  <si>
    <t xml:space="preserve">Subdirección Adminsitrativa y Financiera </t>
  </si>
  <si>
    <t>2.3.4599.1000.2021130010248</t>
  </si>
  <si>
    <t xml:space="preserve">% de renovación del parque automotor </t>
  </si>
  <si>
    <t>Porcentaje</t>
  </si>
  <si>
    <t xml:space="preserve">96% (110 vehículos) con 5 o más años de vida útil 
Fuente DATT
</t>
  </si>
  <si>
    <t xml:space="preserve">Renovar el 70 % (80 vehículos) del parque automotor </t>
  </si>
  <si>
    <t>Renovación y mantenimiento del parque automotor</t>
  </si>
  <si>
    <t># de motocicletas  mantenidas y en servicio</t>
  </si>
  <si>
    <t>Servicios de mantenimiento preventivo y correctivo para las motocicletas y  vehículos del parque automotor del DATT</t>
  </si>
  <si>
    <t>Selección abreviada de menor cuantía</t>
  </si>
  <si>
    <t># de vehículos mantenidos y en servicio</t>
  </si>
  <si>
    <t># de motocicletas y/o vehículos adquiridos</t>
  </si>
  <si>
    <t>Adquisición de motocicletas y vehículos  para renovar el parque automotor del DATT</t>
  </si>
  <si>
    <t xml:space="preserve">% Cartera morosa recuperada </t>
  </si>
  <si>
    <t xml:space="preserve">$ 551.036.646.077,oo
(100%)
Fuente DATT
</t>
  </si>
  <si>
    <t xml:space="preserve">Recuperar $ 44.082.931.686,oo
(8%) de la cartera morosa 
</t>
  </si>
  <si>
    <t>Recuperación de la cartera morosa</t>
  </si>
  <si>
    <t>% de cartera morosa recuperada</t>
  </si>
  <si>
    <t>Servicios profesionales, técnicos y de apoyo a la gestión en temas de cobro coactivo, organización del archivo y atención al asuario</t>
  </si>
  <si>
    <t xml:space="preserve">Servicios de mensajería especializada </t>
  </si>
  <si>
    <t>% promedio de cumplimiento de los requisitos del Sistema de Gestión de Calidad</t>
  </si>
  <si>
    <t>77% (19 requisitos del SGC) Fuente DATT</t>
  </si>
  <si>
    <t>100% (19 requisitos del SGC) promedio de cumplimiento de los requisitos del Sistema de Gestión de Calidad</t>
  </si>
  <si>
    <t>Implementación del  sistema de gestión de calidad</t>
  </si>
  <si>
    <t>% de sistema de gestión de calidad implementado</t>
  </si>
  <si>
    <t>Adquisición y/o arriendo de equipos, maquinarias, muebles de oficinas, equipos informáticos con destino al DATT</t>
  </si>
  <si>
    <t>Archivo general del DATT organizado</t>
  </si>
  <si>
    <t>Servicios de  arriendo  especializado de un espacio para almacenar y depositar parte del acervo documental del DATT</t>
  </si>
  <si>
    <t>Sede DATT manga mantenida, reparada y adecuada</t>
  </si>
  <si>
    <t>1.3.2.3.11-079 - RF DATT</t>
  </si>
  <si>
    <t>Mantenimiento, reparaciones y adecuaciones de las instalaciones  del DATT sede Manga</t>
  </si>
  <si>
    <t># de camaras lasser mantenidas y en servicio</t>
  </si>
  <si>
    <t>Servicios de mantenimiento preventivo y correctivo de camaras laser y equipos de alcohosensores</t>
  </si>
  <si>
    <t># de alcohosensores mantenidos  y en servicio</t>
  </si>
  <si>
    <t>Plataforma tecnológica virtual para la información y gestión de trámites diseñada  e implementada</t>
  </si>
  <si>
    <t xml:space="preserve">Diseñar e implementar una plataforma tecnológica virtual para la información y gestión de trámites </t>
  </si>
  <si>
    <t>Servicios de información implementados</t>
  </si>
  <si>
    <t>Gestion Operativa, Control de Tránsito y Transporte/ Subproceso Gestion de Tramites</t>
  </si>
  <si>
    <t xml:space="preserve">Velar por el cumplimiento del 100% de las normas de Tránsito y Transporte en el Distrito de Cartagena de Indias, por medio de las actividades de operativos, regulación, control, policía judicial e inspecciones de manera permanente para disminuir la siniestralidad vial y mejorar la movilidad </t>
  </si>
  <si>
    <t>DISEÑO E IMPLEMENTACIÓN DE UNA PLATAFORMA TECNOLÓGICA  VIRTUAL PARA LA INFORMACIÓN Y LA GESTIÓN DE TRÁMITES EN EL DEPARTAMENTO ADMINISTRATIVO DE TRÁNSITO Y TRANSPORTE EN EL DISTRITO DE   CARTAGENA DE INDIAS</t>
  </si>
  <si>
    <t>Implementar una plataforma tecnológica virtual para la información y realización de trámites en el Departamento Adminsitrativo de Transito</t>
  </si>
  <si>
    <t>Actualización y mantenimiento de la  plataforma tecnológica virtual</t>
  </si>
  <si>
    <t>Subdirección Adminsitrativa y Financiera /trámites y servicios</t>
  </si>
  <si>
    <t>Katty Jurado Visbal</t>
  </si>
  <si>
    <t>NO</t>
  </si>
  <si>
    <t xml:space="preserve">Estudios e  implementación del sistema de fiscalización electrónica en la ciudad elaborados </t>
  </si>
  <si>
    <t>Elaborar los estudios e implementar el sistema de fiscalización electrónica en 10 puntos de la ciudad.</t>
  </si>
  <si>
    <t xml:space="preserve">Documentos de lineamientos técnicos </t>
  </si>
  <si>
    <t>Gestion Operativa, Control de Tránsito y Transporte</t>
  </si>
  <si>
    <t>ESTUDIOS PARA IMPLEMENTAR EL SISTEMA DE FISCALIZACIÓN ELECTRÓNICA PARA LA REGULACIÓN Y EL CONTROL DEL TRÁNSITO EN EL DISTRITO DE   CARTAGENA DE INDIAS</t>
  </si>
  <si>
    <t>Aumentar la regulación y el control del tránsito en el Distrito de Cartagena de Indias</t>
  </si>
  <si>
    <t>Implementación del  Sistema de fiscalización electrónica</t>
  </si>
  <si>
    <t>Subdirección Operativa/ Planeación vial</t>
  </si>
  <si>
    <t>Boris Burgos Burgos</t>
  </si>
  <si>
    <t>MOVILIDAD SOSTENIBLE EN EL DISTRITO DE CARTAGENA</t>
  </si>
  <si>
    <t>Campañas pedagógicas realizadas  por diferentes medios para el uso de Transporte Público Masivo, Colectivo e Individual</t>
  </si>
  <si>
    <t>Realizar 9 campañas pedagógicas por diferentes medios  para el uso de Transporte Público Masivo, Colectivo e Individual para sensibilizar a 200.000 usuarios</t>
  </si>
  <si>
    <t>Documentos normativos</t>
  </si>
  <si>
    <t>Gestion Operativa, Control de Tránsito y Transporte/ Subproceso Gestión de Contravención por Normas Transporte Público</t>
  </si>
  <si>
    <t>APOYO PARA LA GESTIÓN DEL TRANSPORTE PÚBLICO MASIVO COLECTIVO E INDIVIDUAL EN EL DISTRITO DE   CARTAGENA DE INDIAS</t>
  </si>
  <si>
    <t>Mejorar la prestación del servicio de transporte público en todas sus formas en el Distrito de Cartagena.</t>
  </si>
  <si>
    <t>Diseño y realización de campañas de sensibilización para el uso de transporte público</t>
  </si>
  <si>
    <t># de campañas de sensibilización para el uso de transporte público diseñadas y realizadas</t>
  </si>
  <si>
    <t>Subdirección Operativa/Transporte Público</t>
  </si>
  <si>
    <t>Digna Vargas Arroyo</t>
  </si>
  <si>
    <t>2.3.2409.0600.2021130010250</t>
  </si>
  <si>
    <t>Diseñar y realizar campañas pedagogicas de sensibilización para el uso del transporte público en todas sus formas</t>
  </si>
  <si>
    <t xml:space="preserve">Estudio técnico elaborado para actualización y normalización  de los recorridos del TPC  </t>
  </si>
  <si>
    <t xml:space="preserve">16 Recorridos del TPC
Fuente DATT
</t>
  </si>
  <si>
    <t xml:space="preserve">Elaborar un estudio técnico para actualización y normalización  de los 16  recorridos del TPC  </t>
  </si>
  <si>
    <t>Actualización y normalización de  los recorridos del transporte público colectivo</t>
  </si>
  <si>
    <t># de recorridos del transporte público colectivo actualizados y normalizados</t>
  </si>
  <si>
    <t>Terminales satélites de transporte ilegal erradicadas</t>
  </si>
  <si>
    <t xml:space="preserve">3 Terminales Satélites
Fuente DATT
</t>
  </si>
  <si>
    <t>Erradicar 3 terminales satélites de transporte ilegal</t>
  </si>
  <si>
    <t>Erradicación de las terminales satélites de transporte ilegal</t>
  </si>
  <si>
    <t># de terminales satélites de transporte ilegal erradicadas</t>
  </si>
  <si>
    <t>Jorge Gonzalez Barco</t>
  </si>
  <si>
    <t xml:space="preserve">Servicio integral de  gruas y patios en los operativos que realiza  el DATT </t>
  </si>
  <si>
    <t>Estudios realizados  para implementación de taxímetro para servicio de Transporte Público Individual</t>
  </si>
  <si>
    <t xml:space="preserve">Realizar los estudios para implementación de taxímetro para servicio de Transporte Público Individual </t>
  </si>
  <si>
    <t>Implementación de taximetro en el servicio de transporte público individual</t>
  </si>
  <si>
    <t>Servicios profesionales , técnicos de apoyo a la gestión para actividades  de transporte público</t>
  </si>
  <si>
    <t>Tramos viales peatonalizados en el centro histórico</t>
  </si>
  <si>
    <t>Peatonalizar 3 tramos viales en el centro histórico</t>
  </si>
  <si>
    <t>Infraestructura de transporte para la seguridad vial mejorada</t>
  </si>
  <si>
    <t>IMPLEMENTACIÓN SISTEMA DE MOVILIDAD SOSTENIBLE EN EL DISTRITO DE   CARTAGENA DE INDIAS</t>
  </si>
  <si>
    <t>Mejorar el sistema de movilidad en el Distrito de Cartagena</t>
  </si>
  <si>
    <t>Diseño, demarcación e implementación de Bicicarril</t>
  </si>
  <si>
    <t xml:space="preserve"> kilómetros de bicicarril diseñados, demarcados e implementados </t>
  </si>
  <si>
    <t>2.3.2409.0600.2021130010249</t>
  </si>
  <si>
    <t>Servicios profesionales, técnicos y de apoyo a la gestión que desarrolla la subdirección operativa del DATT en materia de movilidad</t>
  </si>
  <si>
    <t>Kilómetros de bicicarril  diseñados, demarcados e implementados</t>
  </si>
  <si>
    <t>Kilómetros</t>
  </si>
  <si>
    <t xml:space="preserve">17 km entre Ciclorrutas y bicicarril
Fuentes GEPM
</t>
  </si>
  <si>
    <t xml:space="preserve">Diseñar, demarcar e implementar 10 kilómetros de bicicarril </t>
  </si>
  <si>
    <t>Servicios para el diseño, demarcación e implementación  de bicicarril</t>
  </si>
  <si>
    <t>Sistema de información para gestión de tránsito en tiempo real diseñado e implementado.</t>
  </si>
  <si>
    <t xml:space="preserve">Diseñar e implementar un sistema de información para gestión de tránsito en tiempo real </t>
  </si>
  <si>
    <t>Intersecciones viales intervenidas y mejoradas en su operación</t>
  </si>
  <si>
    <t xml:space="preserve">17 Intersecciones Viales 
Fuente DATT
</t>
  </si>
  <si>
    <t xml:space="preserve">Intervenir y mejorar en su operación 5 intersecciones viales </t>
  </si>
  <si>
    <t>Convenio Interadministrativo</t>
  </si>
  <si>
    <t>Estudios de estructuración técnica, legal y financiera del sistema de estacionamientos públicos en vía y fuera de vía realizados</t>
  </si>
  <si>
    <t xml:space="preserve">Realizar los estudios de estructuración técnica, legal y financiera del sistema de estacionamientos públicos en vía y fuera de vía </t>
  </si>
  <si>
    <t xml:space="preserve">Porcentaje del censo de Vehículos de Tracción Animal sustituidos </t>
  </si>
  <si>
    <t xml:space="preserve">274 Vehículos de Tracción Animal 
Fuente Umata 2019
</t>
  </si>
  <si>
    <t>Sustituir EL 100% del censo de Vehículos de Tracción Animal (274 VTA)</t>
  </si>
  <si>
    <t>Seguimiento y control a la operación de los sistemas de transporte</t>
  </si>
  <si>
    <t>SUSTITUCIÓN DE VEHÍCULOS DE TRACCIÓN ANIMAL DEDICADOS AL TRANSPORTE DE CARGA LIVIANA EXISTENTES EN EL DISTRITO DE CARTAGENA DE INDIAS</t>
  </si>
  <si>
    <t>Organizar la movilidad induciendo a las buenas práticas en el transporte de carga liviana en el Distrito de Cartagena.</t>
  </si>
  <si>
    <t>Sustitución de vehículos de tracción animal VTA</t>
  </si>
  <si>
    <t>Subdirección jurídica</t>
  </si>
  <si>
    <t>2.3.2409.0600.2020130010329</t>
  </si>
  <si>
    <t xml:space="preserve">1.2.3.2.25-168
MULTAS  DE TRANSITO Y TRANSPORTE
</t>
  </si>
  <si>
    <t xml:space="preserve">PROGRAMACION NUMERICA DE LA ACTIVIDAD PROYECTO 2024
</t>
  </si>
  <si>
    <t xml:space="preserve">1.2.3.2.25-168 - MULTAS TRANSITO Y TRANSPORTE
</t>
  </si>
  <si>
    <t xml:space="preserve"># Central semafórica en operación
</t>
  </si>
  <si>
    <t xml:space="preserve">1.2.1.0.00-001 - ICLD
1.2.3.2.25-168 - MULTAS TRANSITO Y TRANSPORTE
</t>
  </si>
  <si>
    <t xml:space="preserve"># de intersecciones semafóricas mantenidas
</t>
  </si>
  <si>
    <t>Estudios técnicos realizados  para la implementación  del taxímetro en el  servicio de Transporte Público Individual</t>
  </si>
  <si>
    <t>#  de vehículos de tracción animal dedicados al transporte de carga livianas sustituidos</t>
  </si>
  <si>
    <t>#  de vehículos de tracción animal dedicados al servicio turístico sustituidos</t>
  </si>
  <si>
    <t xml:space="preserve">1.2.1.0.00-001 - ICLD
1.2.3.2.25-168 - MULTAS TRANSITO Y TRANSPORTE
1.3.2.3.11-079 - RF DATT
</t>
  </si>
  <si>
    <t xml:space="preserve">1.2.1.0.00-001 - ICLD
1.2.3.2.25-168 - MULTAS TRANSITO Y TRANSPORTE
</t>
  </si>
  <si>
    <t>Sustituir vehículos de tracción animal dedicados al transporte de carga livianas por unidades  de negocios productivas</t>
  </si>
  <si>
    <t>Sustituir vehículos de tracción animal dedicados al  servicio turístico por coches eléctricos</t>
  </si>
  <si>
    <t xml:space="preserve">1- Ejercer autoridad , 
capacitar y educar 
a la comunidad en 
normas de 
tránsito
2- Capacitación y 
orientación a la 
población en 
comportamientos 
en las vías
3- Revisar con 
antelación la 
pedagogía a 
utilizar en las 
campañas de 
educación víal
</t>
  </si>
  <si>
    <t>1- Resistencia de 
la comunidad 
para aplicar y 
cumplir las 
normas de 
tránsito
2- Conductores y 
peatones se 
resisten en 
seguir los 
protocolos de 
seguridad vial
3- Diseños de 
campañas no 
acordes con la 
pedagogía para 
la educación 
vial</t>
  </si>
  <si>
    <t>1- Falta de recursos humanos y financieros para poner en marcha el plan de señalización vial y semaforización
2- Los factores climáticos y del tiempo impiden el normal desarrollo de obras de señalización vial y semaforización
3- Precios superficialmente elevados de los elementos, dispositivos e insumos de señalización vial y semaforización</t>
  </si>
  <si>
    <t>1- Gestión de recursos financieros para la contracción de personal ,obras de señalización vial y semaforización
2-  Realizar las obras de señalización vial y semaforización  en épocas de sequias del año, para su normal desarrollo y ejecución.
3- Recurrir a los estudios de mercados y del sector para evitar el sobre costo en la adquisición de los elementos, dispositivos e insumos de señalización vial y semaforización</t>
  </si>
  <si>
    <t>1- Falta de coordinación y cooperación entre la administración Distrital , empresas privadas y  la población en  general para desarrollar acciones para prevenir 
accidentes.</t>
  </si>
  <si>
    <t>1- Conformar un equipo interdisciplinario con la participación de la Administración Distrital, la empresa privada y la comunidad para coordinar, realizar 
acciones para prevenir accidentes</t>
  </si>
  <si>
    <t xml:space="preserve">1- Incapacidad de la empresa para fortalecerse administrativa financiera y operativamente
2- Cambios en la normatividad vigente que impida continuar con el proceso para la implementación del sistema de gestión de calidad
3- Valores artificialmente altos para la adquisición de vehículos y motocicletas para renovar el parque automotor de la entidad
</t>
  </si>
  <si>
    <t xml:space="preserve">1- Conformar un equipo interdisciplinario con personal capacitado para liderar procesos de implementación de estrategias que fortalezcan la entidad 
administrativa, financiera y operativamente
2- Definir con antelación los procesos , estratégicos , misionales y de apoyo de la entidad
3- Realizar estudios de mercado y análisis de especificaciones técnicas para la adquisición de los vehículos y motocicletas </t>
  </si>
  <si>
    <t xml:space="preserve">1- Falta de coordinación y cooperación entre la Administración Distrital y las empresas prestadoras de servicios de transporte público para mejorar el servicio 
2- Servicios de educación no formal no acordes con la pedagogía de sensibilización para el uso del transporte público legal
3- Mal diseño y estructuración de los estudios técnicos para la implementación del taxímetro en el servicio de Transporte Público Individual.
</t>
  </si>
  <si>
    <t xml:space="preserve">1- Conformar un equipo técnico con la participación de la Administración Distrital, Gremio de Transporte y la  comunidad para coordinar la acciones a realizar para mejorar la 
prestación del servicio de transporte público en la ciudad
2- Implementar una pedagogía clara para orientar y sensibilizar a los usuarios al buen uso del transporte público legal
3- Recolectar información primaria para el diseño y estructuración de estudios técnicos para la implementación del taxímetro en la ciudad.
</t>
  </si>
  <si>
    <t>1- Falta de logística para mejorar la movilidad en puntos críticos
2- Sistema de información de movilidad  no acordes con las necesidades del usuario
3- Falta de información oficial para realizar los estudios técnicos para el diseño, demarcación e implementación de bicicarril</t>
  </si>
  <si>
    <t>1- Dotar a la entidad de logística para mejorar la movilidad en puntos críticos
2- Implementar un sistema de información acordes con las necesidades del usuario 
3- Recurrir a información oficial de primera fuente para realizar los estudios  técnicos para el diseño, demarcación e implementación de bicicarril</t>
  </si>
  <si>
    <t xml:space="preserve">Disminuir la tasa de mortalidad  en accidentes de transito 8,76 víctimas fatales por cada 100 mil habitantes
Mantener la tasa de morbilidad en accidentes de transito en 181 lesionados por cada 100 mil habitantes
</t>
  </si>
  <si>
    <t>Jesús Durán Barreto</t>
  </si>
  <si>
    <t>Heber Rico Royero</t>
  </si>
  <si>
    <t>Oscar González Prens</t>
  </si>
  <si>
    <t>1. Levantamiento de los 35 planes de acciones del sistema de control interno
2. Seguimiento del primer bimestre 2024 de los PQRS</t>
  </si>
  <si>
    <t>En este período no hubo avances en la meta.Se encuentra en proceso de estructuración la contración para la adquisición de  motocicletas ,  Camioneta y  carro electricos con destino al cuerpo de agentes del DATT</t>
  </si>
  <si>
    <t>En este período no hubo avances en la meta.Se encuentra en proceso de estructuración y verificacion para la contratación del servicio de mantenimiento preventivo y correctivo ( DATT )</t>
  </si>
  <si>
    <t>En este período no hubo avances en la meta.Se encuentra en proceso de estructuración y verificacion para la contratación del servicio de mantenimiento preventivo y correctivo  ( DATT)</t>
  </si>
  <si>
    <t>Durante este trimestre  no se tuvo avances en la meta y en las actividades de proyectos, debido a que solo hasta mediados del mes de marzo de 2024 se contrató el personal para apoyar en la estructuración de los documentos técnicos para la contratación de bienes y servicios para la puesta en marcha de este proyect0.</t>
  </si>
  <si>
    <t>Los datos de intervenidos corresponden a indirectos, de acuerdo a conteo aproximado y a datos presentados por otras autoridades en el marco del acompañamiento institucional, solo de forma directa corresponden a un 10%, en el caso de IE y otros programas no se han ejecutados de forma continua y/o directa por falta de personal en la oficina.</t>
  </si>
  <si>
    <t>Durante éste trimestre no se muestran avances en las metas y actividades de este proyecto , por cuanto el contrato de sustitución de VTA por unidades productivas de negocios expiró en diciembre de 2023. Se esta a la  espera de la adición de recursos yla estructuración del proceso y  la figura jurídica a utilizar para ejecutar el proyecto en la vigencia 2024, para sustituir  119 VTApara igual número de  beneficiarios.</t>
  </si>
  <si>
    <t>Durante los meses de enero, febrero y marzo de 2023, no se tuvo avances en las metas y en las actividades proyectos, debido a que el personal de apoyo a la gestión se encuentra en proceso de contratación.</t>
  </si>
  <si>
    <t xml:space="preserve"> Se está a la  espera de la adición de recursos yse trabaja en  la estructuración del proceso y  la figura jurídica a utilizar para ejecutar el proyecto en la vigencia 2024, para sustituir  60  VTA dedidacados al servicio turístico por el sistema de coches electricos para igual número de  beneficiarios.</t>
  </si>
  <si>
    <t>Reporte de Avances  Metas de Bienestar a 31 marzo de 2024</t>
  </si>
  <si>
    <t>Reporte de Avances  Metas productos del 1 enero al 31 de marzo de 2024</t>
  </si>
  <si>
    <t>Reporte de Avance  Actividades de proyectos  de Inversión del 1 de enero al 31 de marzo de 2024</t>
  </si>
  <si>
    <t>Reporte ejecución presuspuestal a 31 de marzo de 2024
según RP</t>
  </si>
  <si>
    <t>Reporte ejecución presuspuestal a 31 de marzo de 2024
según pagos</t>
  </si>
  <si>
    <t>OBSERVACION O RELACIÓN DE EVIDENCIA</t>
  </si>
  <si>
    <t>1.3.3.4.19-95-168- RB MULTAS TRANSITO Y TRANSPORTE</t>
  </si>
  <si>
    <t>1.3.3.1.00-93-001 RB ICLD</t>
  </si>
  <si>
    <t>1.3.3.5.01-93-079 RB RF PARTICIPACION IMPUESTO DE VEHICULO AUTOMOTOR</t>
  </si>
  <si>
    <t>1.3.3.5.01-95-079 RB RF PARTICIPACION IMPUESTO DE VEHICULO AUTOMOTOR</t>
  </si>
  <si>
    <t>Sin Registro</t>
  </si>
  <si>
    <t xml:space="preserve">Se realizaron controles  mediante opertivos  en las zonas de posibles terminales satelitales con las unidades asignadas </t>
  </si>
  <si>
    <t>SEGUIMIENTO PLAN DE ACCIÓN DATT 2024</t>
  </si>
  <si>
    <t>Tasa de mortalidad ( 2023 vs 2024)</t>
  </si>
  <si>
    <t># de muertos
2023</t>
  </si>
  <si>
    <t># de muertos
2024</t>
  </si>
  <si>
    <t>Variación
#</t>
  </si>
  <si>
    <t>ITEMS</t>
  </si>
  <si>
    <t>variación
#</t>
  </si>
  <si>
    <t>Variación
 %</t>
  </si>
  <si>
    <t>MUERTES</t>
  </si>
  <si>
    <t>Tasa de morbilidad ( 2023 vs 2024)</t>
  </si>
  <si>
    <t># de heridos
2023</t>
  </si>
  <si>
    <t># de heridos
2024</t>
  </si>
  <si>
    <t>HERIDOS</t>
  </si>
  <si>
    <t>Con corte a 31 de marzo de 2024</t>
  </si>
  <si>
    <t>La tasa de mortalidad  cerró  a 31  de marzo de 2024 en 1,94  mostrando  una  disminución  de 17,45% que equivale a 4 victimas fatales menos que  las registradas en el 2023.</t>
  </si>
  <si>
    <t xml:space="preserve">La tasa de morbilidad , cerró a 31 de marzo de 2024 en 35,46 mostrando una disminución  del 27,75%, que equivalen a 142 lesionados menos que los registrados en el 2023. </t>
  </si>
  <si>
    <t xml:space="preserve">La tasa de mortalidad  cerró  a 31  de marzo de 2024 en 1,94  mostrando  una  disminución  de 17,45% que equivale a 4 victimas fatales menos que  las registradas en el 2023.
La tasa de morbilidad , cerró a 31 de marzo de 2024 en 35,46 mostrando una disminución  del 27,75%, que equivalen a 142 lesionados menos que los registrados en el 2023. </t>
  </si>
  <si>
    <t>Elaborado por: Carlos Fuentes Alvarez- Asesor Externo SAF-DATT/ concorte a 31 de marzo de 2024</t>
  </si>
  <si>
    <t>Durante Los meses de enero a marzo de 2024, se adelantaron las siguientes gestiones para avanzar en las metas y actividades de señalización vial, con la reactivación del contrato SA-MC-DATT-002-2023 del 10 de octubre del 2023.</t>
  </si>
  <si>
    <t>Durante el primer trimestre de 2024, no se tuvo avances en esta actividad  proyectos, debido a que el personal, los bienes y servicios  de apoyo a la gestión para la operación y mantenimiento del sistema semafórico  se encuentran en proceso de  contratación.</t>
  </si>
  <si>
    <t>1-Resistencia de los operadores al cambio del sistema VTA  por el sistema de moto cargueros o la sustitución por un plan de negocio
2- Falta de personal idóneo y capacitado para sensibilizar en buenas prácticas para el manejo de cargas livianas
3- Falta de personal de apoyo para seguimiento y control a la operación del transporte de cargas livianas
4- Demoras en los procesos para la contratación en adquisición de moto cargueros para sustituir los vehículos de tracción animal</t>
  </si>
  <si>
    <t>1-Desarrollar talleres de socialización a conductores de VTA para adoptar el nuevo sistema de moto carguero o sustitución por planes de negocios
2, Conformar un equipo interdisciplinario con la participación de la Administración Distrital, empresa privada y comunidad para coordinar acciones a realizar para fortalecer la cultura ciudadana en las buenas prácticas en el transporte de cargas livianas
3-Contratar personal idóneo y capacitado para realizar seguimiento y control a la operación de transporte de cargas livianas
4- Implementar procesos menos rigurosos para facilitar la contratación en la adquisición de moto cargueros para sustituir los vehículos de tracción animal</t>
  </si>
  <si>
    <t>Reporte de Avances  Metas de Bienestar a 31 mayo de 2024</t>
  </si>
  <si>
    <t>Elaborado por: Carlos Fuentes Alvarez- Asesor Externo SAF-DATT/ concorte a 31 de mayo de 2024</t>
  </si>
  <si>
    <t>Reporte de Avances  Metas productos del 1 abril al 31 de mayo de 2024</t>
  </si>
  <si>
    <t>Reporte de Avance  Actividades de proyectos  de Inversión del 1 de abril al 31 de mayo de 2024</t>
  </si>
  <si>
    <t>Reporte ejecución presuspuestal a 31 de mayo de 2024
según RP</t>
  </si>
  <si>
    <t>Reporte ejecución presuspuestal a 31 de mayo de 2024
según pagos</t>
  </si>
  <si>
    <t>La sensibilización se realizó en  diferentes barrios e instituciones educativas.
En las diferentes estrategias se realizaron intervenciones  de forma directa e indirectas</t>
  </si>
  <si>
    <t xml:space="preserve">Se ejecutaron 19 actividades con el peatón, 10 actividades contra el mal parqueo, 2 actividades con motociclistas, adicional se hizo acompañamiento a BUS SIMIT en oferta integral (DATT a tu casa), apoyo en control en embarcadero, recorrido con coche turístico eléctrico en Centro Histórico, actividades tendientes a mejorar la Seguridad Vial en Bazurto y se capacitaron 8 empresas, se realizó actividad pedagógica en 1 universidad
</t>
  </si>
  <si>
    <t>Durante los meses de abril y mayo  2024, no se tuvo avances en esta actividad de  proyecto, debido a que  los bienes y servicios  de apoyo a la gestión para la operación y mantenimiento del sistema semafórico  se encuentran en proceso de  contratación.</t>
  </si>
  <si>
    <t>Durante los meses de abril y mayo  2024, no se tuvo avances en esta actividad de  proyecto, debido a que  los bienes y servicios  de apoyo a la gestión para la instación , demarcación y  mantenimiento e la señalización vial se encuentran en proceso de estructuración y de  contratación.</t>
  </si>
  <si>
    <t xml:space="preserve">ABRIL DE 2024 
Se da inicio a la revisión del plan local de seguridad vial del Distrito de Cartagena teniendo en cuenta las modificaciones contenidas en el plan nacional de seguridad vial
MAYO DE 2024 
Se da inicio a la construcción de las áreas de Acción que se encuentran dentro del nuevo plan de Seguridad Nacional.
</t>
  </si>
  <si>
    <t>Durante el mes mayo de 2024, se tuvo avances en las metas y en las actividades proyectos, debido a que se empezó con el contrato de mantenimiento a partir de 14/05/2024.</t>
  </si>
  <si>
    <t>Durante el mes mayo de 2024, se tuvo avances en las actividades proyecto, mediante el contrato de mantenimiento a partir de 14/05/2024.</t>
  </si>
  <si>
    <t xml:space="preserve">A corte 31 de mayo del año 2024 tuvimos un avance de cumplimiento del 7% en gestión documental de acuerdo con la Ley 594 del 2000 y 1712 del 2014 PGD (Programa de gestión Documental) con base en las normas archivísticas en donde se continúa implementando procesos y actividades a desarrollar dentro del archivo y demás áreas de la entidad, tales como planeación, producción, distribución, trámites, organización, conservación, consulta y disposición final.
</t>
  </si>
  <si>
    <t xml:space="preserve">Se ejecutaron 2 campañas pedagógicas en el mes de abril, por diferentes medios para el uso de Transporte Público Masivo, Colectivo e Individual. </t>
  </si>
  <si>
    <t>Se realizó un contrato interadministrativo No-057 de 2023, cuyo objeto es de proponer alternativas para la reestructuración de la operación del transporte público colectivo, ya la FDN realizó la entrega de este estudio, el cual de primera mano ya se realizó un primer cambio de recorrido de la ruta Arroyo Grande – Cartagena - Arroyo Grande, resolución que se encuentra en revisión jurídica para la firma del Alcalde.</t>
  </si>
  <si>
    <t>Durante este trimestre  no se tuvo avances en la meta y en las actividades , debido a que los estudios técnicos y  la contratación de bienes y servicios para la puesta en marcha de este proyecto se encuentran en estructuración.</t>
  </si>
  <si>
    <t>Con corte a 31 de mayo de 2024</t>
  </si>
  <si>
    <t>La tasa de mortalidad  cerró  a 31  de mayo de 2024 en 3,63  mostrando  una  disminución  de 0,82%. El número victimas fatales se mantuvo igual</t>
  </si>
  <si>
    <t xml:space="preserve">La tasa de morbilidad , cerró a 31 de mayo de 2024 en 65,62 mostrando una disminución  del 16,56%, que equivalen a 133 lesionados menos que los registrados en el 2023. </t>
  </si>
  <si>
    <t xml:space="preserve">La tasa de mortalidad  cerró  a 31  de mayo de 2024 en 3,63  mostrando  una  disminución  de 0,82%. El número victimas fatales se mantuvo igual
La tasa de morbilidad , cerró a 31 de mayo de 2024 en 65,62 mostrando una disminución  del 16,56%, que equivalen a 133 lesionados menos que los registrados en el 2023. </t>
  </si>
  <si>
    <t>% de Cumplimiento meta producto al año</t>
  </si>
  <si>
    <t>% de avance meta cuatrinenio</t>
  </si>
  <si>
    <t>AVANCE PROGRAMA REDUCCION DE LA SINIESTRALIDAD</t>
  </si>
  <si>
    <t xml:space="preserve">AVANCE DEL PROGRAMA FORTALECIMIENTO DE LA CAPACIDAD DE RESPUESTA DEL DEPARTAMENTO ADMINISTRATIVO DE TRANSITO TRANSPORTE </t>
  </si>
  <si>
    <t>|</t>
  </si>
  <si>
    <t>AVANCE DEL PROGRAMA MOVILIDAD SOSTENIBLE EN EL DISTRITO DE CARTAGENA</t>
  </si>
  <si>
    <t>AVANCE PROMEDIO METAS MAYO 2024</t>
  </si>
  <si>
    <t>AVANCE DEL PROYECTO FORTALECIMIENTO DE LA EDUCACIÓN CULTURA Y SEGURIDAD VIAL EN EL DISTRITO DE   CARTAGENA DE INDIAS</t>
  </si>
  <si>
    <t>AVANCE PORCENTUAL ACTIVIDADES DEL PROYECTO</t>
  </si>
  <si>
    <t>AVANCE DEL PROYECTO AMPLIACIÓN Y MANTENIMIENTO DE LA SEÑALIZACIÓN VIAL EN EL DISTRITO DE  CARTAGENA DE INDIAS</t>
  </si>
  <si>
    <t>AVANCE DEL PROYECTO FORMULACIÓN Y ADOPCIÓN DEL PLAN LOCAL DE SEGURIDAD VIAL EN EL DISTRITO DE  CARTAGENA DE INDIAS</t>
  </si>
  <si>
    <t>AVANCE DEL PROYECTO IMPLEMENTACIÓN DE REINGENIERIA INSTITUCIONAL Y FORTALECIMIENTO FINANCIERO DEL DEPARTAMENTO ADMINISTRATIVO DE TRANSITO Y TRANSPORTE DE   CARTAGENA DE INDIAS</t>
  </si>
  <si>
    <t>AVANCE DEL PROYECTO DISEÑO E IMPLEMENTACIÓN DE UNA PLATAFORMA TECNOLÓGICA  VIRTUAL PARA LA INFORMACIÓN Y LA GESTIÓN DE TRÁMITES EN EL DEPARTAMENTO ADMINISTRATIVO DE TRÁNSITO Y TRANSPORTE EN EL DISTRITO DE   CARTAGENA DE INDIAS</t>
  </si>
  <si>
    <t>AVANCE DEL PROYECTO ESTUDIOS PARA IMPLEMENTAR EL SISTEMA DE FISCALIZACIÓN ELECTRÓNICA PARA LA REGULACIÓN Y EL CONTROL DEL TRÁNSITO EN EL DISTRITO DE   CARTAGENA DE INDIAS</t>
  </si>
  <si>
    <t>AVANCE DEL PROYECTO APOYO PARA LA GESTIÓN DEL TRANSPORTE PÚBLICO MASIVO COLECTIVO E INDIVIDUAL EN EL DISTRITO DE   CARTAGENA DE INDIAS</t>
  </si>
  <si>
    <t>AVANCE DEL PROYECTO IMPLEMENTACIÓN SISTEMA DE MOVILIDAD SOSTENIBLE EN EL DISTRITO DE   CARTAGENA DE INDIAS</t>
  </si>
  <si>
    <t>AVANCE DEL PROYECTO SUSTITUCIÓN DE VEHÍCULOS DE TRACCIÓN ANIMAL DEDICADOS AL TRANSPORTE DE CARGA LIVIANA EXISTENTES EN EL DISTRITO DE CARTAGENA DE INDIAS</t>
  </si>
  <si>
    <t>AVANCE PLAN DE ACCION MAYO 2024</t>
  </si>
  <si>
    <t>AVANCE PRESUPUESTAL DEL PROYECTO</t>
  </si>
  <si>
    <t>AVANCE PORCENTUAL EJECUCION  PRESUPUESTAL DEL PROYECTO</t>
  </si>
  <si>
    <t>AVANCE PORCENTUAL DATT MAYO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</si>
</sst>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164" formatCode="_-&quot;$&quot;\ * #,##0_-;\-&quot;$&quot;\ * #,##0_-;_-&quot;$&quot;\ * &quot;-&quot;_-;_-@_-"/>
    <numFmt numFmtId="165" formatCode="_-&quot;$&quot;\ * #,##0.00_-;\-&quot;$&quot;\ * #,##0.00_-;_-&quot;$&quot;\ * &quot;-&quot;??_-;_-@_-"/>
    <numFmt numFmtId="166" formatCode="0;[Red]0"/>
    <numFmt numFmtId="167" formatCode="dd/mm/yy;@"/>
    <numFmt numFmtId="168" formatCode="&quot;$&quot;\ #,##0.00"/>
    <numFmt numFmtId="169" formatCode="dd/mm/yyyy;@"/>
    <numFmt numFmtId="170" formatCode="0.0"/>
    <numFmt numFmtId="171" formatCode="#,##0.00;[Red]#,##0.00"/>
    <numFmt numFmtId="172" formatCode="#,##0;[Red]#,##0"/>
    <numFmt numFmtId="173" formatCode="0.0%"/>
    <numFmt numFmtId="175" formatCode="0.000%"/>
  </numFmts>
  <fonts count="60"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color theme="1"/>
      <name val="Calibri"/>
      <family val="2"/>
      <scheme val="minor"/>
    </font>
    <font>
      <sz val="11"/>
      <color theme="1"/>
      <name val="Calibri"/>
      <family val="2"/>
    </font>
    <font>
      <b/>
      <sz val="12"/>
      <color theme="1"/>
      <name val="Arial"/>
      <family val="2"/>
    </font>
    <font>
      <sz val="12"/>
      <color theme="1"/>
      <name val="Calibri"/>
      <family val="2"/>
      <scheme val="minor"/>
    </font>
    <font>
      <sz val="11"/>
      <color theme="1"/>
      <name val="Arial"/>
      <family val="2"/>
    </font>
    <font>
      <b/>
      <sz val="11"/>
      <color theme="1"/>
      <name val="Arial"/>
      <family val="2"/>
    </font>
    <font>
      <b/>
      <sz val="11"/>
      <name val="Arial"/>
      <family val="2"/>
    </font>
    <font>
      <b/>
      <sz val="11"/>
      <color theme="1" tint="4.9989318521683403E-2"/>
      <name val="Arial"/>
      <family val="2"/>
    </font>
    <font>
      <sz val="12"/>
      <color theme="1" tint="4.9989318521683403E-2"/>
      <name val="Calibri"/>
      <family val="2"/>
      <scheme val="minor"/>
    </font>
    <font>
      <sz val="12"/>
      <name val="Calibri"/>
      <family val="2"/>
      <scheme val="minor"/>
    </font>
    <font>
      <sz val="11"/>
      <color theme="1"/>
      <name val="Calibri"/>
      <family val="2"/>
      <scheme val="minor"/>
    </font>
    <font>
      <b/>
      <sz val="20"/>
      <color theme="1"/>
      <name val="Calibri"/>
      <family val="2"/>
      <scheme val="minor"/>
    </font>
    <font>
      <b/>
      <sz val="20"/>
      <name val="Calibri"/>
      <family val="2"/>
      <scheme val="minor"/>
    </font>
    <font>
      <sz val="14"/>
      <color theme="1"/>
      <name val="Calibri"/>
      <family val="2"/>
      <scheme val="minor"/>
    </font>
    <font>
      <sz val="18"/>
      <color theme="1"/>
      <name val="Calibri"/>
      <family val="2"/>
      <scheme val="minor"/>
    </font>
    <font>
      <sz val="11"/>
      <name val="Calibri"/>
      <family val="2"/>
      <scheme val="minor"/>
    </font>
    <font>
      <sz val="16"/>
      <color theme="1"/>
      <name val="Calibri"/>
      <family val="2"/>
      <scheme val="minor"/>
    </font>
    <font>
      <b/>
      <sz val="16"/>
      <name val="Calibri"/>
      <family val="2"/>
      <scheme val="minor"/>
    </font>
    <font>
      <sz val="14"/>
      <color theme="1" tint="4.9989318521683403E-2"/>
      <name val="Calibri"/>
      <family val="2"/>
      <scheme val="minor"/>
    </font>
    <font>
      <sz val="11"/>
      <name val="Calibri"/>
      <family val="2"/>
    </font>
    <font>
      <sz val="10"/>
      <color rgb="FF000000"/>
      <name val="Times New Roman"/>
      <family val="1"/>
    </font>
    <font>
      <sz val="14"/>
      <color theme="1" tint="4.9989318521683403E-2"/>
      <name val="Arial"/>
      <family val="2"/>
    </font>
    <font>
      <sz val="11"/>
      <color theme="1" tint="4.9989318521683403E-2"/>
      <name val="Calibri"/>
      <family val="2"/>
      <scheme val="minor"/>
    </font>
    <font>
      <sz val="11"/>
      <color theme="1" tint="4.9989318521683403E-2"/>
      <name val="Arial"/>
      <family val="2"/>
    </font>
    <font>
      <sz val="12"/>
      <color indexed="81"/>
      <name val="Tahoma"/>
      <family val="2"/>
    </font>
    <font>
      <b/>
      <sz val="12"/>
      <color indexed="81"/>
      <name val="Tahoma"/>
      <family val="2"/>
    </font>
    <font>
      <sz val="11"/>
      <name val="Arial Narrow"/>
      <family val="2"/>
    </font>
    <font>
      <sz val="11"/>
      <color theme="1"/>
      <name val="Arial Narrow"/>
      <family val="2"/>
    </font>
    <font>
      <b/>
      <sz val="14"/>
      <name val="Calibri"/>
      <family val="2"/>
      <scheme val="minor"/>
    </font>
    <font>
      <b/>
      <sz val="14"/>
      <name val="Calibri"/>
      <family val="2"/>
    </font>
    <font>
      <b/>
      <sz val="14"/>
      <color theme="1"/>
      <name val="Calibri"/>
      <family val="2"/>
      <scheme val="minor"/>
    </font>
    <font>
      <sz val="14"/>
      <name val="Calibri"/>
      <family val="2"/>
      <scheme val="minor"/>
    </font>
    <font>
      <b/>
      <sz val="14"/>
      <color theme="1"/>
      <name val="Arial Narrow"/>
      <family val="2"/>
    </font>
    <font>
      <sz val="12"/>
      <name val="Arial Narrow"/>
      <family val="2"/>
    </font>
    <font>
      <b/>
      <sz val="12"/>
      <name val="Calibri"/>
      <family val="2"/>
      <scheme val="minor"/>
    </font>
    <font>
      <b/>
      <sz val="11"/>
      <name val="Calibri"/>
      <family val="2"/>
      <scheme val="minor"/>
    </font>
    <font>
      <b/>
      <sz val="11"/>
      <color theme="0"/>
      <name val="Calibri"/>
      <family val="2"/>
    </font>
    <font>
      <b/>
      <sz val="12"/>
      <color theme="0"/>
      <name val="Calibri"/>
      <family val="2"/>
    </font>
    <font>
      <sz val="12"/>
      <name val="Calibri"/>
      <family val="2"/>
    </font>
    <font>
      <sz val="10"/>
      <name val="Calibri"/>
      <family val="2"/>
    </font>
    <font>
      <sz val="11"/>
      <color rgb="FFFF0000"/>
      <name val="Calibri"/>
      <family val="2"/>
      <scheme val="minor"/>
    </font>
    <font>
      <sz val="16"/>
      <name val="Calibri"/>
      <family val="2"/>
      <scheme val="minor"/>
    </font>
    <font>
      <sz val="18"/>
      <name val="Calibri"/>
      <family val="2"/>
      <scheme val="minor"/>
    </font>
    <font>
      <sz val="36"/>
      <color rgb="FFFF0000"/>
      <name val="Calibri"/>
      <family val="2"/>
      <scheme val="minor"/>
    </font>
    <font>
      <b/>
      <sz val="16"/>
      <color rgb="FFFF0000"/>
      <name val="Calibri"/>
      <family val="2"/>
      <scheme val="minor"/>
    </font>
    <font>
      <b/>
      <sz val="20"/>
      <color rgb="FFFF0000"/>
      <name val="Calibri"/>
      <family val="2"/>
      <scheme val="minor"/>
    </font>
    <font>
      <sz val="20"/>
      <name val="Calibri"/>
      <family val="2"/>
      <scheme val="minor"/>
    </font>
    <font>
      <sz val="22"/>
      <name val="Calibri"/>
      <family val="2"/>
      <scheme val="minor"/>
    </font>
    <font>
      <b/>
      <sz val="18"/>
      <color rgb="FFFF0000"/>
      <name val="Calibri"/>
      <family val="2"/>
      <scheme val="minor"/>
    </font>
    <font>
      <b/>
      <sz val="12"/>
      <color rgb="FFFF0000"/>
      <name val="Calibri"/>
      <family val="2"/>
      <scheme val="minor"/>
    </font>
    <font>
      <b/>
      <sz val="12"/>
      <color theme="1" tint="4.9989318521683403E-2"/>
      <name val="Arial"/>
      <family val="2"/>
    </font>
    <font>
      <b/>
      <sz val="14"/>
      <color rgb="FFFF0000"/>
      <name val="Calibri"/>
      <family val="2"/>
      <scheme val="minor"/>
    </font>
    <font>
      <b/>
      <sz val="11"/>
      <color rgb="FFFF0000"/>
      <name val="Calibri"/>
      <family val="2"/>
      <scheme val="minor"/>
    </font>
    <font>
      <b/>
      <sz val="22"/>
      <color rgb="FFFF0000"/>
      <name val="Calibri"/>
      <family val="2"/>
      <scheme val="minor"/>
    </font>
    <font>
      <b/>
      <sz val="16"/>
      <name val="Arial"/>
      <family val="2"/>
    </font>
  </fonts>
  <fills count="19">
    <fill>
      <patternFill patternType="none"/>
    </fill>
    <fill>
      <patternFill patternType="gray125"/>
    </fill>
    <fill>
      <patternFill patternType="solid">
        <fgColor rgb="FFDBE5F1"/>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bgColor indexed="64"/>
      </patternFill>
    </fill>
    <fill>
      <patternFill patternType="solid">
        <fgColor theme="7" tint="0.59999389629810485"/>
        <bgColor indexed="64"/>
      </patternFill>
    </fill>
    <fill>
      <patternFill patternType="solid">
        <fgColor rgb="FFFFFF00"/>
        <bgColor indexed="64"/>
      </patternFill>
    </fill>
    <fill>
      <patternFill patternType="solid">
        <fgColor rgb="FF0070C0"/>
        <bgColor indexed="64"/>
      </patternFill>
    </fill>
    <fill>
      <patternFill patternType="solid">
        <fgColor theme="2" tint="-0.749992370372631"/>
        <bgColor indexed="64"/>
      </patternFill>
    </fill>
    <fill>
      <patternFill patternType="solid">
        <fgColor theme="5" tint="-0.249977111117893"/>
        <bgColor indexed="64"/>
      </patternFill>
    </fill>
    <fill>
      <patternFill patternType="solid">
        <fgColor theme="9"/>
        <bgColor indexed="64"/>
      </patternFill>
    </fill>
    <fill>
      <patternFill patternType="solid">
        <fgColor theme="8" tint="-0.499984740745262"/>
        <bgColor indexed="64"/>
      </patternFill>
    </fill>
    <fill>
      <patternFill patternType="solid">
        <fgColor rgb="FF00B0F0"/>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6" fillId="0" borderId="0"/>
    <xf numFmtId="165" fontId="15" fillId="0" borderId="0" applyFont="0" applyFill="0" applyBorder="0" applyAlignment="0" applyProtection="0"/>
    <xf numFmtId="9" fontId="15" fillId="0" borderId="0" applyFont="0" applyFill="0" applyBorder="0" applyAlignment="0" applyProtection="0"/>
    <xf numFmtId="0" fontId="25" fillId="0" borderId="0"/>
  </cellStyleXfs>
  <cellXfs count="586">
    <xf numFmtId="0" fontId="0" fillId="0" borderId="0" xfId="0"/>
    <xf numFmtId="0" fontId="7" fillId="0" borderId="1" xfId="4" applyFont="1" applyBorder="1" applyAlignment="1">
      <alignment horizontal="left" vertical="center"/>
    </xf>
    <xf numFmtId="0" fontId="17" fillId="0" borderId="2" xfId="0" applyFont="1" applyBorder="1" applyAlignment="1">
      <alignment vertical="center" wrapText="1"/>
    </xf>
    <xf numFmtId="0" fontId="9" fillId="0" borderId="0" xfId="0" applyFont="1"/>
    <xf numFmtId="0" fontId="10" fillId="9"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vertical="center" wrapText="1"/>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9" fontId="20" fillId="0" borderId="1" xfId="6" applyFont="1" applyBorder="1" applyAlignment="1">
      <alignment horizontal="center" vertical="center" wrapText="1"/>
    </xf>
    <xf numFmtId="167" fontId="20"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0" fillId="0" borderId="1" xfId="0" applyFont="1" applyBorder="1" applyAlignment="1">
      <alignment horizontal="left" vertical="center" wrapText="1"/>
    </xf>
    <xf numFmtId="14" fontId="20" fillId="0" borderId="1" xfId="0" applyNumberFormat="1" applyFont="1" applyBorder="1" applyAlignment="1">
      <alignment horizontal="center" vertical="center" wrapText="1"/>
    </xf>
    <xf numFmtId="0" fontId="20" fillId="0" borderId="1" xfId="0" applyFont="1" applyBorder="1" applyAlignment="1">
      <alignment vertical="center" wrapText="1"/>
    </xf>
    <xf numFmtId="14" fontId="0" fillId="0" borderId="1" xfId="0" applyNumberFormat="1" applyBorder="1" applyAlignment="1">
      <alignment horizontal="center" vertical="center"/>
    </xf>
    <xf numFmtId="9" fontId="24" fillId="0" borderId="1" xfId="6" applyFont="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0" fillId="0" borderId="1" xfId="7" applyFont="1" applyBorder="1" applyAlignment="1">
      <alignment vertical="center" wrapText="1"/>
    </xf>
    <xf numFmtId="9" fontId="24" fillId="0" borderId="1" xfId="6" applyFont="1" applyBorder="1" applyAlignment="1">
      <alignment horizontal="center" vertical="center"/>
    </xf>
    <xf numFmtId="4" fontId="20" fillId="0" borderId="1" xfId="0" applyNumberFormat="1" applyFont="1" applyBorder="1" applyAlignment="1">
      <alignment horizontal="center" vertical="center" wrapText="1"/>
    </xf>
    <xf numFmtId="3" fontId="22" fillId="0" borderId="1" xfId="0" applyNumberFormat="1" applyFont="1" applyFill="1" applyBorder="1" applyAlignment="1">
      <alignment horizontal="center" vertical="center"/>
    </xf>
    <xf numFmtId="0" fontId="20" fillId="0" borderId="0" xfId="0" applyFont="1" applyAlignment="1">
      <alignment vertical="center" wrapText="1"/>
    </xf>
    <xf numFmtId="9" fontId="20" fillId="0" borderId="1" xfId="6" applyFont="1" applyBorder="1" applyAlignment="1">
      <alignment horizontal="center" vertical="center"/>
    </xf>
    <xf numFmtId="9" fontId="20" fillId="0" borderId="1" xfId="6" applyFont="1" applyFill="1" applyBorder="1" applyAlignment="1">
      <alignment horizontal="center" vertical="center"/>
    </xf>
    <xf numFmtId="14" fontId="20" fillId="0" borderId="1" xfId="0" applyNumberFormat="1" applyFont="1" applyFill="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6" fontId="0" fillId="0" borderId="1" xfId="0" applyNumberFormat="1" applyFont="1" applyBorder="1" applyAlignment="1">
      <alignment horizontal="center" vertical="center" wrapText="1"/>
    </xf>
    <xf numFmtId="0" fontId="20" fillId="0" borderId="1" xfId="0" applyFont="1" applyBorder="1" applyAlignment="1">
      <alignment horizontal="center" wrapText="1"/>
    </xf>
    <xf numFmtId="1" fontId="20" fillId="0" borderId="1" xfId="0" applyNumberFormat="1" applyFont="1" applyBorder="1" applyAlignment="1">
      <alignment horizontal="center" vertical="center" wrapText="1"/>
    </xf>
    <xf numFmtId="9" fontId="0" fillId="0" borderId="1" xfId="6" applyFont="1" applyBorder="1" applyAlignment="1">
      <alignment horizontal="center" vertical="center" wrapText="1"/>
    </xf>
    <xf numFmtId="14" fontId="0" fillId="0" borderId="1" xfId="0" applyNumberFormat="1" applyBorder="1" applyAlignment="1">
      <alignment horizontal="center" vertical="center" wrapText="1"/>
    </xf>
    <xf numFmtId="0" fontId="2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9" fontId="8" fillId="0" borderId="1" xfId="6" applyFont="1" applyBorder="1" applyAlignment="1">
      <alignment horizontal="center" vertical="center" wrapText="1"/>
    </xf>
    <xf numFmtId="4" fontId="20" fillId="0" borderId="1" xfId="0" applyNumberFormat="1" applyFont="1" applyFill="1" applyBorder="1" applyAlignment="1">
      <alignment horizontal="center" vertical="center" wrapText="1"/>
    </xf>
    <xf numFmtId="168" fontId="15" fillId="0" borderId="14" xfId="5" applyNumberFormat="1" applyFont="1" applyFill="1" applyBorder="1" applyAlignment="1">
      <alignment horizontal="center" vertical="center"/>
    </xf>
    <xf numFmtId="0" fontId="0" fillId="0" borderId="14" xfId="0" applyFont="1" applyFill="1" applyBorder="1" applyAlignment="1">
      <alignment vertical="center" wrapText="1"/>
    </xf>
    <xf numFmtId="0" fontId="5" fillId="0" borderId="0" xfId="0" applyFont="1"/>
    <xf numFmtId="0" fontId="0" fillId="0" borderId="0" xfId="0" applyAlignment="1">
      <alignment horizontal="center" vertical="center"/>
    </xf>
    <xf numFmtId="0" fontId="18" fillId="0" borderId="0" xfId="0" applyFont="1" applyAlignment="1">
      <alignment horizontal="center" vertical="center"/>
    </xf>
    <xf numFmtId="0" fontId="27" fillId="0" borderId="0" xfId="0" applyFont="1" applyAlignment="1">
      <alignment horizontal="center"/>
    </xf>
    <xf numFmtId="1" fontId="0" fillId="0" borderId="0" xfId="0" applyNumberFormat="1" applyAlignment="1">
      <alignment horizontal="center" vertical="center"/>
    </xf>
    <xf numFmtId="0" fontId="13" fillId="0" borderId="0" xfId="0" applyFont="1" applyAlignment="1">
      <alignment horizontal="center"/>
    </xf>
    <xf numFmtId="0" fontId="28" fillId="0" borderId="0" xfId="0" applyFont="1" applyAlignment="1">
      <alignment horizontal="center" vertical="center" wrapText="1"/>
    </xf>
    <xf numFmtId="166" fontId="9" fillId="0" borderId="0" xfId="0" applyNumberFormat="1" applyFont="1" applyAlignment="1">
      <alignment horizontal="center" vertical="center"/>
    </xf>
    <xf numFmtId="0" fontId="20" fillId="0" borderId="0" xfId="0" applyFont="1" applyAlignment="1">
      <alignment horizontal="center"/>
    </xf>
    <xf numFmtId="3" fontId="20" fillId="0" borderId="0" xfId="0" applyNumberFormat="1" applyFont="1" applyAlignment="1">
      <alignment horizontal="center" vertical="center"/>
    </xf>
    <xf numFmtId="0" fontId="20"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68" fontId="0" fillId="0" borderId="0" xfId="0" applyNumberFormat="1"/>
    <xf numFmtId="0" fontId="20" fillId="0" borderId="1" xfId="0" applyFont="1" applyBorder="1" applyAlignment="1">
      <alignment horizontal="center" vertical="center" wrapText="1"/>
    </xf>
    <xf numFmtId="9" fontId="20" fillId="0" borderId="1" xfId="6" applyFont="1" applyBorder="1" applyAlignment="1">
      <alignment horizontal="center" vertical="center" wrapText="1"/>
    </xf>
    <xf numFmtId="14" fontId="20"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1" fillId="0" borderId="1" xfId="0" applyFont="1" applyFill="1" applyBorder="1" applyAlignment="1">
      <alignment horizontal="center" vertical="center"/>
    </xf>
    <xf numFmtId="0" fontId="20" fillId="0" borderId="1" xfId="0" applyFont="1" applyBorder="1" applyAlignment="1">
      <alignment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4" xfId="0" applyFill="1" applyBorder="1" applyAlignment="1">
      <alignment horizontal="center" vertical="center" wrapText="1"/>
    </xf>
    <xf numFmtId="41" fontId="0" fillId="0" borderId="1" xfId="0" applyNumberFormat="1" applyBorder="1" applyAlignment="1">
      <alignment horizontal="center" vertical="center"/>
    </xf>
    <xf numFmtId="0" fontId="21" fillId="0" borderId="14" xfId="0" applyFont="1" applyFill="1" applyBorder="1" applyAlignment="1">
      <alignment horizontal="center" vertical="center"/>
    </xf>
    <xf numFmtId="0" fontId="0" fillId="0" borderId="1" xfId="0" applyFont="1" applyBorder="1" applyAlignment="1">
      <alignment horizontal="center" vertical="center"/>
    </xf>
    <xf numFmtId="0" fontId="32" fillId="0" borderId="1" xfId="0" applyFont="1" applyBorder="1" applyAlignment="1">
      <alignment horizontal="center" vertical="center" wrapText="1"/>
    </xf>
    <xf numFmtId="0" fontId="20" fillId="0" borderId="1" xfId="0" applyFont="1" applyBorder="1" applyAlignment="1">
      <alignment horizontal="center" vertical="center"/>
    </xf>
    <xf numFmtId="14"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0" fillId="0" borderId="14" xfId="0" applyFont="1" applyFill="1" applyBorder="1" applyAlignment="1">
      <alignment horizontal="center" vertical="center" wrapText="1"/>
    </xf>
    <xf numFmtId="4" fontId="20" fillId="0" borderId="14" xfId="0" applyNumberFormat="1" applyFont="1" applyFill="1" applyBorder="1" applyAlignment="1">
      <alignment horizontal="center" vertical="center" wrapText="1"/>
    </xf>
    <xf numFmtId="0" fontId="0" fillId="0" borderId="1" xfId="0" applyFont="1" applyBorder="1" applyAlignment="1">
      <alignment vertical="center" wrapText="1"/>
    </xf>
    <xf numFmtId="3" fontId="0"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3" fillId="0" borderId="1" xfId="0" applyFont="1" applyBorder="1" applyAlignment="1">
      <alignment horizontal="center" vertical="center"/>
    </xf>
    <xf numFmtId="0" fontId="33" fillId="0" borderId="1" xfId="0" applyFont="1" applyFill="1" applyBorder="1" applyAlignment="1">
      <alignment horizontal="center" vertical="center"/>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3" fontId="22"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1" fontId="22" fillId="0" borderId="1" xfId="0" applyNumberFormat="1" applyFont="1" applyBorder="1" applyAlignment="1">
      <alignment horizontal="center" vertical="center"/>
    </xf>
    <xf numFmtId="2" fontId="22" fillId="0" borderId="1" xfId="0" applyNumberFormat="1" applyFont="1" applyFill="1" applyBorder="1" applyAlignment="1">
      <alignment horizontal="center" vertical="center"/>
    </xf>
    <xf numFmtId="1" fontId="22" fillId="0" borderId="1" xfId="0" applyNumberFormat="1" applyFont="1" applyFill="1" applyBorder="1" applyAlignment="1">
      <alignment horizontal="center" vertical="center"/>
    </xf>
    <xf numFmtId="0" fontId="22" fillId="0" borderId="14" xfId="0" applyFont="1" applyFill="1" applyBorder="1" applyAlignment="1">
      <alignment horizontal="center" vertical="center" wrapText="1"/>
    </xf>
    <xf numFmtId="1" fontId="22" fillId="0" borderId="14" xfId="0" applyNumberFormat="1" applyFont="1" applyFill="1" applyBorder="1" applyAlignment="1">
      <alignment horizontal="center" vertical="center"/>
    </xf>
    <xf numFmtId="0" fontId="20" fillId="0" borderId="1" xfId="0" applyFont="1" applyBorder="1" applyAlignment="1">
      <alignment horizontal="center" vertical="center" wrapText="1"/>
    </xf>
    <xf numFmtId="0" fontId="31" fillId="0" borderId="1" xfId="6" applyNumberFormat="1" applyFont="1" applyFill="1" applyBorder="1" applyAlignment="1">
      <alignment horizontal="center" vertical="center" wrapText="1"/>
    </xf>
    <xf numFmtId="9" fontId="32" fillId="0" borderId="1" xfId="6" applyFont="1" applyBorder="1" applyAlignment="1">
      <alignment horizontal="center" vertical="center" wrapText="1"/>
    </xf>
    <xf numFmtId="9" fontId="38" fillId="0" borderId="1" xfId="6" applyFont="1" applyFill="1" applyBorder="1" applyAlignment="1">
      <alignment horizontal="center" vertical="center" wrapText="1"/>
    </xf>
    <xf numFmtId="9" fontId="31" fillId="0" borderId="1" xfId="6" applyFont="1" applyFill="1" applyBorder="1" applyAlignment="1">
      <alignment horizontal="center" vertical="center" wrapText="1"/>
    </xf>
    <xf numFmtId="0" fontId="33" fillId="0" borderId="1" xfId="0" applyFont="1" applyBorder="1" applyAlignment="1">
      <alignment horizontal="center" vertical="center" wrapText="1"/>
    </xf>
    <xf numFmtId="0" fontId="0" fillId="0" borderId="1" xfId="0" applyFont="1" applyBorder="1" applyAlignment="1">
      <alignment horizontal="center" vertical="center" wrapText="1"/>
    </xf>
    <xf numFmtId="3" fontId="22" fillId="0" borderId="1" xfId="0" applyNumberFormat="1" applyFont="1" applyBorder="1" applyAlignment="1">
      <alignment horizontal="center" vertical="center"/>
    </xf>
    <xf numFmtId="1" fontId="22" fillId="0" borderId="1" xfId="0" applyNumberFormat="1" applyFont="1" applyBorder="1" applyAlignment="1">
      <alignment horizontal="center" vertical="center"/>
    </xf>
    <xf numFmtId="1" fontId="22" fillId="0" borderId="1" xfId="0" applyNumberFormat="1" applyFont="1" applyFill="1" applyBorder="1" applyAlignment="1">
      <alignment horizontal="center" vertical="center"/>
    </xf>
    <xf numFmtId="0" fontId="7" fillId="7" borderId="1" xfId="0" applyFont="1" applyFill="1" applyBorder="1" applyAlignment="1">
      <alignment horizontal="center" vertical="center" wrapText="1"/>
    </xf>
    <xf numFmtId="9" fontId="32" fillId="0" borderId="1" xfId="6" applyFont="1" applyBorder="1" applyAlignment="1">
      <alignment horizontal="center" vertical="center"/>
    </xf>
    <xf numFmtId="0" fontId="7" fillId="3" borderId="7" xfId="0" applyFont="1" applyFill="1" applyBorder="1" applyAlignment="1">
      <alignment horizontal="center" vertical="center"/>
    </xf>
    <xf numFmtId="168" fontId="0" fillId="0" borderId="1" xfId="0" applyNumberFormat="1" applyBorder="1" applyAlignment="1">
      <alignment horizontal="center" vertical="center"/>
    </xf>
    <xf numFmtId="168" fontId="15" fillId="0" borderId="1" xfId="5" applyNumberFormat="1" applyFont="1" applyFill="1" applyBorder="1" applyAlignment="1">
      <alignment horizontal="center" vertical="center"/>
    </xf>
    <xf numFmtId="167" fontId="0" fillId="0" borderId="1" xfId="0" applyNumberFormat="1" applyBorder="1" applyAlignment="1">
      <alignment horizontal="center" vertical="center"/>
    </xf>
    <xf numFmtId="0" fontId="39" fillId="0" borderId="1" xfId="0" applyFont="1" applyBorder="1" applyAlignment="1">
      <alignment horizontal="center" vertical="center" wrapText="1"/>
    </xf>
    <xf numFmtId="0" fontId="0" fillId="0" borderId="2" xfId="0" applyBorder="1" applyAlignment="1">
      <alignment vertical="center" wrapText="1"/>
    </xf>
    <xf numFmtId="168" fontId="15" fillId="0" borderId="1" xfId="5" applyNumberFormat="1" applyFont="1" applyFill="1" applyBorder="1" applyAlignment="1">
      <alignment vertical="center"/>
    </xf>
    <xf numFmtId="0" fontId="42" fillId="12" borderId="1" xfId="0" applyFont="1" applyFill="1" applyBorder="1" applyAlignment="1">
      <alignment horizontal="center" vertical="center" wrapText="1"/>
    </xf>
    <xf numFmtId="0" fontId="41" fillId="13" borderId="1" xfId="0" applyFont="1" applyFill="1" applyBorder="1" applyAlignment="1">
      <alignment horizontal="center" vertical="center" wrapText="1"/>
    </xf>
    <xf numFmtId="0" fontId="41" fillId="14" borderId="1" xfId="0" applyFont="1" applyFill="1" applyBorder="1" applyAlignment="1">
      <alignment horizontal="center" vertical="center" wrapText="1"/>
    </xf>
    <xf numFmtId="0" fontId="41" fillId="12" borderId="1" xfId="0" applyFont="1" applyFill="1" applyBorder="1" applyAlignment="1">
      <alignment horizontal="center" vertical="center" wrapText="1"/>
    </xf>
    <xf numFmtId="0" fontId="41" fillId="15" borderId="1" xfId="0" applyFont="1" applyFill="1" applyBorder="1" applyAlignment="1">
      <alignment horizontal="center" vertical="center" wrapText="1"/>
    </xf>
    <xf numFmtId="0" fontId="43" fillId="0" borderId="1" xfId="0" applyFont="1" applyBorder="1" applyAlignment="1">
      <alignment horizontal="center" vertical="center" wrapText="1"/>
    </xf>
    <xf numFmtId="171" fontId="24" fillId="0" borderId="1" xfId="0" applyNumberFormat="1" applyFont="1" applyBorder="1" applyAlignment="1">
      <alignment horizontal="center" vertical="center"/>
    </xf>
    <xf numFmtId="4" fontId="24" fillId="0" borderId="1" xfId="0" applyNumberFormat="1" applyFont="1" applyBorder="1" applyAlignment="1">
      <alignment horizontal="center" vertical="center"/>
    </xf>
    <xf numFmtId="10" fontId="24" fillId="0" borderId="1" xfId="6" applyNumberFormat="1" applyFont="1" applyBorder="1" applyAlignment="1">
      <alignment horizontal="center" vertical="center" wrapText="1"/>
    </xf>
    <xf numFmtId="172" fontId="24" fillId="0" borderId="1" xfId="0" applyNumberFormat="1" applyFont="1" applyBorder="1" applyAlignment="1">
      <alignment horizontal="center" vertical="center"/>
    </xf>
    <xf numFmtId="3" fontId="24" fillId="0" borderId="1" xfId="0" applyNumberFormat="1" applyFont="1" applyBorder="1" applyAlignment="1">
      <alignment horizontal="center" vertical="center"/>
    </xf>
    <xf numFmtId="0" fontId="6" fillId="0" borderId="0" xfId="0" applyFont="1"/>
    <xf numFmtId="0" fontId="0" fillId="0" borderId="25" xfId="0" applyBorder="1"/>
    <xf numFmtId="0" fontId="0" fillId="0" borderId="26" xfId="0" applyBorder="1"/>
    <xf numFmtId="0" fontId="0" fillId="0" borderId="27" xfId="0" applyBorder="1"/>
    <xf numFmtId="0" fontId="0" fillId="0" borderId="29" xfId="0" applyBorder="1"/>
    <xf numFmtId="0" fontId="6" fillId="0" borderId="24" xfId="0" applyFont="1" applyBorder="1"/>
    <xf numFmtId="0" fontId="6" fillId="0" borderId="0" xfId="0" applyFont="1" applyBorder="1"/>
    <xf numFmtId="0" fontId="0" fillId="0" borderId="12" xfId="0" applyBorder="1"/>
    <xf numFmtId="0" fontId="0" fillId="0" borderId="13" xfId="0" applyBorder="1"/>
    <xf numFmtId="0" fontId="0" fillId="0" borderId="31" xfId="0" applyBorder="1"/>
    <xf numFmtId="0" fontId="41" fillId="4" borderId="1" xfId="0" applyFont="1" applyFill="1" applyBorder="1" applyAlignment="1">
      <alignment horizontal="center" vertical="center" wrapText="1"/>
    </xf>
    <xf numFmtId="0" fontId="42" fillId="16" borderId="30" xfId="0" applyFont="1" applyFill="1" applyBorder="1" applyAlignment="1">
      <alignment horizontal="center" vertical="center" wrapText="1"/>
    </xf>
    <xf numFmtId="0" fontId="41" fillId="16" borderId="1" xfId="0" applyFont="1" applyFill="1" applyBorder="1" applyAlignment="1">
      <alignment horizontal="center" vertical="center" wrapText="1"/>
    </xf>
    <xf numFmtId="0" fontId="41" fillId="17" borderId="1" xfId="0" applyFont="1" applyFill="1" applyBorder="1" applyAlignment="1">
      <alignment horizontal="center" vertical="center" wrapText="1"/>
    </xf>
    <xf numFmtId="0" fontId="43" fillId="0" borderId="32" xfId="0" applyFont="1" applyBorder="1" applyAlignment="1">
      <alignment horizontal="center" vertical="center" wrapText="1"/>
    </xf>
    <xf numFmtId="171" fontId="24" fillId="0" borderId="14" xfId="0" applyNumberFormat="1" applyFont="1" applyBorder="1" applyAlignment="1">
      <alignment horizontal="center" vertical="center"/>
    </xf>
    <xf numFmtId="4" fontId="24" fillId="0" borderId="14" xfId="0" applyNumberFormat="1" applyFont="1" applyBorder="1" applyAlignment="1">
      <alignment horizontal="center" vertical="center"/>
    </xf>
    <xf numFmtId="10" fontId="24" fillId="0" borderId="14" xfId="6" applyNumberFormat="1" applyFont="1" applyBorder="1" applyAlignment="1">
      <alignment horizontal="center" vertical="center" wrapText="1"/>
    </xf>
    <xf numFmtId="172" fontId="24" fillId="0" borderId="14" xfId="0" applyNumberFormat="1" applyFont="1" applyBorder="1" applyAlignment="1">
      <alignment horizontal="center" vertical="center"/>
    </xf>
    <xf numFmtId="3" fontId="24" fillId="0" borderId="14" xfId="0" applyNumberFormat="1" applyFont="1" applyBorder="1" applyAlignment="1">
      <alignment horizontal="center" vertical="center"/>
    </xf>
    <xf numFmtId="168" fontId="15" fillId="0" borderId="14" xfId="5" applyNumberFormat="1" applyFont="1" applyFill="1" applyBorder="1" applyAlignment="1">
      <alignment horizontal="center" vertical="center"/>
    </xf>
    <xf numFmtId="1" fontId="22" fillId="0" borderId="14" xfId="0" applyNumberFormat="1" applyFont="1" applyFill="1" applyBorder="1" applyAlignment="1">
      <alignment horizontal="center" vertical="center"/>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0" fillId="0" borderId="1" xfId="0" applyFont="1" applyBorder="1" applyAlignment="1">
      <alignment horizontal="center" vertical="center"/>
    </xf>
    <xf numFmtId="14" fontId="20"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9" fontId="20" fillId="0" borderId="1" xfId="6" applyFont="1" applyBorder="1" applyAlignment="1">
      <alignment horizontal="center" vertical="center" wrapText="1"/>
    </xf>
    <xf numFmtId="0" fontId="21" fillId="0" borderId="14"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166" fontId="0"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3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21" fillId="0" borderId="1" xfId="0" applyFont="1" applyFill="1" applyBorder="1" applyAlignment="1">
      <alignment horizontal="center" vertical="center"/>
    </xf>
    <xf numFmtId="3" fontId="22" fillId="0" borderId="1" xfId="0" applyNumberFormat="1" applyFont="1" applyBorder="1" applyAlignment="1">
      <alignment horizontal="center" vertical="center"/>
    </xf>
    <xf numFmtId="1" fontId="22" fillId="0" borderId="1" xfId="0" applyNumberFormat="1" applyFont="1" applyBorder="1" applyAlignment="1">
      <alignment horizontal="center" vertical="center"/>
    </xf>
    <xf numFmtId="1" fontId="20"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0" fontId="20" fillId="0"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xf>
    <xf numFmtId="3" fontId="22" fillId="0" borderId="1" xfId="0" applyNumberFormat="1" applyFont="1" applyFill="1" applyBorder="1" applyAlignment="1">
      <alignment horizontal="center" vertical="center"/>
    </xf>
    <xf numFmtId="0" fontId="20" fillId="0" borderId="1" xfId="0" applyFont="1" applyBorder="1" applyAlignment="1">
      <alignment vertical="center" wrapText="1"/>
    </xf>
    <xf numFmtId="0" fontId="10" fillId="9"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1" fillId="14" borderId="1" xfId="0" applyFont="1" applyFill="1" applyBorder="1" applyAlignment="1">
      <alignment horizontal="center" vertical="center" wrapText="1"/>
    </xf>
    <xf numFmtId="0" fontId="41" fillId="15" borderId="1"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41" fillId="16" borderId="1" xfId="0" applyFont="1" applyFill="1" applyBorder="1" applyAlignment="1">
      <alignment horizontal="center" vertical="center" wrapText="1"/>
    </xf>
    <xf numFmtId="168" fontId="33" fillId="0" borderId="1" xfId="0" applyNumberFormat="1" applyFont="1" applyBorder="1" applyAlignment="1">
      <alignment horizontal="center" vertical="center"/>
    </xf>
    <xf numFmtId="168" fontId="33" fillId="0" borderId="1" xfId="5" applyNumberFormat="1" applyFont="1" applyFill="1" applyBorder="1" applyAlignment="1">
      <alignment vertical="center"/>
    </xf>
    <xf numFmtId="168" fontId="33" fillId="0" borderId="1" xfId="5" applyNumberFormat="1" applyFont="1" applyFill="1" applyBorder="1" applyAlignment="1">
      <alignment horizontal="center" vertical="center"/>
    </xf>
    <xf numFmtId="167" fontId="31" fillId="0" borderId="1" xfId="0" applyNumberFormat="1" applyFont="1" applyBorder="1" applyAlignment="1">
      <alignment horizontal="center" vertical="center" wrapText="1"/>
    </xf>
    <xf numFmtId="9" fontId="14" fillId="0" borderId="1" xfId="6" applyFont="1" applyFill="1" applyBorder="1" applyAlignment="1">
      <alignment horizontal="center" vertical="center" wrapText="1"/>
    </xf>
    <xf numFmtId="14" fontId="0" fillId="0" borderId="14" xfId="0" applyNumberFormat="1" applyBorder="1" applyAlignment="1">
      <alignment horizontal="center" vertical="center" wrapText="1"/>
    </xf>
    <xf numFmtId="14" fontId="0" fillId="0" borderId="2" xfId="0" applyNumberFormat="1" applyBorder="1" applyAlignment="1">
      <alignment horizontal="center" vertical="center" wrapText="1"/>
    </xf>
    <xf numFmtId="9" fontId="32" fillId="0" borderId="14" xfId="6" applyFont="1" applyBorder="1" applyAlignment="1">
      <alignment horizontal="center" vertical="center" wrapText="1"/>
    </xf>
    <xf numFmtId="0" fontId="20" fillId="0" borderId="1" xfId="0" applyFont="1" applyBorder="1" applyAlignment="1">
      <alignment horizontal="center" vertical="center" wrapText="1"/>
    </xf>
    <xf numFmtId="14" fontId="0" fillId="0" borderId="2" xfId="0" applyNumberFormat="1" applyBorder="1" applyAlignment="1">
      <alignment horizontal="center" vertical="center"/>
    </xf>
    <xf numFmtId="14" fontId="0" fillId="0" borderId="15" xfId="0" applyNumberFormat="1" applyBorder="1" applyAlignment="1">
      <alignment horizontal="center" vertical="center" wrapText="1"/>
    </xf>
    <xf numFmtId="0" fontId="0" fillId="0" borderId="14" xfId="0" applyBorder="1" applyAlignment="1">
      <alignment horizontal="center" vertical="center"/>
    </xf>
    <xf numFmtId="0" fontId="0" fillId="0" borderId="2" xfId="0" applyBorder="1" applyAlignment="1">
      <alignment horizontal="center" vertical="center"/>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2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7" fontId="0" fillId="0" borderId="2" xfId="0" applyNumberFormat="1" applyBorder="1" applyAlignment="1">
      <alignment horizontal="center" vertical="center"/>
    </xf>
    <xf numFmtId="0" fontId="0" fillId="0" borderId="15" xfId="0" applyFont="1" applyBorder="1" applyAlignment="1">
      <alignment horizontal="center" vertical="center" wrapText="1"/>
    </xf>
    <xf numFmtId="0" fontId="0" fillId="0" borderId="2" xfId="0" applyFont="1" applyBorder="1" applyAlignment="1">
      <alignment horizontal="center" vertical="center" wrapText="1"/>
    </xf>
    <xf numFmtId="0" fontId="20" fillId="0" borderId="14"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5" xfId="0" applyBorder="1" applyAlignment="1">
      <alignment horizontal="center" vertical="center"/>
    </xf>
    <xf numFmtId="168" fontId="0" fillId="0" borderId="14" xfId="0" applyNumberFormat="1" applyBorder="1" applyAlignment="1">
      <alignment horizontal="center" vertical="center"/>
    </xf>
    <xf numFmtId="168" fontId="0" fillId="0" borderId="15" xfId="0" applyNumberFormat="1" applyBorder="1" applyAlignment="1">
      <alignment horizontal="center" vertical="center"/>
    </xf>
    <xf numFmtId="0" fontId="0" fillId="0" borderId="15" xfId="0"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 xfId="0" applyFill="1" applyBorder="1" applyAlignment="1">
      <alignment horizontal="center" vertical="center" wrapText="1"/>
    </xf>
    <xf numFmtId="0" fontId="20" fillId="0" borderId="1" xfId="0" applyFont="1" applyBorder="1" applyAlignment="1">
      <alignment vertical="center" wrapText="1"/>
    </xf>
    <xf numFmtId="0" fontId="21" fillId="0" borderId="1" xfId="0" applyFont="1" applyFill="1" applyBorder="1" applyAlignment="1">
      <alignment horizontal="center" vertical="center"/>
    </xf>
    <xf numFmtId="0" fontId="36" fillId="0" borderId="2" xfId="0" applyFont="1" applyBorder="1" applyAlignment="1">
      <alignment horizontal="center" vertical="center" textRotation="90" wrapText="1"/>
    </xf>
    <xf numFmtId="166" fontId="0" fillId="0" borderId="14" xfId="0" applyNumberFormat="1" applyFont="1" applyBorder="1" applyAlignment="1">
      <alignment horizontal="center" vertical="center" wrapText="1"/>
    </xf>
    <xf numFmtId="166" fontId="0" fillId="0" borderId="2" xfId="0" applyNumberFormat="1" applyFont="1" applyBorder="1" applyAlignment="1">
      <alignment horizontal="center" vertical="center" wrapText="1"/>
    </xf>
    <xf numFmtId="0" fontId="23" fillId="0" borderId="14" xfId="0" applyFont="1" applyBorder="1" applyAlignment="1">
      <alignment horizontal="center" vertical="center" textRotation="90" wrapText="1"/>
    </xf>
    <xf numFmtId="0" fontId="23" fillId="0" borderId="2" xfId="0" applyFont="1" applyBorder="1" applyAlignment="1">
      <alignment horizontal="center" vertical="center" textRotation="90" wrapText="1"/>
    </xf>
    <xf numFmtId="3" fontId="22" fillId="0" borderId="1" xfId="0" applyNumberFormat="1" applyFont="1" applyBorder="1" applyAlignment="1">
      <alignment horizontal="center" vertical="center"/>
    </xf>
    <xf numFmtId="1" fontId="22" fillId="0" borderId="1" xfId="0" applyNumberFormat="1" applyFont="1" applyBorder="1" applyAlignment="1">
      <alignment horizontal="center" vertical="center"/>
    </xf>
    <xf numFmtId="166" fontId="0" fillId="0" borderId="1" xfId="0" applyNumberFormat="1" applyFont="1" applyBorder="1" applyAlignment="1">
      <alignment horizontal="center" vertical="center" wrapText="1"/>
    </xf>
    <xf numFmtId="3" fontId="22" fillId="0" borderId="1" xfId="0" applyNumberFormat="1" applyFont="1" applyFill="1" applyBorder="1" applyAlignment="1">
      <alignment horizontal="center" vertical="center"/>
    </xf>
    <xf numFmtId="168" fontId="15" fillId="0" borderId="14" xfId="5" applyNumberFormat="1" applyFont="1" applyFill="1" applyBorder="1" applyAlignment="1">
      <alignment horizontal="center" vertical="center"/>
    </xf>
    <xf numFmtId="0" fontId="20" fillId="0" borderId="15" xfId="0" applyFont="1" applyBorder="1" applyAlignment="1">
      <alignment horizontal="center" vertical="center" wrapText="1"/>
    </xf>
    <xf numFmtId="14" fontId="0" fillId="0" borderId="15" xfId="0" applyNumberFormat="1" applyBorder="1" applyAlignment="1">
      <alignment horizontal="center" vertical="center"/>
    </xf>
    <xf numFmtId="0" fontId="0" fillId="0" borderId="1" xfId="0" applyFont="1" applyBorder="1" applyAlignment="1">
      <alignment horizontal="center" vertical="center" wrapText="1"/>
    </xf>
    <xf numFmtId="4" fontId="20" fillId="0" borderId="1" xfId="0" applyNumberFormat="1" applyFont="1" applyBorder="1" applyAlignment="1">
      <alignment horizontal="center" vertical="center" wrapText="1"/>
    </xf>
    <xf numFmtId="9" fontId="20" fillId="0" borderId="1" xfId="6" applyFont="1" applyBorder="1" applyAlignment="1">
      <alignment horizontal="center" vertical="center" wrapText="1"/>
    </xf>
    <xf numFmtId="14" fontId="20"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20" fillId="0" borderId="15" xfId="7" applyFont="1" applyBorder="1" applyAlignment="1">
      <alignment horizontal="center" vertical="center" wrapText="1"/>
    </xf>
    <xf numFmtId="0" fontId="20" fillId="0" borderId="2" xfId="7" applyFont="1" applyBorder="1" applyAlignment="1">
      <alignment horizontal="center" vertical="center" wrapText="1"/>
    </xf>
    <xf numFmtId="0" fontId="20" fillId="0" borderId="15" xfId="0" applyFont="1" applyBorder="1" applyAlignment="1">
      <alignment horizontal="left" vertical="center" wrapText="1"/>
    </xf>
    <xf numFmtId="2" fontId="22" fillId="0" borderId="1" xfId="0" applyNumberFormat="1" applyFont="1" applyBorder="1" applyAlignment="1">
      <alignment horizontal="center" vertical="center"/>
    </xf>
    <xf numFmtId="1" fontId="22" fillId="0" borderId="2" xfId="0" applyNumberFormat="1" applyFont="1" applyBorder="1" applyAlignment="1">
      <alignment horizontal="center" vertical="center"/>
    </xf>
    <xf numFmtId="0" fontId="22" fillId="0" borderId="1" xfId="0" applyFont="1" applyBorder="1" applyAlignment="1">
      <alignment horizontal="center" vertical="center" wrapText="1"/>
    </xf>
    <xf numFmtId="170" fontId="22" fillId="0" borderId="1" xfId="0" applyNumberFormat="1" applyFont="1" applyBorder="1" applyAlignment="1">
      <alignment horizontal="center" vertical="center"/>
    </xf>
    <xf numFmtId="168" fontId="0" fillId="0" borderId="15" xfId="0" applyNumberFormat="1" applyFont="1" applyBorder="1" applyAlignment="1">
      <alignment horizontal="center" vertical="center"/>
    </xf>
    <xf numFmtId="1" fontId="0" fillId="0" borderId="15" xfId="0" applyNumberFormat="1" applyFont="1" applyBorder="1" applyAlignment="1">
      <alignment horizontal="center" vertical="center"/>
    </xf>
    <xf numFmtId="0" fontId="21" fillId="0" borderId="14" xfId="0" applyFont="1" applyFill="1" applyBorder="1" applyAlignment="1">
      <alignment horizontal="center" vertical="center"/>
    </xf>
    <xf numFmtId="0" fontId="0" fillId="0" borderId="14" xfId="0" applyFont="1" applyBorder="1" applyAlignment="1">
      <alignment horizontal="center" vertical="center"/>
    </xf>
    <xf numFmtId="0" fontId="33" fillId="0" borderId="2" xfId="0" applyFont="1" applyBorder="1" applyAlignment="1">
      <alignment horizontal="center" vertical="center" wrapText="1"/>
    </xf>
    <xf numFmtId="9" fontId="20" fillId="0" borderId="14" xfId="6" applyFont="1" applyBorder="1" applyAlignment="1">
      <alignment horizontal="center" vertical="center" wrapText="1"/>
    </xf>
    <xf numFmtId="14" fontId="20" fillId="0" borderId="14" xfId="0" applyNumberFormat="1" applyFont="1" applyBorder="1" applyAlignment="1">
      <alignment horizontal="center" vertical="center" wrapText="1"/>
    </xf>
    <xf numFmtId="41" fontId="0" fillId="0" borderId="14" xfId="0" applyNumberFormat="1" applyBorder="1" applyAlignment="1">
      <alignment horizontal="center" vertical="center"/>
    </xf>
    <xf numFmtId="3" fontId="0" fillId="0" borderId="14" xfId="0" applyNumberFormat="1" applyBorder="1" applyAlignment="1">
      <alignment horizontal="center" vertical="center"/>
    </xf>
    <xf numFmtId="0" fontId="0" fillId="0" borderId="1" xfId="0" applyFont="1" applyBorder="1" applyAlignment="1">
      <alignment horizontal="center" vertical="center"/>
    </xf>
    <xf numFmtId="169" fontId="20" fillId="0" borderId="15" xfId="0" applyNumberFormat="1" applyFont="1" applyBorder="1" applyAlignment="1">
      <alignment horizontal="center" vertical="center" wrapText="1"/>
    </xf>
    <xf numFmtId="41" fontId="0" fillId="0" borderId="15" xfId="0" applyNumberFormat="1" applyBorder="1" applyAlignment="1">
      <alignment horizontal="center" vertical="center"/>
    </xf>
    <xf numFmtId="3" fontId="0" fillId="0" borderId="15" xfId="0" applyNumberFormat="1" applyBorder="1" applyAlignment="1">
      <alignment horizontal="center" vertical="center"/>
    </xf>
    <xf numFmtId="49" fontId="20" fillId="0" borderId="15" xfId="2" applyFont="1" applyBorder="1" applyAlignment="1" applyProtection="1">
      <alignment horizontal="center" vertical="center" wrapText="1"/>
      <protection locked="0"/>
    </xf>
    <xf numFmtId="0" fontId="15" fillId="0" borderId="15" xfId="0" applyFont="1" applyFill="1" applyBorder="1" applyAlignment="1">
      <alignment horizontal="center" vertical="center" wrapText="1"/>
    </xf>
    <xf numFmtId="1" fontId="22" fillId="0" borderId="15" xfId="0" applyNumberFormat="1" applyFont="1" applyBorder="1" applyAlignment="1">
      <alignment horizontal="center" vertical="center"/>
    </xf>
    <xf numFmtId="1" fontId="22" fillId="0" borderId="14" xfId="0" applyNumberFormat="1" applyFont="1" applyFill="1" applyBorder="1" applyAlignment="1">
      <alignment horizontal="center" vertical="center"/>
    </xf>
    <xf numFmtId="2" fontId="22" fillId="0" borderId="14" xfId="0" applyNumberFormat="1" applyFont="1" applyBorder="1" applyAlignment="1">
      <alignment horizontal="center" vertical="center"/>
    </xf>
    <xf numFmtId="170" fontId="22" fillId="0" borderId="2" xfId="0" applyNumberFormat="1" applyFont="1" applyBorder="1" applyAlignment="1">
      <alignment horizontal="center" vertical="center"/>
    </xf>
    <xf numFmtId="9" fontId="20" fillId="0" borderId="15" xfId="6" applyFont="1" applyBorder="1" applyAlignment="1">
      <alignment horizontal="center" vertical="center" wrapText="1"/>
    </xf>
    <xf numFmtId="168" fontId="33" fillId="0" borderId="14" xfId="0" applyNumberFormat="1" applyFont="1" applyBorder="1" applyAlignment="1">
      <alignment horizontal="center" vertical="center"/>
    </xf>
    <xf numFmtId="168" fontId="33" fillId="0" borderId="15" xfId="0" applyNumberFormat="1" applyFont="1" applyBorder="1" applyAlignment="1">
      <alignment horizontal="center" vertical="center"/>
    </xf>
    <xf numFmtId="168" fontId="33" fillId="0" borderId="2" xfId="0" applyNumberFormat="1" applyFont="1" applyBorder="1" applyAlignment="1">
      <alignment horizontal="center" vertical="center"/>
    </xf>
    <xf numFmtId="168" fontId="33" fillId="0" borderId="14" xfId="5" applyNumberFormat="1" applyFont="1" applyFill="1" applyBorder="1" applyAlignment="1">
      <alignment horizontal="center" vertical="center"/>
    </xf>
    <xf numFmtId="168" fontId="33" fillId="0" borderId="15" xfId="5" applyNumberFormat="1" applyFont="1" applyFill="1" applyBorder="1" applyAlignment="1">
      <alignment horizontal="center" vertical="center"/>
    </xf>
    <xf numFmtId="168" fontId="33" fillId="0" borderId="2" xfId="5" applyNumberFormat="1" applyFont="1" applyFill="1" applyBorder="1" applyAlignment="1">
      <alignment horizontal="center" vertical="center"/>
    </xf>
    <xf numFmtId="168" fontId="0" fillId="0" borderId="14" xfId="0" applyNumberFormat="1" applyFont="1" applyBorder="1" applyAlignment="1">
      <alignment horizontal="center" vertical="center"/>
    </xf>
    <xf numFmtId="168" fontId="0" fillId="0" borderId="2" xfId="0" applyNumberFormat="1" applyFont="1" applyBorder="1" applyAlignment="1">
      <alignment horizontal="center" vertical="center"/>
    </xf>
    <xf numFmtId="168" fontId="0" fillId="0" borderId="14" xfId="0" applyNumberFormat="1" applyBorder="1" applyAlignment="1">
      <alignment horizontal="center" vertical="center" wrapText="1"/>
    </xf>
    <xf numFmtId="168" fontId="0" fillId="0" borderId="2" xfId="0" applyNumberFormat="1" applyBorder="1" applyAlignment="1">
      <alignment horizontal="center" vertical="center" wrapText="1"/>
    </xf>
    <xf numFmtId="168" fontId="0" fillId="0" borderId="15" xfId="0" applyNumberFormat="1" applyBorder="1" applyAlignment="1">
      <alignment horizontal="center" vertical="center" wrapText="1"/>
    </xf>
    <xf numFmtId="168" fontId="15" fillId="0" borderId="14" xfId="5" applyNumberFormat="1" applyFont="1" applyFill="1" applyBorder="1" applyAlignment="1">
      <alignment horizontal="center" vertical="center"/>
    </xf>
    <xf numFmtId="168" fontId="15" fillId="0" borderId="15" xfId="5" applyNumberFormat="1" applyFont="1" applyFill="1" applyBorder="1" applyAlignment="1">
      <alignment horizontal="center" vertical="center"/>
    </xf>
    <xf numFmtId="168" fontId="15" fillId="0" borderId="2" xfId="5" applyNumberFormat="1" applyFont="1" applyFill="1" applyBorder="1" applyAlignment="1">
      <alignment horizontal="center" vertical="center"/>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 xfId="0" applyFont="1" applyBorder="1" applyAlignment="1">
      <alignment horizontal="center" vertical="center" wrapText="1"/>
    </xf>
    <xf numFmtId="168" fontId="0" fillId="0" borderId="15" xfId="0" applyNumberFormat="1" applyFont="1" applyBorder="1" applyAlignment="1">
      <alignment horizontal="center" vertical="center"/>
    </xf>
    <xf numFmtId="0" fontId="10" fillId="11" borderId="2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 xfId="0" applyFont="1" applyFill="1" applyBorder="1" applyAlignment="1">
      <alignment horizontal="center" vertical="center" wrapText="1"/>
    </xf>
    <xf numFmtId="1" fontId="22" fillId="0" borderId="14" xfId="0" applyNumberFormat="1" applyFont="1" applyBorder="1" applyAlignment="1">
      <alignment horizontal="center" vertical="center"/>
    </xf>
    <xf numFmtId="1" fontId="22" fillId="0" borderId="15" xfId="0" applyNumberFormat="1" applyFont="1" applyBorder="1" applyAlignment="1">
      <alignment horizontal="center" vertical="center"/>
    </xf>
    <xf numFmtId="1" fontId="22" fillId="0" borderId="2" xfId="0" applyNumberFormat="1" applyFont="1" applyBorder="1" applyAlignment="1">
      <alignment horizontal="center" vertical="center"/>
    </xf>
    <xf numFmtId="1" fontId="22" fillId="0" borderId="14" xfId="0" applyNumberFormat="1" applyFont="1" applyFill="1" applyBorder="1" applyAlignment="1">
      <alignment horizontal="center" vertical="center"/>
    </xf>
    <xf numFmtId="1" fontId="22" fillId="0" borderId="2" xfId="0" applyNumberFormat="1" applyFont="1" applyFill="1" applyBorder="1" applyAlignment="1">
      <alignment horizontal="center" vertical="center"/>
    </xf>
    <xf numFmtId="2" fontId="22" fillId="0" borderId="14" xfId="0" applyNumberFormat="1" applyFont="1" applyBorder="1" applyAlignment="1">
      <alignment horizontal="center" vertical="center"/>
    </xf>
    <xf numFmtId="2" fontId="22" fillId="0" borderId="15" xfId="0" applyNumberFormat="1" applyFont="1" applyBorder="1" applyAlignment="1">
      <alignment horizontal="center" vertical="center"/>
    </xf>
    <xf numFmtId="2" fontId="22" fillId="0" borderId="2" xfId="0" applyNumberFormat="1" applyFont="1" applyBorder="1" applyAlignment="1">
      <alignment horizontal="center" vertical="center"/>
    </xf>
    <xf numFmtId="170" fontId="22" fillId="0" borderId="14" xfId="0" applyNumberFormat="1" applyFont="1" applyBorder="1" applyAlignment="1">
      <alignment horizontal="center" vertical="center"/>
    </xf>
    <xf numFmtId="170" fontId="22" fillId="0" borderId="2" xfId="0" applyNumberFormat="1" applyFont="1" applyBorder="1" applyAlignment="1">
      <alignment horizontal="center" vertical="center"/>
    </xf>
    <xf numFmtId="0" fontId="33" fillId="0" borderId="1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5" xfId="0" applyFont="1" applyBorder="1" applyAlignment="1">
      <alignment horizontal="center" vertical="center" wrapText="1"/>
    </xf>
    <xf numFmtId="3" fontId="33" fillId="0" borderId="14" xfId="0" applyNumberFormat="1" applyFont="1" applyBorder="1" applyAlignment="1">
      <alignment horizontal="center" vertical="center" wrapText="1"/>
    </xf>
    <xf numFmtId="3" fontId="33" fillId="0" borderId="15" xfId="0" applyNumberFormat="1" applyFont="1" applyBorder="1" applyAlignment="1">
      <alignment horizontal="center" vertical="center" wrapText="1"/>
    </xf>
    <xf numFmtId="3" fontId="33" fillId="0" borderId="2" xfId="0" applyNumberFormat="1" applyFont="1" applyBorder="1" applyAlignment="1">
      <alignment horizontal="center" vertical="center" wrapText="1"/>
    </xf>
    <xf numFmtId="168" fontId="0" fillId="0" borderId="14" xfId="0" applyNumberFormat="1" applyBorder="1" applyAlignment="1">
      <alignment horizontal="center" vertical="center"/>
    </xf>
    <xf numFmtId="168" fontId="0" fillId="0" borderId="15" xfId="0" applyNumberFormat="1" applyBorder="1" applyAlignment="1">
      <alignment horizontal="center" vertical="center"/>
    </xf>
    <xf numFmtId="168" fontId="0" fillId="0" borderId="2" xfId="0" applyNumberFormat="1" applyBorder="1" applyAlignment="1">
      <alignment horizontal="center" vertical="center"/>
    </xf>
    <xf numFmtId="4" fontId="20" fillId="0" borderId="14" xfId="0" applyNumberFormat="1" applyFont="1" applyBorder="1" applyAlignment="1">
      <alignment horizontal="center" vertical="center" wrapText="1"/>
    </xf>
    <xf numFmtId="4" fontId="20" fillId="0" borderId="15" xfId="0" applyNumberFormat="1" applyFont="1" applyBorder="1" applyAlignment="1">
      <alignment horizontal="center" vertical="center" wrapText="1"/>
    </xf>
    <xf numFmtId="9" fontId="20" fillId="0" borderId="14" xfId="6" applyFont="1" applyBorder="1" applyAlignment="1">
      <alignment horizontal="center" vertical="center" wrapText="1"/>
    </xf>
    <xf numFmtId="9" fontId="20" fillId="0" borderId="15" xfId="6" applyFont="1" applyBorder="1" applyAlignment="1">
      <alignment horizontal="center" vertical="center" wrapText="1"/>
    </xf>
    <xf numFmtId="0" fontId="0" fillId="0" borderId="14"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49" fontId="20" fillId="0" borderId="14" xfId="2" applyFont="1" applyBorder="1" applyAlignment="1" applyProtection="1">
      <alignment horizontal="center" vertical="center" wrapText="1"/>
      <protection locked="0"/>
    </xf>
    <xf numFmtId="49" fontId="20" fillId="0" borderId="15" xfId="2" applyFont="1" applyBorder="1" applyAlignment="1" applyProtection="1">
      <alignment horizontal="center" vertical="center" wrapText="1"/>
      <protection locked="0"/>
    </xf>
    <xf numFmtId="49" fontId="20" fillId="0" borderId="2" xfId="2" applyFont="1" applyBorder="1" applyAlignment="1" applyProtection="1">
      <alignment horizontal="center" vertical="center" wrapText="1"/>
      <protection locked="0"/>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5" xfId="0" applyFont="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1" fontId="0" fillId="0" borderId="14" xfId="0" applyNumberFormat="1" applyFont="1" applyBorder="1" applyAlignment="1">
      <alignment horizontal="center" vertical="center"/>
    </xf>
    <xf numFmtId="1" fontId="0" fillId="0" borderId="15" xfId="0" applyNumberFormat="1" applyFont="1" applyBorder="1" applyAlignment="1">
      <alignment horizontal="center" vertical="center"/>
    </xf>
    <xf numFmtId="0" fontId="0" fillId="0" borderId="1" xfId="0" applyBorder="1" applyAlignment="1">
      <alignment horizontal="center" vertical="center"/>
    </xf>
    <xf numFmtId="169" fontId="20" fillId="0" borderId="14" xfId="0" applyNumberFormat="1" applyFont="1" applyBorder="1" applyAlignment="1">
      <alignment horizontal="center" vertical="center" wrapText="1"/>
    </xf>
    <xf numFmtId="169" fontId="20" fillId="0" borderId="15" xfId="0" applyNumberFormat="1" applyFont="1" applyBorder="1" applyAlignment="1">
      <alignment horizontal="center" vertical="center" wrapText="1"/>
    </xf>
    <xf numFmtId="14" fontId="0" fillId="0" borderId="14" xfId="0" applyNumberFormat="1" applyBorder="1" applyAlignment="1">
      <alignment horizontal="center" vertical="center" wrapText="1"/>
    </xf>
    <xf numFmtId="14" fontId="0" fillId="0" borderId="15" xfId="0" applyNumberFormat="1" applyBorder="1" applyAlignment="1">
      <alignment horizontal="center" vertical="center" wrapText="1"/>
    </xf>
    <xf numFmtId="41" fontId="0" fillId="0" borderId="14" xfId="0" applyNumberFormat="1" applyBorder="1" applyAlignment="1">
      <alignment horizontal="center" vertical="center"/>
    </xf>
    <xf numFmtId="41" fontId="0" fillId="0" borderId="15" xfId="0" applyNumberFormat="1" applyBorder="1" applyAlignment="1">
      <alignment horizontal="center" vertical="center"/>
    </xf>
    <xf numFmtId="3" fontId="0" fillId="0" borderId="14" xfId="0" applyNumberFormat="1" applyBorder="1" applyAlignment="1">
      <alignment horizontal="center" vertical="center"/>
    </xf>
    <xf numFmtId="3" fontId="0" fillId="0" borderId="15" xfId="0" applyNumberFormat="1" applyBorder="1" applyAlignment="1">
      <alignment horizontal="center" vertical="center"/>
    </xf>
    <xf numFmtId="0" fontId="20" fillId="0" borderId="1" xfId="0" applyFont="1" applyBorder="1" applyAlignment="1">
      <alignment horizontal="center" vertical="center" wrapText="1"/>
    </xf>
    <xf numFmtId="9" fontId="20" fillId="0" borderId="2" xfId="6" applyFont="1" applyBorder="1" applyAlignment="1">
      <alignment horizontal="center" vertical="center" wrapText="1"/>
    </xf>
    <xf numFmtId="14" fontId="20" fillId="0" borderId="14" xfId="0" applyNumberFormat="1" applyFont="1" applyBorder="1" applyAlignment="1">
      <alignment horizontal="center" vertical="center" wrapText="1"/>
    </xf>
    <xf numFmtId="14" fontId="20" fillId="0" borderId="2" xfId="0" applyNumberFormat="1" applyFont="1" applyBorder="1" applyAlignment="1">
      <alignment horizontal="center" vertical="center" wrapText="1"/>
    </xf>
    <xf numFmtId="14" fontId="0" fillId="0" borderId="2" xfId="0" applyNumberFormat="1" applyBorder="1" applyAlignment="1">
      <alignment horizontal="center" vertical="center" wrapText="1"/>
    </xf>
    <xf numFmtId="41" fontId="0" fillId="0" borderId="2" xfId="0" applyNumberFormat="1" applyBorder="1" applyAlignment="1">
      <alignment horizontal="center" vertical="center"/>
    </xf>
    <xf numFmtId="3" fontId="0" fillId="0" borderId="2" xfId="0" applyNumberFormat="1" applyBorder="1" applyAlignment="1">
      <alignment horizontal="center" vertical="center"/>
    </xf>
    <xf numFmtId="1" fontId="20" fillId="0" borderId="14" xfId="0" applyNumberFormat="1" applyFont="1" applyBorder="1" applyAlignment="1">
      <alignment horizontal="center" vertical="center"/>
    </xf>
    <xf numFmtId="1" fontId="20" fillId="0" borderId="2" xfId="0" applyNumberFormat="1" applyFont="1" applyBorder="1" applyAlignment="1">
      <alignment horizontal="center" vertical="center"/>
    </xf>
    <xf numFmtId="0" fontId="0" fillId="0" borderId="1" xfId="0" applyFont="1" applyBorder="1" applyAlignment="1">
      <alignment horizontal="center" vertical="center"/>
    </xf>
    <xf numFmtId="1" fontId="0" fillId="0" borderId="14" xfId="0" applyNumberFormat="1" applyFont="1" applyBorder="1" applyAlignment="1">
      <alignment horizontal="center" vertical="center" wrapText="1"/>
    </xf>
    <xf numFmtId="1" fontId="0" fillId="0" borderId="2" xfId="0" applyNumberFormat="1" applyFont="1" applyBorder="1" applyAlignment="1">
      <alignment horizontal="center" vertical="center" wrapText="1"/>
    </xf>
    <xf numFmtId="0" fontId="20" fillId="0" borderId="14" xfId="7" applyFont="1" applyBorder="1" applyAlignment="1">
      <alignment horizontal="center" vertical="center" wrapText="1"/>
    </xf>
    <xf numFmtId="0" fontId="20" fillId="0" borderId="2" xfId="7" applyFont="1" applyBorder="1" applyAlignment="1">
      <alignment horizontal="center" vertical="center" wrapText="1"/>
    </xf>
    <xf numFmtId="14" fontId="20"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3" fontId="0" fillId="0" borderId="1" xfId="0" applyNumberFormat="1" applyBorder="1" applyAlignment="1">
      <alignment horizontal="center" vertical="center"/>
    </xf>
    <xf numFmtId="1" fontId="20" fillId="0" borderId="1" xfId="0" applyNumberFormat="1" applyFont="1" applyBorder="1" applyAlignment="1">
      <alignment horizontal="center" vertical="center"/>
    </xf>
    <xf numFmtId="9" fontId="20" fillId="0" borderId="1" xfId="6" applyFont="1" applyBorder="1" applyAlignment="1">
      <alignment horizontal="center" vertical="center" wrapText="1"/>
    </xf>
    <xf numFmtId="0" fontId="0" fillId="0" borderId="14" xfId="0" applyFont="1" applyBorder="1" applyAlignment="1">
      <alignment horizontal="center" vertical="center"/>
    </xf>
    <xf numFmtId="0" fontId="0" fillId="0" borderId="2" xfId="0" applyFont="1" applyBorder="1" applyAlignment="1">
      <alignment horizontal="center" vertical="center"/>
    </xf>
    <xf numFmtId="14" fontId="0" fillId="0" borderId="14" xfId="0" applyNumberFormat="1" applyBorder="1" applyAlignment="1">
      <alignment horizontal="center" vertical="center"/>
    </xf>
    <xf numFmtId="14" fontId="0" fillId="0" borderId="2" xfId="0" applyNumberFormat="1" applyBorder="1" applyAlignment="1">
      <alignment horizontal="center" vertical="center"/>
    </xf>
    <xf numFmtId="0" fontId="21" fillId="0" borderId="14" xfId="0" applyFont="1" applyFill="1" applyBorder="1" applyAlignment="1">
      <alignment horizontal="center" vertical="center"/>
    </xf>
    <xf numFmtId="0" fontId="21" fillId="0" borderId="2"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2" xfId="0" applyFill="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0" fillId="0" borderId="1" xfId="0" applyFont="1" applyBorder="1" applyAlignment="1">
      <alignment horizontal="center" vertical="center" wrapText="1"/>
    </xf>
    <xf numFmtId="1" fontId="0" fillId="0" borderId="2" xfId="0" applyNumberFormat="1" applyFont="1" applyBorder="1" applyAlignment="1">
      <alignment horizontal="center" vertical="center"/>
    </xf>
    <xf numFmtId="14" fontId="0" fillId="0" borderId="15" xfId="0" applyNumberFormat="1" applyBorder="1" applyAlignment="1">
      <alignment horizontal="center" vertical="center"/>
    </xf>
    <xf numFmtId="168" fontId="0" fillId="0" borderId="1" xfId="0" applyNumberFormat="1" applyFont="1" applyBorder="1" applyAlignment="1">
      <alignment horizontal="center" vertical="center"/>
    </xf>
    <xf numFmtId="0" fontId="0" fillId="0" borderId="1" xfId="0" applyFill="1" applyBorder="1" applyAlignment="1">
      <alignment horizontal="center" vertical="center" wrapText="1"/>
    </xf>
    <xf numFmtId="166" fontId="0" fillId="0" borderId="1" xfId="0" applyNumberFormat="1" applyFont="1" applyBorder="1" applyAlignment="1">
      <alignment horizontal="center" vertical="center" wrapText="1"/>
    </xf>
    <xf numFmtId="166" fontId="0" fillId="0" borderId="14"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3" fillId="0" borderId="1" xfId="0" applyFont="1" applyBorder="1" applyAlignment="1">
      <alignment horizontal="center" vertical="center" wrapText="1"/>
    </xf>
    <xf numFmtId="0" fontId="22" fillId="0" borderId="1" xfId="0" applyFont="1" applyBorder="1" applyAlignment="1">
      <alignment horizontal="center" vertical="center" wrapText="1"/>
    </xf>
    <xf numFmtId="2" fontId="22" fillId="0" borderId="1" xfId="0" applyNumberFormat="1" applyFont="1" applyBorder="1" applyAlignment="1">
      <alignment horizontal="center" vertical="center"/>
    </xf>
    <xf numFmtId="170" fontId="22" fillId="0" borderId="1" xfId="0" applyNumberFormat="1" applyFont="1" applyBorder="1" applyAlignment="1">
      <alignment horizontal="center" vertical="center"/>
    </xf>
    <xf numFmtId="0" fontId="0" fillId="0" borderId="1" xfId="0" applyBorder="1" applyAlignment="1">
      <alignment horizontal="center" vertical="center" wrapText="1"/>
    </xf>
    <xf numFmtId="0" fontId="21" fillId="0" borderId="1" xfId="0" applyFont="1" applyFill="1" applyBorder="1" applyAlignment="1">
      <alignment horizontal="center" vertical="center"/>
    </xf>
    <xf numFmtId="0" fontId="36" fillId="0" borderId="14" xfId="0" applyFont="1" applyBorder="1" applyAlignment="1">
      <alignment horizontal="center" vertical="center" textRotation="90" wrapText="1"/>
    </xf>
    <xf numFmtId="0" fontId="36" fillId="0" borderId="15" xfId="0" applyFont="1" applyBorder="1" applyAlignment="1">
      <alignment horizontal="center" vertical="center" textRotation="90" wrapText="1"/>
    </xf>
    <xf numFmtId="0" fontId="36" fillId="0" borderId="2" xfId="0" applyFont="1" applyBorder="1" applyAlignment="1">
      <alignment horizontal="center" vertical="center" textRotation="90" wrapText="1"/>
    </xf>
    <xf numFmtId="166" fontId="0" fillId="0" borderId="2" xfId="0" applyNumberFormat="1" applyFont="1" applyBorder="1" applyAlignment="1">
      <alignment horizontal="center" vertical="center" wrapText="1"/>
    </xf>
    <xf numFmtId="3" fontId="22" fillId="0" borderId="1" xfId="0" applyNumberFormat="1" applyFont="1" applyBorder="1" applyAlignment="1">
      <alignment horizontal="center" vertical="center"/>
    </xf>
    <xf numFmtId="1" fontId="22" fillId="0" borderId="1" xfId="0" applyNumberFormat="1" applyFont="1" applyBorder="1" applyAlignment="1">
      <alignment horizontal="center" vertical="center"/>
    </xf>
    <xf numFmtId="1" fontId="20"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4" fontId="22" fillId="0" borderId="1" xfId="0" applyNumberFormat="1" applyFont="1" applyBorder="1" applyAlignment="1">
      <alignment horizontal="center" vertical="center"/>
    </xf>
    <xf numFmtId="0" fontId="26" fillId="0" borderId="1" xfId="0" applyFont="1" applyBorder="1" applyAlignment="1">
      <alignment horizontal="center" vertical="center" textRotation="90" wrapText="1"/>
    </xf>
    <xf numFmtId="0" fontId="40" fillId="0" borderId="1" xfId="0" applyFont="1" applyBorder="1" applyAlignment="1">
      <alignment horizontal="center" vertical="center" wrapText="1"/>
    </xf>
    <xf numFmtId="0" fontId="23" fillId="0" borderId="1" xfId="0" applyFont="1" applyBorder="1" applyAlignment="1">
      <alignment horizontal="center" vertical="center" textRotation="90" wrapText="1"/>
    </xf>
    <xf numFmtId="0" fontId="20" fillId="0" borderId="15" xfId="7" applyFont="1" applyBorder="1" applyAlignment="1">
      <alignment horizontal="center"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0" fillId="0" borderId="1" xfId="0" applyFont="1" applyFill="1" applyBorder="1" applyAlignment="1">
      <alignment horizontal="center" vertical="center" wrapText="1"/>
    </xf>
    <xf numFmtId="0" fontId="23" fillId="0" borderId="14" xfId="0" applyFont="1" applyBorder="1" applyAlignment="1">
      <alignment horizontal="center" vertical="center" textRotation="90" wrapText="1"/>
    </xf>
    <xf numFmtId="0" fontId="23" fillId="0" borderId="15" xfId="0" applyFont="1" applyBorder="1" applyAlignment="1">
      <alignment horizontal="center" vertical="center" textRotation="90" wrapText="1"/>
    </xf>
    <xf numFmtId="0" fontId="23" fillId="0" borderId="2" xfId="0" applyFont="1" applyBorder="1" applyAlignment="1">
      <alignment horizontal="center" vertical="center" textRotation="90" wrapText="1"/>
    </xf>
    <xf numFmtId="1" fontId="22" fillId="0" borderId="1" xfId="0" applyNumberFormat="1" applyFont="1" applyFill="1" applyBorder="1" applyAlignment="1">
      <alignment horizontal="center" vertical="center"/>
    </xf>
    <xf numFmtId="3" fontId="22" fillId="0" borderId="1" xfId="0" applyNumberFormat="1" applyFont="1" applyFill="1" applyBorder="1" applyAlignment="1">
      <alignment horizontal="center" vertical="center"/>
    </xf>
    <xf numFmtId="0" fontId="20" fillId="0" borderId="14" xfId="0" applyFont="1" applyBorder="1" applyAlignment="1">
      <alignment vertical="center" wrapText="1"/>
    </xf>
    <xf numFmtId="0" fontId="20" fillId="0" borderId="2" xfId="0" applyFont="1" applyBorder="1" applyAlignment="1">
      <alignment vertical="center" wrapText="1"/>
    </xf>
    <xf numFmtId="0" fontId="0" fillId="0" borderId="15" xfId="0" applyFill="1" applyBorder="1" applyAlignment="1">
      <alignment horizontal="center" vertical="center" wrapText="1"/>
    </xf>
    <xf numFmtId="0" fontId="20" fillId="0" borderId="1" xfId="0" applyFont="1" applyBorder="1" applyAlignment="1">
      <alignment vertical="center" wrapText="1"/>
    </xf>
    <xf numFmtId="0" fontId="11" fillId="9" borderId="15"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19" xfId="0" applyFont="1" applyFill="1" applyBorder="1" applyAlignment="1">
      <alignment horizontal="center" vertical="center" wrapText="1"/>
    </xf>
    <xf numFmtId="0" fontId="10" fillId="9" borderId="22" xfId="0" applyFont="1" applyFill="1" applyBorder="1" applyAlignment="1">
      <alignment horizontal="center" vertical="center" wrapText="1"/>
    </xf>
    <xf numFmtId="167" fontId="0" fillId="0" borderId="14" xfId="0" applyNumberFormat="1" applyBorder="1" applyAlignment="1">
      <alignment horizontal="center" vertical="center"/>
    </xf>
    <xf numFmtId="167" fontId="0" fillId="0" borderId="2" xfId="0" applyNumberFormat="1" applyBorder="1" applyAlignment="1">
      <alignment horizontal="center" vertical="center"/>
    </xf>
    <xf numFmtId="0" fontId="11" fillId="11" borderId="14"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2" fillId="11" borderId="23"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left"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1" xfId="0" applyFont="1" applyFill="1" applyBorder="1" applyAlignment="1">
      <alignment horizontal="center" vertical="center" wrapText="1"/>
    </xf>
    <xf numFmtId="9" fontId="32" fillId="0" borderId="14" xfId="6" applyFont="1" applyBorder="1" applyAlignment="1">
      <alignment horizontal="center" vertical="center" wrapText="1"/>
    </xf>
    <xf numFmtId="9" fontId="32" fillId="0" borderId="2" xfId="6" applyFont="1" applyBorder="1" applyAlignment="1">
      <alignment horizontal="center" vertical="center" wrapText="1"/>
    </xf>
    <xf numFmtId="0" fontId="31" fillId="0" borderId="14" xfId="6" applyNumberFormat="1" applyFont="1" applyFill="1" applyBorder="1" applyAlignment="1">
      <alignment horizontal="center" vertical="center" wrapText="1"/>
    </xf>
    <xf numFmtId="0" fontId="31" fillId="0" borderId="15" xfId="6" applyNumberFormat="1" applyFont="1" applyFill="1" applyBorder="1" applyAlignment="1">
      <alignment horizontal="center" vertical="center" wrapText="1"/>
    </xf>
    <xf numFmtId="0" fontId="31" fillId="0" borderId="2" xfId="6" applyNumberFormat="1"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14" xfId="0" applyFont="1" applyBorder="1" applyAlignment="1">
      <alignment horizontal="center" vertical="center" textRotation="90" wrapText="1"/>
    </xf>
    <xf numFmtId="0" fontId="19" fillId="0" borderId="15" xfId="0" applyFont="1" applyBorder="1" applyAlignment="1">
      <alignment horizontal="center" vertical="center" textRotation="90" wrapText="1"/>
    </xf>
    <xf numFmtId="0" fontId="19" fillId="0" borderId="2" xfId="0" applyFont="1" applyBorder="1" applyAlignment="1">
      <alignment horizontal="center" vertical="center" textRotation="90" wrapText="1"/>
    </xf>
    <xf numFmtId="0" fontId="19" fillId="0" borderId="1" xfId="0" applyFont="1" applyBorder="1" applyAlignment="1">
      <alignment horizontal="center" vertical="center" textRotation="90" wrapText="1"/>
    </xf>
    <xf numFmtId="0" fontId="41" fillId="12" borderId="4" xfId="0" applyFont="1" applyFill="1" applyBorder="1" applyAlignment="1">
      <alignment horizontal="center" vertical="center" wrapText="1"/>
    </xf>
    <xf numFmtId="0" fontId="41" fillId="12" borderId="6" xfId="0" applyFont="1" applyFill="1" applyBorder="1" applyAlignment="1">
      <alignment horizontal="center" vertical="center" wrapText="1"/>
    </xf>
    <xf numFmtId="0" fontId="41" fillId="13" borderId="14" xfId="0" applyFont="1" applyFill="1" applyBorder="1" applyAlignment="1">
      <alignment horizontal="center" vertical="center" wrapText="1"/>
    </xf>
    <xf numFmtId="0" fontId="41" fillId="13" borderId="2" xfId="0" applyFont="1" applyFill="1" applyBorder="1" applyAlignment="1">
      <alignment horizontal="center" vertical="center" wrapText="1"/>
    </xf>
    <xf numFmtId="0" fontId="41" fillId="14" borderId="1" xfId="0" applyFont="1" applyFill="1" applyBorder="1" applyAlignment="1">
      <alignment horizontal="center" vertical="center" wrapText="1"/>
    </xf>
    <xf numFmtId="0" fontId="41" fillId="14" borderId="1" xfId="0" applyFont="1" applyFill="1" applyBorder="1" applyAlignment="1">
      <alignment horizontal="center" vertical="center"/>
    </xf>
    <xf numFmtId="0" fontId="41" fillId="15" borderId="1" xfId="0" applyFont="1" applyFill="1" applyBorder="1" applyAlignment="1">
      <alignment horizontal="center" vertical="center" wrapText="1"/>
    </xf>
    <xf numFmtId="0" fontId="41" fillId="15" borderId="1" xfId="0" applyFont="1" applyFill="1" applyBorder="1" applyAlignment="1">
      <alignment horizontal="center" vertical="center"/>
    </xf>
    <xf numFmtId="0" fontId="41" fillId="4" borderId="1" xfId="0" applyFont="1" applyFill="1" applyBorder="1" applyAlignment="1">
      <alignment horizontal="center" vertical="center" wrapText="1"/>
    </xf>
    <xf numFmtId="0" fontId="41" fillId="4" borderId="1" xfId="0" applyFont="1" applyFill="1" applyBorder="1" applyAlignment="1">
      <alignment horizontal="center" vertical="center"/>
    </xf>
    <xf numFmtId="0" fontId="41" fillId="16" borderId="1" xfId="0" applyFont="1" applyFill="1" applyBorder="1" applyAlignment="1">
      <alignment horizontal="center" vertical="center" wrapText="1"/>
    </xf>
    <xf numFmtId="0" fontId="41" fillId="16" borderId="1" xfId="0" applyFont="1" applyFill="1" applyBorder="1" applyAlignment="1">
      <alignment horizontal="center" vertical="center"/>
    </xf>
    <xf numFmtId="0" fontId="44" fillId="0" borderId="33" xfId="0" applyFont="1" applyBorder="1" applyAlignment="1">
      <alignment horizontal="left" vertical="center" wrapText="1"/>
    </xf>
    <xf numFmtId="0" fontId="44" fillId="0" borderId="34" xfId="0" applyFont="1" applyBorder="1" applyAlignment="1">
      <alignment horizontal="left" vertical="center" wrapText="1"/>
    </xf>
    <xf numFmtId="0" fontId="44" fillId="0" borderId="35" xfId="0" applyFont="1" applyBorder="1" applyAlignment="1">
      <alignment horizontal="left" vertical="center" wrapText="1"/>
    </xf>
    <xf numFmtId="0" fontId="41" fillId="16" borderId="28" xfId="0" applyFont="1" applyFill="1" applyBorder="1" applyAlignment="1">
      <alignment horizontal="center" vertical="center" wrapText="1"/>
    </xf>
    <xf numFmtId="0" fontId="41" fillId="16" borderId="6" xfId="0" applyFont="1" applyFill="1" applyBorder="1" applyAlignment="1">
      <alignment horizontal="center" vertical="center" wrapText="1"/>
    </xf>
    <xf numFmtId="0" fontId="41" fillId="17" borderId="14" xfId="0" applyFont="1" applyFill="1" applyBorder="1" applyAlignment="1">
      <alignment horizontal="center" vertical="center" wrapText="1"/>
    </xf>
    <xf numFmtId="0" fontId="41" fillId="17" borderId="2" xfId="0" applyFont="1" applyFill="1" applyBorder="1" applyAlignment="1">
      <alignment horizontal="center" vertical="center" wrapText="1"/>
    </xf>
    <xf numFmtId="168" fontId="33" fillId="0" borderId="14" xfId="0" applyNumberFormat="1" applyFont="1" applyBorder="1" applyAlignment="1">
      <alignment horizontal="center" vertical="center"/>
    </xf>
    <xf numFmtId="168" fontId="33" fillId="0" borderId="2" xfId="0" applyNumberFormat="1" applyFont="1" applyBorder="1" applyAlignment="1">
      <alignment horizontal="center" vertical="center"/>
    </xf>
    <xf numFmtId="168" fontId="33" fillId="0" borderId="14" xfId="5" applyNumberFormat="1" applyFont="1" applyFill="1" applyBorder="1" applyAlignment="1">
      <alignment horizontal="center" vertical="center"/>
    </xf>
    <xf numFmtId="168" fontId="33" fillId="0" borderId="2" xfId="5" applyNumberFormat="1" applyFont="1" applyFill="1" applyBorder="1" applyAlignment="1">
      <alignment horizontal="center" vertical="center"/>
    </xf>
    <xf numFmtId="168" fontId="33" fillId="0" borderId="15" xfId="0" applyNumberFormat="1" applyFont="1" applyBorder="1" applyAlignment="1">
      <alignment horizontal="center" vertical="center"/>
    </xf>
    <xf numFmtId="168" fontId="33" fillId="0" borderId="15" xfId="5" applyNumberFormat="1" applyFont="1" applyFill="1" applyBorder="1" applyAlignment="1">
      <alignment horizontal="center" vertical="center"/>
    </xf>
    <xf numFmtId="168" fontId="33" fillId="0" borderId="14" xfId="0" applyNumberFormat="1" applyFont="1" applyBorder="1" applyAlignment="1">
      <alignment horizontal="center" vertical="center" wrapText="1"/>
    </xf>
    <xf numFmtId="168" fontId="33" fillId="0" borderId="15" xfId="0" applyNumberFormat="1" applyFont="1" applyBorder="1" applyAlignment="1">
      <alignment horizontal="center" vertical="center" wrapText="1"/>
    </xf>
    <xf numFmtId="168" fontId="33" fillId="0" borderId="2" xfId="0" applyNumberFormat="1" applyFont="1" applyBorder="1" applyAlignment="1">
      <alignment horizontal="center" vertical="center" wrapText="1"/>
    </xf>
    <xf numFmtId="0" fontId="12" fillId="18" borderId="23" xfId="0" applyFont="1" applyFill="1" applyBorder="1" applyAlignment="1">
      <alignment horizontal="center" vertical="center" wrapText="1"/>
    </xf>
    <xf numFmtId="0" fontId="12" fillId="18" borderId="2"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0" fillId="18" borderId="14" xfId="0" applyFont="1" applyFill="1" applyBorder="1" applyAlignment="1">
      <alignment horizontal="center" vertical="center" wrapText="1"/>
    </xf>
    <xf numFmtId="0" fontId="10" fillId="18" borderId="2" xfId="0" applyFont="1" applyFill="1" applyBorder="1" applyAlignment="1">
      <alignment horizontal="center" vertical="center" wrapText="1"/>
    </xf>
    <xf numFmtId="9" fontId="22" fillId="0" borderId="14" xfId="6" applyFont="1" applyBorder="1" applyAlignment="1">
      <alignment horizontal="center" vertical="center"/>
    </xf>
    <xf numFmtId="9" fontId="22" fillId="0" borderId="1" xfId="6" applyFont="1" applyBorder="1" applyAlignment="1">
      <alignment horizontal="center" vertical="center"/>
    </xf>
    <xf numFmtId="0" fontId="36"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Border="1" applyAlignment="1">
      <alignment horizontal="center" vertical="center" wrapText="1"/>
    </xf>
    <xf numFmtId="9" fontId="22" fillId="0" borderId="15" xfId="6" applyFont="1" applyBorder="1" applyAlignment="1">
      <alignment horizontal="center" vertical="center"/>
    </xf>
    <xf numFmtId="9" fontId="22" fillId="0" borderId="1" xfId="6" applyFont="1" applyBorder="1" applyAlignment="1">
      <alignment horizontal="center" vertical="center"/>
    </xf>
    <xf numFmtId="9" fontId="22" fillId="0" borderId="14" xfId="6" applyFont="1" applyBorder="1" applyAlignment="1">
      <alignment horizontal="center" vertical="center"/>
    </xf>
    <xf numFmtId="9" fontId="22" fillId="0" borderId="15" xfId="6" applyFont="1" applyBorder="1" applyAlignment="1">
      <alignment horizontal="center" vertical="center"/>
    </xf>
    <xf numFmtId="9" fontId="22" fillId="0" borderId="2" xfId="6" applyFont="1" applyBorder="1" applyAlignment="1">
      <alignment horizontal="center" vertical="center"/>
    </xf>
    <xf numFmtId="173" fontId="22" fillId="0" borderId="14" xfId="6" applyNumberFormat="1" applyFont="1" applyBorder="1" applyAlignment="1">
      <alignment horizontal="center" vertical="center"/>
    </xf>
    <xf numFmtId="173" fontId="22" fillId="0" borderId="15" xfId="6" applyNumberFormat="1" applyFont="1" applyBorder="1" applyAlignment="1">
      <alignment horizontal="center" vertical="center"/>
    </xf>
    <xf numFmtId="173" fontId="22" fillId="0" borderId="2" xfId="6" applyNumberFormat="1" applyFont="1" applyBorder="1" applyAlignment="1">
      <alignment horizontal="center" vertical="center"/>
    </xf>
    <xf numFmtId="9" fontId="22" fillId="0" borderId="14" xfId="6" applyNumberFormat="1" applyFont="1" applyBorder="1" applyAlignment="1">
      <alignment horizontal="center" vertical="center"/>
    </xf>
    <xf numFmtId="9" fontId="22" fillId="0" borderId="15" xfId="6" applyNumberFormat="1" applyFont="1" applyBorder="1" applyAlignment="1">
      <alignment horizontal="center" vertical="center"/>
    </xf>
    <xf numFmtId="9" fontId="22" fillId="0" borderId="2" xfId="6" applyNumberFormat="1" applyFont="1" applyBorder="1" applyAlignment="1">
      <alignment horizontal="center" vertical="center"/>
    </xf>
    <xf numFmtId="9" fontId="22" fillId="0" borderId="2" xfId="6" applyFont="1" applyBorder="1" applyAlignment="1">
      <alignment horizontal="center" vertical="center"/>
    </xf>
    <xf numFmtId="1" fontId="0" fillId="0" borderId="15" xfId="0" applyNumberFormat="1" applyFont="1" applyBorder="1" applyAlignment="1">
      <alignment horizontal="center" vertical="center" wrapText="1"/>
    </xf>
    <xf numFmtId="0" fontId="48" fillId="0" borderId="4"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48" fillId="0" borderId="5" xfId="0" applyFont="1" applyFill="1" applyBorder="1" applyAlignment="1">
      <alignment horizontal="center" vertical="center" wrapText="1"/>
    </xf>
    <xf numFmtId="173" fontId="49" fillId="0" borderId="1" xfId="6" applyNumberFormat="1" applyFont="1" applyFill="1" applyBorder="1" applyAlignment="1">
      <alignment horizontal="center" vertical="center"/>
    </xf>
    <xf numFmtId="0" fontId="4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26" fillId="0" borderId="14" xfId="0" applyFont="1" applyBorder="1" applyAlignment="1">
      <alignment horizontal="center" vertical="center" textRotation="90" wrapText="1"/>
    </xf>
    <xf numFmtId="0" fontId="50" fillId="0" borderId="4"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5" xfId="0" applyFont="1" applyBorder="1" applyAlignment="1">
      <alignment horizontal="center" vertical="center" wrapText="1"/>
    </xf>
    <xf numFmtId="9" fontId="49" fillId="0" borderId="15" xfId="6" applyFont="1" applyBorder="1" applyAlignment="1">
      <alignment horizontal="center" vertical="center"/>
    </xf>
    <xf numFmtId="0" fontId="51"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51" fillId="0" borderId="1" xfId="0" applyFont="1" applyBorder="1" applyAlignment="1">
      <alignment horizontal="center" vertical="center" wrapText="1"/>
    </xf>
    <xf numFmtId="9" fontId="50" fillId="0" borderId="1" xfId="0" applyNumberFormat="1" applyFont="1" applyBorder="1" applyAlignment="1">
      <alignment horizontal="center" vertical="center" wrapText="1"/>
    </xf>
    <xf numFmtId="9" fontId="53" fillId="0" borderId="1" xfId="6" applyFont="1" applyBorder="1" applyAlignment="1">
      <alignment horizontal="center" vertical="center"/>
    </xf>
    <xf numFmtId="0" fontId="19" fillId="0" borderId="10" xfId="0" applyFont="1" applyBorder="1" applyAlignment="1">
      <alignment horizontal="center" vertical="center" textRotation="90" wrapText="1"/>
    </xf>
    <xf numFmtId="0" fontId="19" fillId="0" borderId="36" xfId="0" applyFont="1" applyBorder="1" applyAlignment="1">
      <alignment horizontal="center" vertical="center" textRotation="90" wrapText="1"/>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5" xfId="0" applyFont="1" applyBorder="1" applyAlignment="1">
      <alignment horizontal="center" vertical="center"/>
    </xf>
    <xf numFmtId="0" fontId="0" fillId="0" borderId="15" xfId="0" applyBorder="1" applyAlignment="1">
      <alignment vertical="center" wrapText="1"/>
    </xf>
    <xf numFmtId="1" fontId="54" fillId="0" borderId="4" xfId="0" applyNumberFormat="1" applyFont="1" applyBorder="1" applyAlignment="1">
      <alignment horizontal="center" vertical="center" wrapText="1"/>
    </xf>
    <xf numFmtId="1" fontId="54" fillId="0" borderId="6" xfId="0" applyNumberFormat="1" applyFont="1" applyBorder="1" applyAlignment="1">
      <alignment horizontal="center" vertical="center" wrapText="1"/>
    </xf>
    <xf numFmtId="1" fontId="54" fillId="0" borderId="5" xfId="0" applyNumberFormat="1" applyFont="1" applyBorder="1" applyAlignment="1">
      <alignment horizontal="center" vertical="center" wrapText="1"/>
    </xf>
    <xf numFmtId="0" fontId="55" fillId="0" borderId="23" xfId="0" applyFont="1" applyBorder="1" applyAlignment="1">
      <alignment horizontal="center" vertical="center" wrapText="1"/>
    </xf>
    <xf numFmtId="0" fontId="55" fillId="0" borderId="2" xfId="0" applyFont="1" applyBorder="1" applyAlignment="1">
      <alignment horizontal="center" vertical="center" wrapText="1"/>
    </xf>
    <xf numFmtId="9" fontId="33" fillId="0" borderId="1" xfId="6" applyFont="1" applyBorder="1" applyAlignment="1">
      <alignment horizontal="center" vertical="center" wrapText="1"/>
    </xf>
    <xf numFmtId="9" fontId="22" fillId="0" borderId="15" xfId="6" applyNumberFormat="1" applyFont="1" applyBorder="1" applyAlignment="1">
      <alignment horizontal="center" vertical="center"/>
    </xf>
    <xf numFmtId="173" fontId="22" fillId="0" borderId="15" xfId="6" applyNumberFormat="1" applyFont="1" applyBorder="1" applyAlignment="1">
      <alignment horizontal="center" vertical="center"/>
    </xf>
    <xf numFmtId="1" fontId="50" fillId="0" borderId="4" xfId="0" applyNumberFormat="1" applyFont="1" applyBorder="1" applyAlignment="1">
      <alignment horizontal="center" vertical="center" wrapText="1"/>
    </xf>
    <xf numFmtId="1" fontId="50" fillId="0" borderId="6" xfId="0" applyNumberFormat="1" applyFont="1" applyBorder="1" applyAlignment="1">
      <alignment horizontal="center" vertical="center" wrapText="1"/>
    </xf>
    <xf numFmtId="1" fontId="50" fillId="0" borderId="5" xfId="0" applyNumberFormat="1" applyFont="1" applyBorder="1" applyAlignment="1">
      <alignment horizontal="center" vertical="center" wrapText="1"/>
    </xf>
    <xf numFmtId="9" fontId="56" fillId="0" borderId="14" xfId="6" applyFont="1" applyBorder="1" applyAlignment="1">
      <alignment horizontal="center" vertical="center" wrapText="1"/>
    </xf>
    <xf numFmtId="9" fontId="33" fillId="0" borderId="14" xfId="6" applyFont="1" applyBorder="1" applyAlignment="1">
      <alignment horizontal="center" vertical="center" wrapText="1"/>
    </xf>
    <xf numFmtId="9" fontId="33" fillId="0" borderId="2" xfId="6" applyFont="1" applyBorder="1" applyAlignment="1">
      <alignment horizontal="center" vertical="center" wrapText="1"/>
    </xf>
    <xf numFmtId="1" fontId="57" fillId="0" borderId="4" xfId="0" applyNumberFormat="1" applyFont="1" applyBorder="1" applyAlignment="1">
      <alignment horizontal="center" vertical="center" wrapText="1"/>
    </xf>
    <xf numFmtId="1" fontId="57" fillId="0" borderId="6" xfId="0" applyNumberFormat="1" applyFont="1" applyBorder="1" applyAlignment="1">
      <alignment horizontal="center" vertical="center" wrapText="1"/>
    </xf>
    <xf numFmtId="1" fontId="57" fillId="0" borderId="5" xfId="0" applyNumberFormat="1" applyFont="1" applyBorder="1" applyAlignment="1">
      <alignment horizontal="center" vertical="center" wrapText="1"/>
    </xf>
    <xf numFmtId="9" fontId="33" fillId="0" borderId="15" xfId="0" applyNumberFormat="1" applyFont="1" applyBorder="1" applyAlignment="1">
      <alignment horizontal="center" vertical="center" wrapText="1"/>
    </xf>
    <xf numFmtId="9" fontId="33" fillId="0" borderId="15" xfId="6" applyFont="1" applyBorder="1" applyAlignment="1">
      <alignment horizontal="center" vertical="center" wrapText="1"/>
    </xf>
    <xf numFmtId="173" fontId="22" fillId="0" borderId="2" xfId="6" applyNumberFormat="1" applyFont="1" applyBorder="1" applyAlignment="1">
      <alignment horizontal="center" vertical="center"/>
    </xf>
    <xf numFmtId="0" fontId="58" fillId="0" borderId="4" xfId="0" applyFont="1" applyBorder="1" applyAlignment="1">
      <alignment horizontal="center" vertical="center" wrapText="1"/>
    </xf>
    <xf numFmtId="0" fontId="58" fillId="0" borderId="6" xfId="0" applyFont="1" applyBorder="1" applyAlignment="1">
      <alignment horizontal="center" vertical="center" wrapText="1"/>
    </xf>
    <xf numFmtId="0" fontId="58" fillId="0" borderId="5" xfId="0" applyFont="1" applyBorder="1" applyAlignment="1">
      <alignment horizontal="center" vertical="center" wrapText="1"/>
    </xf>
    <xf numFmtId="9" fontId="33" fillId="0" borderId="1" xfId="0" applyNumberFormat="1" applyFont="1" applyBorder="1" applyAlignment="1">
      <alignment horizontal="center" vertical="center"/>
    </xf>
    <xf numFmtId="2" fontId="22" fillId="0" borderId="14" xfId="0" applyNumberFormat="1" applyFont="1" applyFill="1" applyBorder="1" applyAlignment="1">
      <alignment horizontal="center" vertical="center"/>
    </xf>
    <xf numFmtId="0" fontId="20" fillId="0" borderId="14" xfId="0" applyFont="1" applyBorder="1" applyAlignment="1">
      <alignment horizontal="center" vertical="center"/>
    </xf>
    <xf numFmtId="9" fontId="35" fillId="0" borderId="1" xfId="0" applyNumberFormat="1" applyFont="1" applyBorder="1" applyAlignment="1">
      <alignment horizontal="center" vertical="center" wrapText="1"/>
    </xf>
    <xf numFmtId="9" fontId="33" fillId="0" borderId="14" xfId="0" applyNumberFormat="1" applyFont="1" applyBorder="1" applyAlignment="1">
      <alignment horizontal="center" vertical="center" wrapText="1"/>
    </xf>
    <xf numFmtId="0" fontId="0" fillId="0" borderId="15" xfId="0" applyFont="1" applyFill="1" applyBorder="1" applyAlignment="1">
      <alignment horizontal="center" vertical="center" wrapText="1"/>
    </xf>
    <xf numFmtId="1" fontId="56" fillId="0" borderId="37" xfId="0" applyNumberFormat="1" applyFont="1" applyBorder="1" applyAlignment="1">
      <alignment horizontal="center" vertical="center" wrapText="1"/>
    </xf>
    <xf numFmtId="1" fontId="56" fillId="0" borderId="18" xfId="0" applyNumberFormat="1" applyFont="1" applyBorder="1" applyAlignment="1">
      <alignment horizontal="center" vertical="center" wrapText="1"/>
    </xf>
    <xf numFmtId="1" fontId="56" fillId="0" borderId="38" xfId="0" applyNumberFormat="1" applyFont="1" applyBorder="1" applyAlignment="1">
      <alignment horizontal="center" vertical="center" wrapText="1"/>
    </xf>
    <xf numFmtId="9" fontId="33" fillId="0" borderId="15" xfId="6"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0" xfId="0" applyFont="1" applyFill="1" applyBorder="1" applyAlignment="1">
      <alignment horizontal="center" vertical="center" wrapText="1"/>
    </xf>
    <xf numFmtId="9" fontId="37" fillId="0" borderId="1" xfId="0" applyNumberFormat="1" applyFont="1" applyBorder="1" applyAlignment="1">
      <alignment horizontal="center" vertical="center" wrapText="1"/>
    </xf>
    <xf numFmtId="9" fontId="56" fillId="0" borderId="1" xfId="0" applyNumberFormat="1" applyFont="1" applyBorder="1" applyAlignment="1">
      <alignment horizontal="center" vertical="center"/>
    </xf>
    <xf numFmtId="9" fontId="49" fillId="0" borderId="1" xfId="0" applyNumberFormat="1" applyFont="1" applyBorder="1" applyAlignment="1">
      <alignment horizontal="center" vertical="center"/>
    </xf>
    <xf numFmtId="3" fontId="56" fillId="0" borderId="1" xfId="0" applyNumberFormat="1" applyFont="1" applyBorder="1" applyAlignment="1">
      <alignment horizontal="center" vertical="center" wrapText="1"/>
    </xf>
    <xf numFmtId="0" fontId="49" fillId="0" borderId="1" xfId="0" applyFont="1" applyBorder="1" applyAlignment="1">
      <alignment horizontal="center" vertical="center" wrapText="1"/>
    </xf>
    <xf numFmtId="168" fontId="45" fillId="0" borderId="14" xfId="0" applyNumberFormat="1" applyFont="1" applyBorder="1" applyAlignment="1">
      <alignment horizontal="center" vertical="center" wrapText="1"/>
    </xf>
    <xf numFmtId="0" fontId="59" fillId="0" borderId="14" xfId="0" applyFont="1" applyBorder="1" applyAlignment="1">
      <alignment horizontal="center" vertical="center" wrapText="1"/>
    </xf>
    <xf numFmtId="0" fontId="59" fillId="0" borderId="2" xfId="0" applyFont="1" applyBorder="1" applyAlignment="1">
      <alignment horizontal="center" vertical="center" wrapText="1"/>
    </xf>
    <xf numFmtId="9" fontId="33" fillId="0" borderId="15" xfId="6" applyFont="1" applyBorder="1" applyAlignment="1">
      <alignment horizontal="center" vertical="center"/>
    </xf>
    <xf numFmtId="173" fontId="33" fillId="0" borderId="15" xfId="6" applyNumberFormat="1" applyFont="1" applyBorder="1" applyAlignment="1">
      <alignment horizontal="center" vertical="center"/>
    </xf>
    <xf numFmtId="10" fontId="33" fillId="0" borderId="15" xfId="6" applyNumberFormat="1" applyFont="1" applyBorder="1" applyAlignment="1">
      <alignment horizontal="center" vertical="center"/>
    </xf>
    <xf numFmtId="175" fontId="33" fillId="0" borderId="15" xfId="6" applyNumberFormat="1" applyFont="1" applyBorder="1" applyAlignment="1">
      <alignment horizontal="center" vertical="center"/>
    </xf>
    <xf numFmtId="168" fontId="45" fillId="0" borderId="1" xfId="5" applyNumberFormat="1" applyFont="1" applyFill="1" applyBorder="1" applyAlignment="1">
      <alignment vertical="center" wrapText="1"/>
    </xf>
    <xf numFmtId="9" fontId="33" fillId="0" borderId="1" xfId="6" applyNumberFormat="1" applyFont="1" applyFill="1" applyBorder="1" applyAlignment="1">
      <alignment horizontal="center" vertical="center"/>
    </xf>
    <xf numFmtId="9" fontId="33" fillId="0" borderId="14" xfId="6" applyFont="1" applyFill="1" applyBorder="1" applyAlignment="1">
      <alignment horizontal="center" vertical="center"/>
    </xf>
    <xf numFmtId="0" fontId="57" fillId="0" borderId="1" xfId="0" applyFont="1" applyBorder="1" applyAlignment="1">
      <alignment horizontal="center" vertical="center" wrapText="1"/>
    </xf>
    <xf numFmtId="168" fontId="18" fillId="0" borderId="1" xfId="0" applyNumberFormat="1" applyFont="1" applyBorder="1" applyAlignment="1">
      <alignment horizontal="center" vertical="center"/>
    </xf>
    <xf numFmtId="10" fontId="53" fillId="0" borderId="1" xfId="6" applyNumberFormat="1" applyFont="1" applyBorder="1" applyAlignment="1">
      <alignment horizontal="center" vertical="center"/>
    </xf>
  </cellXfs>
  <cellStyles count="8">
    <cellStyle name="BodyStyle" xfId="2"/>
    <cellStyle name="HeaderStyle" xfId="1"/>
    <cellStyle name="Moneda" xfId="5" builtinId="4"/>
    <cellStyle name="Normal" xfId="0" builtinId="0"/>
    <cellStyle name="Normal 2" xfId="4"/>
    <cellStyle name="Normal 5" xfId="7"/>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31751</xdr:rowOff>
    </xdr:from>
    <xdr:to>
      <xdr:col>2</xdr:col>
      <xdr:colOff>751418</xdr:colOff>
      <xdr:row>3</xdr:row>
      <xdr:rowOff>238126</xdr:rowOff>
    </xdr:to>
    <xdr:pic>
      <xdr:nvPicPr>
        <xdr:cNvPr id="2" name="Imagen 1">
          <a:extLst>
            <a:ext uri="{FF2B5EF4-FFF2-40B4-BE49-F238E27FC236}">
              <a16:creationId xmlns=""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3751" y="31751"/>
          <a:ext cx="1507067"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349251</xdr:colOff>
      <xdr:row>0</xdr:row>
      <xdr:rowOff>31751</xdr:rowOff>
    </xdr:from>
    <xdr:to>
      <xdr:col>2</xdr:col>
      <xdr:colOff>751418</xdr:colOff>
      <xdr:row>3</xdr:row>
      <xdr:rowOff>152400</xdr:rowOff>
    </xdr:to>
    <xdr:pic>
      <xdr:nvPicPr>
        <xdr:cNvPr id="2" name="Imagen 1">
          <a:extLst>
            <a:ext uri="{FF2B5EF4-FFF2-40B4-BE49-F238E27FC236}">
              <a16:creationId xmlns=""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3751" y="31751"/>
          <a:ext cx="1507067" cy="1263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70"/>
  <sheetViews>
    <sheetView topLeftCell="B1" zoomScale="70" zoomScaleNormal="70" workbookViewId="0">
      <selection activeCell="C9" sqref="C9:C49"/>
    </sheetView>
  </sheetViews>
  <sheetFormatPr baseColWidth="10" defaultColWidth="11.42578125" defaultRowHeight="18.75" x14ac:dyDescent="0.25"/>
  <cols>
    <col min="1" max="1" width="25.7109375" customWidth="1"/>
    <col min="2" max="2" width="16.5703125" customWidth="1"/>
    <col min="3" max="3" width="22.28515625" customWidth="1"/>
    <col min="4" max="4" width="20.28515625" customWidth="1"/>
    <col min="5" max="5" width="23.28515625" customWidth="1"/>
    <col min="6" max="6" width="21" customWidth="1"/>
    <col min="7" max="7" width="17.5703125" customWidth="1"/>
    <col min="8" max="8" width="21.7109375" customWidth="1"/>
    <col min="9" max="10" width="28.85546875" customWidth="1"/>
    <col min="11" max="11" width="19.7109375" customWidth="1"/>
    <col min="12" max="12" width="21.85546875" customWidth="1"/>
    <col min="13" max="13" width="17.28515625" customWidth="1"/>
    <col min="14" max="14" width="17.85546875" customWidth="1"/>
    <col min="15" max="15" width="23.28515625" style="45" customWidth="1"/>
    <col min="16" max="16" width="15.5703125" style="45" customWidth="1"/>
    <col min="17" max="17" width="17.7109375" style="45" customWidth="1"/>
    <col min="18" max="18" width="22" style="45" customWidth="1"/>
    <col min="19" max="19" width="19.140625" style="46" customWidth="1"/>
    <col min="20" max="20" width="25.5703125" style="47" customWidth="1"/>
    <col min="21" max="22" width="20.28515625" style="48" customWidth="1"/>
    <col min="23" max="23" width="23.28515625" style="49" customWidth="1"/>
    <col min="24" max="24" width="24.7109375" style="50" customWidth="1"/>
    <col min="25" max="25" width="21.7109375" style="51" customWidth="1"/>
    <col min="26" max="26" width="29.42578125" style="52" customWidth="1"/>
    <col min="27" max="27" width="27.85546875" style="52" customWidth="1"/>
    <col min="28" max="28" width="25.140625" style="54" customWidth="1"/>
    <col min="29" max="29" width="22.7109375" style="54" customWidth="1"/>
    <col min="30" max="30" width="22.28515625" customWidth="1"/>
    <col min="31" max="31" width="27.42578125" customWidth="1"/>
    <col min="32" max="33" width="26.85546875" customWidth="1"/>
    <col min="34" max="34" width="25.28515625" style="55" customWidth="1"/>
    <col min="35" max="35" width="20.28515625" style="56" customWidth="1"/>
    <col min="36" max="36" width="25.7109375" style="57" customWidth="1"/>
    <col min="37" max="37" width="22.5703125" customWidth="1"/>
    <col min="38" max="38" width="24.140625" customWidth="1"/>
    <col min="39" max="39" width="22" customWidth="1"/>
    <col min="40" max="40" width="23" customWidth="1"/>
    <col min="41" max="41" width="23.42578125" customWidth="1"/>
    <col min="42" max="42" width="27.42578125" customWidth="1"/>
    <col min="43" max="46" width="28.42578125" customWidth="1"/>
    <col min="47" max="47" width="25" customWidth="1"/>
    <col min="48" max="48" width="31.7109375" customWidth="1"/>
    <col min="49" max="49" width="34.42578125" customWidth="1"/>
    <col min="50" max="50" width="28.28515625" customWidth="1"/>
    <col min="51" max="51" width="54.7109375" customWidth="1"/>
    <col min="52" max="52" width="21.28515625" customWidth="1"/>
    <col min="53" max="53" width="23.5703125" customWidth="1"/>
    <col min="54" max="54" width="25.5703125" customWidth="1"/>
    <col min="55" max="55" width="77.140625" customWidth="1"/>
    <col min="56" max="56" width="33.42578125" customWidth="1"/>
    <col min="57" max="57" width="34.140625" customWidth="1"/>
  </cols>
  <sheetData>
    <row r="1" spans="1:57" ht="29.25" customHeight="1" x14ac:dyDescent="0.25">
      <c r="B1" s="433" t="s">
        <v>45</v>
      </c>
      <c r="C1" s="433"/>
      <c r="D1" s="434" t="s">
        <v>56</v>
      </c>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6"/>
      <c r="AY1" s="1" t="s">
        <v>46</v>
      </c>
    </row>
    <row r="2" spans="1:57" ht="30" customHeight="1" x14ac:dyDescent="0.25">
      <c r="B2" s="433"/>
      <c r="C2" s="433"/>
      <c r="D2" s="434" t="s">
        <v>47</v>
      </c>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6"/>
      <c r="AY2" s="1" t="s">
        <v>48</v>
      </c>
    </row>
    <row r="3" spans="1:57" ht="30.75" customHeight="1" x14ac:dyDescent="0.25">
      <c r="B3" s="433"/>
      <c r="C3" s="433"/>
      <c r="D3" s="434" t="s">
        <v>49</v>
      </c>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6"/>
      <c r="AY3" s="1" t="s">
        <v>50</v>
      </c>
    </row>
    <row r="4" spans="1:57" ht="24.75" customHeight="1" x14ac:dyDescent="0.25">
      <c r="B4" s="433"/>
      <c r="C4" s="433"/>
      <c r="D4" s="434" t="s">
        <v>326</v>
      </c>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6"/>
      <c r="AY4" s="1" t="s">
        <v>51</v>
      </c>
    </row>
    <row r="5" spans="1:57" ht="44.25" customHeight="1" x14ac:dyDescent="0.25">
      <c r="B5" s="437" t="s">
        <v>57</v>
      </c>
      <c r="C5" s="437"/>
      <c r="D5" s="438" t="s">
        <v>58</v>
      </c>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40"/>
      <c r="AY5" s="2"/>
    </row>
    <row r="6" spans="1:57" ht="54.75" customHeight="1" thickBot="1" x14ac:dyDescent="0.3">
      <c r="A6" s="441" t="s">
        <v>38</v>
      </c>
      <c r="B6" s="442"/>
      <c r="C6" s="442"/>
      <c r="D6" s="442"/>
      <c r="E6" s="442"/>
      <c r="F6" s="442"/>
      <c r="G6" s="442"/>
      <c r="H6" s="442"/>
      <c r="I6" s="442"/>
      <c r="J6" s="442"/>
      <c r="K6" s="442"/>
      <c r="L6" s="442"/>
      <c r="M6" s="442"/>
      <c r="N6" s="442"/>
      <c r="O6" s="442"/>
      <c r="P6" s="442"/>
      <c r="Q6" s="442"/>
      <c r="R6" s="442"/>
      <c r="S6" s="442"/>
      <c r="T6" s="442"/>
      <c r="U6" s="442"/>
      <c r="V6" s="110"/>
      <c r="W6" s="443" t="s">
        <v>52</v>
      </c>
      <c r="X6" s="443"/>
      <c r="Y6" s="443"/>
      <c r="Z6" s="444"/>
      <c r="AA6" s="445" t="s">
        <v>41</v>
      </c>
      <c r="AB6" s="446"/>
      <c r="AC6" s="446"/>
      <c r="AD6" s="446"/>
      <c r="AE6" s="446"/>
      <c r="AF6" s="446"/>
      <c r="AG6" s="446"/>
      <c r="AH6" s="446"/>
      <c r="AI6" s="446"/>
      <c r="AJ6" s="446"/>
      <c r="AK6" s="447"/>
      <c r="AL6" s="429" t="s">
        <v>39</v>
      </c>
      <c r="AM6" s="430"/>
      <c r="AN6" s="430"/>
      <c r="AO6" s="430"/>
      <c r="AP6" s="430"/>
      <c r="AQ6" s="431" t="s">
        <v>0</v>
      </c>
      <c r="AR6" s="431"/>
      <c r="AS6" s="431"/>
      <c r="AT6" s="431"/>
      <c r="AU6" s="431"/>
      <c r="AV6" s="431"/>
      <c r="AW6" s="431"/>
      <c r="AX6" s="431"/>
      <c r="AY6" s="431"/>
      <c r="AZ6" s="431"/>
      <c r="BA6" s="431"/>
      <c r="BB6" s="431"/>
      <c r="BC6" s="108"/>
      <c r="BD6" s="432" t="s">
        <v>59</v>
      </c>
      <c r="BE6" s="432"/>
    </row>
    <row r="7" spans="1:57" s="3" customFormat="1" ht="96" customHeight="1" x14ac:dyDescent="0.2">
      <c r="A7" s="412" t="s">
        <v>60</v>
      </c>
      <c r="B7" s="412" t="s">
        <v>1</v>
      </c>
      <c r="C7" s="412" t="s">
        <v>2</v>
      </c>
      <c r="D7" s="412" t="s">
        <v>3</v>
      </c>
      <c r="E7" s="412" t="s">
        <v>4</v>
      </c>
      <c r="F7" s="412" t="s">
        <v>35</v>
      </c>
      <c r="G7" s="412" t="s">
        <v>37</v>
      </c>
      <c r="H7" s="412" t="s">
        <v>36</v>
      </c>
      <c r="I7" s="413" t="s">
        <v>55</v>
      </c>
      <c r="J7" s="427" t="s">
        <v>314</v>
      </c>
      <c r="K7" s="423" t="s">
        <v>5</v>
      </c>
      <c r="L7" s="423" t="s">
        <v>6</v>
      </c>
      <c r="M7" s="423" t="s">
        <v>7</v>
      </c>
      <c r="N7" s="423" t="s">
        <v>8</v>
      </c>
      <c r="O7" s="423" t="s">
        <v>9</v>
      </c>
      <c r="P7" s="412" t="s">
        <v>61</v>
      </c>
      <c r="Q7" s="412"/>
      <c r="R7" s="412" t="s">
        <v>10</v>
      </c>
      <c r="S7" s="422" t="s">
        <v>11</v>
      </c>
      <c r="T7" s="422" t="s">
        <v>53</v>
      </c>
      <c r="U7" s="422" t="s">
        <v>54</v>
      </c>
      <c r="V7" s="424" t="s">
        <v>315</v>
      </c>
      <c r="W7" s="412" t="s">
        <v>62</v>
      </c>
      <c r="X7" s="412" t="s">
        <v>63</v>
      </c>
      <c r="Y7" s="412" t="s">
        <v>64</v>
      </c>
      <c r="Z7" s="412" t="s">
        <v>65</v>
      </c>
      <c r="AA7" s="422" t="s">
        <v>12</v>
      </c>
      <c r="AB7" s="422" t="s">
        <v>13</v>
      </c>
      <c r="AC7" s="422" t="s">
        <v>14</v>
      </c>
      <c r="AD7" s="420" t="s">
        <v>42</v>
      </c>
      <c r="AE7" s="420" t="s">
        <v>15</v>
      </c>
      <c r="AF7" s="420" t="s">
        <v>277</v>
      </c>
      <c r="AG7" s="425" t="s">
        <v>316</v>
      </c>
      <c r="AH7" s="420" t="s">
        <v>40</v>
      </c>
      <c r="AI7" s="420" t="s">
        <v>16</v>
      </c>
      <c r="AJ7" s="420" t="s">
        <v>17</v>
      </c>
      <c r="AK7" s="402" t="s">
        <v>18</v>
      </c>
      <c r="AL7" s="411" t="s">
        <v>19</v>
      </c>
      <c r="AM7" s="402" t="s">
        <v>20</v>
      </c>
      <c r="AN7" s="402" t="s">
        <v>21</v>
      </c>
      <c r="AO7" s="402" t="s">
        <v>22</v>
      </c>
      <c r="AP7" s="402" t="s">
        <v>23</v>
      </c>
      <c r="AQ7" s="402" t="s">
        <v>24</v>
      </c>
      <c r="AR7" s="402" t="s">
        <v>66</v>
      </c>
      <c r="AS7" s="409" t="s">
        <v>317</v>
      </c>
      <c r="AT7" s="409" t="s">
        <v>318</v>
      </c>
      <c r="AU7" s="402" t="s">
        <v>25</v>
      </c>
      <c r="AV7" s="402" t="s">
        <v>26</v>
      </c>
      <c r="AW7" s="415" t="s">
        <v>27</v>
      </c>
      <c r="AX7" s="416" t="s">
        <v>28</v>
      </c>
      <c r="AY7" s="403" t="s">
        <v>29</v>
      </c>
      <c r="AZ7" s="418" t="s">
        <v>30</v>
      </c>
      <c r="BA7" s="403" t="s">
        <v>31</v>
      </c>
      <c r="BB7" s="405" t="s">
        <v>32</v>
      </c>
      <c r="BC7" s="278" t="s">
        <v>319</v>
      </c>
      <c r="BD7" s="413" t="s">
        <v>43</v>
      </c>
      <c r="BE7" s="413" t="s">
        <v>44</v>
      </c>
    </row>
    <row r="8" spans="1:57" s="3" customFormat="1" ht="78.75" customHeight="1" x14ac:dyDescent="0.2">
      <c r="A8" s="412"/>
      <c r="B8" s="412"/>
      <c r="C8" s="412"/>
      <c r="D8" s="412"/>
      <c r="E8" s="412"/>
      <c r="F8" s="412"/>
      <c r="G8" s="412"/>
      <c r="H8" s="412"/>
      <c r="I8" s="413"/>
      <c r="J8" s="428"/>
      <c r="K8" s="412"/>
      <c r="L8" s="412"/>
      <c r="M8" s="412"/>
      <c r="N8" s="412"/>
      <c r="O8" s="412"/>
      <c r="P8" s="4" t="s">
        <v>33</v>
      </c>
      <c r="Q8" s="4" t="s">
        <v>67</v>
      </c>
      <c r="R8" s="412"/>
      <c r="S8" s="423"/>
      <c r="T8" s="423"/>
      <c r="U8" s="423"/>
      <c r="V8" s="424"/>
      <c r="W8" s="412"/>
      <c r="X8" s="412"/>
      <c r="Y8" s="412"/>
      <c r="Z8" s="412"/>
      <c r="AA8" s="423"/>
      <c r="AB8" s="423"/>
      <c r="AC8" s="423"/>
      <c r="AD8" s="421"/>
      <c r="AE8" s="421"/>
      <c r="AF8" s="421"/>
      <c r="AG8" s="426"/>
      <c r="AH8" s="421"/>
      <c r="AI8" s="421"/>
      <c r="AJ8" s="421"/>
      <c r="AK8" s="402"/>
      <c r="AL8" s="411"/>
      <c r="AM8" s="402"/>
      <c r="AN8" s="402"/>
      <c r="AO8" s="402"/>
      <c r="AP8" s="402"/>
      <c r="AQ8" s="402"/>
      <c r="AR8" s="402"/>
      <c r="AS8" s="410"/>
      <c r="AT8" s="410"/>
      <c r="AU8" s="402"/>
      <c r="AV8" s="402"/>
      <c r="AW8" s="415"/>
      <c r="AX8" s="417"/>
      <c r="AY8" s="404"/>
      <c r="AZ8" s="419"/>
      <c r="BA8" s="404"/>
      <c r="BB8" s="406"/>
      <c r="BC8" s="278"/>
      <c r="BD8" s="414"/>
      <c r="BE8" s="414"/>
    </row>
    <row r="9" spans="1:57" ht="216" customHeight="1" x14ac:dyDescent="0.25">
      <c r="A9" s="453" t="s">
        <v>68</v>
      </c>
      <c r="B9" s="456" t="s">
        <v>69</v>
      </c>
      <c r="C9" s="456" t="s">
        <v>70</v>
      </c>
      <c r="D9" s="453" t="s">
        <v>71</v>
      </c>
      <c r="E9" s="453" t="s">
        <v>72</v>
      </c>
      <c r="F9" s="453" t="s">
        <v>73</v>
      </c>
      <c r="G9" s="279" t="s">
        <v>74</v>
      </c>
      <c r="H9" s="279" t="s">
        <v>75</v>
      </c>
      <c r="I9" s="279" t="s">
        <v>301</v>
      </c>
      <c r="J9" s="279" t="s">
        <v>342</v>
      </c>
      <c r="K9" s="456" t="s">
        <v>76</v>
      </c>
      <c r="L9" s="5" t="s">
        <v>77</v>
      </c>
      <c r="M9" s="6" t="s">
        <v>78</v>
      </c>
      <c r="N9" s="5" t="s">
        <v>79</v>
      </c>
      <c r="O9" s="5" t="s">
        <v>80</v>
      </c>
      <c r="P9" s="7"/>
      <c r="Q9" s="8" t="s">
        <v>81</v>
      </c>
      <c r="R9" s="357" t="s">
        <v>82</v>
      </c>
      <c r="S9" s="5">
        <v>60000</v>
      </c>
      <c r="T9" s="90">
        <v>10000</v>
      </c>
      <c r="U9" s="90">
        <v>66474</v>
      </c>
      <c r="V9" s="105">
        <v>5677</v>
      </c>
      <c r="W9" s="376" t="s">
        <v>83</v>
      </c>
      <c r="X9" s="393" t="s">
        <v>84</v>
      </c>
      <c r="Y9" s="367" t="s">
        <v>85</v>
      </c>
      <c r="Z9" s="274" t="s">
        <v>86</v>
      </c>
      <c r="AA9" s="274" t="s">
        <v>87</v>
      </c>
      <c r="AB9" s="339">
        <v>2021130010246</v>
      </c>
      <c r="AC9" s="274" t="s">
        <v>88</v>
      </c>
      <c r="AD9" s="274" t="s">
        <v>89</v>
      </c>
      <c r="AE9" s="5" t="s">
        <v>90</v>
      </c>
      <c r="AF9" s="83">
        <v>10000</v>
      </c>
      <c r="AG9" s="103">
        <v>5677</v>
      </c>
      <c r="AH9" s="9">
        <v>0.5</v>
      </c>
      <c r="AI9" s="10">
        <v>45323</v>
      </c>
      <c r="AJ9" s="10">
        <v>45473</v>
      </c>
      <c r="AK9" s="11">
        <f t="shared" ref="AK9:AK19" si="0">(AJ9-AI9)+1</f>
        <v>151</v>
      </c>
      <c r="AL9" s="12">
        <v>10000</v>
      </c>
      <c r="AM9" s="13"/>
      <c r="AN9" s="6" t="s">
        <v>91</v>
      </c>
      <c r="AO9" s="6" t="s">
        <v>92</v>
      </c>
      <c r="AP9" s="309" t="s">
        <v>93</v>
      </c>
      <c r="AQ9" s="111">
        <v>1365844425</v>
      </c>
      <c r="AR9" s="111">
        <v>1365844425</v>
      </c>
      <c r="AS9" s="111">
        <v>804200000</v>
      </c>
      <c r="AT9" s="111">
        <v>0</v>
      </c>
      <c r="AU9" s="14" t="s">
        <v>94</v>
      </c>
      <c r="AV9" s="274" t="s">
        <v>87</v>
      </c>
      <c r="AW9" s="315" t="s">
        <v>95</v>
      </c>
      <c r="AX9" s="309" t="s">
        <v>96</v>
      </c>
      <c r="AY9" s="315" t="s">
        <v>97</v>
      </c>
      <c r="AZ9" s="315" t="s">
        <v>98</v>
      </c>
      <c r="BA9" s="315" t="s">
        <v>278</v>
      </c>
      <c r="BB9" s="407">
        <v>45323</v>
      </c>
      <c r="BC9" s="100" t="s">
        <v>310</v>
      </c>
      <c r="BD9" s="315" t="s">
        <v>290</v>
      </c>
      <c r="BE9" s="315" t="s">
        <v>289</v>
      </c>
    </row>
    <row r="10" spans="1:57" ht="160.5" customHeight="1" x14ac:dyDescent="0.25">
      <c r="A10" s="454"/>
      <c r="B10" s="457"/>
      <c r="C10" s="457"/>
      <c r="D10" s="454"/>
      <c r="E10" s="454"/>
      <c r="F10" s="454"/>
      <c r="G10" s="280"/>
      <c r="H10" s="280"/>
      <c r="I10" s="280"/>
      <c r="J10" s="280"/>
      <c r="K10" s="457"/>
      <c r="L10" s="67" t="s">
        <v>100</v>
      </c>
      <c r="M10" s="14" t="s">
        <v>78</v>
      </c>
      <c r="N10" s="67" t="s">
        <v>101</v>
      </c>
      <c r="O10" s="67" t="s">
        <v>102</v>
      </c>
      <c r="P10" s="7"/>
      <c r="Q10" s="66" t="s">
        <v>81</v>
      </c>
      <c r="R10" s="358"/>
      <c r="S10" s="59">
        <v>9</v>
      </c>
      <c r="T10" s="90" t="s">
        <v>144</v>
      </c>
      <c r="U10" s="93">
        <v>16</v>
      </c>
      <c r="V10" s="106" t="s">
        <v>144</v>
      </c>
      <c r="W10" s="377"/>
      <c r="X10" s="394"/>
      <c r="Y10" s="379"/>
      <c r="Z10" s="276"/>
      <c r="AA10" s="276"/>
      <c r="AB10" s="340"/>
      <c r="AC10" s="276"/>
      <c r="AD10" s="276"/>
      <c r="AE10" s="59" t="s">
        <v>103</v>
      </c>
      <c r="AF10" s="83">
        <v>50000</v>
      </c>
      <c r="AG10" s="103">
        <v>5677</v>
      </c>
      <c r="AH10" s="60">
        <v>0.5</v>
      </c>
      <c r="AI10" s="61">
        <v>45323</v>
      </c>
      <c r="AJ10" s="61">
        <v>45473</v>
      </c>
      <c r="AK10" s="62">
        <f t="shared" ref="AK10" si="1">(AJ10-AI10)+1</f>
        <v>151</v>
      </c>
      <c r="AL10" s="63">
        <v>50000</v>
      </c>
      <c r="AM10" s="64"/>
      <c r="AN10" s="65" t="s">
        <v>91</v>
      </c>
      <c r="AO10" s="65" t="s">
        <v>92</v>
      </c>
      <c r="AP10" s="311"/>
      <c r="AQ10" s="111">
        <v>0</v>
      </c>
      <c r="AR10" s="111">
        <v>1052906261.71</v>
      </c>
      <c r="AS10" s="111">
        <v>0</v>
      </c>
      <c r="AT10" s="111">
        <v>0</v>
      </c>
      <c r="AU10" s="115" t="s">
        <v>320</v>
      </c>
      <c r="AV10" s="276"/>
      <c r="AW10" s="317"/>
      <c r="AX10" s="311"/>
      <c r="AY10" s="317"/>
      <c r="AZ10" s="317"/>
      <c r="BA10" s="317"/>
      <c r="BB10" s="408"/>
      <c r="BC10" s="113"/>
      <c r="BD10" s="317"/>
      <c r="BE10" s="317"/>
    </row>
    <row r="11" spans="1:57" ht="150" customHeight="1" x14ac:dyDescent="0.25">
      <c r="A11" s="454"/>
      <c r="B11" s="457"/>
      <c r="C11" s="457"/>
      <c r="D11" s="454"/>
      <c r="E11" s="454"/>
      <c r="F11" s="454"/>
      <c r="G11" s="280"/>
      <c r="H11" s="280"/>
      <c r="I11" s="280"/>
      <c r="J11" s="280"/>
      <c r="K11" s="457"/>
      <c r="L11" s="5" t="s">
        <v>104</v>
      </c>
      <c r="M11" s="6" t="s">
        <v>78</v>
      </c>
      <c r="N11" s="5" t="s">
        <v>105</v>
      </c>
      <c r="O11" s="5" t="s">
        <v>106</v>
      </c>
      <c r="P11" s="8" t="s">
        <v>81</v>
      </c>
      <c r="Q11" s="8"/>
      <c r="R11" s="365" t="s">
        <v>107</v>
      </c>
      <c r="S11" s="5">
        <v>1000</v>
      </c>
      <c r="T11" s="90">
        <v>324</v>
      </c>
      <c r="U11" s="93">
        <v>676</v>
      </c>
      <c r="V11" s="106">
        <v>270</v>
      </c>
      <c r="W11" s="377"/>
      <c r="X11" s="394"/>
      <c r="Y11" s="366" t="s">
        <v>108</v>
      </c>
      <c r="Z11" s="332" t="s">
        <v>109</v>
      </c>
      <c r="AA11" s="374" t="s">
        <v>110</v>
      </c>
      <c r="AB11" s="349">
        <v>2021130010247</v>
      </c>
      <c r="AC11" s="332" t="s">
        <v>111</v>
      </c>
      <c r="AD11" s="374" t="s">
        <v>112</v>
      </c>
      <c r="AE11" s="5" t="s">
        <v>113</v>
      </c>
      <c r="AF11" s="84">
        <v>324</v>
      </c>
      <c r="AG11" s="84">
        <v>270</v>
      </c>
      <c r="AH11" s="19">
        <v>0.1</v>
      </c>
      <c r="AI11" s="20">
        <v>45352</v>
      </c>
      <c r="AJ11" s="16">
        <v>45657</v>
      </c>
      <c r="AK11" s="11">
        <f t="shared" si="0"/>
        <v>306</v>
      </c>
      <c r="AL11" s="12">
        <v>943502</v>
      </c>
      <c r="AM11" s="13"/>
      <c r="AN11" s="21" t="s">
        <v>114</v>
      </c>
      <c r="AO11" s="21" t="s">
        <v>115</v>
      </c>
      <c r="AP11" s="323" t="s">
        <v>93</v>
      </c>
      <c r="AQ11" s="268">
        <v>2568982232</v>
      </c>
      <c r="AR11" s="268">
        <v>2568982232</v>
      </c>
      <c r="AS11" s="268">
        <v>121140360</v>
      </c>
      <c r="AT11" s="268">
        <v>0</v>
      </c>
      <c r="AU11" s="309" t="s">
        <v>116</v>
      </c>
      <c r="AV11" s="374" t="s">
        <v>110</v>
      </c>
      <c r="AW11" s="323" t="s">
        <v>117</v>
      </c>
      <c r="AX11" s="13" t="s">
        <v>96</v>
      </c>
      <c r="AY11" s="22" t="s">
        <v>118</v>
      </c>
      <c r="AZ11" s="6" t="s">
        <v>98</v>
      </c>
      <c r="BA11" s="357" t="s">
        <v>280</v>
      </c>
      <c r="BB11" s="18">
        <v>45323</v>
      </c>
      <c r="BC11" s="101" t="s">
        <v>344</v>
      </c>
      <c r="BD11" s="305" t="s">
        <v>291</v>
      </c>
      <c r="BE11" s="305" t="s">
        <v>292</v>
      </c>
    </row>
    <row r="12" spans="1:57" ht="117" customHeight="1" x14ac:dyDescent="0.25">
      <c r="A12" s="454"/>
      <c r="B12" s="457"/>
      <c r="C12" s="457"/>
      <c r="D12" s="454"/>
      <c r="E12" s="454"/>
      <c r="F12" s="454"/>
      <c r="G12" s="280"/>
      <c r="H12" s="280"/>
      <c r="I12" s="280"/>
      <c r="J12" s="280"/>
      <c r="K12" s="457"/>
      <c r="L12" s="5" t="s">
        <v>119</v>
      </c>
      <c r="M12" s="6" t="s">
        <v>120</v>
      </c>
      <c r="N12" s="5" t="s">
        <v>121</v>
      </c>
      <c r="O12" s="5" t="s">
        <v>122</v>
      </c>
      <c r="P12" s="8" t="s">
        <v>81</v>
      </c>
      <c r="Q12" s="8"/>
      <c r="R12" s="365"/>
      <c r="S12" s="5">
        <v>150000</v>
      </c>
      <c r="T12" s="90">
        <v>69939</v>
      </c>
      <c r="U12" s="90">
        <v>80061</v>
      </c>
      <c r="V12" s="105">
        <v>0</v>
      </c>
      <c r="W12" s="377"/>
      <c r="X12" s="394"/>
      <c r="Y12" s="366"/>
      <c r="Z12" s="332"/>
      <c r="AA12" s="374"/>
      <c r="AB12" s="349"/>
      <c r="AC12" s="332"/>
      <c r="AD12" s="374"/>
      <c r="AE12" s="5" t="s">
        <v>123</v>
      </c>
      <c r="AF12" s="84">
        <v>69939</v>
      </c>
      <c r="AG12" s="84">
        <v>0</v>
      </c>
      <c r="AH12" s="19">
        <v>0.1</v>
      </c>
      <c r="AI12" s="20">
        <v>45352</v>
      </c>
      <c r="AJ12" s="61">
        <v>45657</v>
      </c>
      <c r="AK12" s="11">
        <f t="shared" si="0"/>
        <v>306</v>
      </c>
      <c r="AL12" s="12">
        <v>943502</v>
      </c>
      <c r="AM12" s="13"/>
      <c r="AN12" s="21" t="s">
        <v>114</v>
      </c>
      <c r="AO12" s="21" t="s">
        <v>115</v>
      </c>
      <c r="AP12" s="323"/>
      <c r="AQ12" s="269"/>
      <c r="AR12" s="269"/>
      <c r="AS12" s="270"/>
      <c r="AT12" s="270"/>
      <c r="AU12" s="311"/>
      <c r="AV12" s="374"/>
      <c r="AW12" s="323"/>
      <c r="AX12" s="309" t="s">
        <v>96</v>
      </c>
      <c r="AY12" s="398" t="s">
        <v>124</v>
      </c>
      <c r="AZ12" s="315" t="s">
        <v>125</v>
      </c>
      <c r="BA12" s="400"/>
      <c r="BB12" s="353">
        <v>45352</v>
      </c>
      <c r="BC12" s="100"/>
      <c r="BD12" s="318"/>
      <c r="BE12" s="318"/>
    </row>
    <row r="13" spans="1:57" ht="91.5" customHeight="1" x14ac:dyDescent="0.25">
      <c r="A13" s="454"/>
      <c r="B13" s="457"/>
      <c r="C13" s="457"/>
      <c r="D13" s="454"/>
      <c r="E13" s="454"/>
      <c r="F13" s="454"/>
      <c r="G13" s="280"/>
      <c r="H13" s="280"/>
      <c r="I13" s="280"/>
      <c r="J13" s="280"/>
      <c r="K13" s="457"/>
      <c r="L13" s="5" t="s">
        <v>126</v>
      </c>
      <c r="M13" s="6" t="s">
        <v>78</v>
      </c>
      <c r="N13" s="5" t="s">
        <v>127</v>
      </c>
      <c r="O13" s="5" t="s">
        <v>128</v>
      </c>
      <c r="P13" s="8" t="s">
        <v>81</v>
      </c>
      <c r="Q13" s="8"/>
      <c r="R13" s="365"/>
      <c r="S13" s="5">
        <v>400</v>
      </c>
      <c r="T13" s="90">
        <v>101</v>
      </c>
      <c r="U13" s="93">
        <v>299</v>
      </c>
      <c r="V13" s="106">
        <v>12</v>
      </c>
      <c r="W13" s="377"/>
      <c r="X13" s="394"/>
      <c r="Y13" s="366"/>
      <c r="Z13" s="332"/>
      <c r="AA13" s="374"/>
      <c r="AB13" s="349"/>
      <c r="AC13" s="332"/>
      <c r="AD13" s="374"/>
      <c r="AE13" s="5" t="s">
        <v>129</v>
      </c>
      <c r="AF13" s="84">
        <v>101</v>
      </c>
      <c r="AG13" s="84">
        <v>12</v>
      </c>
      <c r="AH13" s="19">
        <v>0.1</v>
      </c>
      <c r="AI13" s="20">
        <v>45352</v>
      </c>
      <c r="AJ13" s="61">
        <v>45657</v>
      </c>
      <c r="AK13" s="11">
        <f t="shared" si="0"/>
        <v>306</v>
      </c>
      <c r="AL13" s="12">
        <v>943502</v>
      </c>
      <c r="AM13" s="13"/>
      <c r="AN13" s="21" t="s">
        <v>114</v>
      </c>
      <c r="AO13" s="21" t="s">
        <v>115</v>
      </c>
      <c r="AP13" s="323"/>
      <c r="AQ13" s="268">
        <v>0</v>
      </c>
      <c r="AR13" s="268">
        <v>6000000000</v>
      </c>
      <c r="AS13" s="268">
        <v>0</v>
      </c>
      <c r="AT13" s="268">
        <v>0</v>
      </c>
      <c r="AU13" s="309" t="s">
        <v>321</v>
      </c>
      <c r="AV13" s="374"/>
      <c r="AW13" s="323"/>
      <c r="AX13" s="311"/>
      <c r="AY13" s="399"/>
      <c r="AZ13" s="317"/>
      <c r="BA13" s="400"/>
      <c r="BB13" s="311"/>
      <c r="BC13" s="101" t="s">
        <v>344</v>
      </c>
      <c r="BD13" s="318"/>
      <c r="BE13" s="318"/>
    </row>
    <row r="14" spans="1:57" ht="86.25" customHeight="1" x14ac:dyDescent="0.25">
      <c r="A14" s="454"/>
      <c r="B14" s="457"/>
      <c r="C14" s="457"/>
      <c r="D14" s="454"/>
      <c r="E14" s="454"/>
      <c r="F14" s="454"/>
      <c r="G14" s="280"/>
      <c r="H14" s="280"/>
      <c r="I14" s="280"/>
      <c r="J14" s="280"/>
      <c r="K14" s="457"/>
      <c r="L14" s="5" t="s">
        <v>130</v>
      </c>
      <c r="M14" s="6" t="s">
        <v>78</v>
      </c>
      <c r="N14" s="5" t="s">
        <v>127</v>
      </c>
      <c r="O14" s="5" t="s">
        <v>131</v>
      </c>
      <c r="P14" s="8" t="s">
        <v>81</v>
      </c>
      <c r="Q14" s="8"/>
      <c r="R14" s="365"/>
      <c r="S14" s="5">
        <v>80</v>
      </c>
      <c r="T14" s="90">
        <v>5</v>
      </c>
      <c r="U14" s="93">
        <v>75</v>
      </c>
      <c r="V14" s="106">
        <v>0</v>
      </c>
      <c r="W14" s="377"/>
      <c r="X14" s="394"/>
      <c r="Y14" s="366"/>
      <c r="Z14" s="332"/>
      <c r="AA14" s="374"/>
      <c r="AB14" s="349"/>
      <c r="AC14" s="332"/>
      <c r="AD14" s="374"/>
      <c r="AE14" s="5" t="s">
        <v>132</v>
      </c>
      <c r="AF14" s="84">
        <v>5</v>
      </c>
      <c r="AG14" s="84">
        <v>0</v>
      </c>
      <c r="AH14" s="19">
        <v>0.1</v>
      </c>
      <c r="AI14" s="20">
        <v>45352</v>
      </c>
      <c r="AJ14" s="61">
        <v>45657</v>
      </c>
      <c r="AK14" s="11">
        <f t="shared" si="0"/>
        <v>306</v>
      </c>
      <c r="AL14" s="12">
        <v>943502</v>
      </c>
      <c r="AM14" s="13"/>
      <c r="AN14" s="21" t="s">
        <v>114</v>
      </c>
      <c r="AO14" s="5" t="s">
        <v>115</v>
      </c>
      <c r="AP14" s="323"/>
      <c r="AQ14" s="269"/>
      <c r="AR14" s="269"/>
      <c r="AS14" s="269"/>
      <c r="AT14" s="269"/>
      <c r="AU14" s="311"/>
      <c r="AV14" s="374"/>
      <c r="AW14" s="323"/>
      <c r="AX14" s="13" t="s">
        <v>96</v>
      </c>
      <c r="AY14" s="17" t="s">
        <v>133</v>
      </c>
      <c r="AZ14" s="6" t="s">
        <v>134</v>
      </c>
      <c r="BA14" s="400"/>
      <c r="BB14" s="18">
        <v>45352</v>
      </c>
      <c r="BC14" s="100"/>
      <c r="BD14" s="318"/>
      <c r="BE14" s="318"/>
    </row>
    <row r="15" spans="1:57" ht="83.25" customHeight="1" x14ac:dyDescent="0.25">
      <c r="A15" s="454"/>
      <c r="B15" s="457"/>
      <c r="C15" s="457"/>
      <c r="D15" s="454"/>
      <c r="E15" s="454"/>
      <c r="F15" s="454"/>
      <c r="G15" s="280"/>
      <c r="H15" s="280"/>
      <c r="I15" s="280"/>
      <c r="J15" s="280"/>
      <c r="K15" s="457"/>
      <c r="L15" s="332" t="s">
        <v>135</v>
      </c>
      <c r="M15" s="374" t="s">
        <v>78</v>
      </c>
      <c r="N15" s="332" t="s">
        <v>127</v>
      </c>
      <c r="O15" s="332" t="s">
        <v>136</v>
      </c>
      <c r="P15" s="375" t="s">
        <v>81</v>
      </c>
      <c r="Q15" s="375"/>
      <c r="R15" s="365"/>
      <c r="S15" s="332">
        <v>1000</v>
      </c>
      <c r="T15" s="380">
        <v>883</v>
      </c>
      <c r="U15" s="381">
        <v>117</v>
      </c>
      <c r="V15" s="282">
        <v>17</v>
      </c>
      <c r="W15" s="377"/>
      <c r="X15" s="394"/>
      <c r="Y15" s="366"/>
      <c r="Z15" s="332"/>
      <c r="AA15" s="374"/>
      <c r="AB15" s="349"/>
      <c r="AC15" s="332"/>
      <c r="AD15" s="374"/>
      <c r="AE15" s="5" t="s">
        <v>137</v>
      </c>
      <c r="AF15" s="85">
        <v>883</v>
      </c>
      <c r="AG15" s="85">
        <v>17</v>
      </c>
      <c r="AH15" s="23">
        <v>0.1</v>
      </c>
      <c r="AI15" s="20">
        <v>45352</v>
      </c>
      <c r="AJ15" s="61">
        <v>45657</v>
      </c>
      <c r="AK15" s="11">
        <f t="shared" si="0"/>
        <v>306</v>
      </c>
      <c r="AL15" s="12">
        <v>943502</v>
      </c>
      <c r="AM15" s="13"/>
      <c r="AN15" s="21" t="s">
        <v>114</v>
      </c>
      <c r="AO15" s="5" t="s">
        <v>115</v>
      </c>
      <c r="AP15" s="323" t="s">
        <v>93</v>
      </c>
      <c r="AQ15" s="298">
        <v>1712654821</v>
      </c>
      <c r="AR15" s="298">
        <v>1712654821</v>
      </c>
      <c r="AS15" s="298">
        <v>58900000</v>
      </c>
      <c r="AT15" s="298">
        <v>0</v>
      </c>
      <c r="AU15" s="315" t="s">
        <v>94</v>
      </c>
      <c r="AV15" s="374"/>
      <c r="AW15" s="323"/>
      <c r="AX15" s="309" t="s">
        <v>96</v>
      </c>
      <c r="AY15" s="401" t="s">
        <v>138</v>
      </c>
      <c r="AZ15" s="315" t="s">
        <v>125</v>
      </c>
      <c r="BA15" s="400"/>
      <c r="BB15" s="353">
        <v>45352</v>
      </c>
      <c r="BC15" s="101" t="s">
        <v>344</v>
      </c>
      <c r="BD15" s="318"/>
      <c r="BE15" s="318"/>
    </row>
    <row r="16" spans="1:57" ht="128.25" customHeight="1" x14ac:dyDescent="0.25">
      <c r="A16" s="454"/>
      <c r="B16" s="457"/>
      <c r="C16" s="457"/>
      <c r="D16" s="454"/>
      <c r="E16" s="454"/>
      <c r="F16" s="454"/>
      <c r="G16" s="280"/>
      <c r="H16" s="280"/>
      <c r="I16" s="280"/>
      <c r="J16" s="280"/>
      <c r="K16" s="457"/>
      <c r="L16" s="332"/>
      <c r="M16" s="374"/>
      <c r="N16" s="332"/>
      <c r="O16" s="332"/>
      <c r="P16" s="375"/>
      <c r="Q16" s="375"/>
      <c r="R16" s="365"/>
      <c r="S16" s="332"/>
      <c r="T16" s="380"/>
      <c r="U16" s="381"/>
      <c r="V16" s="283"/>
      <c r="W16" s="377"/>
      <c r="X16" s="394"/>
      <c r="Y16" s="366"/>
      <c r="Z16" s="332"/>
      <c r="AA16" s="374"/>
      <c r="AB16" s="349"/>
      <c r="AC16" s="332"/>
      <c r="AD16" s="374" t="s">
        <v>139</v>
      </c>
      <c r="AE16" s="5" t="s">
        <v>140</v>
      </c>
      <c r="AF16" s="85">
        <v>1</v>
      </c>
      <c r="AG16" s="85">
        <v>0</v>
      </c>
      <c r="AH16" s="23">
        <v>0.2</v>
      </c>
      <c r="AI16" s="20">
        <v>45352</v>
      </c>
      <c r="AJ16" s="61">
        <v>45657</v>
      </c>
      <c r="AK16" s="11">
        <f t="shared" si="0"/>
        <v>306</v>
      </c>
      <c r="AL16" s="12">
        <v>943502</v>
      </c>
      <c r="AM16" s="13"/>
      <c r="AN16" s="21" t="s">
        <v>114</v>
      </c>
      <c r="AO16" s="5" t="s">
        <v>115</v>
      </c>
      <c r="AP16" s="323"/>
      <c r="AQ16" s="299"/>
      <c r="AR16" s="299"/>
      <c r="AS16" s="299"/>
      <c r="AT16" s="299"/>
      <c r="AU16" s="316"/>
      <c r="AV16" s="374"/>
      <c r="AW16" s="323"/>
      <c r="AX16" s="310"/>
      <c r="AY16" s="401"/>
      <c r="AZ16" s="316"/>
      <c r="BA16" s="400"/>
      <c r="BB16" s="310"/>
      <c r="BC16" s="100" t="s">
        <v>345</v>
      </c>
      <c r="BD16" s="318"/>
      <c r="BE16" s="318"/>
    </row>
    <row r="17" spans="1:57" ht="86.25" customHeight="1" x14ac:dyDescent="0.25">
      <c r="A17" s="454"/>
      <c r="B17" s="457"/>
      <c r="C17" s="457"/>
      <c r="D17" s="454"/>
      <c r="E17" s="454"/>
      <c r="F17" s="454"/>
      <c r="G17" s="280"/>
      <c r="H17" s="280"/>
      <c r="I17" s="280"/>
      <c r="J17" s="280"/>
      <c r="K17" s="457"/>
      <c r="L17" s="332"/>
      <c r="M17" s="374"/>
      <c r="N17" s="332"/>
      <c r="O17" s="332"/>
      <c r="P17" s="375"/>
      <c r="Q17" s="375"/>
      <c r="R17" s="365"/>
      <c r="S17" s="332"/>
      <c r="T17" s="380"/>
      <c r="U17" s="381"/>
      <c r="V17" s="283"/>
      <c r="W17" s="377"/>
      <c r="X17" s="394"/>
      <c r="Y17" s="366"/>
      <c r="Z17" s="332"/>
      <c r="AA17" s="374"/>
      <c r="AB17" s="349"/>
      <c r="AC17" s="332"/>
      <c r="AD17" s="374"/>
      <c r="AE17" s="5" t="s">
        <v>281</v>
      </c>
      <c r="AF17" s="85">
        <v>90</v>
      </c>
      <c r="AG17" s="85">
        <v>0</v>
      </c>
      <c r="AH17" s="23">
        <v>0.2</v>
      </c>
      <c r="AI17" s="20">
        <v>45352</v>
      </c>
      <c r="AJ17" s="61">
        <v>45657</v>
      </c>
      <c r="AK17" s="11">
        <f t="shared" si="0"/>
        <v>306</v>
      </c>
      <c r="AL17" s="12">
        <v>943502</v>
      </c>
      <c r="AM17" s="13"/>
      <c r="AN17" s="21" t="s">
        <v>114</v>
      </c>
      <c r="AO17" s="5" t="s">
        <v>115</v>
      </c>
      <c r="AP17" s="323"/>
      <c r="AQ17" s="299"/>
      <c r="AR17" s="299"/>
      <c r="AS17" s="299"/>
      <c r="AT17" s="299"/>
      <c r="AU17" s="316"/>
      <c r="AV17" s="374"/>
      <c r="AW17" s="323"/>
      <c r="AX17" s="310"/>
      <c r="AY17" s="401"/>
      <c r="AZ17" s="316"/>
      <c r="BA17" s="400"/>
      <c r="BB17" s="310"/>
      <c r="BC17" s="100" t="s">
        <v>345</v>
      </c>
      <c r="BD17" s="318"/>
      <c r="BE17" s="318"/>
    </row>
    <row r="18" spans="1:57" ht="141" customHeight="1" x14ac:dyDescent="0.25">
      <c r="A18" s="454"/>
      <c r="B18" s="457"/>
      <c r="C18" s="457"/>
      <c r="D18" s="454"/>
      <c r="E18" s="454"/>
      <c r="F18" s="454"/>
      <c r="G18" s="280"/>
      <c r="H18" s="280"/>
      <c r="I18" s="280"/>
      <c r="J18" s="280"/>
      <c r="K18" s="457"/>
      <c r="L18" s="332"/>
      <c r="M18" s="374"/>
      <c r="N18" s="332"/>
      <c r="O18" s="332"/>
      <c r="P18" s="375"/>
      <c r="Q18" s="375"/>
      <c r="R18" s="365"/>
      <c r="S18" s="332"/>
      <c r="T18" s="380"/>
      <c r="U18" s="381"/>
      <c r="V18" s="284"/>
      <c r="W18" s="377"/>
      <c r="X18" s="394"/>
      <c r="Y18" s="366"/>
      <c r="Z18" s="332"/>
      <c r="AA18" s="374"/>
      <c r="AB18" s="349"/>
      <c r="AC18" s="332"/>
      <c r="AD18" s="374"/>
      <c r="AE18" s="5" t="s">
        <v>279</v>
      </c>
      <c r="AF18" s="85">
        <v>1</v>
      </c>
      <c r="AG18" s="85">
        <v>0</v>
      </c>
      <c r="AH18" s="23">
        <v>0.1</v>
      </c>
      <c r="AI18" s="20">
        <v>45352</v>
      </c>
      <c r="AJ18" s="61">
        <v>45657</v>
      </c>
      <c r="AK18" s="11">
        <f t="shared" si="0"/>
        <v>306</v>
      </c>
      <c r="AL18" s="12">
        <v>943502</v>
      </c>
      <c r="AM18" s="13"/>
      <c r="AN18" s="21" t="s">
        <v>114</v>
      </c>
      <c r="AO18" s="5" t="s">
        <v>115</v>
      </c>
      <c r="AP18" s="323"/>
      <c r="AQ18" s="300"/>
      <c r="AR18" s="300"/>
      <c r="AS18" s="300"/>
      <c r="AT18" s="300"/>
      <c r="AU18" s="317"/>
      <c r="AV18" s="374"/>
      <c r="AW18" s="323"/>
      <c r="AX18" s="310"/>
      <c r="AY18" s="398"/>
      <c r="AZ18" s="317"/>
      <c r="BA18" s="358"/>
      <c r="BB18" s="311"/>
      <c r="BC18" s="100" t="s">
        <v>345</v>
      </c>
      <c r="BD18" s="306"/>
      <c r="BE18" s="306"/>
    </row>
    <row r="19" spans="1:57" ht="119.25" customHeight="1" x14ac:dyDescent="0.25">
      <c r="A19" s="454"/>
      <c r="B19" s="457"/>
      <c r="C19" s="457"/>
      <c r="D19" s="454"/>
      <c r="E19" s="454"/>
      <c r="F19" s="454"/>
      <c r="G19" s="280"/>
      <c r="H19" s="280"/>
      <c r="I19" s="280"/>
      <c r="J19" s="280"/>
      <c r="K19" s="457"/>
      <c r="L19" s="392" t="s">
        <v>141</v>
      </c>
      <c r="M19" s="365" t="s">
        <v>78</v>
      </c>
      <c r="N19" s="392">
        <v>0</v>
      </c>
      <c r="O19" s="392" t="s">
        <v>142</v>
      </c>
      <c r="P19" s="375"/>
      <c r="Q19" s="375" t="s">
        <v>81</v>
      </c>
      <c r="R19" s="365" t="s">
        <v>143</v>
      </c>
      <c r="S19" s="392">
        <v>1</v>
      </c>
      <c r="T19" s="397" t="s">
        <v>144</v>
      </c>
      <c r="U19" s="396">
        <v>1</v>
      </c>
      <c r="V19" s="285" t="s">
        <v>144</v>
      </c>
      <c r="W19" s="377"/>
      <c r="X19" s="394"/>
      <c r="Y19" s="366" t="s">
        <v>145</v>
      </c>
      <c r="Z19" s="332" t="s">
        <v>109</v>
      </c>
      <c r="AA19" s="361" t="s">
        <v>146</v>
      </c>
      <c r="AB19" s="349">
        <v>2021130010251</v>
      </c>
      <c r="AC19" s="332" t="s">
        <v>147</v>
      </c>
      <c r="AD19" s="332" t="s">
        <v>148</v>
      </c>
      <c r="AE19" s="332" t="s">
        <v>149</v>
      </c>
      <c r="AF19" s="370">
        <v>20</v>
      </c>
      <c r="AG19" s="292">
        <v>0</v>
      </c>
      <c r="AH19" s="350">
        <v>1</v>
      </c>
      <c r="AI19" s="346">
        <v>45352</v>
      </c>
      <c r="AJ19" s="346">
        <v>45657</v>
      </c>
      <c r="AK19" s="347">
        <f t="shared" si="0"/>
        <v>306</v>
      </c>
      <c r="AL19" s="348">
        <v>1065570</v>
      </c>
      <c r="AM19" s="323"/>
      <c r="AN19" s="332" t="s">
        <v>150</v>
      </c>
      <c r="AO19" s="332" t="s">
        <v>302</v>
      </c>
      <c r="AP19" s="341" t="s">
        <v>93</v>
      </c>
      <c r="AQ19" s="266">
        <v>145839100</v>
      </c>
      <c r="AR19" s="266">
        <v>145839100</v>
      </c>
      <c r="AS19" s="266">
        <v>0</v>
      </c>
      <c r="AT19" s="266">
        <v>0</v>
      </c>
      <c r="AU19" s="305" t="s">
        <v>94</v>
      </c>
      <c r="AV19" s="305" t="s">
        <v>146</v>
      </c>
      <c r="AW19" s="342" t="s">
        <v>151</v>
      </c>
      <c r="AX19" s="309" t="s">
        <v>96</v>
      </c>
      <c r="AY19" s="344" t="s">
        <v>152</v>
      </c>
      <c r="AZ19" s="315" t="s">
        <v>98</v>
      </c>
      <c r="BA19" s="305" t="s">
        <v>99</v>
      </c>
      <c r="BB19" s="353">
        <v>45323</v>
      </c>
      <c r="BC19" s="326" t="s">
        <v>312</v>
      </c>
      <c r="BD19" s="305" t="s">
        <v>293</v>
      </c>
      <c r="BE19" s="305" t="s">
        <v>294</v>
      </c>
    </row>
    <row r="20" spans="1:57" ht="297.75" customHeight="1" x14ac:dyDescent="0.25">
      <c r="A20" s="454"/>
      <c r="B20" s="457"/>
      <c r="C20" s="457"/>
      <c r="D20" s="454"/>
      <c r="E20" s="454"/>
      <c r="F20" s="454"/>
      <c r="G20" s="280"/>
      <c r="H20" s="280"/>
      <c r="I20" s="280"/>
      <c r="J20" s="280"/>
      <c r="K20" s="458"/>
      <c r="L20" s="392"/>
      <c r="M20" s="365"/>
      <c r="N20" s="392"/>
      <c r="O20" s="392"/>
      <c r="P20" s="375"/>
      <c r="Q20" s="375"/>
      <c r="R20" s="365"/>
      <c r="S20" s="392"/>
      <c r="T20" s="397"/>
      <c r="U20" s="396"/>
      <c r="V20" s="286"/>
      <c r="W20" s="378"/>
      <c r="X20" s="395"/>
      <c r="Y20" s="366"/>
      <c r="Z20" s="332"/>
      <c r="AA20" s="361"/>
      <c r="AB20" s="349"/>
      <c r="AC20" s="332"/>
      <c r="AD20" s="332"/>
      <c r="AE20" s="332"/>
      <c r="AF20" s="370"/>
      <c r="AG20" s="293"/>
      <c r="AH20" s="350"/>
      <c r="AI20" s="346"/>
      <c r="AJ20" s="346"/>
      <c r="AK20" s="347"/>
      <c r="AL20" s="348"/>
      <c r="AM20" s="323"/>
      <c r="AN20" s="332"/>
      <c r="AO20" s="332"/>
      <c r="AP20" s="341"/>
      <c r="AQ20" s="267"/>
      <c r="AR20" s="267"/>
      <c r="AS20" s="267"/>
      <c r="AT20" s="267"/>
      <c r="AU20" s="306"/>
      <c r="AV20" s="306"/>
      <c r="AW20" s="343"/>
      <c r="AX20" s="311"/>
      <c r="AY20" s="345"/>
      <c r="AZ20" s="317"/>
      <c r="BA20" s="306"/>
      <c r="BB20" s="354"/>
      <c r="BC20" s="336"/>
      <c r="BD20" s="306"/>
      <c r="BE20" s="306"/>
    </row>
    <row r="21" spans="1:57" ht="210" customHeight="1" x14ac:dyDescent="0.25">
      <c r="A21" s="454"/>
      <c r="B21" s="457"/>
      <c r="C21" s="457"/>
      <c r="D21" s="454"/>
      <c r="E21" s="454"/>
      <c r="F21" s="454"/>
      <c r="G21" s="280"/>
      <c r="H21" s="280"/>
      <c r="I21" s="280"/>
      <c r="J21" s="280"/>
      <c r="K21" s="459" t="s">
        <v>153</v>
      </c>
      <c r="L21" s="5" t="s">
        <v>154</v>
      </c>
      <c r="M21" s="6" t="s">
        <v>78</v>
      </c>
      <c r="N21" s="5" t="s">
        <v>155</v>
      </c>
      <c r="O21" s="24" t="s">
        <v>156</v>
      </c>
      <c r="P21" s="8"/>
      <c r="Q21" s="8" t="s">
        <v>81</v>
      </c>
      <c r="R21" s="365" t="s">
        <v>157</v>
      </c>
      <c r="S21" s="5">
        <v>201</v>
      </c>
      <c r="T21" s="25" t="s">
        <v>144</v>
      </c>
      <c r="U21" s="93">
        <v>201</v>
      </c>
      <c r="V21" s="106" t="s">
        <v>144</v>
      </c>
      <c r="W21" s="388" t="s">
        <v>83</v>
      </c>
      <c r="X21" s="386" t="s">
        <v>84</v>
      </c>
      <c r="Y21" s="366" t="s">
        <v>158</v>
      </c>
      <c r="Z21" s="332" t="s">
        <v>159</v>
      </c>
      <c r="AA21" s="332" t="s">
        <v>160</v>
      </c>
      <c r="AB21" s="382">
        <v>2021130010248</v>
      </c>
      <c r="AC21" s="332" t="s">
        <v>161</v>
      </c>
      <c r="AD21" s="274" t="s">
        <v>168</v>
      </c>
      <c r="AE21" s="274" t="s">
        <v>169</v>
      </c>
      <c r="AF21" s="292">
        <v>25</v>
      </c>
      <c r="AG21" s="292">
        <v>0</v>
      </c>
      <c r="AH21" s="303">
        <v>0.1</v>
      </c>
      <c r="AI21" s="334">
        <v>45413</v>
      </c>
      <c r="AJ21" s="334">
        <v>45657</v>
      </c>
      <c r="AK21" s="328">
        <f>(AJ21-AI21)+1</f>
        <v>245</v>
      </c>
      <c r="AL21" s="330">
        <v>943502</v>
      </c>
      <c r="AM21" s="309"/>
      <c r="AN21" s="274" t="s">
        <v>162</v>
      </c>
      <c r="AO21" s="274" t="s">
        <v>304</v>
      </c>
      <c r="AP21" s="323" t="s">
        <v>93</v>
      </c>
      <c r="AQ21" s="271">
        <v>1996270763</v>
      </c>
      <c r="AR21" s="271">
        <v>1996270763</v>
      </c>
      <c r="AS21" s="271">
        <v>215800000</v>
      </c>
      <c r="AT21" s="271">
        <v>0</v>
      </c>
      <c r="AU21" s="305" t="s">
        <v>116</v>
      </c>
      <c r="AV21" s="274" t="s">
        <v>160</v>
      </c>
      <c r="AW21" s="274" t="s">
        <v>163</v>
      </c>
      <c r="AX21" s="309" t="s">
        <v>96</v>
      </c>
      <c r="AY21" s="274" t="s">
        <v>170</v>
      </c>
      <c r="AZ21" s="315" t="s">
        <v>171</v>
      </c>
      <c r="BA21" s="315" t="s">
        <v>285</v>
      </c>
      <c r="BB21" s="353">
        <v>45413</v>
      </c>
      <c r="BC21" s="448" t="s">
        <v>307</v>
      </c>
      <c r="BD21" s="305" t="s">
        <v>295</v>
      </c>
      <c r="BE21" s="305" t="s">
        <v>296</v>
      </c>
    </row>
    <row r="22" spans="1:57" ht="120" customHeight="1" x14ac:dyDescent="0.25">
      <c r="A22" s="454"/>
      <c r="B22" s="457"/>
      <c r="C22" s="457"/>
      <c r="D22" s="454"/>
      <c r="E22" s="454"/>
      <c r="F22" s="454"/>
      <c r="G22" s="280"/>
      <c r="H22" s="280"/>
      <c r="I22" s="280"/>
      <c r="J22" s="280"/>
      <c r="K22" s="459"/>
      <c r="L22" s="332" t="s">
        <v>164</v>
      </c>
      <c r="M22" s="365" t="s">
        <v>165</v>
      </c>
      <c r="N22" s="332" t="s">
        <v>166</v>
      </c>
      <c r="O22" s="384" t="s">
        <v>167</v>
      </c>
      <c r="P22" s="375" t="s">
        <v>81</v>
      </c>
      <c r="Q22" s="375"/>
      <c r="R22" s="365"/>
      <c r="S22" s="332">
        <v>70</v>
      </c>
      <c r="T22" s="380">
        <v>10</v>
      </c>
      <c r="U22" s="381">
        <v>93</v>
      </c>
      <c r="V22" s="282">
        <v>0</v>
      </c>
      <c r="W22" s="388"/>
      <c r="X22" s="386"/>
      <c r="Y22" s="366"/>
      <c r="Z22" s="332"/>
      <c r="AA22" s="332"/>
      <c r="AB22" s="382"/>
      <c r="AC22" s="332"/>
      <c r="AD22" s="275"/>
      <c r="AE22" s="276"/>
      <c r="AF22" s="293"/>
      <c r="AG22" s="293"/>
      <c r="AH22" s="333"/>
      <c r="AI22" s="335"/>
      <c r="AJ22" s="335"/>
      <c r="AK22" s="337"/>
      <c r="AL22" s="338"/>
      <c r="AM22" s="311"/>
      <c r="AN22" s="276"/>
      <c r="AO22" s="276"/>
      <c r="AP22" s="323"/>
      <c r="AQ22" s="272"/>
      <c r="AR22" s="272"/>
      <c r="AS22" s="272"/>
      <c r="AT22" s="272"/>
      <c r="AU22" s="318"/>
      <c r="AV22" s="275"/>
      <c r="AW22" s="275"/>
      <c r="AX22" s="310"/>
      <c r="AY22" s="275"/>
      <c r="AZ22" s="316"/>
      <c r="BA22" s="310"/>
      <c r="BB22" s="363"/>
      <c r="BC22" s="449"/>
      <c r="BD22" s="318"/>
      <c r="BE22" s="318"/>
    </row>
    <row r="23" spans="1:57" ht="120" customHeight="1" x14ac:dyDescent="0.25">
      <c r="A23" s="454"/>
      <c r="B23" s="457"/>
      <c r="C23" s="457"/>
      <c r="D23" s="454"/>
      <c r="E23" s="454"/>
      <c r="F23" s="454"/>
      <c r="G23" s="280"/>
      <c r="H23" s="280"/>
      <c r="I23" s="280"/>
      <c r="J23" s="280"/>
      <c r="K23" s="459"/>
      <c r="L23" s="332"/>
      <c r="M23" s="365"/>
      <c r="N23" s="332"/>
      <c r="O23" s="384"/>
      <c r="P23" s="375"/>
      <c r="Q23" s="375"/>
      <c r="R23" s="365"/>
      <c r="S23" s="332"/>
      <c r="T23" s="380"/>
      <c r="U23" s="381"/>
      <c r="V23" s="283"/>
      <c r="W23" s="388"/>
      <c r="X23" s="386"/>
      <c r="Y23" s="366"/>
      <c r="Z23" s="332"/>
      <c r="AA23" s="332"/>
      <c r="AB23" s="382"/>
      <c r="AC23" s="332"/>
      <c r="AD23" s="275"/>
      <c r="AE23" s="5" t="s">
        <v>172</v>
      </c>
      <c r="AF23" s="83">
        <v>5</v>
      </c>
      <c r="AG23" s="103">
        <v>0</v>
      </c>
      <c r="AH23" s="9">
        <v>0.1</v>
      </c>
      <c r="AI23" s="16">
        <v>45413</v>
      </c>
      <c r="AJ23" s="16">
        <v>45657</v>
      </c>
      <c r="AK23" s="11">
        <f>(AJ23-AI23)+1</f>
        <v>245</v>
      </c>
      <c r="AL23" s="12">
        <v>943502</v>
      </c>
      <c r="AM23" s="13"/>
      <c r="AN23" s="5" t="s">
        <v>162</v>
      </c>
      <c r="AO23" s="5" t="s">
        <v>304</v>
      </c>
      <c r="AP23" s="323"/>
      <c r="AQ23" s="272"/>
      <c r="AR23" s="272"/>
      <c r="AS23" s="272"/>
      <c r="AT23" s="272"/>
      <c r="AU23" s="318"/>
      <c r="AV23" s="275"/>
      <c r="AW23" s="275"/>
      <c r="AX23" s="311"/>
      <c r="AY23" s="276"/>
      <c r="AZ23" s="317"/>
      <c r="BA23" s="310"/>
      <c r="BB23" s="354"/>
      <c r="BC23" s="100" t="s">
        <v>308</v>
      </c>
      <c r="BD23" s="318"/>
      <c r="BE23" s="318"/>
    </row>
    <row r="24" spans="1:57" ht="102" customHeight="1" x14ac:dyDescent="0.25">
      <c r="A24" s="454"/>
      <c r="B24" s="457"/>
      <c r="C24" s="457"/>
      <c r="D24" s="454"/>
      <c r="E24" s="454"/>
      <c r="F24" s="454"/>
      <c r="G24" s="280"/>
      <c r="H24" s="280"/>
      <c r="I24" s="280"/>
      <c r="J24" s="280"/>
      <c r="K24" s="459"/>
      <c r="L24" s="332"/>
      <c r="M24" s="365"/>
      <c r="N24" s="332"/>
      <c r="O24" s="384"/>
      <c r="P24" s="375"/>
      <c r="Q24" s="375"/>
      <c r="R24" s="365"/>
      <c r="S24" s="332"/>
      <c r="T24" s="380"/>
      <c r="U24" s="381"/>
      <c r="V24" s="284"/>
      <c r="W24" s="388"/>
      <c r="X24" s="386"/>
      <c r="Y24" s="366"/>
      <c r="Z24" s="332"/>
      <c r="AA24" s="332"/>
      <c r="AB24" s="382"/>
      <c r="AC24" s="332"/>
      <c r="AD24" s="276"/>
      <c r="AE24" s="5" t="s">
        <v>173</v>
      </c>
      <c r="AF24" s="83">
        <v>10</v>
      </c>
      <c r="AG24" s="103">
        <v>0</v>
      </c>
      <c r="AH24" s="9">
        <v>0.1</v>
      </c>
      <c r="AI24" s="16">
        <v>45413</v>
      </c>
      <c r="AJ24" s="16">
        <v>45657</v>
      </c>
      <c r="AK24" s="11">
        <f>(AJ24-AI24)+1</f>
        <v>245</v>
      </c>
      <c r="AL24" s="12">
        <v>943502</v>
      </c>
      <c r="AM24" s="13"/>
      <c r="AN24" s="5" t="s">
        <v>162</v>
      </c>
      <c r="AO24" s="5" t="s">
        <v>304</v>
      </c>
      <c r="AP24" s="323"/>
      <c r="AQ24" s="273"/>
      <c r="AR24" s="273"/>
      <c r="AS24" s="273"/>
      <c r="AT24" s="273"/>
      <c r="AU24" s="306"/>
      <c r="AV24" s="275"/>
      <c r="AW24" s="275"/>
      <c r="AX24" s="13" t="s">
        <v>96</v>
      </c>
      <c r="AY24" s="17" t="s">
        <v>174</v>
      </c>
      <c r="AZ24" s="6" t="s">
        <v>171</v>
      </c>
      <c r="BA24" s="310"/>
      <c r="BB24" s="18">
        <v>45413</v>
      </c>
      <c r="BC24" s="100" t="s">
        <v>306</v>
      </c>
      <c r="BD24" s="318"/>
      <c r="BE24" s="318"/>
    </row>
    <row r="25" spans="1:57" ht="113.25" customHeight="1" x14ac:dyDescent="0.25">
      <c r="A25" s="454"/>
      <c r="B25" s="457"/>
      <c r="C25" s="457"/>
      <c r="D25" s="454"/>
      <c r="E25" s="454"/>
      <c r="F25" s="454"/>
      <c r="G25" s="280"/>
      <c r="H25" s="280"/>
      <c r="I25" s="280"/>
      <c r="J25" s="280"/>
      <c r="K25" s="459"/>
      <c r="L25" s="332" t="s">
        <v>175</v>
      </c>
      <c r="M25" s="365" t="s">
        <v>165</v>
      </c>
      <c r="N25" s="332" t="s">
        <v>176</v>
      </c>
      <c r="O25" s="384" t="s">
        <v>177</v>
      </c>
      <c r="P25" s="375"/>
      <c r="Q25" s="375" t="s">
        <v>81</v>
      </c>
      <c r="R25" s="365"/>
      <c r="S25" s="332">
        <v>8</v>
      </c>
      <c r="T25" s="385">
        <v>2.0299999999999998</v>
      </c>
      <c r="U25" s="372">
        <v>5.97</v>
      </c>
      <c r="V25" s="287">
        <v>0</v>
      </c>
      <c r="W25" s="388"/>
      <c r="X25" s="386"/>
      <c r="Y25" s="366"/>
      <c r="Z25" s="332"/>
      <c r="AA25" s="332"/>
      <c r="AB25" s="382"/>
      <c r="AC25" s="332"/>
      <c r="AD25" s="332" t="s">
        <v>178</v>
      </c>
      <c r="AE25" s="332" t="s">
        <v>179</v>
      </c>
      <c r="AF25" s="370">
        <v>2.73</v>
      </c>
      <c r="AG25" s="292">
        <v>0</v>
      </c>
      <c r="AH25" s="350">
        <v>0.2</v>
      </c>
      <c r="AI25" s="346">
        <v>45323</v>
      </c>
      <c r="AJ25" s="346">
        <v>45657</v>
      </c>
      <c r="AK25" s="347">
        <v>334</v>
      </c>
      <c r="AL25" s="348">
        <v>150000</v>
      </c>
      <c r="AM25" s="323"/>
      <c r="AN25" s="332" t="s">
        <v>162</v>
      </c>
      <c r="AO25" s="332" t="s">
        <v>304</v>
      </c>
      <c r="AP25" s="323"/>
      <c r="AQ25" s="271">
        <v>1115104371</v>
      </c>
      <c r="AR25" s="271">
        <v>1115104371</v>
      </c>
      <c r="AS25" s="271">
        <v>599500000</v>
      </c>
      <c r="AT25" s="271">
        <v>5000000</v>
      </c>
      <c r="AU25" s="305" t="s">
        <v>94</v>
      </c>
      <c r="AV25" s="275"/>
      <c r="AW25" s="275"/>
      <c r="AX25" s="309" t="s">
        <v>96</v>
      </c>
      <c r="AY25" s="17" t="s">
        <v>180</v>
      </c>
      <c r="AZ25" s="6" t="s">
        <v>98</v>
      </c>
      <c r="BA25" s="310"/>
      <c r="BB25" s="18">
        <v>45323</v>
      </c>
      <c r="BC25" s="450" t="s">
        <v>324</v>
      </c>
      <c r="BD25" s="318"/>
      <c r="BE25" s="318"/>
    </row>
    <row r="26" spans="1:57" ht="114.75" customHeight="1" x14ac:dyDescent="0.25">
      <c r="A26" s="454"/>
      <c r="B26" s="457"/>
      <c r="C26" s="457"/>
      <c r="D26" s="454"/>
      <c r="E26" s="454"/>
      <c r="F26" s="454"/>
      <c r="G26" s="280"/>
      <c r="H26" s="280"/>
      <c r="I26" s="280"/>
      <c r="J26" s="280"/>
      <c r="K26" s="459"/>
      <c r="L26" s="332"/>
      <c r="M26" s="365"/>
      <c r="N26" s="332"/>
      <c r="O26" s="384"/>
      <c r="P26" s="375"/>
      <c r="Q26" s="375"/>
      <c r="R26" s="365"/>
      <c r="S26" s="332"/>
      <c r="T26" s="385"/>
      <c r="U26" s="372"/>
      <c r="V26" s="288"/>
      <c r="W26" s="388"/>
      <c r="X26" s="386"/>
      <c r="Y26" s="366"/>
      <c r="Z26" s="332"/>
      <c r="AA26" s="332"/>
      <c r="AB26" s="382"/>
      <c r="AC26" s="332"/>
      <c r="AD26" s="332"/>
      <c r="AE26" s="332"/>
      <c r="AF26" s="370"/>
      <c r="AG26" s="294"/>
      <c r="AH26" s="350"/>
      <c r="AI26" s="346"/>
      <c r="AJ26" s="346"/>
      <c r="AK26" s="347"/>
      <c r="AL26" s="348"/>
      <c r="AM26" s="323"/>
      <c r="AN26" s="332"/>
      <c r="AO26" s="332"/>
      <c r="AP26" s="323"/>
      <c r="AQ26" s="272"/>
      <c r="AR26" s="272"/>
      <c r="AS26" s="272"/>
      <c r="AT26" s="272"/>
      <c r="AU26" s="318"/>
      <c r="AV26" s="275"/>
      <c r="AW26" s="275"/>
      <c r="AX26" s="310"/>
      <c r="AY26" s="274" t="s">
        <v>181</v>
      </c>
      <c r="AZ26" s="315" t="s">
        <v>171</v>
      </c>
      <c r="BA26" s="310"/>
      <c r="BB26" s="353">
        <v>45352</v>
      </c>
      <c r="BC26" s="451"/>
      <c r="BD26" s="318"/>
      <c r="BE26" s="318"/>
    </row>
    <row r="27" spans="1:57" ht="112.5" customHeight="1" x14ac:dyDescent="0.25">
      <c r="A27" s="454"/>
      <c r="B27" s="457"/>
      <c r="C27" s="457"/>
      <c r="D27" s="454"/>
      <c r="E27" s="454"/>
      <c r="F27" s="454"/>
      <c r="G27" s="280"/>
      <c r="H27" s="280"/>
      <c r="I27" s="280"/>
      <c r="J27" s="280"/>
      <c r="K27" s="459"/>
      <c r="L27" s="332"/>
      <c r="M27" s="365"/>
      <c r="N27" s="332"/>
      <c r="O27" s="384"/>
      <c r="P27" s="375"/>
      <c r="Q27" s="375"/>
      <c r="R27" s="365"/>
      <c r="S27" s="332"/>
      <c r="T27" s="385"/>
      <c r="U27" s="372"/>
      <c r="V27" s="289"/>
      <c r="W27" s="388"/>
      <c r="X27" s="386"/>
      <c r="Y27" s="366"/>
      <c r="Z27" s="332"/>
      <c r="AA27" s="332"/>
      <c r="AB27" s="382"/>
      <c r="AC27" s="332"/>
      <c r="AD27" s="332"/>
      <c r="AE27" s="332"/>
      <c r="AF27" s="370"/>
      <c r="AG27" s="293"/>
      <c r="AH27" s="350"/>
      <c r="AI27" s="346"/>
      <c r="AJ27" s="346"/>
      <c r="AK27" s="347"/>
      <c r="AL27" s="348"/>
      <c r="AM27" s="323"/>
      <c r="AN27" s="332"/>
      <c r="AO27" s="332"/>
      <c r="AP27" s="323"/>
      <c r="AQ27" s="272"/>
      <c r="AR27" s="272"/>
      <c r="AS27" s="272"/>
      <c r="AT27" s="272"/>
      <c r="AU27" s="318"/>
      <c r="AV27" s="275"/>
      <c r="AW27" s="275"/>
      <c r="AX27" s="311"/>
      <c r="AY27" s="276"/>
      <c r="AZ27" s="317"/>
      <c r="BA27" s="310"/>
      <c r="BB27" s="354"/>
      <c r="BC27" s="452"/>
      <c r="BD27" s="318"/>
      <c r="BE27" s="318"/>
    </row>
    <row r="28" spans="1:57" ht="159.75" customHeight="1" x14ac:dyDescent="0.25">
      <c r="A28" s="454"/>
      <c r="B28" s="457"/>
      <c r="C28" s="457"/>
      <c r="D28" s="454"/>
      <c r="E28" s="454"/>
      <c r="F28" s="454"/>
      <c r="G28" s="280"/>
      <c r="H28" s="280"/>
      <c r="I28" s="280"/>
      <c r="J28" s="280"/>
      <c r="K28" s="459"/>
      <c r="L28" s="332" t="s">
        <v>182</v>
      </c>
      <c r="M28" s="365" t="s">
        <v>165</v>
      </c>
      <c r="N28" s="332" t="s">
        <v>183</v>
      </c>
      <c r="O28" s="384" t="s">
        <v>184</v>
      </c>
      <c r="P28" s="375"/>
      <c r="Q28" s="375" t="s">
        <v>81</v>
      </c>
      <c r="R28" s="365"/>
      <c r="S28" s="332">
        <v>100</v>
      </c>
      <c r="T28" s="380">
        <v>10</v>
      </c>
      <c r="U28" s="381">
        <v>100</v>
      </c>
      <c r="V28" s="282">
        <v>4</v>
      </c>
      <c r="W28" s="388"/>
      <c r="X28" s="386"/>
      <c r="Y28" s="366"/>
      <c r="Z28" s="332"/>
      <c r="AA28" s="332"/>
      <c r="AB28" s="382"/>
      <c r="AC28" s="332"/>
      <c r="AD28" s="332" t="s">
        <v>185</v>
      </c>
      <c r="AE28" s="5" t="s">
        <v>186</v>
      </c>
      <c r="AF28" s="83">
        <v>10</v>
      </c>
      <c r="AG28" s="103">
        <v>0</v>
      </c>
      <c r="AH28" s="9">
        <v>0.2</v>
      </c>
      <c r="AI28" s="16">
        <v>45352</v>
      </c>
      <c r="AJ28" s="16">
        <v>45657</v>
      </c>
      <c r="AK28" s="11">
        <f t="shared" ref="AK28:AK32" si="2">(AJ28-AI28)+1</f>
        <v>306</v>
      </c>
      <c r="AL28" s="12">
        <v>150000</v>
      </c>
      <c r="AM28" s="13"/>
      <c r="AN28" s="5" t="s">
        <v>162</v>
      </c>
      <c r="AO28" s="5" t="s">
        <v>304</v>
      </c>
      <c r="AP28" s="323"/>
      <c r="AQ28" s="272"/>
      <c r="AR28" s="272"/>
      <c r="AS28" s="272"/>
      <c r="AT28" s="272"/>
      <c r="AU28" s="318"/>
      <c r="AV28" s="275"/>
      <c r="AW28" s="275"/>
      <c r="AX28" s="13" t="s">
        <v>96</v>
      </c>
      <c r="AY28" s="26" t="s">
        <v>187</v>
      </c>
      <c r="AZ28" s="6" t="s">
        <v>171</v>
      </c>
      <c r="BA28" s="310"/>
      <c r="BB28" s="18">
        <v>45383</v>
      </c>
      <c r="BC28" s="99" t="s">
        <v>305</v>
      </c>
      <c r="BD28" s="318"/>
      <c r="BE28" s="318"/>
    </row>
    <row r="29" spans="1:57" ht="120" customHeight="1" x14ac:dyDescent="0.25">
      <c r="A29" s="454"/>
      <c r="B29" s="457"/>
      <c r="C29" s="457"/>
      <c r="D29" s="454"/>
      <c r="E29" s="454"/>
      <c r="F29" s="454"/>
      <c r="G29" s="280"/>
      <c r="H29" s="280"/>
      <c r="I29" s="280"/>
      <c r="J29" s="280"/>
      <c r="K29" s="459"/>
      <c r="L29" s="332"/>
      <c r="M29" s="365"/>
      <c r="N29" s="332"/>
      <c r="O29" s="384"/>
      <c r="P29" s="375"/>
      <c r="Q29" s="375"/>
      <c r="R29" s="365"/>
      <c r="S29" s="332"/>
      <c r="T29" s="380"/>
      <c r="U29" s="381"/>
      <c r="V29" s="283"/>
      <c r="W29" s="388"/>
      <c r="X29" s="386"/>
      <c r="Y29" s="366"/>
      <c r="Z29" s="332"/>
      <c r="AA29" s="332"/>
      <c r="AB29" s="382"/>
      <c r="AC29" s="332"/>
      <c r="AD29" s="332"/>
      <c r="AE29" s="5" t="s">
        <v>188</v>
      </c>
      <c r="AF29" s="86">
        <v>1</v>
      </c>
      <c r="AG29" s="86">
        <v>0</v>
      </c>
      <c r="AH29" s="27">
        <v>0.15</v>
      </c>
      <c r="AI29" s="16">
        <v>45352</v>
      </c>
      <c r="AJ29" s="16">
        <v>45657</v>
      </c>
      <c r="AK29" s="11">
        <f t="shared" si="2"/>
        <v>306</v>
      </c>
      <c r="AL29" s="12">
        <v>150000</v>
      </c>
      <c r="AM29" s="13"/>
      <c r="AN29" s="5" t="s">
        <v>162</v>
      </c>
      <c r="AO29" s="5" t="s">
        <v>304</v>
      </c>
      <c r="AP29" s="323"/>
      <c r="AQ29" s="273"/>
      <c r="AR29" s="273"/>
      <c r="AS29" s="273"/>
      <c r="AT29" s="273"/>
      <c r="AU29" s="306"/>
      <c r="AV29" s="275"/>
      <c r="AW29" s="275"/>
      <c r="AX29" s="13" t="s">
        <v>96</v>
      </c>
      <c r="AY29" s="15" t="s">
        <v>189</v>
      </c>
      <c r="AZ29" s="6" t="s">
        <v>98</v>
      </c>
      <c r="BA29" s="310"/>
      <c r="BB29" s="18">
        <v>45323</v>
      </c>
      <c r="BC29" s="109" t="s">
        <v>324</v>
      </c>
      <c r="BD29" s="318"/>
      <c r="BE29" s="318"/>
    </row>
    <row r="30" spans="1:57" ht="120" customHeight="1" x14ac:dyDescent="0.25">
      <c r="A30" s="454"/>
      <c r="B30" s="457"/>
      <c r="C30" s="457"/>
      <c r="D30" s="454"/>
      <c r="E30" s="454"/>
      <c r="F30" s="454"/>
      <c r="G30" s="280"/>
      <c r="H30" s="280"/>
      <c r="I30" s="280"/>
      <c r="J30" s="280"/>
      <c r="K30" s="459"/>
      <c r="L30" s="332"/>
      <c r="M30" s="365"/>
      <c r="N30" s="332"/>
      <c r="O30" s="384"/>
      <c r="P30" s="375"/>
      <c r="Q30" s="375"/>
      <c r="R30" s="365"/>
      <c r="S30" s="332"/>
      <c r="T30" s="380"/>
      <c r="U30" s="381"/>
      <c r="V30" s="283"/>
      <c r="W30" s="388"/>
      <c r="X30" s="386"/>
      <c r="Y30" s="366"/>
      <c r="Z30" s="332"/>
      <c r="AA30" s="332"/>
      <c r="AB30" s="382"/>
      <c r="AC30" s="332"/>
      <c r="AD30" s="332"/>
      <c r="AE30" s="5" t="s">
        <v>190</v>
      </c>
      <c r="AF30" s="87">
        <v>1</v>
      </c>
      <c r="AG30" s="87">
        <v>0</v>
      </c>
      <c r="AH30" s="28">
        <v>0.05</v>
      </c>
      <c r="AI30" s="29">
        <v>45444</v>
      </c>
      <c r="AJ30" s="16">
        <v>45657</v>
      </c>
      <c r="AK30" s="11">
        <f t="shared" si="2"/>
        <v>214</v>
      </c>
      <c r="AL30" s="12">
        <v>150000</v>
      </c>
      <c r="AM30" s="13"/>
      <c r="AN30" s="5" t="s">
        <v>162</v>
      </c>
      <c r="AO30" s="5" t="s">
        <v>304</v>
      </c>
      <c r="AP30" s="323"/>
      <c r="AQ30" s="116">
        <v>7797933</v>
      </c>
      <c r="AR30" s="116">
        <v>7797933</v>
      </c>
      <c r="AS30" s="116">
        <v>0</v>
      </c>
      <c r="AT30" s="116">
        <v>0</v>
      </c>
      <c r="AU30" s="81" t="s">
        <v>191</v>
      </c>
      <c r="AV30" s="275"/>
      <c r="AW30" s="275"/>
      <c r="AX30" s="13" t="s">
        <v>96</v>
      </c>
      <c r="AY30" s="15" t="s">
        <v>192</v>
      </c>
      <c r="AZ30" s="6" t="s">
        <v>34</v>
      </c>
      <c r="BA30" s="310"/>
      <c r="BB30" s="18">
        <v>45444</v>
      </c>
      <c r="BC30" s="18" t="s">
        <v>324</v>
      </c>
      <c r="BD30" s="318"/>
      <c r="BE30" s="318"/>
    </row>
    <row r="31" spans="1:57" ht="120" customHeight="1" x14ac:dyDescent="0.25">
      <c r="A31" s="454"/>
      <c r="B31" s="457"/>
      <c r="C31" s="457"/>
      <c r="D31" s="454"/>
      <c r="E31" s="454"/>
      <c r="F31" s="454"/>
      <c r="G31" s="280"/>
      <c r="H31" s="280"/>
      <c r="I31" s="280"/>
      <c r="J31" s="280"/>
      <c r="K31" s="459"/>
      <c r="L31" s="332"/>
      <c r="M31" s="365"/>
      <c r="N31" s="332"/>
      <c r="O31" s="384"/>
      <c r="P31" s="375"/>
      <c r="Q31" s="375"/>
      <c r="R31" s="365"/>
      <c r="S31" s="332"/>
      <c r="T31" s="380"/>
      <c r="U31" s="381"/>
      <c r="V31" s="283"/>
      <c r="W31" s="388"/>
      <c r="X31" s="386"/>
      <c r="Y31" s="366"/>
      <c r="Z31" s="332"/>
      <c r="AA31" s="332"/>
      <c r="AB31" s="382"/>
      <c r="AC31" s="332"/>
      <c r="AD31" s="332"/>
      <c r="AE31" s="5" t="s">
        <v>193</v>
      </c>
      <c r="AF31" s="86">
        <v>1</v>
      </c>
      <c r="AG31" s="86">
        <v>0</v>
      </c>
      <c r="AH31" s="27">
        <v>0.05</v>
      </c>
      <c r="AI31" s="30">
        <v>45383</v>
      </c>
      <c r="AJ31" s="16">
        <v>45657</v>
      </c>
      <c r="AK31" s="11">
        <f t="shared" si="2"/>
        <v>275</v>
      </c>
      <c r="AL31" s="12">
        <v>1065570</v>
      </c>
      <c r="AM31" s="13"/>
      <c r="AN31" s="5" t="s">
        <v>162</v>
      </c>
      <c r="AO31" s="5" t="s">
        <v>304</v>
      </c>
      <c r="AP31" s="323"/>
      <c r="AQ31" s="116">
        <v>0</v>
      </c>
      <c r="AR31" s="116">
        <v>387406191.69999999</v>
      </c>
      <c r="AS31" s="116">
        <v>0</v>
      </c>
      <c r="AT31" s="116">
        <v>0</v>
      </c>
      <c r="AU31" s="104" t="s">
        <v>322</v>
      </c>
      <c r="AV31" s="275"/>
      <c r="AW31" s="275"/>
      <c r="AX31" s="309" t="s">
        <v>96</v>
      </c>
      <c r="AY31" s="390" t="s">
        <v>194</v>
      </c>
      <c r="AZ31" s="315" t="s">
        <v>98</v>
      </c>
      <c r="BA31" s="310"/>
      <c r="BB31" s="353">
        <v>45383</v>
      </c>
      <c r="BC31" s="18" t="s">
        <v>324</v>
      </c>
      <c r="BD31" s="318"/>
      <c r="BE31" s="318"/>
    </row>
    <row r="32" spans="1:57" ht="120" customHeight="1" x14ac:dyDescent="0.25">
      <c r="A32" s="454"/>
      <c r="B32" s="457"/>
      <c r="C32" s="457"/>
      <c r="D32" s="454"/>
      <c r="E32" s="454"/>
      <c r="F32" s="454"/>
      <c r="G32" s="280"/>
      <c r="H32" s="280"/>
      <c r="I32" s="280"/>
      <c r="J32" s="280"/>
      <c r="K32" s="459"/>
      <c r="L32" s="332"/>
      <c r="M32" s="365"/>
      <c r="N32" s="332"/>
      <c r="O32" s="384"/>
      <c r="P32" s="375"/>
      <c r="Q32" s="375"/>
      <c r="R32" s="365"/>
      <c r="S32" s="332"/>
      <c r="T32" s="380"/>
      <c r="U32" s="381"/>
      <c r="V32" s="284"/>
      <c r="W32" s="388"/>
      <c r="X32" s="386"/>
      <c r="Y32" s="366"/>
      <c r="Z32" s="332"/>
      <c r="AA32" s="332"/>
      <c r="AB32" s="382"/>
      <c r="AC32" s="332"/>
      <c r="AD32" s="332"/>
      <c r="AE32" s="5" t="s">
        <v>195</v>
      </c>
      <c r="AF32" s="86">
        <v>14</v>
      </c>
      <c r="AG32" s="86">
        <v>0</v>
      </c>
      <c r="AH32" s="27">
        <v>0.05</v>
      </c>
      <c r="AI32" s="30">
        <v>45383</v>
      </c>
      <c r="AJ32" s="16">
        <v>45657</v>
      </c>
      <c r="AK32" s="11">
        <f t="shared" si="2"/>
        <v>275</v>
      </c>
      <c r="AL32" s="12">
        <v>1065570</v>
      </c>
      <c r="AM32" s="13"/>
      <c r="AN32" s="5" t="s">
        <v>162</v>
      </c>
      <c r="AO32" s="5" t="s">
        <v>304</v>
      </c>
      <c r="AP32" s="323"/>
      <c r="AQ32" s="116">
        <v>0</v>
      </c>
      <c r="AR32" s="116">
        <v>9057880</v>
      </c>
      <c r="AS32" s="116">
        <v>0</v>
      </c>
      <c r="AT32" s="116">
        <v>0</v>
      </c>
      <c r="AU32" s="104" t="s">
        <v>323</v>
      </c>
      <c r="AV32" s="275"/>
      <c r="AW32" s="275"/>
      <c r="AX32" s="310"/>
      <c r="AY32" s="391"/>
      <c r="AZ32" s="316"/>
      <c r="BA32" s="310"/>
      <c r="BB32" s="354"/>
      <c r="BC32" s="18" t="s">
        <v>324</v>
      </c>
      <c r="BD32" s="306"/>
      <c r="BE32" s="306"/>
    </row>
    <row r="33" spans="1:57" ht="171" customHeight="1" x14ac:dyDescent="0.25">
      <c r="A33" s="454"/>
      <c r="B33" s="457"/>
      <c r="C33" s="457"/>
      <c r="D33" s="454"/>
      <c r="E33" s="454"/>
      <c r="F33" s="454"/>
      <c r="G33" s="280"/>
      <c r="H33" s="280"/>
      <c r="I33" s="280"/>
      <c r="J33" s="280"/>
      <c r="K33" s="459"/>
      <c r="L33" s="31" t="s">
        <v>196</v>
      </c>
      <c r="M33" s="32" t="s">
        <v>78</v>
      </c>
      <c r="N33" s="31">
        <v>0</v>
      </c>
      <c r="O33" s="31" t="s">
        <v>197</v>
      </c>
      <c r="P33" s="8"/>
      <c r="Q33" s="8" t="s">
        <v>81</v>
      </c>
      <c r="R33" s="32" t="s">
        <v>198</v>
      </c>
      <c r="S33" s="31">
        <v>1</v>
      </c>
      <c r="T33" s="25" t="s">
        <v>144</v>
      </c>
      <c r="U33" s="94">
        <v>0.45</v>
      </c>
      <c r="V33" s="94" t="s">
        <v>144</v>
      </c>
      <c r="W33" s="388"/>
      <c r="X33" s="386"/>
      <c r="Y33" s="33" t="s">
        <v>199</v>
      </c>
      <c r="Z33" s="5" t="s">
        <v>200</v>
      </c>
      <c r="AA33" s="34" t="s">
        <v>201</v>
      </c>
      <c r="AB33" s="35">
        <v>2021130010252</v>
      </c>
      <c r="AC33" s="5" t="s">
        <v>202</v>
      </c>
      <c r="AD33" s="5" t="s">
        <v>203</v>
      </c>
      <c r="AE33" s="114" t="s">
        <v>144</v>
      </c>
      <c r="AF33" s="86" t="s">
        <v>144</v>
      </c>
      <c r="AG33" s="86" t="s">
        <v>144</v>
      </c>
      <c r="AH33" s="76" t="s">
        <v>144</v>
      </c>
      <c r="AI33" s="76" t="s">
        <v>144</v>
      </c>
      <c r="AJ33" s="76" t="s">
        <v>144</v>
      </c>
      <c r="AK33" s="76" t="s">
        <v>144</v>
      </c>
      <c r="AL33" s="76" t="s">
        <v>144</v>
      </c>
      <c r="AM33" s="76" t="s">
        <v>144</v>
      </c>
      <c r="AN33" s="69" t="s">
        <v>204</v>
      </c>
      <c r="AO33" s="70" t="s">
        <v>205</v>
      </c>
      <c r="AP33" s="76" t="s">
        <v>144</v>
      </c>
      <c r="AQ33" s="76" t="s">
        <v>144</v>
      </c>
      <c r="AR33" s="76" t="s">
        <v>144</v>
      </c>
      <c r="AS33" s="76" t="s">
        <v>144</v>
      </c>
      <c r="AT33" s="76" t="s">
        <v>144</v>
      </c>
      <c r="AU33" s="76" t="s">
        <v>144</v>
      </c>
      <c r="AV33" s="5" t="s">
        <v>144</v>
      </c>
      <c r="AW33" s="76" t="s">
        <v>144</v>
      </c>
      <c r="AX33" s="70" t="s">
        <v>206</v>
      </c>
      <c r="AY33" s="76" t="s">
        <v>144</v>
      </c>
      <c r="AZ33" s="76" t="s">
        <v>144</v>
      </c>
      <c r="BA33" s="76" t="s">
        <v>144</v>
      </c>
      <c r="BB33" s="76" t="s">
        <v>144</v>
      </c>
      <c r="BC33" s="68" t="s">
        <v>144</v>
      </c>
      <c r="BD33" s="76" t="s">
        <v>144</v>
      </c>
      <c r="BE33" s="76" t="s">
        <v>144</v>
      </c>
    </row>
    <row r="34" spans="1:57" ht="129.75" customHeight="1" x14ac:dyDescent="0.25">
      <c r="A34" s="454"/>
      <c r="B34" s="457"/>
      <c r="C34" s="457"/>
      <c r="D34" s="454"/>
      <c r="E34" s="454"/>
      <c r="F34" s="454"/>
      <c r="G34" s="280"/>
      <c r="H34" s="280"/>
      <c r="I34" s="280"/>
      <c r="J34" s="280"/>
      <c r="K34" s="459"/>
      <c r="L34" s="332" t="s">
        <v>207</v>
      </c>
      <c r="M34" s="374" t="s">
        <v>78</v>
      </c>
      <c r="N34" s="332">
        <v>0</v>
      </c>
      <c r="O34" s="332" t="s">
        <v>208</v>
      </c>
      <c r="P34" s="375"/>
      <c r="Q34" s="375" t="s">
        <v>81</v>
      </c>
      <c r="R34" s="365" t="s">
        <v>209</v>
      </c>
      <c r="S34" s="332">
        <v>1</v>
      </c>
      <c r="T34" s="383" t="s">
        <v>144</v>
      </c>
      <c r="U34" s="372">
        <v>0.72</v>
      </c>
      <c r="V34" s="287" t="s">
        <v>144</v>
      </c>
      <c r="W34" s="388"/>
      <c r="X34" s="386"/>
      <c r="Y34" s="366" t="s">
        <v>210</v>
      </c>
      <c r="Z34" s="332" t="s">
        <v>200</v>
      </c>
      <c r="AA34" s="332" t="s">
        <v>211</v>
      </c>
      <c r="AB34" s="382">
        <v>2021130010253</v>
      </c>
      <c r="AC34" s="332" t="s">
        <v>212</v>
      </c>
      <c r="AD34" s="332" t="s">
        <v>213</v>
      </c>
      <c r="AE34" s="387" t="s">
        <v>144</v>
      </c>
      <c r="AF34" s="370" t="s">
        <v>144</v>
      </c>
      <c r="AG34" s="292" t="s">
        <v>144</v>
      </c>
      <c r="AH34" s="332" t="s">
        <v>144</v>
      </c>
      <c r="AI34" s="332" t="s">
        <v>144</v>
      </c>
      <c r="AJ34" s="332" t="s">
        <v>144</v>
      </c>
      <c r="AK34" s="332" t="s">
        <v>144</v>
      </c>
      <c r="AL34" s="332" t="s">
        <v>144</v>
      </c>
      <c r="AM34" s="332" t="s">
        <v>144</v>
      </c>
      <c r="AN34" s="332" t="s">
        <v>214</v>
      </c>
      <c r="AO34" s="332" t="s">
        <v>215</v>
      </c>
      <c r="AP34" s="332" t="s">
        <v>144</v>
      </c>
      <c r="AQ34" s="332" t="s">
        <v>144</v>
      </c>
      <c r="AR34" s="332" t="s">
        <v>144</v>
      </c>
      <c r="AS34" s="274" t="s">
        <v>144</v>
      </c>
      <c r="AT34" s="274" t="s">
        <v>144</v>
      </c>
      <c r="AU34" s="332" t="s">
        <v>144</v>
      </c>
      <c r="AV34" s="274" t="s">
        <v>144</v>
      </c>
      <c r="AW34" s="332" t="s">
        <v>144</v>
      </c>
      <c r="AX34" s="309" t="s">
        <v>206</v>
      </c>
      <c r="AY34" s="344" t="s">
        <v>144</v>
      </c>
      <c r="AZ34" s="315" t="s">
        <v>144</v>
      </c>
      <c r="BA34" s="309" t="s">
        <v>144</v>
      </c>
      <c r="BB34" s="353" t="s">
        <v>144</v>
      </c>
      <c r="BC34" s="332" t="s">
        <v>144</v>
      </c>
      <c r="BD34" s="305" t="s">
        <v>144</v>
      </c>
      <c r="BE34" s="305" t="s">
        <v>144</v>
      </c>
    </row>
    <row r="35" spans="1:57" ht="136.5" customHeight="1" x14ac:dyDescent="0.25">
      <c r="A35" s="454"/>
      <c r="B35" s="457"/>
      <c r="C35" s="457"/>
      <c r="D35" s="454"/>
      <c r="E35" s="454"/>
      <c r="F35" s="454"/>
      <c r="G35" s="280"/>
      <c r="H35" s="280"/>
      <c r="I35" s="280"/>
      <c r="J35" s="280"/>
      <c r="K35" s="459"/>
      <c r="L35" s="332"/>
      <c r="M35" s="374"/>
      <c r="N35" s="332"/>
      <c r="O35" s="332"/>
      <c r="P35" s="375"/>
      <c r="Q35" s="375"/>
      <c r="R35" s="365"/>
      <c r="S35" s="332"/>
      <c r="T35" s="383"/>
      <c r="U35" s="372"/>
      <c r="V35" s="288"/>
      <c r="W35" s="388"/>
      <c r="X35" s="386"/>
      <c r="Y35" s="366"/>
      <c r="Z35" s="332"/>
      <c r="AA35" s="332"/>
      <c r="AB35" s="382"/>
      <c r="AC35" s="332"/>
      <c r="AD35" s="332"/>
      <c r="AE35" s="387"/>
      <c r="AF35" s="370"/>
      <c r="AG35" s="294"/>
      <c r="AH35" s="332"/>
      <c r="AI35" s="332"/>
      <c r="AJ35" s="332"/>
      <c r="AK35" s="332"/>
      <c r="AL35" s="332"/>
      <c r="AM35" s="332"/>
      <c r="AN35" s="332"/>
      <c r="AO35" s="332"/>
      <c r="AP35" s="332"/>
      <c r="AQ35" s="332"/>
      <c r="AR35" s="332"/>
      <c r="AS35" s="275"/>
      <c r="AT35" s="275"/>
      <c r="AU35" s="332"/>
      <c r="AV35" s="275"/>
      <c r="AW35" s="332"/>
      <c r="AX35" s="310"/>
      <c r="AY35" s="389"/>
      <c r="AZ35" s="316"/>
      <c r="BA35" s="310"/>
      <c r="BB35" s="363"/>
      <c r="BC35" s="332"/>
      <c r="BD35" s="318"/>
      <c r="BE35" s="318"/>
    </row>
    <row r="36" spans="1:57" ht="130.5" customHeight="1" x14ac:dyDescent="0.25">
      <c r="A36" s="454"/>
      <c r="B36" s="457"/>
      <c r="C36" s="457"/>
      <c r="D36" s="454"/>
      <c r="E36" s="454"/>
      <c r="F36" s="454"/>
      <c r="G36" s="280"/>
      <c r="H36" s="280"/>
      <c r="I36" s="280"/>
      <c r="J36" s="280"/>
      <c r="K36" s="459"/>
      <c r="L36" s="332"/>
      <c r="M36" s="374"/>
      <c r="N36" s="332"/>
      <c r="O36" s="332"/>
      <c r="P36" s="375"/>
      <c r="Q36" s="375"/>
      <c r="R36" s="365"/>
      <c r="S36" s="332"/>
      <c r="T36" s="383"/>
      <c r="U36" s="372"/>
      <c r="V36" s="289"/>
      <c r="W36" s="388"/>
      <c r="X36" s="386"/>
      <c r="Y36" s="366"/>
      <c r="Z36" s="332"/>
      <c r="AA36" s="332"/>
      <c r="AB36" s="382"/>
      <c r="AC36" s="332"/>
      <c r="AD36" s="332"/>
      <c r="AE36" s="387"/>
      <c r="AF36" s="370"/>
      <c r="AG36" s="293"/>
      <c r="AH36" s="332"/>
      <c r="AI36" s="332"/>
      <c r="AJ36" s="332"/>
      <c r="AK36" s="332"/>
      <c r="AL36" s="332"/>
      <c r="AM36" s="332"/>
      <c r="AN36" s="332"/>
      <c r="AO36" s="332"/>
      <c r="AP36" s="332"/>
      <c r="AQ36" s="332"/>
      <c r="AR36" s="332"/>
      <c r="AS36" s="276"/>
      <c r="AT36" s="276"/>
      <c r="AU36" s="332"/>
      <c r="AV36" s="276"/>
      <c r="AW36" s="332"/>
      <c r="AX36" s="311"/>
      <c r="AY36" s="345"/>
      <c r="AZ36" s="317"/>
      <c r="BA36" s="311"/>
      <c r="BB36" s="354"/>
      <c r="BC36" s="332"/>
      <c r="BD36" s="306"/>
      <c r="BE36" s="306"/>
    </row>
    <row r="37" spans="1:57" ht="200.25" customHeight="1" x14ac:dyDescent="0.25">
      <c r="A37" s="454"/>
      <c r="B37" s="457"/>
      <c r="C37" s="457"/>
      <c r="D37" s="454"/>
      <c r="E37" s="454"/>
      <c r="F37" s="454"/>
      <c r="G37" s="280"/>
      <c r="H37" s="280"/>
      <c r="I37" s="280"/>
      <c r="J37" s="280"/>
      <c r="K37" s="456" t="s">
        <v>216</v>
      </c>
      <c r="L37" s="5" t="s">
        <v>217</v>
      </c>
      <c r="M37" s="6" t="s">
        <v>78</v>
      </c>
      <c r="N37" s="5" t="s">
        <v>127</v>
      </c>
      <c r="O37" s="5" t="s">
        <v>218</v>
      </c>
      <c r="P37" s="8"/>
      <c r="Q37" s="8" t="s">
        <v>81</v>
      </c>
      <c r="R37" s="365" t="s">
        <v>219</v>
      </c>
      <c r="S37" s="5">
        <v>9</v>
      </c>
      <c r="T37" s="91">
        <v>1</v>
      </c>
      <c r="U37" s="93">
        <v>8</v>
      </c>
      <c r="V37" s="106">
        <v>0</v>
      </c>
      <c r="W37" s="376" t="s">
        <v>83</v>
      </c>
      <c r="X37" s="376" t="s">
        <v>84</v>
      </c>
      <c r="Y37" s="366" t="s">
        <v>220</v>
      </c>
      <c r="Z37" s="332" t="s">
        <v>200</v>
      </c>
      <c r="AA37" s="332" t="s">
        <v>221</v>
      </c>
      <c r="AB37" s="349">
        <v>2021130010250</v>
      </c>
      <c r="AC37" s="332" t="s">
        <v>222</v>
      </c>
      <c r="AD37" s="6" t="s">
        <v>223</v>
      </c>
      <c r="AE37" s="5" t="s">
        <v>224</v>
      </c>
      <c r="AF37" s="88">
        <v>1</v>
      </c>
      <c r="AG37" s="88">
        <v>0</v>
      </c>
      <c r="AH37" s="36">
        <v>0.2</v>
      </c>
      <c r="AI37" s="37">
        <v>45352</v>
      </c>
      <c r="AJ37" s="37">
        <v>45473</v>
      </c>
      <c r="AK37" s="11">
        <f>(AJ37-AI37)+1</f>
        <v>122</v>
      </c>
      <c r="AL37" s="12">
        <v>1065570</v>
      </c>
      <c r="AM37" s="13"/>
      <c r="AN37" s="5" t="s">
        <v>225</v>
      </c>
      <c r="AO37" s="5" t="s">
        <v>226</v>
      </c>
      <c r="AP37" s="323" t="s">
        <v>93</v>
      </c>
      <c r="AQ37" s="364">
        <v>932800000</v>
      </c>
      <c r="AR37" s="364">
        <v>932800000</v>
      </c>
      <c r="AS37" s="266">
        <v>81700000</v>
      </c>
      <c r="AT37" s="266">
        <v>0</v>
      </c>
      <c r="AU37" s="361" t="s">
        <v>116</v>
      </c>
      <c r="AV37" s="274" t="s">
        <v>221</v>
      </c>
      <c r="AW37" s="321" t="s">
        <v>227</v>
      </c>
      <c r="AX37" s="13" t="s">
        <v>96</v>
      </c>
      <c r="AY37" s="17" t="s">
        <v>228</v>
      </c>
      <c r="AZ37" s="6" t="s">
        <v>98</v>
      </c>
      <c r="BA37" s="315" t="s">
        <v>286</v>
      </c>
      <c r="BB37" s="18">
        <v>44958</v>
      </c>
      <c r="BC37" s="18" t="s">
        <v>324</v>
      </c>
      <c r="BD37" s="305" t="s">
        <v>297</v>
      </c>
      <c r="BE37" s="305" t="s">
        <v>298</v>
      </c>
    </row>
    <row r="38" spans="1:57" ht="153" customHeight="1" x14ac:dyDescent="0.25">
      <c r="A38" s="454"/>
      <c r="B38" s="457"/>
      <c r="C38" s="457"/>
      <c r="D38" s="454"/>
      <c r="E38" s="454"/>
      <c r="F38" s="454"/>
      <c r="G38" s="280"/>
      <c r="H38" s="280"/>
      <c r="I38" s="280"/>
      <c r="J38" s="280"/>
      <c r="K38" s="457"/>
      <c r="L38" s="332" t="s">
        <v>229</v>
      </c>
      <c r="M38" s="374" t="s">
        <v>78</v>
      </c>
      <c r="N38" s="332" t="s">
        <v>230</v>
      </c>
      <c r="O38" s="332" t="s">
        <v>231</v>
      </c>
      <c r="P38" s="375"/>
      <c r="Q38" s="375" t="s">
        <v>81</v>
      </c>
      <c r="R38" s="365"/>
      <c r="S38" s="332">
        <v>1</v>
      </c>
      <c r="T38" s="371" t="s">
        <v>144</v>
      </c>
      <c r="U38" s="372">
        <v>0.33</v>
      </c>
      <c r="V38" s="287" t="s">
        <v>144</v>
      </c>
      <c r="W38" s="377"/>
      <c r="X38" s="377"/>
      <c r="Y38" s="366"/>
      <c r="Z38" s="332"/>
      <c r="AA38" s="332"/>
      <c r="AB38" s="349"/>
      <c r="AC38" s="332"/>
      <c r="AD38" s="332" t="s">
        <v>232</v>
      </c>
      <c r="AE38" s="274" t="s">
        <v>233</v>
      </c>
      <c r="AF38" s="292">
        <v>13</v>
      </c>
      <c r="AG38" s="292">
        <v>0</v>
      </c>
      <c r="AH38" s="303">
        <v>0.3</v>
      </c>
      <c r="AI38" s="334">
        <v>45383</v>
      </c>
      <c r="AJ38" s="326">
        <v>45473</v>
      </c>
      <c r="AK38" s="328">
        <f>(AJ38-AI38)+1</f>
        <v>91</v>
      </c>
      <c r="AL38" s="330">
        <v>1065570</v>
      </c>
      <c r="AM38" s="309"/>
      <c r="AN38" s="274" t="s">
        <v>225</v>
      </c>
      <c r="AO38" s="274" t="s">
        <v>226</v>
      </c>
      <c r="AP38" s="323"/>
      <c r="AQ38" s="364"/>
      <c r="AR38" s="364"/>
      <c r="AS38" s="277"/>
      <c r="AT38" s="277"/>
      <c r="AU38" s="361"/>
      <c r="AV38" s="275"/>
      <c r="AW38" s="322"/>
      <c r="AX38" s="309" t="s">
        <v>206</v>
      </c>
      <c r="AY38" s="274" t="s">
        <v>144</v>
      </c>
      <c r="AZ38" s="315" t="s">
        <v>144</v>
      </c>
      <c r="BA38" s="310"/>
      <c r="BB38" s="353" t="s">
        <v>144</v>
      </c>
      <c r="BC38" s="353" t="s">
        <v>324</v>
      </c>
      <c r="BD38" s="318"/>
      <c r="BE38" s="318"/>
    </row>
    <row r="39" spans="1:57" ht="134.25" customHeight="1" x14ac:dyDescent="0.25">
      <c r="A39" s="454"/>
      <c r="B39" s="457"/>
      <c r="C39" s="457"/>
      <c r="D39" s="454"/>
      <c r="E39" s="454"/>
      <c r="F39" s="454"/>
      <c r="G39" s="280"/>
      <c r="H39" s="280"/>
      <c r="I39" s="280"/>
      <c r="J39" s="280"/>
      <c r="K39" s="457"/>
      <c r="L39" s="332"/>
      <c r="M39" s="374"/>
      <c r="N39" s="332"/>
      <c r="O39" s="332"/>
      <c r="P39" s="375"/>
      <c r="Q39" s="375"/>
      <c r="R39" s="365"/>
      <c r="S39" s="332"/>
      <c r="T39" s="371"/>
      <c r="U39" s="372"/>
      <c r="V39" s="289"/>
      <c r="W39" s="377"/>
      <c r="X39" s="377"/>
      <c r="Y39" s="366"/>
      <c r="Z39" s="332"/>
      <c r="AA39" s="332"/>
      <c r="AB39" s="349"/>
      <c r="AC39" s="332"/>
      <c r="AD39" s="332"/>
      <c r="AE39" s="276"/>
      <c r="AF39" s="293"/>
      <c r="AG39" s="293"/>
      <c r="AH39" s="333"/>
      <c r="AI39" s="335"/>
      <c r="AJ39" s="336"/>
      <c r="AK39" s="337"/>
      <c r="AL39" s="338"/>
      <c r="AM39" s="311"/>
      <c r="AN39" s="276"/>
      <c r="AO39" s="276"/>
      <c r="AP39" s="323"/>
      <c r="AQ39" s="364"/>
      <c r="AR39" s="364"/>
      <c r="AS39" s="267"/>
      <c r="AT39" s="267"/>
      <c r="AU39" s="361"/>
      <c r="AV39" s="275"/>
      <c r="AW39" s="322"/>
      <c r="AX39" s="311"/>
      <c r="AY39" s="276"/>
      <c r="AZ39" s="317"/>
      <c r="BA39" s="310"/>
      <c r="BB39" s="354"/>
      <c r="BC39" s="354"/>
      <c r="BD39" s="318"/>
      <c r="BE39" s="318"/>
    </row>
    <row r="40" spans="1:57" ht="106.5" customHeight="1" x14ac:dyDescent="0.25">
      <c r="A40" s="454"/>
      <c r="B40" s="457"/>
      <c r="C40" s="457"/>
      <c r="D40" s="454"/>
      <c r="E40" s="454"/>
      <c r="F40" s="454"/>
      <c r="G40" s="280"/>
      <c r="H40" s="280"/>
      <c r="I40" s="280"/>
      <c r="J40" s="280"/>
      <c r="K40" s="457"/>
      <c r="L40" s="5" t="s">
        <v>234</v>
      </c>
      <c r="M40" s="6" t="s">
        <v>78</v>
      </c>
      <c r="N40" s="5" t="s">
        <v>235</v>
      </c>
      <c r="O40" s="5" t="s">
        <v>236</v>
      </c>
      <c r="P40" s="8"/>
      <c r="Q40" s="8" t="s">
        <v>81</v>
      </c>
      <c r="R40" s="365"/>
      <c r="S40" s="5">
        <v>3</v>
      </c>
      <c r="T40" s="38">
        <v>2</v>
      </c>
      <c r="U40" s="93">
        <v>5</v>
      </c>
      <c r="V40" s="106">
        <v>0</v>
      </c>
      <c r="W40" s="377"/>
      <c r="X40" s="377"/>
      <c r="Y40" s="366"/>
      <c r="Z40" s="332"/>
      <c r="AA40" s="332"/>
      <c r="AB40" s="349"/>
      <c r="AC40" s="332"/>
      <c r="AD40" s="39" t="s">
        <v>237</v>
      </c>
      <c r="AE40" s="5" t="s">
        <v>238</v>
      </c>
      <c r="AF40" s="88">
        <v>2</v>
      </c>
      <c r="AG40" s="88">
        <v>0</v>
      </c>
      <c r="AH40" s="40">
        <v>0.2</v>
      </c>
      <c r="AI40" s="77">
        <v>45323</v>
      </c>
      <c r="AJ40" s="37">
        <v>45473</v>
      </c>
      <c r="AK40" s="11">
        <f>(AJ40-AI40)+1</f>
        <v>151</v>
      </c>
      <c r="AL40" s="12">
        <v>943502</v>
      </c>
      <c r="AM40" s="13"/>
      <c r="AN40" s="5" t="s">
        <v>225</v>
      </c>
      <c r="AO40" s="39" t="s">
        <v>239</v>
      </c>
      <c r="AP40" s="323"/>
      <c r="AQ40" s="266">
        <v>475200000</v>
      </c>
      <c r="AR40" s="266">
        <v>475200000</v>
      </c>
      <c r="AS40" s="266">
        <v>129656667</v>
      </c>
      <c r="AT40" s="266">
        <v>0</v>
      </c>
      <c r="AU40" s="305" t="s">
        <v>94</v>
      </c>
      <c r="AV40" s="275"/>
      <c r="AW40" s="322"/>
      <c r="AX40" s="13" t="s">
        <v>96</v>
      </c>
      <c r="AY40" s="17" t="s">
        <v>240</v>
      </c>
      <c r="AZ40" s="6" t="s">
        <v>171</v>
      </c>
      <c r="BA40" s="310"/>
      <c r="BB40" s="18">
        <f>AI40</f>
        <v>45323</v>
      </c>
      <c r="BC40" s="101" t="s">
        <v>325</v>
      </c>
      <c r="BD40" s="318"/>
      <c r="BE40" s="318"/>
    </row>
    <row r="41" spans="1:57" ht="90" customHeight="1" x14ac:dyDescent="0.25">
      <c r="A41" s="454"/>
      <c r="B41" s="457"/>
      <c r="C41" s="457"/>
      <c r="D41" s="454"/>
      <c r="E41" s="454"/>
      <c r="F41" s="454"/>
      <c r="G41" s="280"/>
      <c r="H41" s="280"/>
      <c r="I41" s="280"/>
      <c r="J41" s="280"/>
      <c r="K41" s="457"/>
      <c r="L41" s="332" t="s">
        <v>241</v>
      </c>
      <c r="M41" s="374" t="s">
        <v>78</v>
      </c>
      <c r="N41" s="332">
        <v>0</v>
      </c>
      <c r="O41" s="332" t="s">
        <v>242</v>
      </c>
      <c r="P41" s="375"/>
      <c r="Q41" s="375" t="s">
        <v>81</v>
      </c>
      <c r="R41" s="365"/>
      <c r="S41" s="332">
        <v>1</v>
      </c>
      <c r="T41" s="371">
        <v>0.5</v>
      </c>
      <c r="U41" s="373">
        <v>0.5</v>
      </c>
      <c r="V41" s="290">
        <v>0</v>
      </c>
      <c r="W41" s="377"/>
      <c r="X41" s="377"/>
      <c r="Y41" s="366"/>
      <c r="Z41" s="332"/>
      <c r="AA41" s="332"/>
      <c r="AB41" s="349"/>
      <c r="AC41" s="332"/>
      <c r="AD41" s="332" t="s">
        <v>243</v>
      </c>
      <c r="AE41" s="332" t="s">
        <v>282</v>
      </c>
      <c r="AF41" s="370">
        <v>0.5</v>
      </c>
      <c r="AG41" s="292">
        <v>0</v>
      </c>
      <c r="AH41" s="350">
        <v>0.3</v>
      </c>
      <c r="AI41" s="346">
        <v>45352</v>
      </c>
      <c r="AJ41" s="369">
        <v>45473</v>
      </c>
      <c r="AK41" s="347">
        <f>(AJ41-AI41)+1</f>
        <v>122</v>
      </c>
      <c r="AL41" s="348">
        <v>943502</v>
      </c>
      <c r="AM41" s="323"/>
      <c r="AN41" s="332" t="s">
        <v>225</v>
      </c>
      <c r="AO41" s="332" t="s">
        <v>226</v>
      </c>
      <c r="AP41" s="323"/>
      <c r="AQ41" s="277"/>
      <c r="AR41" s="277"/>
      <c r="AS41" s="277"/>
      <c r="AT41" s="277"/>
      <c r="AU41" s="318"/>
      <c r="AV41" s="275"/>
      <c r="AW41" s="322"/>
      <c r="AX41" s="309" t="s">
        <v>96</v>
      </c>
      <c r="AY41" s="274" t="s">
        <v>244</v>
      </c>
      <c r="AZ41" s="315" t="s">
        <v>98</v>
      </c>
      <c r="BA41" s="310"/>
      <c r="BB41" s="353">
        <v>45323</v>
      </c>
      <c r="BC41" s="353" t="s">
        <v>324</v>
      </c>
      <c r="BD41" s="318"/>
      <c r="BE41" s="318"/>
    </row>
    <row r="42" spans="1:57" ht="84" customHeight="1" x14ac:dyDescent="0.25">
      <c r="A42" s="454"/>
      <c r="B42" s="457"/>
      <c r="C42" s="457"/>
      <c r="D42" s="454"/>
      <c r="E42" s="454"/>
      <c r="F42" s="454"/>
      <c r="G42" s="280"/>
      <c r="H42" s="280"/>
      <c r="I42" s="280"/>
      <c r="J42" s="280"/>
      <c r="K42" s="457"/>
      <c r="L42" s="332"/>
      <c r="M42" s="374"/>
      <c r="N42" s="332"/>
      <c r="O42" s="332"/>
      <c r="P42" s="375"/>
      <c r="Q42" s="375"/>
      <c r="R42" s="365"/>
      <c r="S42" s="332"/>
      <c r="T42" s="371"/>
      <c r="U42" s="373"/>
      <c r="V42" s="291"/>
      <c r="W42" s="377"/>
      <c r="X42" s="377"/>
      <c r="Y42" s="366"/>
      <c r="Z42" s="332"/>
      <c r="AA42" s="332"/>
      <c r="AB42" s="349"/>
      <c r="AC42" s="332"/>
      <c r="AD42" s="332"/>
      <c r="AE42" s="332"/>
      <c r="AF42" s="370"/>
      <c r="AG42" s="293"/>
      <c r="AH42" s="350"/>
      <c r="AI42" s="346"/>
      <c r="AJ42" s="369"/>
      <c r="AK42" s="347"/>
      <c r="AL42" s="348"/>
      <c r="AM42" s="323"/>
      <c r="AN42" s="332"/>
      <c r="AO42" s="332"/>
      <c r="AP42" s="323"/>
      <c r="AQ42" s="267"/>
      <c r="AR42" s="267"/>
      <c r="AS42" s="267"/>
      <c r="AT42" s="267"/>
      <c r="AU42" s="306"/>
      <c r="AV42" s="276"/>
      <c r="AW42" s="362"/>
      <c r="AX42" s="311"/>
      <c r="AY42" s="276"/>
      <c r="AZ42" s="317"/>
      <c r="BA42" s="311"/>
      <c r="BB42" s="354"/>
      <c r="BC42" s="354"/>
      <c r="BD42" s="306"/>
      <c r="BE42" s="306"/>
    </row>
    <row r="43" spans="1:57" ht="90" customHeight="1" x14ac:dyDescent="0.25">
      <c r="A43" s="454"/>
      <c r="B43" s="457"/>
      <c r="C43" s="457"/>
      <c r="D43" s="454"/>
      <c r="E43" s="454"/>
      <c r="F43" s="454"/>
      <c r="G43" s="280"/>
      <c r="H43" s="280"/>
      <c r="I43" s="280"/>
      <c r="J43" s="280"/>
      <c r="K43" s="457"/>
      <c r="L43" s="31" t="s">
        <v>245</v>
      </c>
      <c r="M43" s="32" t="s">
        <v>78</v>
      </c>
      <c r="N43" s="31" t="s">
        <v>127</v>
      </c>
      <c r="O43" s="41" t="s">
        <v>246</v>
      </c>
      <c r="P43" s="8"/>
      <c r="Q43" s="8" t="s">
        <v>81</v>
      </c>
      <c r="R43" s="365" t="s">
        <v>247</v>
      </c>
      <c r="S43" s="31">
        <v>3</v>
      </c>
      <c r="T43" s="38" t="s">
        <v>144</v>
      </c>
      <c r="U43" s="95">
        <v>23</v>
      </c>
      <c r="V43" s="107" t="s">
        <v>144</v>
      </c>
      <c r="W43" s="377"/>
      <c r="X43" s="377"/>
      <c r="Y43" s="366" t="s">
        <v>210</v>
      </c>
      <c r="Z43" s="332" t="s">
        <v>200</v>
      </c>
      <c r="AA43" s="368" t="s">
        <v>248</v>
      </c>
      <c r="AB43" s="349">
        <v>2021130010250</v>
      </c>
      <c r="AC43" s="332" t="s">
        <v>249</v>
      </c>
      <c r="AD43" s="301" t="s">
        <v>250</v>
      </c>
      <c r="AE43" s="301" t="s">
        <v>251</v>
      </c>
      <c r="AF43" s="295">
        <v>5</v>
      </c>
      <c r="AG43" s="295">
        <v>0</v>
      </c>
      <c r="AH43" s="303">
        <v>1</v>
      </c>
      <c r="AI43" s="324">
        <v>45352</v>
      </c>
      <c r="AJ43" s="326">
        <v>45657</v>
      </c>
      <c r="AK43" s="328">
        <f>(AJ43-AI43)+1</f>
        <v>306</v>
      </c>
      <c r="AL43" s="330">
        <v>943502</v>
      </c>
      <c r="AM43" s="309"/>
      <c r="AN43" s="274" t="s">
        <v>214</v>
      </c>
      <c r="AO43" s="274" t="s">
        <v>215</v>
      </c>
      <c r="AP43" s="323" t="s">
        <v>93</v>
      </c>
      <c r="AQ43" s="271">
        <v>269626665</v>
      </c>
      <c r="AR43" s="271">
        <v>269626665</v>
      </c>
      <c r="AS43" s="271">
        <v>40000000</v>
      </c>
      <c r="AT43" s="271">
        <v>0</v>
      </c>
      <c r="AU43" s="307" t="s">
        <v>116</v>
      </c>
      <c r="AV43" s="319" t="s">
        <v>248</v>
      </c>
      <c r="AW43" s="321" t="s">
        <v>252</v>
      </c>
      <c r="AX43" s="309" t="s">
        <v>96</v>
      </c>
      <c r="AY43" s="312" t="s">
        <v>253</v>
      </c>
      <c r="AZ43" s="315" t="s">
        <v>98</v>
      </c>
      <c r="BA43" s="315" t="s">
        <v>285</v>
      </c>
      <c r="BB43" s="353">
        <v>45323</v>
      </c>
      <c r="BC43" s="326" t="s">
        <v>309</v>
      </c>
      <c r="BD43" s="305" t="s">
        <v>299</v>
      </c>
      <c r="BE43" s="305" t="s">
        <v>300</v>
      </c>
    </row>
    <row r="44" spans="1:57" ht="81.75" customHeight="1" x14ac:dyDescent="0.25">
      <c r="A44" s="454"/>
      <c r="B44" s="457"/>
      <c r="C44" s="457"/>
      <c r="D44" s="454"/>
      <c r="E44" s="454"/>
      <c r="F44" s="454"/>
      <c r="G44" s="280"/>
      <c r="H44" s="280"/>
      <c r="I44" s="280"/>
      <c r="J44" s="280"/>
      <c r="K44" s="457"/>
      <c r="L44" s="5" t="s">
        <v>254</v>
      </c>
      <c r="M44" s="6" t="s">
        <v>255</v>
      </c>
      <c r="N44" s="5" t="s">
        <v>256</v>
      </c>
      <c r="O44" s="24" t="s">
        <v>257</v>
      </c>
      <c r="P44" s="8"/>
      <c r="Q44" s="8" t="s">
        <v>81</v>
      </c>
      <c r="R44" s="365"/>
      <c r="S44" s="5">
        <v>10</v>
      </c>
      <c r="T44" s="91">
        <v>5</v>
      </c>
      <c r="U44" s="93">
        <v>10</v>
      </c>
      <c r="V44" s="106">
        <v>0</v>
      </c>
      <c r="W44" s="377"/>
      <c r="X44" s="377"/>
      <c r="Y44" s="366"/>
      <c r="Z44" s="332"/>
      <c r="AA44" s="368"/>
      <c r="AB44" s="349"/>
      <c r="AC44" s="332"/>
      <c r="AD44" s="302"/>
      <c r="AE44" s="302"/>
      <c r="AF44" s="296"/>
      <c r="AG44" s="296"/>
      <c r="AH44" s="304"/>
      <c r="AI44" s="325"/>
      <c r="AJ44" s="327"/>
      <c r="AK44" s="329"/>
      <c r="AL44" s="331"/>
      <c r="AM44" s="310"/>
      <c r="AN44" s="275"/>
      <c r="AO44" s="275"/>
      <c r="AP44" s="323"/>
      <c r="AQ44" s="273"/>
      <c r="AR44" s="273"/>
      <c r="AS44" s="273"/>
      <c r="AT44" s="273"/>
      <c r="AU44" s="308"/>
      <c r="AV44" s="320"/>
      <c r="AW44" s="322"/>
      <c r="AX44" s="310"/>
      <c r="AY44" s="313"/>
      <c r="AZ44" s="316"/>
      <c r="BA44" s="310"/>
      <c r="BB44" s="363"/>
      <c r="BC44" s="327"/>
      <c r="BD44" s="318"/>
      <c r="BE44" s="318"/>
    </row>
    <row r="45" spans="1:57" ht="78" customHeight="1" x14ac:dyDescent="0.25">
      <c r="A45" s="454"/>
      <c r="B45" s="457"/>
      <c r="C45" s="457"/>
      <c r="D45" s="454"/>
      <c r="E45" s="454"/>
      <c r="F45" s="454"/>
      <c r="G45" s="280"/>
      <c r="H45" s="280"/>
      <c r="I45" s="280"/>
      <c r="J45" s="280"/>
      <c r="K45" s="457"/>
      <c r="L45" s="31" t="s">
        <v>259</v>
      </c>
      <c r="M45" s="32" t="s">
        <v>78</v>
      </c>
      <c r="N45" s="31">
        <v>0</v>
      </c>
      <c r="O45" s="41" t="s">
        <v>260</v>
      </c>
      <c r="P45" s="8"/>
      <c r="Q45" s="8" t="s">
        <v>81</v>
      </c>
      <c r="R45" s="365"/>
      <c r="S45" s="31">
        <v>1</v>
      </c>
      <c r="T45" s="38" t="s">
        <v>144</v>
      </c>
      <c r="U45" s="95">
        <v>1</v>
      </c>
      <c r="V45" s="107" t="s">
        <v>144</v>
      </c>
      <c r="W45" s="377"/>
      <c r="X45" s="377"/>
      <c r="Y45" s="366"/>
      <c r="Z45" s="332"/>
      <c r="AA45" s="368"/>
      <c r="AB45" s="349"/>
      <c r="AC45" s="332"/>
      <c r="AD45" s="302"/>
      <c r="AE45" s="302"/>
      <c r="AF45" s="296"/>
      <c r="AG45" s="296"/>
      <c r="AH45" s="304"/>
      <c r="AI45" s="325"/>
      <c r="AJ45" s="327"/>
      <c r="AK45" s="329"/>
      <c r="AL45" s="331"/>
      <c r="AM45" s="310"/>
      <c r="AN45" s="275"/>
      <c r="AO45" s="275"/>
      <c r="AP45" s="323"/>
      <c r="AQ45" s="271">
        <v>226486399</v>
      </c>
      <c r="AR45" s="271">
        <v>226486399</v>
      </c>
      <c r="AS45" s="271">
        <v>0</v>
      </c>
      <c r="AT45" s="271">
        <v>0</v>
      </c>
      <c r="AU45" s="307" t="s">
        <v>94</v>
      </c>
      <c r="AV45" s="320"/>
      <c r="AW45" s="322"/>
      <c r="AX45" s="311"/>
      <c r="AY45" s="314"/>
      <c r="AZ45" s="317"/>
      <c r="BA45" s="310"/>
      <c r="BB45" s="354"/>
      <c r="BC45" s="327"/>
      <c r="BD45" s="318"/>
      <c r="BE45" s="318"/>
    </row>
    <row r="46" spans="1:57" ht="81.75" customHeight="1" x14ac:dyDescent="0.25">
      <c r="A46" s="454"/>
      <c r="B46" s="457"/>
      <c r="C46" s="457"/>
      <c r="D46" s="454"/>
      <c r="E46" s="454"/>
      <c r="F46" s="454"/>
      <c r="G46" s="280"/>
      <c r="H46" s="280"/>
      <c r="I46" s="280"/>
      <c r="J46" s="280"/>
      <c r="K46" s="457"/>
      <c r="L46" s="5" t="s">
        <v>261</v>
      </c>
      <c r="M46" s="6" t="s">
        <v>78</v>
      </c>
      <c r="N46" s="5" t="s">
        <v>262</v>
      </c>
      <c r="O46" s="24" t="s">
        <v>263</v>
      </c>
      <c r="P46" s="8"/>
      <c r="Q46" s="8" t="s">
        <v>81</v>
      </c>
      <c r="R46" s="365"/>
      <c r="S46" s="5">
        <v>5</v>
      </c>
      <c r="T46" s="38" t="s">
        <v>144</v>
      </c>
      <c r="U46" s="93">
        <v>10</v>
      </c>
      <c r="V46" s="106" t="s">
        <v>144</v>
      </c>
      <c r="W46" s="377"/>
      <c r="X46" s="377"/>
      <c r="Y46" s="366"/>
      <c r="Z46" s="332"/>
      <c r="AA46" s="368"/>
      <c r="AB46" s="349"/>
      <c r="AC46" s="332"/>
      <c r="AD46" s="302"/>
      <c r="AE46" s="302"/>
      <c r="AF46" s="296"/>
      <c r="AG46" s="296"/>
      <c r="AH46" s="304"/>
      <c r="AI46" s="325"/>
      <c r="AJ46" s="327"/>
      <c r="AK46" s="329"/>
      <c r="AL46" s="331"/>
      <c r="AM46" s="310"/>
      <c r="AN46" s="275"/>
      <c r="AO46" s="275"/>
      <c r="AP46" s="323"/>
      <c r="AQ46" s="273"/>
      <c r="AR46" s="273"/>
      <c r="AS46" s="273"/>
      <c r="AT46" s="273"/>
      <c r="AU46" s="308"/>
      <c r="AV46" s="320"/>
      <c r="AW46" s="322"/>
      <c r="AX46" s="309" t="s">
        <v>96</v>
      </c>
      <c r="AY46" s="312" t="s">
        <v>258</v>
      </c>
      <c r="AZ46" s="315" t="s">
        <v>98</v>
      </c>
      <c r="BA46" s="310"/>
      <c r="BB46" s="353">
        <v>45352</v>
      </c>
      <c r="BC46" s="327"/>
      <c r="BD46" s="318"/>
      <c r="BE46" s="318"/>
    </row>
    <row r="47" spans="1:57" ht="135" customHeight="1" x14ac:dyDescent="0.25">
      <c r="A47" s="454"/>
      <c r="B47" s="457"/>
      <c r="C47" s="457"/>
      <c r="D47" s="454"/>
      <c r="E47" s="454"/>
      <c r="F47" s="454"/>
      <c r="G47" s="280"/>
      <c r="H47" s="280"/>
      <c r="I47" s="280"/>
      <c r="J47" s="280"/>
      <c r="K47" s="457"/>
      <c r="L47" s="79" t="s">
        <v>265</v>
      </c>
      <c r="M47" s="71" t="s">
        <v>78</v>
      </c>
      <c r="N47" s="79">
        <v>0</v>
      </c>
      <c r="O47" s="80" t="s">
        <v>266</v>
      </c>
      <c r="P47" s="73"/>
      <c r="Q47" s="73" t="s">
        <v>81</v>
      </c>
      <c r="R47" s="357"/>
      <c r="S47" s="79">
        <v>1</v>
      </c>
      <c r="T47" s="96" t="s">
        <v>144</v>
      </c>
      <c r="U47" s="97">
        <v>1</v>
      </c>
      <c r="V47" s="107" t="s">
        <v>144</v>
      </c>
      <c r="W47" s="377"/>
      <c r="X47" s="377"/>
      <c r="Y47" s="367"/>
      <c r="Z47" s="274"/>
      <c r="AA47" s="307"/>
      <c r="AB47" s="339"/>
      <c r="AC47" s="274"/>
      <c r="AD47" s="302"/>
      <c r="AE47" s="302"/>
      <c r="AF47" s="296"/>
      <c r="AG47" s="297"/>
      <c r="AH47" s="304"/>
      <c r="AI47" s="325"/>
      <c r="AJ47" s="327"/>
      <c r="AK47" s="329"/>
      <c r="AL47" s="331"/>
      <c r="AM47" s="310"/>
      <c r="AN47" s="275"/>
      <c r="AO47" s="275"/>
      <c r="AP47" s="309"/>
      <c r="AQ47" s="42">
        <v>70668023</v>
      </c>
      <c r="AR47" s="42">
        <v>70668023</v>
      </c>
      <c r="AS47" s="112">
        <v>0</v>
      </c>
      <c r="AT47" s="112">
        <v>0</v>
      </c>
      <c r="AU47" s="43" t="s">
        <v>191</v>
      </c>
      <c r="AV47" s="320"/>
      <c r="AW47" s="322"/>
      <c r="AX47" s="310"/>
      <c r="AY47" s="313"/>
      <c r="AZ47" s="316"/>
      <c r="BA47" s="310"/>
      <c r="BB47" s="363"/>
      <c r="BC47" s="336"/>
      <c r="BD47" s="318"/>
      <c r="BE47" s="318"/>
    </row>
    <row r="48" spans="1:57" ht="219.75" customHeight="1" x14ac:dyDescent="0.25">
      <c r="A48" s="454"/>
      <c r="B48" s="457"/>
      <c r="C48" s="457"/>
      <c r="D48" s="454"/>
      <c r="E48" s="454"/>
      <c r="F48" s="454"/>
      <c r="G48" s="280"/>
      <c r="H48" s="280"/>
      <c r="I48" s="280"/>
      <c r="J48" s="280"/>
      <c r="K48" s="457"/>
      <c r="L48" s="274" t="s">
        <v>267</v>
      </c>
      <c r="M48" s="357" t="s">
        <v>165</v>
      </c>
      <c r="N48" s="274" t="s">
        <v>268</v>
      </c>
      <c r="O48" s="274" t="s">
        <v>269</v>
      </c>
      <c r="P48" s="355"/>
      <c r="Q48" s="355" t="s">
        <v>81</v>
      </c>
      <c r="R48" s="357" t="s">
        <v>270</v>
      </c>
      <c r="S48" s="274">
        <v>100</v>
      </c>
      <c r="T48" s="359">
        <v>24</v>
      </c>
      <c r="U48" s="282">
        <v>76</v>
      </c>
      <c r="V48" s="282">
        <v>0</v>
      </c>
      <c r="W48" s="377"/>
      <c r="X48" s="377"/>
      <c r="Y48" s="367" t="s">
        <v>210</v>
      </c>
      <c r="Z48" s="274" t="s">
        <v>200</v>
      </c>
      <c r="AA48" s="307" t="s">
        <v>271</v>
      </c>
      <c r="AB48" s="339">
        <v>2020130010329</v>
      </c>
      <c r="AC48" s="274" t="s">
        <v>272</v>
      </c>
      <c r="AD48" s="305" t="s">
        <v>273</v>
      </c>
      <c r="AE48" s="75" t="s">
        <v>283</v>
      </c>
      <c r="AF48" s="89">
        <v>119</v>
      </c>
      <c r="AG48" s="89">
        <v>0</v>
      </c>
      <c r="AH48" s="36">
        <v>0.5</v>
      </c>
      <c r="AI48" s="77">
        <v>45352</v>
      </c>
      <c r="AJ48" s="77">
        <v>45657</v>
      </c>
      <c r="AK48" s="72">
        <f>(AJ48-AI48)+1</f>
        <v>306</v>
      </c>
      <c r="AL48" s="82">
        <v>117</v>
      </c>
      <c r="AM48" s="74"/>
      <c r="AN48" s="274" t="s">
        <v>274</v>
      </c>
      <c r="AO48" s="274" t="s">
        <v>303</v>
      </c>
      <c r="AP48" s="351" t="s">
        <v>93</v>
      </c>
      <c r="AQ48" s="266">
        <v>663321612</v>
      </c>
      <c r="AR48" s="266">
        <v>663321612</v>
      </c>
      <c r="AS48" s="266">
        <v>0</v>
      </c>
      <c r="AT48" s="266">
        <v>0</v>
      </c>
      <c r="AU48" s="274" t="s">
        <v>276</v>
      </c>
      <c r="AV48" s="307" t="s">
        <v>271</v>
      </c>
      <c r="AW48" s="305" t="s">
        <v>275</v>
      </c>
      <c r="AX48" s="74" t="s">
        <v>96</v>
      </c>
      <c r="AY48" s="81" t="s">
        <v>287</v>
      </c>
      <c r="AZ48" s="78" t="s">
        <v>264</v>
      </c>
      <c r="BA48" s="274" t="s">
        <v>276</v>
      </c>
      <c r="BB48" s="92">
        <v>45352</v>
      </c>
      <c r="BC48" s="102" t="s">
        <v>311</v>
      </c>
      <c r="BD48" s="305" t="s">
        <v>346</v>
      </c>
      <c r="BE48" s="305" t="s">
        <v>347</v>
      </c>
    </row>
    <row r="49" spans="1:57" ht="166.5" customHeight="1" x14ac:dyDescent="0.25">
      <c r="A49" s="455"/>
      <c r="B49" s="458"/>
      <c r="C49" s="458"/>
      <c r="D49" s="455"/>
      <c r="E49" s="455"/>
      <c r="F49" s="455"/>
      <c r="G49" s="281"/>
      <c r="H49" s="281"/>
      <c r="I49" s="281"/>
      <c r="J49" s="281"/>
      <c r="K49" s="458"/>
      <c r="L49" s="276"/>
      <c r="M49" s="358"/>
      <c r="N49" s="276"/>
      <c r="O49" s="276"/>
      <c r="P49" s="356"/>
      <c r="Q49" s="356"/>
      <c r="R49" s="358"/>
      <c r="S49" s="276"/>
      <c r="T49" s="360"/>
      <c r="U49" s="284"/>
      <c r="V49" s="284"/>
      <c r="W49" s="378"/>
      <c r="X49" s="378"/>
      <c r="Y49" s="379"/>
      <c r="Z49" s="276"/>
      <c r="AA49" s="308"/>
      <c r="AB49" s="340"/>
      <c r="AC49" s="276"/>
      <c r="AD49" s="306"/>
      <c r="AE49" s="75" t="s">
        <v>284</v>
      </c>
      <c r="AF49" s="89">
        <v>60</v>
      </c>
      <c r="AG49" s="89">
        <v>0</v>
      </c>
      <c r="AH49" s="36">
        <v>0.5</v>
      </c>
      <c r="AI49" s="77">
        <v>45352</v>
      </c>
      <c r="AJ49" s="77">
        <v>45657</v>
      </c>
      <c r="AK49" s="72">
        <f>(AJ49-AI49)+1</f>
        <v>306</v>
      </c>
      <c r="AL49" s="82">
        <v>60</v>
      </c>
      <c r="AM49" s="74"/>
      <c r="AN49" s="276"/>
      <c r="AO49" s="276"/>
      <c r="AP49" s="352"/>
      <c r="AQ49" s="267"/>
      <c r="AR49" s="267"/>
      <c r="AS49" s="267"/>
      <c r="AT49" s="267"/>
      <c r="AU49" s="276"/>
      <c r="AV49" s="308"/>
      <c r="AW49" s="306"/>
      <c r="AX49" s="74" t="s">
        <v>96</v>
      </c>
      <c r="AY49" s="81" t="s">
        <v>288</v>
      </c>
      <c r="AZ49" s="98" t="s">
        <v>264</v>
      </c>
      <c r="BA49" s="276"/>
      <c r="BB49" s="92">
        <v>45352</v>
      </c>
      <c r="BC49" s="102" t="s">
        <v>313</v>
      </c>
      <c r="BD49" s="306"/>
      <c r="BE49" s="306"/>
    </row>
    <row r="50" spans="1:57" x14ac:dyDescent="0.25">
      <c r="A50" s="44" t="s">
        <v>343</v>
      </c>
      <c r="AB50" s="53"/>
      <c r="AQ50" s="58"/>
      <c r="AR50" s="58"/>
      <c r="AS50" s="58"/>
      <c r="AT50" s="58"/>
    </row>
    <row r="51" spans="1:57" x14ac:dyDescent="0.25">
      <c r="AB51" s="53"/>
      <c r="AQ51" s="58"/>
      <c r="AR51" s="58"/>
      <c r="AS51" s="58"/>
      <c r="AT51" s="58"/>
    </row>
    <row r="52" spans="1:57" x14ac:dyDescent="0.25">
      <c r="AB52" s="53"/>
      <c r="AQ52" s="58"/>
      <c r="AR52" s="58"/>
      <c r="AS52" s="58"/>
      <c r="AT52" s="58"/>
    </row>
    <row r="53" spans="1:57" x14ac:dyDescent="0.25">
      <c r="AQ53" s="58"/>
      <c r="AR53" s="58"/>
      <c r="AS53" s="58"/>
      <c r="AT53" s="58"/>
    </row>
    <row r="54" spans="1:57" x14ac:dyDescent="0.25">
      <c r="AQ54" s="58"/>
      <c r="AR54" s="58"/>
      <c r="AS54" s="58"/>
      <c r="AT54" s="58"/>
    </row>
    <row r="55" spans="1:57" x14ac:dyDescent="0.25">
      <c r="AQ55" s="58"/>
      <c r="AR55" s="58"/>
      <c r="AS55" s="58"/>
      <c r="AT55" s="58"/>
    </row>
    <row r="56" spans="1:57" x14ac:dyDescent="0.25">
      <c r="AQ56" s="58"/>
      <c r="AR56" s="58"/>
      <c r="AS56" s="58"/>
      <c r="AT56" s="58"/>
    </row>
    <row r="57" spans="1:57" x14ac:dyDescent="0.25">
      <c r="AQ57" s="58"/>
      <c r="AR57" s="58"/>
      <c r="AS57" s="58"/>
      <c r="AT57" s="58"/>
    </row>
    <row r="58" spans="1:57" x14ac:dyDescent="0.25">
      <c r="AQ58" s="58"/>
      <c r="AR58" s="58"/>
      <c r="AS58" s="58"/>
      <c r="AT58" s="58"/>
    </row>
    <row r="59" spans="1:57" x14ac:dyDescent="0.25">
      <c r="AQ59" s="58"/>
      <c r="AR59" s="58"/>
      <c r="AS59" s="58"/>
      <c r="AT59" s="58"/>
    </row>
    <row r="60" spans="1:57" x14ac:dyDescent="0.25">
      <c r="AQ60" s="58"/>
      <c r="AR60" s="58"/>
      <c r="AS60" s="58"/>
      <c r="AT60" s="58"/>
    </row>
    <row r="61" spans="1:57" x14ac:dyDescent="0.25">
      <c r="AQ61" s="58"/>
      <c r="AR61" s="58"/>
      <c r="AS61" s="58"/>
      <c r="AT61" s="58"/>
    </row>
    <row r="62" spans="1:57" x14ac:dyDescent="0.25">
      <c r="AQ62" s="58"/>
      <c r="AR62" s="58"/>
      <c r="AS62" s="58"/>
      <c r="AT62" s="58"/>
    </row>
    <row r="63" spans="1:57" x14ac:dyDescent="0.25">
      <c r="AQ63" s="58"/>
      <c r="AR63" s="58"/>
      <c r="AS63" s="58"/>
      <c r="AT63" s="58"/>
    </row>
    <row r="64" spans="1:57" x14ac:dyDescent="0.25">
      <c r="AQ64" s="58"/>
      <c r="AR64" s="58"/>
      <c r="AS64" s="58"/>
      <c r="AT64" s="58"/>
    </row>
    <row r="65" spans="43:46" x14ac:dyDescent="0.25">
      <c r="AQ65" s="58"/>
      <c r="AR65" s="58"/>
      <c r="AS65" s="58"/>
      <c r="AT65" s="58"/>
    </row>
    <row r="66" spans="43:46" x14ac:dyDescent="0.25">
      <c r="AQ66" s="58"/>
      <c r="AR66" s="58"/>
      <c r="AS66" s="58"/>
      <c r="AT66" s="58"/>
    </row>
    <row r="67" spans="43:46" x14ac:dyDescent="0.25">
      <c r="AQ67" s="58"/>
      <c r="AR67" s="58"/>
      <c r="AS67" s="58"/>
      <c r="AT67" s="58"/>
    </row>
    <row r="68" spans="43:46" x14ac:dyDescent="0.25">
      <c r="AQ68" s="58"/>
      <c r="AR68" s="58"/>
      <c r="AS68" s="58"/>
      <c r="AT68" s="58"/>
    </row>
    <row r="69" spans="43:46" x14ac:dyDescent="0.25">
      <c r="AQ69" s="58"/>
      <c r="AR69" s="58"/>
      <c r="AS69" s="58"/>
      <c r="AT69" s="58"/>
    </row>
    <row r="70" spans="43:46" x14ac:dyDescent="0.25">
      <c r="AQ70" s="58"/>
      <c r="AR70" s="58"/>
      <c r="AS70" s="58"/>
      <c r="AT70" s="58"/>
    </row>
  </sheetData>
  <mergeCells count="481">
    <mergeCell ref="BC19:BC20"/>
    <mergeCell ref="BC21:BC22"/>
    <mergeCell ref="BC25:BC27"/>
    <mergeCell ref="BC34:BC36"/>
    <mergeCell ref="BC38:BC39"/>
    <mergeCell ref="BC41:BC42"/>
    <mergeCell ref="BC43:BC47"/>
    <mergeCell ref="A9:A49"/>
    <mergeCell ref="K37:K49"/>
    <mergeCell ref="I9:I49"/>
    <mergeCell ref="H9:H49"/>
    <mergeCell ref="G9:G49"/>
    <mergeCell ref="F9:F49"/>
    <mergeCell ref="E9:E49"/>
    <mergeCell ref="D9:D49"/>
    <mergeCell ref="C9:C49"/>
    <mergeCell ref="B9:B49"/>
    <mergeCell ref="K21:K36"/>
    <mergeCell ref="K9:K20"/>
    <mergeCell ref="AX9:AX10"/>
    <mergeCell ref="AV9:AV10"/>
    <mergeCell ref="BA9:BA10"/>
    <mergeCell ref="L19:L20"/>
    <mergeCell ref="M19:M20"/>
    <mergeCell ref="AL6:AP6"/>
    <mergeCell ref="AQ6:BB6"/>
    <mergeCell ref="BD6:BE6"/>
    <mergeCell ref="B1:C4"/>
    <mergeCell ref="D1:AX1"/>
    <mergeCell ref="D2:AX2"/>
    <mergeCell ref="D3:AX3"/>
    <mergeCell ref="D4:AX4"/>
    <mergeCell ref="B5:C5"/>
    <mergeCell ref="D5:AX5"/>
    <mergeCell ref="A6:U6"/>
    <mergeCell ref="W6:Z6"/>
    <mergeCell ref="AA6:AK6"/>
    <mergeCell ref="K7:K8"/>
    <mergeCell ref="L7:L8"/>
    <mergeCell ref="M7:M8"/>
    <mergeCell ref="N7:N8"/>
    <mergeCell ref="O7:O8"/>
    <mergeCell ref="G7:G8"/>
    <mergeCell ref="H7:H8"/>
    <mergeCell ref="I7:I8"/>
    <mergeCell ref="W7:W8"/>
    <mergeCell ref="J7:J8"/>
    <mergeCell ref="X7:X8"/>
    <mergeCell ref="Y7:Y8"/>
    <mergeCell ref="P7:Q7"/>
    <mergeCell ref="R7:R8"/>
    <mergeCell ref="S7:S8"/>
    <mergeCell ref="T7:T8"/>
    <mergeCell ref="AI7:AI8"/>
    <mergeCell ref="AJ7:AJ8"/>
    <mergeCell ref="AK7:AK8"/>
    <mergeCell ref="AC7:AC8"/>
    <mergeCell ref="AD7:AD8"/>
    <mergeCell ref="AE7:AE8"/>
    <mergeCell ref="U7:U8"/>
    <mergeCell ref="V7:V8"/>
    <mergeCell ref="AG7:AG8"/>
    <mergeCell ref="AL7:AL8"/>
    <mergeCell ref="A7:A8"/>
    <mergeCell ref="B7:B8"/>
    <mergeCell ref="C7:C8"/>
    <mergeCell ref="D7:D8"/>
    <mergeCell ref="E7:E8"/>
    <mergeCell ref="F7:F8"/>
    <mergeCell ref="BD7:BD8"/>
    <mergeCell ref="BE7:BE8"/>
    <mergeCell ref="AU7:AU8"/>
    <mergeCell ref="AV7:AV8"/>
    <mergeCell ref="AW7:AW8"/>
    <mergeCell ref="AX7:AX8"/>
    <mergeCell ref="AY7:AY8"/>
    <mergeCell ref="AZ7:AZ8"/>
    <mergeCell ref="AO7:AO8"/>
    <mergeCell ref="AP7:AP8"/>
    <mergeCell ref="AQ7:AQ8"/>
    <mergeCell ref="AR7:AR8"/>
    <mergeCell ref="AF7:AF8"/>
    <mergeCell ref="AH7:AH8"/>
    <mergeCell ref="Z7:Z8"/>
    <mergeCell ref="AA7:AA8"/>
    <mergeCell ref="AB7:AB8"/>
    <mergeCell ref="AM7:AM8"/>
    <mergeCell ref="BA7:BA8"/>
    <mergeCell ref="BB7:BB8"/>
    <mergeCell ref="AN7:AN8"/>
    <mergeCell ref="AP9:AP10"/>
    <mergeCell ref="AY9:AY10"/>
    <mergeCell ref="AZ9:AZ10"/>
    <mergeCell ref="BB9:BB10"/>
    <mergeCell ref="AS7:AS8"/>
    <mergeCell ref="AT7:AT8"/>
    <mergeCell ref="BD11:BD18"/>
    <mergeCell ref="BE11:BE18"/>
    <mergeCell ref="AX12:AX13"/>
    <mergeCell ref="AY12:AY13"/>
    <mergeCell ref="AZ12:AZ13"/>
    <mergeCell ref="BB12:BB13"/>
    <mergeCell ref="AD11:AD15"/>
    <mergeCell ref="AP11:AP14"/>
    <mergeCell ref="BB15:BB18"/>
    <mergeCell ref="AR15:AR18"/>
    <mergeCell ref="AU15:AU18"/>
    <mergeCell ref="AV11:AV18"/>
    <mergeCell ref="AW11:AW18"/>
    <mergeCell ref="BA11:BA18"/>
    <mergeCell ref="AX15:AX18"/>
    <mergeCell ref="AY15:AY18"/>
    <mergeCell ref="AZ15:AZ18"/>
    <mergeCell ref="AD16:AD18"/>
    <mergeCell ref="AP15:AP18"/>
    <mergeCell ref="AQ15:AQ18"/>
    <mergeCell ref="N19:N20"/>
    <mergeCell ref="O19:O20"/>
    <mergeCell ref="P19:P20"/>
    <mergeCell ref="Q19:Q20"/>
    <mergeCell ref="R19:R20"/>
    <mergeCell ref="L15:L18"/>
    <mergeCell ref="Z11:Z18"/>
    <mergeCell ref="W9:W20"/>
    <mergeCell ref="Y9:Y10"/>
    <mergeCell ref="Z9:Z10"/>
    <mergeCell ref="X9:X20"/>
    <mergeCell ref="Z19:Z20"/>
    <mergeCell ref="R9:R10"/>
    <mergeCell ref="S15:S18"/>
    <mergeCell ref="T15:T18"/>
    <mergeCell ref="U15:U18"/>
    <mergeCell ref="U19:U20"/>
    <mergeCell ref="Y19:Y20"/>
    <mergeCell ref="S19:S20"/>
    <mergeCell ref="T19:T20"/>
    <mergeCell ref="M15:M18"/>
    <mergeCell ref="N15:N18"/>
    <mergeCell ref="O15:O18"/>
    <mergeCell ref="P15:P18"/>
    <mergeCell ref="AC11:AC18"/>
    <mergeCell ref="AQ19:AQ20"/>
    <mergeCell ref="AR19:AR20"/>
    <mergeCell ref="AU19:AU20"/>
    <mergeCell ref="AF19:AF20"/>
    <mergeCell ref="BB19:BB20"/>
    <mergeCell ref="AS19:AS20"/>
    <mergeCell ref="AT19:AT20"/>
    <mergeCell ref="AS21:AS24"/>
    <mergeCell ref="AT21:AT24"/>
    <mergeCell ref="AU11:AU12"/>
    <mergeCell ref="AU13:AU14"/>
    <mergeCell ref="AX21:AX23"/>
    <mergeCell ref="AY21:AY23"/>
    <mergeCell ref="AZ21:AZ23"/>
    <mergeCell ref="BB21:BB23"/>
    <mergeCell ref="Q15:Q18"/>
    <mergeCell ref="R11:R18"/>
    <mergeCell ref="Y11:Y18"/>
    <mergeCell ref="AA11:AA18"/>
    <mergeCell ref="AA19:AA20"/>
    <mergeCell ref="BD19:BD20"/>
    <mergeCell ref="BE19:BE20"/>
    <mergeCell ref="L25:L27"/>
    <mergeCell ref="M25:M27"/>
    <mergeCell ref="N25:N27"/>
    <mergeCell ref="O25:O27"/>
    <mergeCell ref="P25:P27"/>
    <mergeCell ref="Q25:Q27"/>
    <mergeCell ref="AC21:AC32"/>
    <mergeCell ref="AP21:AP32"/>
    <mergeCell ref="AQ21:AQ24"/>
    <mergeCell ref="S22:S24"/>
    <mergeCell ref="T22:T24"/>
    <mergeCell ref="U22:U24"/>
    <mergeCell ref="L22:L24"/>
    <mergeCell ref="M22:M24"/>
    <mergeCell ref="N22:N24"/>
    <mergeCell ref="O22:O24"/>
    <mergeCell ref="P22:P24"/>
    <mergeCell ref="Q22:Q24"/>
    <mergeCell ref="R21:R32"/>
    <mergeCell ref="W21:W36"/>
    <mergeCell ref="BE21:BE32"/>
    <mergeCell ref="BA21:BA32"/>
    <mergeCell ref="BD21:BD32"/>
    <mergeCell ref="AH25:AH27"/>
    <mergeCell ref="AI25:AI27"/>
    <mergeCell ref="AJ25:AJ27"/>
    <mergeCell ref="AK25:AK27"/>
    <mergeCell ref="AL25:AL27"/>
    <mergeCell ref="AM25:AM27"/>
    <mergeCell ref="BD34:BD36"/>
    <mergeCell ref="AR21:AR24"/>
    <mergeCell ref="AY34:AY36"/>
    <mergeCell ref="AZ34:AZ36"/>
    <mergeCell ref="BB34:BB36"/>
    <mergeCell ref="AX31:AX32"/>
    <mergeCell ref="AU21:AU24"/>
    <mergeCell ref="AV21:AV32"/>
    <mergeCell ref="AX25:AX27"/>
    <mergeCell ref="AW21:AW32"/>
    <mergeCell ref="AY31:AY32"/>
    <mergeCell ref="AZ31:AZ32"/>
    <mergeCell ref="AO25:AO27"/>
    <mergeCell ref="AB21:AB32"/>
    <mergeCell ref="AM21:AM22"/>
    <mergeCell ref="AN21:AN22"/>
    <mergeCell ref="AO21:AO22"/>
    <mergeCell ref="X21:X36"/>
    <mergeCell ref="Y21:Y32"/>
    <mergeCell ref="Z21:Z32"/>
    <mergeCell ref="AA21:AA32"/>
    <mergeCell ref="AE34:AE36"/>
    <mergeCell ref="AF34:AF36"/>
    <mergeCell ref="P28:P32"/>
    <mergeCell ref="Q28:Q32"/>
    <mergeCell ref="AD25:AD27"/>
    <mergeCell ref="AE25:AE27"/>
    <mergeCell ref="AF25:AF27"/>
    <mergeCell ref="S25:S27"/>
    <mergeCell ref="T25:T27"/>
    <mergeCell ref="U25:U27"/>
    <mergeCell ref="AN25:AN27"/>
    <mergeCell ref="L34:L36"/>
    <mergeCell ref="M34:M36"/>
    <mergeCell ref="N34:N36"/>
    <mergeCell ref="O34:O36"/>
    <mergeCell ref="P34:P36"/>
    <mergeCell ref="Q34:Q36"/>
    <mergeCell ref="R34:R36"/>
    <mergeCell ref="S34:S36"/>
    <mergeCell ref="AD28:AD32"/>
    <mergeCell ref="S28:S32"/>
    <mergeCell ref="T28:T32"/>
    <mergeCell ref="U28:U32"/>
    <mergeCell ref="Y34:Y36"/>
    <mergeCell ref="Z34:Z36"/>
    <mergeCell ref="AA34:AA36"/>
    <mergeCell ref="AB34:AB36"/>
    <mergeCell ref="AC34:AC36"/>
    <mergeCell ref="AD34:AD36"/>
    <mergeCell ref="T34:T36"/>
    <mergeCell ref="U34:U36"/>
    <mergeCell ref="L28:L32"/>
    <mergeCell ref="O28:O32"/>
    <mergeCell ref="M28:M32"/>
    <mergeCell ref="N28:N32"/>
    <mergeCell ref="L41:L42"/>
    <mergeCell ref="M41:M42"/>
    <mergeCell ref="N41:N42"/>
    <mergeCell ref="O41:O42"/>
    <mergeCell ref="AB37:AB42"/>
    <mergeCell ref="AD38:AD39"/>
    <mergeCell ref="L38:L39"/>
    <mergeCell ref="M38:M39"/>
    <mergeCell ref="N38:N39"/>
    <mergeCell ref="O38:O39"/>
    <mergeCell ref="P38:P39"/>
    <mergeCell ref="Q38:Q39"/>
    <mergeCell ref="P41:P42"/>
    <mergeCell ref="Q41:Q42"/>
    <mergeCell ref="W37:W49"/>
    <mergeCell ref="X37:X49"/>
    <mergeCell ref="Y48:Y49"/>
    <mergeCell ref="Z48:Z49"/>
    <mergeCell ref="AA48:AA49"/>
    <mergeCell ref="AB48:AB49"/>
    <mergeCell ref="U48:U49"/>
    <mergeCell ref="L48:L49"/>
    <mergeCell ref="M48:M49"/>
    <mergeCell ref="N48:N49"/>
    <mergeCell ref="BE34:BE36"/>
    <mergeCell ref="R37:R42"/>
    <mergeCell ref="Y37:Y42"/>
    <mergeCell ref="Z37:Z42"/>
    <mergeCell ref="AA37:AA42"/>
    <mergeCell ref="AU34:AU36"/>
    <mergeCell ref="AV34:AV36"/>
    <mergeCell ref="AW34:AW36"/>
    <mergeCell ref="AX34:AX36"/>
    <mergeCell ref="BA34:BA36"/>
    <mergeCell ref="AN34:AN36"/>
    <mergeCell ref="AO34:AO36"/>
    <mergeCell ref="AP34:AP36"/>
    <mergeCell ref="AQ34:AQ36"/>
    <mergeCell ref="AR34:AR36"/>
    <mergeCell ref="S38:S39"/>
    <mergeCell ref="T38:T39"/>
    <mergeCell ref="U38:U39"/>
    <mergeCell ref="AM41:AM42"/>
    <mergeCell ref="AN41:AN42"/>
    <mergeCell ref="AO41:AO42"/>
    <mergeCell ref="AX41:AX42"/>
    <mergeCell ref="AL41:AL42"/>
    <mergeCell ref="U41:U42"/>
    <mergeCell ref="BB43:BB45"/>
    <mergeCell ref="BB46:BB47"/>
    <mergeCell ref="AQ40:AQ42"/>
    <mergeCell ref="AR40:AR42"/>
    <mergeCell ref="AU40:AU42"/>
    <mergeCell ref="AP37:AP42"/>
    <mergeCell ref="AQ37:AQ39"/>
    <mergeCell ref="AR37:AR39"/>
    <mergeCell ref="R43:R47"/>
    <mergeCell ref="Y43:Y47"/>
    <mergeCell ref="Z43:Z47"/>
    <mergeCell ref="AA43:AA47"/>
    <mergeCell ref="AB43:AB47"/>
    <mergeCell ref="AH41:AH42"/>
    <mergeCell ref="AI41:AI42"/>
    <mergeCell ref="AJ41:AJ42"/>
    <mergeCell ref="AK41:AK42"/>
    <mergeCell ref="AD41:AD42"/>
    <mergeCell ref="AE41:AE42"/>
    <mergeCell ref="AF41:AF42"/>
    <mergeCell ref="S41:S42"/>
    <mergeCell ref="AC37:AC42"/>
    <mergeCell ref="T41:T42"/>
    <mergeCell ref="AC43:AC47"/>
    <mergeCell ref="BE37:BE42"/>
    <mergeCell ref="AU37:AU39"/>
    <mergeCell ref="AV37:AV42"/>
    <mergeCell ref="AW37:AW42"/>
    <mergeCell ref="BA37:BA42"/>
    <mergeCell ref="BD37:BD42"/>
    <mergeCell ref="AZ38:AZ39"/>
    <mergeCell ref="AY41:AY42"/>
    <mergeCell ref="AZ41:AZ42"/>
    <mergeCell ref="BB41:BB42"/>
    <mergeCell ref="BB38:BB39"/>
    <mergeCell ref="AX38:AX39"/>
    <mergeCell ref="O48:O49"/>
    <mergeCell ref="P48:P49"/>
    <mergeCell ref="Q48:Q49"/>
    <mergeCell ref="R48:R49"/>
    <mergeCell ref="S48:S49"/>
    <mergeCell ref="T48:T49"/>
    <mergeCell ref="AC48:AC49"/>
    <mergeCell ref="AD48:AD49"/>
    <mergeCell ref="AN48:AN49"/>
    <mergeCell ref="AO48:AO49"/>
    <mergeCell ref="AP48:AP49"/>
    <mergeCell ref="AQ48:AQ49"/>
    <mergeCell ref="AR48:AR49"/>
    <mergeCell ref="AU48:AU49"/>
    <mergeCell ref="AV48:AV49"/>
    <mergeCell ref="BD9:BD10"/>
    <mergeCell ref="BE9:BE10"/>
    <mergeCell ref="AD9:AD10"/>
    <mergeCell ref="AY26:AY27"/>
    <mergeCell ref="BB31:BB32"/>
    <mergeCell ref="AZ26:AZ27"/>
    <mergeCell ref="BB26:BB27"/>
    <mergeCell ref="AQ25:AQ29"/>
    <mergeCell ref="AR25:AR29"/>
    <mergeCell ref="AU25:AU29"/>
    <mergeCell ref="AD21:AD24"/>
    <mergeCell ref="AE21:AE22"/>
    <mergeCell ref="AF21:AF22"/>
    <mergeCell ref="AH21:AH22"/>
    <mergeCell ref="AI21:AI22"/>
    <mergeCell ref="AJ21:AJ22"/>
    <mergeCell ref="AK21:AK22"/>
    <mergeCell ref="AL21:AL22"/>
    <mergeCell ref="AC9:AC10"/>
    <mergeCell ref="AB9:AB10"/>
    <mergeCell ref="AA9:AA10"/>
    <mergeCell ref="AD19:AD20"/>
    <mergeCell ref="AE19:AE20"/>
    <mergeCell ref="AP19:AP20"/>
    <mergeCell ref="AV19:AV20"/>
    <mergeCell ref="AW19:AW20"/>
    <mergeCell ref="BA19:BA20"/>
    <mergeCell ref="AX19:AX20"/>
    <mergeCell ref="AY19:AY20"/>
    <mergeCell ref="AO19:AO20"/>
    <mergeCell ref="AI19:AI20"/>
    <mergeCell ref="AJ19:AJ20"/>
    <mergeCell ref="AK19:AK20"/>
    <mergeCell ref="AL19:AL20"/>
    <mergeCell ref="AM19:AM20"/>
    <mergeCell ref="AN19:AN20"/>
    <mergeCell ref="AB19:AB20"/>
    <mergeCell ref="AC19:AC20"/>
    <mergeCell ref="AB11:AB18"/>
    <mergeCell ref="AH19:AH20"/>
    <mergeCell ref="AZ19:AZ20"/>
    <mergeCell ref="AW9:AW10"/>
    <mergeCell ref="AE38:AE39"/>
    <mergeCell ref="AF38:AF39"/>
    <mergeCell ref="AH38:AH39"/>
    <mergeCell ref="AI38:AI39"/>
    <mergeCell ref="AJ38:AJ39"/>
    <mergeCell ref="AK38:AK39"/>
    <mergeCell ref="AL38:AL39"/>
    <mergeCell ref="AM38:AM39"/>
    <mergeCell ref="AN38:AN39"/>
    <mergeCell ref="AI43:AI47"/>
    <mergeCell ref="AJ43:AJ47"/>
    <mergeCell ref="AK43:AK47"/>
    <mergeCell ref="AL43:AL47"/>
    <mergeCell ref="AM43:AM47"/>
    <mergeCell ref="AO38:AO39"/>
    <mergeCell ref="AY38:AY39"/>
    <mergeCell ref="AH34:AH36"/>
    <mergeCell ref="AI34:AI36"/>
    <mergeCell ref="AJ34:AJ36"/>
    <mergeCell ref="AK34:AK36"/>
    <mergeCell ref="AL34:AL36"/>
    <mergeCell ref="AM34:AM36"/>
    <mergeCell ref="AS43:AS44"/>
    <mergeCell ref="AT43:AT44"/>
    <mergeCell ref="AS45:AS46"/>
    <mergeCell ref="AT45:AT46"/>
    <mergeCell ref="BD48:BD49"/>
    <mergeCell ref="BE48:BE49"/>
    <mergeCell ref="AN43:AN47"/>
    <mergeCell ref="AO43:AO47"/>
    <mergeCell ref="AQ45:AQ46"/>
    <mergeCell ref="AR45:AR46"/>
    <mergeCell ref="AU45:AU46"/>
    <mergeCell ref="AX43:AX45"/>
    <mergeCell ref="AY43:AY45"/>
    <mergeCell ref="BA43:BA47"/>
    <mergeCell ref="AZ43:AZ45"/>
    <mergeCell ref="AX46:AX47"/>
    <mergeCell ref="AY46:AY47"/>
    <mergeCell ref="AZ46:AZ47"/>
    <mergeCell ref="AW48:AW49"/>
    <mergeCell ref="BA48:BA49"/>
    <mergeCell ref="BD43:BD47"/>
    <mergeCell ref="BE43:BE47"/>
    <mergeCell ref="AR43:AR44"/>
    <mergeCell ref="AU43:AU44"/>
    <mergeCell ref="AV43:AV47"/>
    <mergeCell ref="AW43:AW47"/>
    <mergeCell ref="AP43:AP47"/>
    <mergeCell ref="AQ43:AQ44"/>
    <mergeCell ref="BC7:BC8"/>
    <mergeCell ref="J9:J49"/>
    <mergeCell ref="V15:V18"/>
    <mergeCell ref="V19:V20"/>
    <mergeCell ref="V22:V24"/>
    <mergeCell ref="V25:V27"/>
    <mergeCell ref="V28:V32"/>
    <mergeCell ref="V34:V36"/>
    <mergeCell ref="V38:V39"/>
    <mergeCell ref="V41:V42"/>
    <mergeCell ref="V48:V49"/>
    <mergeCell ref="AG19:AG20"/>
    <mergeCell ref="AG21:AG22"/>
    <mergeCell ref="AG25:AG27"/>
    <mergeCell ref="AG34:AG36"/>
    <mergeCell ref="AG38:AG39"/>
    <mergeCell ref="AG41:AG42"/>
    <mergeCell ref="AG43:AG47"/>
    <mergeCell ref="AS15:AS18"/>
    <mergeCell ref="AT15:AT18"/>
    <mergeCell ref="AD43:AD47"/>
    <mergeCell ref="AE43:AE47"/>
    <mergeCell ref="AF43:AF47"/>
    <mergeCell ref="AH43:AH47"/>
    <mergeCell ref="AS48:AS49"/>
    <mergeCell ref="AT48:AT49"/>
    <mergeCell ref="AQ11:AQ12"/>
    <mergeCell ref="AR11:AR12"/>
    <mergeCell ref="AS11:AS12"/>
    <mergeCell ref="AT11:AT12"/>
    <mergeCell ref="AQ13:AQ14"/>
    <mergeCell ref="AR13:AR14"/>
    <mergeCell ref="AS13:AS14"/>
    <mergeCell ref="AT13:AT14"/>
    <mergeCell ref="AS25:AS29"/>
    <mergeCell ref="AT25:AT29"/>
    <mergeCell ref="AS34:AS36"/>
    <mergeCell ref="AT34:AT36"/>
    <mergeCell ref="AS37:AS39"/>
    <mergeCell ref="AT37:AT39"/>
    <mergeCell ref="AS40:AS42"/>
    <mergeCell ref="AT40:AT4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topLeftCell="A10" workbookViewId="0">
      <selection activeCell="L18" sqref="L18"/>
    </sheetView>
  </sheetViews>
  <sheetFormatPr baseColWidth="10" defaultRowHeight="15" x14ac:dyDescent="0.25"/>
  <cols>
    <col min="10" max="10" width="3.42578125" customWidth="1"/>
  </cols>
  <sheetData>
    <row r="2" spans="2:10" x14ac:dyDescent="0.25">
      <c r="B2" s="460" t="s">
        <v>327</v>
      </c>
      <c r="C2" s="461"/>
      <c r="D2" s="461"/>
      <c r="E2" s="461"/>
      <c r="F2" s="461"/>
      <c r="G2" s="462" t="s">
        <v>328</v>
      </c>
      <c r="H2" s="464" t="s">
        <v>329</v>
      </c>
      <c r="I2" s="466" t="s">
        <v>330</v>
      </c>
    </row>
    <row r="3" spans="2:10" ht="30" x14ac:dyDescent="0.25">
      <c r="B3" s="117" t="s">
        <v>331</v>
      </c>
      <c r="C3" s="118">
        <v>2023</v>
      </c>
      <c r="D3" s="119">
        <v>2024</v>
      </c>
      <c r="E3" s="120" t="s">
        <v>332</v>
      </c>
      <c r="F3" s="121" t="s">
        <v>333</v>
      </c>
      <c r="G3" s="463"/>
      <c r="H3" s="465"/>
      <c r="I3" s="467"/>
    </row>
    <row r="4" spans="2:10" ht="35.25" customHeight="1" x14ac:dyDescent="0.25">
      <c r="B4" s="122" t="s">
        <v>334</v>
      </c>
      <c r="C4" s="123">
        <v>9.76</v>
      </c>
      <c r="D4" s="123">
        <v>8.76</v>
      </c>
      <c r="E4" s="124">
        <f>D4-C4</f>
        <v>-1</v>
      </c>
      <c r="F4" s="125">
        <f>E4/C4</f>
        <v>-0.10245901639344263</v>
      </c>
      <c r="G4" s="126">
        <v>104</v>
      </c>
      <c r="H4" s="126">
        <v>93</v>
      </c>
      <c r="I4" s="127">
        <f>H4-G4</f>
        <v>-11</v>
      </c>
    </row>
    <row r="5" spans="2:10" x14ac:dyDescent="0.25">
      <c r="B5" s="128"/>
      <c r="C5" s="128"/>
      <c r="D5" s="128"/>
      <c r="E5" s="128"/>
      <c r="F5" s="128"/>
      <c r="G5" s="128"/>
      <c r="H5" s="128"/>
      <c r="I5" s="128"/>
    </row>
    <row r="6" spans="2:10" x14ac:dyDescent="0.25">
      <c r="B6" s="460" t="s">
        <v>335</v>
      </c>
      <c r="C6" s="461"/>
      <c r="D6" s="461"/>
      <c r="E6" s="461"/>
      <c r="F6" s="461"/>
      <c r="G6" s="462" t="s">
        <v>336</v>
      </c>
      <c r="H6" s="464" t="s">
        <v>337</v>
      </c>
      <c r="I6" s="466" t="s">
        <v>330</v>
      </c>
    </row>
    <row r="7" spans="2:10" ht="30" x14ac:dyDescent="0.25">
      <c r="B7" s="117" t="s">
        <v>331</v>
      </c>
      <c r="C7" s="118">
        <v>2023</v>
      </c>
      <c r="D7" s="119">
        <v>2024</v>
      </c>
      <c r="E7" s="120" t="s">
        <v>332</v>
      </c>
      <c r="F7" s="121" t="s">
        <v>333</v>
      </c>
      <c r="G7" s="463"/>
      <c r="H7" s="465"/>
      <c r="I7" s="467"/>
    </row>
    <row r="8" spans="2:10" ht="27" customHeight="1" x14ac:dyDescent="0.25">
      <c r="B8" s="122" t="s">
        <v>338</v>
      </c>
      <c r="C8" s="123">
        <v>181.22</v>
      </c>
      <c r="D8" s="123">
        <v>181.22</v>
      </c>
      <c r="E8" s="124">
        <f>D8-C8</f>
        <v>0</v>
      </c>
      <c r="F8" s="125">
        <f>E8/C8</f>
        <v>0</v>
      </c>
      <c r="G8" s="126">
        <v>1931</v>
      </c>
      <c r="H8" s="126">
        <v>1931</v>
      </c>
      <c r="I8" s="127">
        <f>H8-G8</f>
        <v>0</v>
      </c>
    </row>
    <row r="10" spans="2:10" ht="15.75" thickBot="1" x14ac:dyDescent="0.3"/>
    <row r="11" spans="2:10" x14ac:dyDescent="0.25">
      <c r="B11" s="129"/>
      <c r="C11" s="130"/>
      <c r="D11" s="130"/>
      <c r="E11" s="130"/>
      <c r="F11" s="130"/>
      <c r="G11" s="130"/>
      <c r="H11" s="130"/>
      <c r="I11" s="130"/>
      <c r="J11" s="131"/>
    </row>
    <row r="12" spans="2:10" x14ac:dyDescent="0.25">
      <c r="B12" s="475" t="s">
        <v>327</v>
      </c>
      <c r="C12" s="476"/>
      <c r="D12" s="476"/>
      <c r="E12" s="476"/>
      <c r="F12" s="476"/>
      <c r="G12" s="477" t="s">
        <v>328</v>
      </c>
      <c r="H12" s="468" t="s">
        <v>329</v>
      </c>
      <c r="I12" s="470" t="s">
        <v>330</v>
      </c>
      <c r="J12" s="132"/>
    </row>
    <row r="13" spans="2:10" ht="30" x14ac:dyDescent="0.25">
      <c r="B13" s="139" t="s">
        <v>331</v>
      </c>
      <c r="C13" s="141">
        <v>2023</v>
      </c>
      <c r="D13" s="138">
        <v>2024</v>
      </c>
      <c r="E13" s="140" t="s">
        <v>332</v>
      </c>
      <c r="F13" s="140" t="s">
        <v>333</v>
      </c>
      <c r="G13" s="478"/>
      <c r="H13" s="469"/>
      <c r="I13" s="471"/>
      <c r="J13" s="132"/>
    </row>
    <row r="14" spans="2:10" ht="33" customHeight="1" thickBot="1" x14ac:dyDescent="0.3">
      <c r="B14" s="142" t="s">
        <v>334</v>
      </c>
      <c r="C14" s="143">
        <v>2.35</v>
      </c>
      <c r="D14" s="143">
        <v>1.94</v>
      </c>
      <c r="E14" s="144">
        <f>D14-C14</f>
        <v>-0.41000000000000014</v>
      </c>
      <c r="F14" s="145">
        <f>E14/C14</f>
        <v>-0.17446808510638304</v>
      </c>
      <c r="G14" s="146">
        <v>25</v>
      </c>
      <c r="H14" s="146">
        <v>21</v>
      </c>
      <c r="I14" s="147">
        <f>H14-G14</f>
        <v>-4</v>
      </c>
      <c r="J14" s="132"/>
    </row>
    <row r="15" spans="2:10" ht="33" customHeight="1" thickBot="1" x14ac:dyDescent="0.3">
      <c r="B15" s="472" t="s">
        <v>340</v>
      </c>
      <c r="C15" s="473"/>
      <c r="D15" s="473"/>
      <c r="E15" s="473"/>
      <c r="F15" s="473"/>
      <c r="G15" s="473"/>
      <c r="H15" s="473"/>
      <c r="I15" s="474"/>
      <c r="J15" s="132"/>
    </row>
    <row r="16" spans="2:10" x14ac:dyDescent="0.25">
      <c r="B16" s="133"/>
      <c r="C16" s="134"/>
      <c r="D16" s="134"/>
      <c r="E16" s="134"/>
      <c r="F16" s="134"/>
      <c r="G16" s="134"/>
      <c r="H16" s="134"/>
      <c r="I16" s="134"/>
      <c r="J16" s="132"/>
    </row>
    <row r="17" spans="2:10" x14ac:dyDescent="0.25">
      <c r="B17" s="475" t="s">
        <v>335</v>
      </c>
      <c r="C17" s="476"/>
      <c r="D17" s="476"/>
      <c r="E17" s="476"/>
      <c r="F17" s="476"/>
      <c r="G17" s="477" t="s">
        <v>336</v>
      </c>
      <c r="H17" s="468" t="s">
        <v>337</v>
      </c>
      <c r="I17" s="470" t="s">
        <v>330</v>
      </c>
      <c r="J17" s="132"/>
    </row>
    <row r="18" spans="2:10" ht="30" x14ac:dyDescent="0.25">
      <c r="B18" s="139" t="s">
        <v>331</v>
      </c>
      <c r="C18" s="141">
        <v>2023</v>
      </c>
      <c r="D18" s="138">
        <v>2024</v>
      </c>
      <c r="E18" s="140" t="s">
        <v>332</v>
      </c>
      <c r="F18" s="140" t="s">
        <v>333</v>
      </c>
      <c r="G18" s="478"/>
      <c r="H18" s="469"/>
      <c r="I18" s="471"/>
      <c r="J18" s="132"/>
    </row>
    <row r="19" spans="2:10" ht="26.25" customHeight="1" thickBot="1" x14ac:dyDescent="0.3">
      <c r="B19" s="142" t="s">
        <v>338</v>
      </c>
      <c r="C19" s="143">
        <v>49.08</v>
      </c>
      <c r="D19" s="143">
        <v>35.46</v>
      </c>
      <c r="E19" s="144">
        <f>D19-C19</f>
        <v>-13.619999999999997</v>
      </c>
      <c r="F19" s="145">
        <f>E19/C19</f>
        <v>-0.27750611246943763</v>
      </c>
      <c r="G19" s="146">
        <v>523</v>
      </c>
      <c r="H19" s="146">
        <v>381</v>
      </c>
      <c r="I19" s="147">
        <f>H19-G19</f>
        <v>-142</v>
      </c>
      <c r="J19" s="132"/>
    </row>
    <row r="20" spans="2:10" ht="39" customHeight="1" thickBot="1" x14ac:dyDescent="0.3">
      <c r="B20" s="472" t="s">
        <v>341</v>
      </c>
      <c r="C20" s="473"/>
      <c r="D20" s="473"/>
      <c r="E20" s="473"/>
      <c r="F20" s="473"/>
      <c r="G20" s="473"/>
      <c r="H20" s="473"/>
      <c r="I20" s="474"/>
      <c r="J20" s="132"/>
    </row>
    <row r="21" spans="2:10" ht="15.75" thickBot="1" x14ac:dyDescent="0.3">
      <c r="B21" s="135" t="s">
        <v>339</v>
      </c>
      <c r="C21" s="136"/>
      <c r="D21" s="136"/>
      <c r="E21" s="136"/>
      <c r="F21" s="136"/>
      <c r="G21" s="136"/>
      <c r="H21" s="136"/>
      <c r="I21" s="136"/>
      <c r="J21" s="137"/>
    </row>
  </sheetData>
  <mergeCells count="18">
    <mergeCell ref="H17:H18"/>
    <mergeCell ref="I17:I18"/>
    <mergeCell ref="B15:I15"/>
    <mergeCell ref="B20:I20"/>
    <mergeCell ref="B12:F12"/>
    <mergeCell ref="G12:G13"/>
    <mergeCell ref="H12:H13"/>
    <mergeCell ref="I12:I13"/>
    <mergeCell ref="B17:F17"/>
    <mergeCell ref="G17:G18"/>
    <mergeCell ref="B2:F2"/>
    <mergeCell ref="G2:G3"/>
    <mergeCell ref="H2:H3"/>
    <mergeCell ref="I2:I3"/>
    <mergeCell ref="B6:F6"/>
    <mergeCell ref="G6:G7"/>
    <mergeCell ref="H6:H7"/>
    <mergeCell ref="I6:I7"/>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78"/>
  <sheetViews>
    <sheetView tabSelected="1" topLeftCell="BL7" zoomScale="60" zoomScaleNormal="60" workbookViewId="0">
      <pane ySplit="1" topLeftCell="A57" activePane="bottomLeft" state="frozen"/>
      <selection activeCell="L7" sqref="L7"/>
      <selection pane="bottomLeft" activeCell="AT59" sqref="AT59"/>
    </sheetView>
  </sheetViews>
  <sheetFormatPr baseColWidth="10" defaultColWidth="11.42578125" defaultRowHeight="18.75" x14ac:dyDescent="0.25"/>
  <cols>
    <col min="1" max="1" width="25.7109375" customWidth="1"/>
    <col min="2" max="2" width="16.5703125" customWidth="1"/>
    <col min="3" max="3" width="22.28515625" customWidth="1"/>
    <col min="4" max="4" width="20.28515625" customWidth="1"/>
    <col min="5" max="5" width="23.28515625" customWidth="1"/>
    <col min="6" max="6" width="21" customWidth="1"/>
    <col min="7" max="7" width="17.5703125" customWidth="1"/>
    <col min="8" max="8" width="21.7109375" customWidth="1"/>
    <col min="9" max="11" width="28.85546875" customWidth="1"/>
    <col min="12" max="12" width="19.7109375" customWidth="1"/>
    <col min="13" max="13" width="21.85546875" customWidth="1"/>
    <col min="14" max="14" width="17.28515625" customWidth="1"/>
    <col min="15" max="15" width="17.85546875" customWidth="1"/>
    <col min="16" max="16" width="23.28515625" style="45" customWidth="1"/>
    <col min="17" max="17" width="15.5703125" style="45" customWidth="1"/>
    <col min="18" max="18" width="17.7109375" style="45" customWidth="1"/>
    <col min="19" max="19" width="32.5703125" style="45" customWidth="1"/>
    <col min="20" max="20" width="31.7109375" style="46" customWidth="1"/>
    <col min="21" max="21" width="34.140625" style="47" customWidth="1"/>
    <col min="22" max="22" width="30.85546875" style="48" customWidth="1"/>
    <col min="23" max="24" width="20.28515625" style="48" customWidth="1"/>
    <col min="25" max="25" width="39.7109375" style="48" customWidth="1"/>
    <col min="26" max="26" width="34.5703125" style="48" customWidth="1"/>
    <col min="27" max="27" width="23.28515625" style="49" customWidth="1"/>
    <col min="28" max="28" width="24.7109375" style="50" customWidth="1"/>
    <col min="29" max="29" width="21.7109375" style="51" customWidth="1"/>
    <col min="30" max="30" width="29.42578125" style="52" customWidth="1"/>
    <col min="31" max="31" width="27.85546875" style="52" customWidth="1"/>
    <col min="32" max="32" width="25.140625" style="54" customWidth="1"/>
    <col min="33" max="33" width="22.7109375" style="54" customWidth="1"/>
    <col min="34" max="34" width="22.28515625" customWidth="1"/>
    <col min="35" max="35" width="27.42578125" customWidth="1"/>
    <col min="36" max="37" width="26.85546875" customWidth="1"/>
    <col min="38" max="39" width="27.85546875" customWidth="1"/>
    <col min="40" max="40" width="25.28515625" style="55" customWidth="1"/>
    <col min="41" max="41" width="20.28515625" style="56" customWidth="1"/>
    <col min="42" max="42" width="25.7109375" style="57" customWidth="1"/>
    <col min="43" max="43" width="22.5703125" customWidth="1"/>
    <col min="44" max="44" width="24.140625" customWidth="1"/>
    <col min="45" max="45" width="22" customWidth="1"/>
    <col min="46" max="46" width="23" customWidth="1"/>
    <col min="47" max="47" width="23.42578125" customWidth="1"/>
    <col min="48" max="48" width="27.42578125" customWidth="1"/>
    <col min="49" max="53" width="28.42578125" customWidth="1"/>
    <col min="54" max="54" width="25" customWidth="1"/>
    <col min="55" max="55" width="31.7109375" customWidth="1"/>
    <col min="56" max="56" width="34.42578125" customWidth="1"/>
    <col min="57" max="57" width="28.28515625" customWidth="1"/>
    <col min="58" max="58" width="54.7109375" customWidth="1"/>
    <col min="59" max="59" width="21.28515625" customWidth="1"/>
    <col min="60" max="60" width="23.5703125" customWidth="1"/>
    <col min="61" max="61" width="25.5703125" customWidth="1"/>
    <col min="62" max="62" width="77.140625" customWidth="1"/>
    <col min="63" max="63" width="33.42578125" customWidth="1"/>
    <col min="64" max="64" width="34.140625" customWidth="1"/>
  </cols>
  <sheetData>
    <row r="1" spans="1:64" ht="29.25" customHeight="1" x14ac:dyDescent="0.25">
      <c r="B1" s="433" t="s">
        <v>45</v>
      </c>
      <c r="C1" s="433"/>
      <c r="D1" s="434" t="s">
        <v>56</v>
      </c>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6"/>
      <c r="BF1" s="1" t="s">
        <v>46</v>
      </c>
    </row>
    <row r="2" spans="1:64" ht="30" customHeight="1" x14ac:dyDescent="0.25">
      <c r="B2" s="433"/>
      <c r="C2" s="433"/>
      <c r="D2" s="434" t="s">
        <v>47</v>
      </c>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5"/>
      <c r="AZ2" s="435"/>
      <c r="BA2" s="435"/>
      <c r="BB2" s="435"/>
      <c r="BC2" s="435"/>
      <c r="BD2" s="435"/>
      <c r="BE2" s="436"/>
      <c r="BF2" s="1" t="s">
        <v>48</v>
      </c>
    </row>
    <row r="3" spans="1:64" ht="30.75" customHeight="1" x14ac:dyDescent="0.25">
      <c r="B3" s="433"/>
      <c r="C3" s="433"/>
      <c r="D3" s="434" t="s">
        <v>49</v>
      </c>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5"/>
      <c r="AZ3" s="435"/>
      <c r="BA3" s="435"/>
      <c r="BB3" s="435"/>
      <c r="BC3" s="435"/>
      <c r="BD3" s="435"/>
      <c r="BE3" s="436"/>
      <c r="BF3" s="1" t="s">
        <v>50</v>
      </c>
    </row>
    <row r="4" spans="1:64" ht="54.75" customHeight="1" x14ac:dyDescent="0.25">
      <c r="B4" s="433"/>
      <c r="C4" s="433"/>
      <c r="D4" s="434" t="s">
        <v>326</v>
      </c>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c r="BC4" s="435"/>
      <c r="BD4" s="435"/>
      <c r="BE4" s="436"/>
      <c r="BF4" s="1" t="s">
        <v>51</v>
      </c>
    </row>
    <row r="5" spans="1:64" ht="44.25" customHeight="1" x14ac:dyDescent="0.25">
      <c r="B5" s="437" t="s">
        <v>57</v>
      </c>
      <c r="C5" s="437"/>
      <c r="D5" s="438" t="s">
        <v>58</v>
      </c>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c r="BA5" s="439"/>
      <c r="BB5" s="439"/>
      <c r="BC5" s="439"/>
      <c r="BD5" s="439"/>
      <c r="BE5" s="440"/>
      <c r="BF5" s="2"/>
    </row>
    <row r="6" spans="1:64" ht="54.75" customHeight="1" thickBot="1" x14ac:dyDescent="0.3">
      <c r="A6" s="441" t="s">
        <v>38</v>
      </c>
      <c r="B6" s="442"/>
      <c r="C6" s="442"/>
      <c r="D6" s="442"/>
      <c r="E6" s="442"/>
      <c r="F6" s="442"/>
      <c r="G6" s="442"/>
      <c r="H6" s="442"/>
      <c r="I6" s="442"/>
      <c r="J6" s="442"/>
      <c r="K6" s="442"/>
      <c r="L6" s="442"/>
      <c r="M6" s="442"/>
      <c r="N6" s="442"/>
      <c r="O6" s="442"/>
      <c r="P6" s="442"/>
      <c r="Q6" s="442"/>
      <c r="R6" s="442"/>
      <c r="S6" s="442"/>
      <c r="T6" s="442"/>
      <c r="U6" s="442"/>
      <c r="V6" s="442"/>
      <c r="W6" s="110"/>
      <c r="X6" s="110"/>
      <c r="Y6" s="110"/>
      <c r="Z6" s="110"/>
      <c r="AA6" s="443" t="s">
        <v>52</v>
      </c>
      <c r="AB6" s="443"/>
      <c r="AC6" s="443"/>
      <c r="AD6" s="444"/>
      <c r="AE6" s="445" t="s">
        <v>41</v>
      </c>
      <c r="AF6" s="446"/>
      <c r="AG6" s="446"/>
      <c r="AH6" s="446"/>
      <c r="AI6" s="446"/>
      <c r="AJ6" s="446"/>
      <c r="AK6" s="446"/>
      <c r="AL6" s="446"/>
      <c r="AM6" s="446"/>
      <c r="AN6" s="446"/>
      <c r="AO6" s="446"/>
      <c r="AP6" s="446"/>
      <c r="AQ6" s="447"/>
      <c r="AR6" s="429" t="s">
        <v>39</v>
      </c>
      <c r="AS6" s="430"/>
      <c r="AT6" s="430"/>
      <c r="AU6" s="430"/>
      <c r="AV6" s="430"/>
      <c r="AW6" s="431" t="s">
        <v>0</v>
      </c>
      <c r="AX6" s="431"/>
      <c r="AY6" s="431"/>
      <c r="AZ6" s="431"/>
      <c r="BA6" s="431"/>
      <c r="BB6" s="431"/>
      <c r="BC6" s="431"/>
      <c r="BD6" s="431"/>
      <c r="BE6" s="431"/>
      <c r="BF6" s="431"/>
      <c r="BG6" s="431"/>
      <c r="BH6" s="431"/>
      <c r="BI6" s="431"/>
      <c r="BJ6" s="176"/>
      <c r="BK6" s="432" t="s">
        <v>59</v>
      </c>
      <c r="BL6" s="432"/>
    </row>
    <row r="7" spans="1:64" s="3" customFormat="1" ht="96" customHeight="1" x14ac:dyDescent="0.2">
      <c r="A7" s="412" t="s">
        <v>60</v>
      </c>
      <c r="B7" s="412" t="s">
        <v>1</v>
      </c>
      <c r="C7" s="412" t="s">
        <v>2</v>
      </c>
      <c r="D7" s="412" t="s">
        <v>3</v>
      </c>
      <c r="E7" s="412" t="s">
        <v>4</v>
      </c>
      <c r="F7" s="412" t="s">
        <v>35</v>
      </c>
      <c r="G7" s="412" t="s">
        <v>37</v>
      </c>
      <c r="H7" s="412" t="s">
        <v>36</v>
      </c>
      <c r="I7" s="413" t="s">
        <v>55</v>
      </c>
      <c r="J7" s="491" t="s">
        <v>314</v>
      </c>
      <c r="K7" s="427" t="s">
        <v>348</v>
      </c>
      <c r="L7" s="423" t="s">
        <v>5</v>
      </c>
      <c r="M7" s="423" t="s">
        <v>6</v>
      </c>
      <c r="N7" s="423" t="s">
        <v>7</v>
      </c>
      <c r="O7" s="423" t="s">
        <v>8</v>
      </c>
      <c r="P7" s="423" t="s">
        <v>9</v>
      </c>
      <c r="Q7" s="412" t="s">
        <v>61</v>
      </c>
      <c r="R7" s="412"/>
      <c r="S7" s="412" t="s">
        <v>10</v>
      </c>
      <c r="T7" s="422" t="s">
        <v>11</v>
      </c>
      <c r="U7" s="422" t="s">
        <v>53</v>
      </c>
      <c r="V7" s="422" t="s">
        <v>54</v>
      </c>
      <c r="W7" s="490" t="s">
        <v>315</v>
      </c>
      <c r="X7" s="424" t="s">
        <v>350</v>
      </c>
      <c r="Y7" s="359" t="s">
        <v>369</v>
      </c>
      <c r="Z7" s="359" t="s">
        <v>370</v>
      </c>
      <c r="AA7" s="412" t="s">
        <v>62</v>
      </c>
      <c r="AB7" s="412" t="s">
        <v>63</v>
      </c>
      <c r="AC7" s="412" t="s">
        <v>64</v>
      </c>
      <c r="AD7" s="412" t="s">
        <v>65</v>
      </c>
      <c r="AE7" s="422" t="s">
        <v>12</v>
      </c>
      <c r="AF7" s="422" t="s">
        <v>13</v>
      </c>
      <c r="AG7" s="422" t="s">
        <v>14</v>
      </c>
      <c r="AH7" s="420" t="s">
        <v>42</v>
      </c>
      <c r="AI7" s="420" t="s">
        <v>15</v>
      </c>
      <c r="AJ7" s="420" t="s">
        <v>277</v>
      </c>
      <c r="AK7" s="488" t="s">
        <v>316</v>
      </c>
      <c r="AL7" s="425" t="s">
        <v>351</v>
      </c>
      <c r="AM7" s="536" t="s">
        <v>377</v>
      </c>
      <c r="AN7" s="420" t="s">
        <v>40</v>
      </c>
      <c r="AO7" s="420" t="s">
        <v>16</v>
      </c>
      <c r="AP7" s="420" t="s">
        <v>17</v>
      </c>
      <c r="AQ7" s="402" t="s">
        <v>18</v>
      </c>
      <c r="AR7" s="411" t="s">
        <v>19</v>
      </c>
      <c r="AS7" s="402" t="s">
        <v>20</v>
      </c>
      <c r="AT7" s="402" t="s">
        <v>21</v>
      </c>
      <c r="AU7" s="402" t="s">
        <v>22</v>
      </c>
      <c r="AV7" s="402" t="s">
        <v>23</v>
      </c>
      <c r="AW7" s="402" t="s">
        <v>24</v>
      </c>
      <c r="AX7" s="402" t="s">
        <v>66</v>
      </c>
      <c r="AY7" s="409" t="s">
        <v>352</v>
      </c>
      <c r="AZ7" s="409" t="s">
        <v>353</v>
      </c>
      <c r="BA7" s="574" t="s">
        <v>388</v>
      </c>
      <c r="BB7" s="402" t="s">
        <v>25</v>
      </c>
      <c r="BC7" s="402" t="s">
        <v>26</v>
      </c>
      <c r="BD7" s="415" t="s">
        <v>27</v>
      </c>
      <c r="BE7" s="416" t="s">
        <v>28</v>
      </c>
      <c r="BF7" s="403" t="s">
        <v>29</v>
      </c>
      <c r="BG7" s="418" t="s">
        <v>30</v>
      </c>
      <c r="BH7" s="403" t="s">
        <v>31</v>
      </c>
      <c r="BI7" s="405" t="s">
        <v>32</v>
      </c>
      <c r="BJ7" s="278" t="s">
        <v>319</v>
      </c>
      <c r="BK7" s="413" t="s">
        <v>43</v>
      </c>
      <c r="BL7" s="413" t="s">
        <v>44</v>
      </c>
    </row>
    <row r="8" spans="1:64" s="3" customFormat="1" ht="78.75" customHeight="1" x14ac:dyDescent="0.2">
      <c r="A8" s="412"/>
      <c r="B8" s="412"/>
      <c r="C8" s="412"/>
      <c r="D8" s="412"/>
      <c r="E8" s="412"/>
      <c r="F8" s="412"/>
      <c r="G8" s="412"/>
      <c r="H8" s="412"/>
      <c r="I8" s="413"/>
      <c r="J8" s="492"/>
      <c r="K8" s="428"/>
      <c r="L8" s="412"/>
      <c r="M8" s="412"/>
      <c r="N8" s="412"/>
      <c r="O8" s="412"/>
      <c r="P8" s="412"/>
      <c r="Q8" s="175" t="s">
        <v>33</v>
      </c>
      <c r="R8" s="175" t="s">
        <v>67</v>
      </c>
      <c r="S8" s="412"/>
      <c r="T8" s="423"/>
      <c r="U8" s="423"/>
      <c r="V8" s="423"/>
      <c r="W8" s="490"/>
      <c r="X8" s="424"/>
      <c r="Y8" s="360"/>
      <c r="Z8" s="360"/>
      <c r="AA8" s="412"/>
      <c r="AB8" s="412"/>
      <c r="AC8" s="412"/>
      <c r="AD8" s="412"/>
      <c r="AE8" s="423"/>
      <c r="AF8" s="423"/>
      <c r="AG8" s="423"/>
      <c r="AH8" s="421"/>
      <c r="AI8" s="421"/>
      <c r="AJ8" s="421"/>
      <c r="AK8" s="489"/>
      <c r="AL8" s="426"/>
      <c r="AM8" s="537"/>
      <c r="AN8" s="421"/>
      <c r="AO8" s="421"/>
      <c r="AP8" s="421"/>
      <c r="AQ8" s="402"/>
      <c r="AR8" s="411"/>
      <c r="AS8" s="402"/>
      <c r="AT8" s="402"/>
      <c r="AU8" s="402"/>
      <c r="AV8" s="402"/>
      <c r="AW8" s="402"/>
      <c r="AX8" s="402"/>
      <c r="AY8" s="410"/>
      <c r="AZ8" s="410"/>
      <c r="BA8" s="575"/>
      <c r="BB8" s="402"/>
      <c r="BC8" s="402"/>
      <c r="BD8" s="415"/>
      <c r="BE8" s="417"/>
      <c r="BF8" s="404"/>
      <c r="BG8" s="419"/>
      <c r="BH8" s="404"/>
      <c r="BI8" s="406"/>
      <c r="BJ8" s="278"/>
      <c r="BK8" s="414"/>
      <c r="BL8" s="414"/>
    </row>
    <row r="9" spans="1:64" ht="216" customHeight="1" x14ac:dyDescent="0.25">
      <c r="A9" s="453" t="s">
        <v>68</v>
      </c>
      <c r="B9" s="456" t="s">
        <v>69</v>
      </c>
      <c r="C9" s="456" t="s">
        <v>70</v>
      </c>
      <c r="D9" s="453" t="s">
        <v>71</v>
      </c>
      <c r="E9" s="453" t="s">
        <v>72</v>
      </c>
      <c r="F9" s="453" t="s">
        <v>73</v>
      </c>
      <c r="G9" s="279" t="s">
        <v>74</v>
      </c>
      <c r="H9" s="279" t="s">
        <v>75</v>
      </c>
      <c r="I9" s="279" t="s">
        <v>301</v>
      </c>
      <c r="J9" s="279" t="s">
        <v>342</v>
      </c>
      <c r="K9" s="279" t="s">
        <v>368</v>
      </c>
      <c r="L9" s="456" t="s">
        <v>76</v>
      </c>
      <c r="M9" s="151" t="s">
        <v>77</v>
      </c>
      <c r="N9" s="165" t="s">
        <v>78</v>
      </c>
      <c r="O9" s="151" t="s">
        <v>79</v>
      </c>
      <c r="P9" s="151" t="s">
        <v>80</v>
      </c>
      <c r="Q9" s="7"/>
      <c r="R9" s="166" t="s">
        <v>81</v>
      </c>
      <c r="S9" s="357" t="s">
        <v>82</v>
      </c>
      <c r="T9" s="495">
        <v>60000</v>
      </c>
      <c r="U9" s="167">
        <v>10000</v>
      </c>
      <c r="V9" s="167">
        <v>66474</v>
      </c>
      <c r="W9" s="167">
        <v>5677</v>
      </c>
      <c r="X9" s="220">
        <v>2738</v>
      </c>
      <c r="Y9" s="494">
        <f>+(W9+X9)/U9</f>
        <v>0.84150000000000003</v>
      </c>
      <c r="Z9" s="494">
        <v>1</v>
      </c>
      <c r="AA9" s="376" t="s">
        <v>83</v>
      </c>
      <c r="AB9" s="393" t="s">
        <v>84</v>
      </c>
      <c r="AC9" s="367" t="s">
        <v>85</v>
      </c>
      <c r="AD9" s="274" t="s">
        <v>86</v>
      </c>
      <c r="AE9" s="274" t="s">
        <v>87</v>
      </c>
      <c r="AF9" s="339">
        <v>2021130010246</v>
      </c>
      <c r="AG9" s="274" t="s">
        <v>88</v>
      </c>
      <c r="AH9" s="274" t="s">
        <v>89</v>
      </c>
      <c r="AI9" s="151" t="s">
        <v>90</v>
      </c>
      <c r="AJ9" s="163">
        <v>10000</v>
      </c>
      <c r="AK9" s="163">
        <v>5677</v>
      </c>
      <c r="AL9" s="163">
        <v>2738</v>
      </c>
      <c r="AM9" s="538">
        <f>+(AK9+AL9)/AJ9</f>
        <v>0.84150000000000003</v>
      </c>
      <c r="AN9" s="156">
        <v>0.5</v>
      </c>
      <c r="AO9" s="10">
        <v>45323</v>
      </c>
      <c r="AP9" s="10">
        <v>45473</v>
      </c>
      <c r="AQ9" s="154">
        <f t="shared" ref="AQ9:AQ21" si="0">(AP9-AO9)+1</f>
        <v>151</v>
      </c>
      <c r="AR9" s="155">
        <v>10000</v>
      </c>
      <c r="AS9" s="150">
        <v>8415</v>
      </c>
      <c r="AT9" s="165" t="s">
        <v>91</v>
      </c>
      <c r="AU9" s="165" t="s">
        <v>92</v>
      </c>
      <c r="AV9" s="309" t="s">
        <v>93</v>
      </c>
      <c r="AW9" s="111">
        <v>1365844425</v>
      </c>
      <c r="AX9" s="111">
        <v>1365844425</v>
      </c>
      <c r="AY9" s="181">
        <v>1072856657</v>
      </c>
      <c r="AZ9" s="181">
        <v>294300000</v>
      </c>
      <c r="BA9" s="181"/>
      <c r="BB9" s="14" t="s">
        <v>94</v>
      </c>
      <c r="BC9" s="274" t="s">
        <v>87</v>
      </c>
      <c r="BD9" s="315" t="s">
        <v>95</v>
      </c>
      <c r="BE9" s="309" t="s">
        <v>96</v>
      </c>
      <c r="BF9" s="315" t="s">
        <v>97</v>
      </c>
      <c r="BG9" s="315" t="s">
        <v>98</v>
      </c>
      <c r="BH9" s="315" t="s">
        <v>278</v>
      </c>
      <c r="BI9" s="407">
        <v>45323</v>
      </c>
      <c r="BJ9" s="100" t="s">
        <v>355</v>
      </c>
      <c r="BK9" s="315" t="s">
        <v>290</v>
      </c>
      <c r="BL9" s="315" t="s">
        <v>289</v>
      </c>
    </row>
    <row r="10" spans="1:64" ht="160.5" customHeight="1" x14ac:dyDescent="0.25">
      <c r="A10" s="454"/>
      <c r="B10" s="457"/>
      <c r="C10" s="457"/>
      <c r="D10" s="454"/>
      <c r="E10" s="454"/>
      <c r="F10" s="454"/>
      <c r="G10" s="280"/>
      <c r="H10" s="280"/>
      <c r="I10" s="280"/>
      <c r="J10" s="280"/>
      <c r="K10" s="280"/>
      <c r="L10" s="457"/>
      <c r="M10" s="174" t="s">
        <v>100</v>
      </c>
      <c r="N10" s="14" t="s">
        <v>78</v>
      </c>
      <c r="O10" s="174" t="s">
        <v>101</v>
      </c>
      <c r="P10" s="174" t="s">
        <v>102</v>
      </c>
      <c r="Q10" s="7"/>
      <c r="R10" s="166" t="s">
        <v>81</v>
      </c>
      <c r="S10" s="358"/>
      <c r="T10" s="497">
        <v>9</v>
      </c>
      <c r="U10" s="167" t="s">
        <v>144</v>
      </c>
      <c r="V10" s="168">
        <v>16</v>
      </c>
      <c r="W10" s="168" t="s">
        <v>144</v>
      </c>
      <c r="X10" s="237" t="s">
        <v>144</v>
      </c>
      <c r="Y10" s="221" t="s">
        <v>144</v>
      </c>
      <c r="Z10" s="494">
        <v>1</v>
      </c>
      <c r="AA10" s="377"/>
      <c r="AB10" s="394"/>
      <c r="AC10" s="379"/>
      <c r="AD10" s="276"/>
      <c r="AE10" s="275"/>
      <c r="AF10" s="340"/>
      <c r="AG10" s="276"/>
      <c r="AH10" s="276"/>
      <c r="AI10" s="151" t="s">
        <v>103</v>
      </c>
      <c r="AJ10" s="163">
        <v>50000</v>
      </c>
      <c r="AK10" s="163">
        <v>5677</v>
      </c>
      <c r="AL10" s="163">
        <v>5722</v>
      </c>
      <c r="AM10" s="538">
        <f>+(AK10+AL10)/AJ10</f>
        <v>0.22797999999999999</v>
      </c>
      <c r="AN10" s="156">
        <v>0.5</v>
      </c>
      <c r="AO10" s="153">
        <v>45323</v>
      </c>
      <c r="AP10" s="153">
        <v>45473</v>
      </c>
      <c r="AQ10" s="154">
        <f t="shared" si="0"/>
        <v>151</v>
      </c>
      <c r="AR10" s="155">
        <v>50000</v>
      </c>
      <c r="AS10" s="150">
        <v>11399</v>
      </c>
      <c r="AT10" s="165" t="s">
        <v>91</v>
      </c>
      <c r="AU10" s="165" t="s">
        <v>92</v>
      </c>
      <c r="AV10" s="311"/>
      <c r="AW10" s="111">
        <v>0</v>
      </c>
      <c r="AX10" s="111">
        <v>1052906261.71</v>
      </c>
      <c r="AY10" s="181">
        <v>0</v>
      </c>
      <c r="AZ10" s="181">
        <v>0</v>
      </c>
      <c r="BA10" s="262"/>
      <c r="BB10" s="115" t="s">
        <v>320</v>
      </c>
      <c r="BC10" s="276"/>
      <c r="BD10" s="317"/>
      <c r="BE10" s="311"/>
      <c r="BF10" s="317"/>
      <c r="BG10" s="317"/>
      <c r="BH10" s="317"/>
      <c r="BI10" s="408"/>
      <c r="BJ10" s="184" t="s">
        <v>354</v>
      </c>
      <c r="BK10" s="317"/>
      <c r="BL10" s="317"/>
    </row>
    <row r="11" spans="1:64" ht="160.5" customHeight="1" x14ac:dyDescent="0.25">
      <c r="A11" s="454"/>
      <c r="B11" s="457"/>
      <c r="C11" s="457"/>
      <c r="D11" s="454"/>
      <c r="E11" s="454"/>
      <c r="F11" s="454"/>
      <c r="G11" s="280"/>
      <c r="H11" s="280"/>
      <c r="I11" s="280"/>
      <c r="J11" s="280"/>
      <c r="K11" s="280"/>
      <c r="L11" s="457"/>
      <c r="M11" s="213"/>
      <c r="N11" s="14"/>
      <c r="O11" s="213"/>
      <c r="P11" s="213"/>
      <c r="Q11" s="7"/>
      <c r="R11" s="214"/>
      <c r="S11" s="212"/>
      <c r="T11" s="497"/>
      <c r="U11" s="220"/>
      <c r="V11" s="221"/>
      <c r="W11" s="221"/>
      <c r="X11" s="237"/>
      <c r="Y11" s="221"/>
      <c r="Z11" s="494"/>
      <c r="AA11" s="377"/>
      <c r="AB11" s="394"/>
      <c r="AC11" s="217"/>
      <c r="AD11" s="195"/>
      <c r="AE11" s="276"/>
      <c r="AF11" s="533" t="s">
        <v>376</v>
      </c>
      <c r="AG11" s="534"/>
      <c r="AH11" s="534"/>
      <c r="AI11" s="534"/>
      <c r="AJ11" s="534"/>
      <c r="AK11" s="534"/>
      <c r="AL11" s="535"/>
      <c r="AM11" s="538">
        <f>AVERAGE(AM9:AM10)</f>
        <v>0.53473999999999999</v>
      </c>
      <c r="AN11" s="229"/>
      <c r="AO11" s="230"/>
      <c r="AP11" s="230"/>
      <c r="AQ11" s="231"/>
      <c r="AR11" s="232"/>
      <c r="AS11" s="205"/>
      <c r="AT11" s="204"/>
      <c r="AU11" s="204"/>
      <c r="AV11" s="193"/>
      <c r="AW11" s="573" t="s">
        <v>387</v>
      </c>
      <c r="AX11" s="207">
        <f>SUM(AX9:AX10)</f>
        <v>2418750686.71</v>
      </c>
      <c r="AY11" s="207">
        <f t="shared" ref="AY11:AZ11" si="1">SUM(AY9:AY10)</f>
        <v>1072856657</v>
      </c>
      <c r="AZ11" s="207">
        <f t="shared" si="1"/>
        <v>294300000</v>
      </c>
      <c r="BA11" s="576">
        <f>+AZ11/AX11</f>
        <v>0.12167438405994159</v>
      </c>
      <c r="BB11" s="532"/>
      <c r="BC11" s="195"/>
      <c r="BD11" s="197"/>
      <c r="BE11" s="193"/>
      <c r="BF11" s="197"/>
      <c r="BG11" s="197"/>
      <c r="BH11" s="209"/>
      <c r="BI11" s="200"/>
      <c r="BJ11" s="184"/>
      <c r="BK11" s="209"/>
      <c r="BL11" s="209"/>
    </row>
    <row r="12" spans="1:64" ht="150" customHeight="1" x14ac:dyDescent="0.25">
      <c r="A12" s="454"/>
      <c r="B12" s="457"/>
      <c r="C12" s="457"/>
      <c r="D12" s="454"/>
      <c r="E12" s="454"/>
      <c r="F12" s="454"/>
      <c r="G12" s="280"/>
      <c r="H12" s="280"/>
      <c r="I12" s="280"/>
      <c r="J12" s="280"/>
      <c r="K12" s="280"/>
      <c r="L12" s="457"/>
      <c r="M12" s="151" t="s">
        <v>104</v>
      </c>
      <c r="N12" s="165" t="s">
        <v>78</v>
      </c>
      <c r="O12" s="151" t="s">
        <v>105</v>
      </c>
      <c r="P12" s="151" t="s">
        <v>106</v>
      </c>
      <c r="Q12" s="166" t="s">
        <v>81</v>
      </c>
      <c r="R12" s="166"/>
      <c r="S12" s="365" t="s">
        <v>107</v>
      </c>
      <c r="T12" s="496">
        <v>1000</v>
      </c>
      <c r="U12" s="167">
        <v>324</v>
      </c>
      <c r="V12" s="168">
        <v>676</v>
      </c>
      <c r="W12" s="168">
        <v>270</v>
      </c>
      <c r="X12" s="168">
        <v>0</v>
      </c>
      <c r="Y12" s="494">
        <f>+(W12+X12)/U12</f>
        <v>0.83333333333333337</v>
      </c>
      <c r="Z12" s="494">
        <f>+(V12+W12)/T12</f>
        <v>0.94599999999999995</v>
      </c>
      <c r="AA12" s="377"/>
      <c r="AB12" s="394"/>
      <c r="AC12" s="366" t="s">
        <v>108</v>
      </c>
      <c r="AD12" s="332" t="s">
        <v>109</v>
      </c>
      <c r="AE12" s="315" t="s">
        <v>110</v>
      </c>
      <c r="AF12" s="349">
        <v>2021130010247</v>
      </c>
      <c r="AG12" s="332" t="s">
        <v>111</v>
      </c>
      <c r="AH12" s="374" t="s">
        <v>112</v>
      </c>
      <c r="AI12" s="151" t="s">
        <v>113</v>
      </c>
      <c r="AJ12" s="84">
        <v>324</v>
      </c>
      <c r="AK12" s="84">
        <v>270</v>
      </c>
      <c r="AL12" s="84">
        <v>0</v>
      </c>
      <c r="AM12" s="538">
        <f t="shared" ref="AM12:AM19" si="2">+(AK12+AL12)/AJ12</f>
        <v>0.83333333333333337</v>
      </c>
      <c r="AN12" s="19">
        <v>0.1</v>
      </c>
      <c r="AO12" s="20">
        <v>45352</v>
      </c>
      <c r="AP12" s="153">
        <v>45657</v>
      </c>
      <c r="AQ12" s="154">
        <f t="shared" si="0"/>
        <v>306</v>
      </c>
      <c r="AR12" s="155">
        <v>943502</v>
      </c>
      <c r="AS12" s="155">
        <v>943502</v>
      </c>
      <c r="AT12" s="21" t="s">
        <v>114</v>
      </c>
      <c r="AU12" s="21" t="s">
        <v>115</v>
      </c>
      <c r="AV12" s="323" t="s">
        <v>93</v>
      </c>
      <c r="AW12" s="268">
        <v>2568982232</v>
      </c>
      <c r="AX12" s="268">
        <v>2568982232</v>
      </c>
      <c r="AY12" s="485">
        <v>242140360</v>
      </c>
      <c r="AZ12" s="485">
        <v>33038280</v>
      </c>
      <c r="BA12" s="485"/>
      <c r="BB12" s="309" t="s">
        <v>116</v>
      </c>
      <c r="BC12" s="374" t="s">
        <v>110</v>
      </c>
      <c r="BD12" s="323" t="s">
        <v>117</v>
      </c>
      <c r="BE12" s="150" t="s">
        <v>96</v>
      </c>
      <c r="BF12" s="22" t="s">
        <v>118</v>
      </c>
      <c r="BG12" s="165" t="s">
        <v>98</v>
      </c>
      <c r="BH12" s="357" t="s">
        <v>280</v>
      </c>
      <c r="BI12" s="18">
        <v>45323</v>
      </c>
      <c r="BJ12" s="100" t="s">
        <v>357</v>
      </c>
      <c r="BK12" s="305" t="s">
        <v>291</v>
      </c>
      <c r="BL12" s="305" t="s">
        <v>292</v>
      </c>
    </row>
    <row r="13" spans="1:64" ht="117" customHeight="1" x14ac:dyDescent="0.25">
      <c r="A13" s="454"/>
      <c r="B13" s="457"/>
      <c r="C13" s="457"/>
      <c r="D13" s="454"/>
      <c r="E13" s="454"/>
      <c r="F13" s="454"/>
      <c r="G13" s="280"/>
      <c r="H13" s="280"/>
      <c r="I13" s="280"/>
      <c r="J13" s="280"/>
      <c r="K13" s="280"/>
      <c r="L13" s="457"/>
      <c r="M13" s="151" t="s">
        <v>119</v>
      </c>
      <c r="N13" s="165" t="s">
        <v>120</v>
      </c>
      <c r="O13" s="151" t="s">
        <v>121</v>
      </c>
      <c r="P13" s="151" t="s">
        <v>122</v>
      </c>
      <c r="Q13" s="166" t="s">
        <v>81</v>
      </c>
      <c r="R13" s="166"/>
      <c r="S13" s="365"/>
      <c r="T13" s="495">
        <v>150000</v>
      </c>
      <c r="U13" s="167">
        <v>69939</v>
      </c>
      <c r="V13" s="167">
        <v>80061</v>
      </c>
      <c r="W13" s="167">
        <v>0</v>
      </c>
      <c r="X13" s="167">
        <v>0</v>
      </c>
      <c r="Y13" s="494">
        <f>+(W13+X13)/U13</f>
        <v>0</v>
      </c>
      <c r="Z13" s="494">
        <f>+(V13+W13)/T13</f>
        <v>0.53373999999999999</v>
      </c>
      <c r="AA13" s="377"/>
      <c r="AB13" s="394"/>
      <c r="AC13" s="366"/>
      <c r="AD13" s="332"/>
      <c r="AE13" s="316"/>
      <c r="AF13" s="349"/>
      <c r="AG13" s="332"/>
      <c r="AH13" s="374"/>
      <c r="AI13" s="151" t="s">
        <v>123</v>
      </c>
      <c r="AJ13" s="84">
        <v>69939</v>
      </c>
      <c r="AK13" s="84">
        <v>0</v>
      </c>
      <c r="AL13" s="84">
        <v>0</v>
      </c>
      <c r="AM13" s="538">
        <f t="shared" si="2"/>
        <v>0</v>
      </c>
      <c r="AN13" s="19">
        <v>0.1</v>
      </c>
      <c r="AO13" s="20">
        <v>45352</v>
      </c>
      <c r="AP13" s="153">
        <v>45657</v>
      </c>
      <c r="AQ13" s="154">
        <f t="shared" si="0"/>
        <v>306</v>
      </c>
      <c r="AR13" s="155">
        <v>943502</v>
      </c>
      <c r="AS13" s="150"/>
      <c r="AT13" s="21" t="s">
        <v>114</v>
      </c>
      <c r="AU13" s="21" t="s">
        <v>115</v>
      </c>
      <c r="AV13" s="323"/>
      <c r="AW13" s="269"/>
      <c r="AX13" s="269"/>
      <c r="AY13" s="486"/>
      <c r="AZ13" s="486"/>
      <c r="BA13" s="486"/>
      <c r="BB13" s="311"/>
      <c r="BC13" s="374"/>
      <c r="BD13" s="323"/>
      <c r="BE13" s="309" t="s">
        <v>96</v>
      </c>
      <c r="BF13" s="398" t="s">
        <v>124</v>
      </c>
      <c r="BG13" s="315" t="s">
        <v>125</v>
      </c>
      <c r="BH13" s="400"/>
      <c r="BI13" s="353">
        <v>45352</v>
      </c>
      <c r="BJ13" s="100" t="s">
        <v>357</v>
      </c>
      <c r="BK13" s="318"/>
      <c r="BL13" s="318"/>
    </row>
    <row r="14" spans="1:64" ht="91.5" customHeight="1" x14ac:dyDescent="0.25">
      <c r="A14" s="454"/>
      <c r="B14" s="457"/>
      <c r="C14" s="457"/>
      <c r="D14" s="454"/>
      <c r="E14" s="454"/>
      <c r="F14" s="454"/>
      <c r="G14" s="280"/>
      <c r="H14" s="280"/>
      <c r="I14" s="280"/>
      <c r="J14" s="280"/>
      <c r="K14" s="280"/>
      <c r="L14" s="457"/>
      <c r="M14" s="151" t="s">
        <v>126</v>
      </c>
      <c r="N14" s="165" t="s">
        <v>78</v>
      </c>
      <c r="O14" s="151" t="s">
        <v>127</v>
      </c>
      <c r="P14" s="151" t="s">
        <v>128</v>
      </c>
      <c r="Q14" s="166" t="s">
        <v>81</v>
      </c>
      <c r="R14" s="166"/>
      <c r="S14" s="365"/>
      <c r="T14" s="151">
        <v>400</v>
      </c>
      <c r="U14" s="167">
        <v>101</v>
      </c>
      <c r="V14" s="168">
        <v>299</v>
      </c>
      <c r="W14" s="168">
        <v>12</v>
      </c>
      <c r="X14" s="168">
        <v>0</v>
      </c>
      <c r="Y14" s="494">
        <f>+(W14+X14)/U14</f>
        <v>0.11881188118811881</v>
      </c>
      <c r="Z14" s="494">
        <f>+(V14+W14)/T14</f>
        <v>0.77749999999999997</v>
      </c>
      <c r="AA14" s="377"/>
      <c r="AB14" s="394"/>
      <c r="AC14" s="366"/>
      <c r="AD14" s="332"/>
      <c r="AE14" s="316"/>
      <c r="AF14" s="349"/>
      <c r="AG14" s="332"/>
      <c r="AH14" s="374"/>
      <c r="AI14" s="151" t="s">
        <v>129</v>
      </c>
      <c r="AJ14" s="84">
        <v>101</v>
      </c>
      <c r="AK14" s="84">
        <v>12</v>
      </c>
      <c r="AL14" s="84">
        <v>0</v>
      </c>
      <c r="AM14" s="538">
        <f t="shared" si="2"/>
        <v>0.11881188118811881</v>
      </c>
      <c r="AN14" s="19">
        <v>0.1</v>
      </c>
      <c r="AO14" s="20">
        <v>45352</v>
      </c>
      <c r="AP14" s="153">
        <v>45657</v>
      </c>
      <c r="AQ14" s="154">
        <f t="shared" si="0"/>
        <v>306</v>
      </c>
      <c r="AR14" s="155">
        <v>943502</v>
      </c>
      <c r="AS14" s="155">
        <v>943502</v>
      </c>
      <c r="AT14" s="21" t="s">
        <v>114</v>
      </c>
      <c r="AU14" s="21" t="s">
        <v>115</v>
      </c>
      <c r="AV14" s="323"/>
      <c r="AW14" s="268">
        <v>0</v>
      </c>
      <c r="AX14" s="268">
        <v>6000000000</v>
      </c>
      <c r="AY14" s="485">
        <v>0</v>
      </c>
      <c r="AZ14" s="485">
        <v>0</v>
      </c>
      <c r="BA14" s="485"/>
      <c r="BB14" s="309" t="s">
        <v>321</v>
      </c>
      <c r="BC14" s="374"/>
      <c r="BD14" s="323"/>
      <c r="BE14" s="311"/>
      <c r="BF14" s="399"/>
      <c r="BG14" s="317"/>
      <c r="BH14" s="400"/>
      <c r="BI14" s="311"/>
      <c r="BJ14" s="100" t="s">
        <v>357</v>
      </c>
      <c r="BK14" s="318"/>
      <c r="BL14" s="318"/>
    </row>
    <row r="15" spans="1:64" ht="86.25" customHeight="1" x14ac:dyDescent="0.25">
      <c r="A15" s="454"/>
      <c r="B15" s="457"/>
      <c r="C15" s="457"/>
      <c r="D15" s="454"/>
      <c r="E15" s="454"/>
      <c r="F15" s="454"/>
      <c r="G15" s="280"/>
      <c r="H15" s="280"/>
      <c r="I15" s="280"/>
      <c r="J15" s="280"/>
      <c r="K15" s="280"/>
      <c r="L15" s="457"/>
      <c r="M15" s="151" t="s">
        <v>130</v>
      </c>
      <c r="N15" s="165" t="s">
        <v>78</v>
      </c>
      <c r="O15" s="151" t="s">
        <v>127</v>
      </c>
      <c r="P15" s="151" t="s">
        <v>131</v>
      </c>
      <c r="Q15" s="166" t="s">
        <v>81</v>
      </c>
      <c r="R15" s="166"/>
      <c r="S15" s="365"/>
      <c r="T15" s="151">
        <v>80</v>
      </c>
      <c r="U15" s="167">
        <v>5</v>
      </c>
      <c r="V15" s="168">
        <v>75</v>
      </c>
      <c r="W15" s="168">
        <v>0</v>
      </c>
      <c r="X15" s="168">
        <v>0</v>
      </c>
      <c r="Y15" s="494">
        <f>+(W15+X15)/U15</f>
        <v>0</v>
      </c>
      <c r="Z15" s="494">
        <f>+(V15+W15)/T15</f>
        <v>0.9375</v>
      </c>
      <c r="AA15" s="377"/>
      <c r="AB15" s="394"/>
      <c r="AC15" s="366"/>
      <c r="AD15" s="332"/>
      <c r="AE15" s="316"/>
      <c r="AF15" s="349"/>
      <c r="AG15" s="332"/>
      <c r="AH15" s="374"/>
      <c r="AI15" s="151" t="s">
        <v>132</v>
      </c>
      <c r="AJ15" s="84">
        <v>5</v>
      </c>
      <c r="AK15" s="84">
        <v>0</v>
      </c>
      <c r="AL15" s="84">
        <v>0</v>
      </c>
      <c r="AM15" s="538">
        <f t="shared" si="2"/>
        <v>0</v>
      </c>
      <c r="AN15" s="19">
        <v>0.1</v>
      </c>
      <c r="AO15" s="20">
        <v>45352</v>
      </c>
      <c r="AP15" s="153">
        <v>45657</v>
      </c>
      <c r="AQ15" s="154">
        <f t="shared" si="0"/>
        <v>306</v>
      </c>
      <c r="AR15" s="155">
        <v>943502</v>
      </c>
      <c r="AS15" s="150"/>
      <c r="AT15" s="21" t="s">
        <v>114</v>
      </c>
      <c r="AU15" s="151" t="s">
        <v>115</v>
      </c>
      <c r="AV15" s="323"/>
      <c r="AW15" s="269"/>
      <c r="AX15" s="269"/>
      <c r="AY15" s="487"/>
      <c r="AZ15" s="487"/>
      <c r="BA15" s="487"/>
      <c r="BB15" s="311"/>
      <c r="BC15" s="374"/>
      <c r="BD15" s="323"/>
      <c r="BE15" s="150" t="s">
        <v>96</v>
      </c>
      <c r="BF15" s="174" t="s">
        <v>133</v>
      </c>
      <c r="BG15" s="165" t="s">
        <v>134</v>
      </c>
      <c r="BH15" s="400"/>
      <c r="BI15" s="18">
        <v>45352</v>
      </c>
      <c r="BJ15" s="100" t="s">
        <v>357</v>
      </c>
      <c r="BK15" s="318"/>
      <c r="BL15" s="318"/>
    </row>
    <row r="16" spans="1:64" ht="83.25" customHeight="1" x14ac:dyDescent="0.25">
      <c r="A16" s="454"/>
      <c r="B16" s="457"/>
      <c r="C16" s="457"/>
      <c r="D16" s="454"/>
      <c r="E16" s="454"/>
      <c r="F16" s="454"/>
      <c r="G16" s="280"/>
      <c r="H16" s="280"/>
      <c r="I16" s="280"/>
      <c r="J16" s="280"/>
      <c r="K16" s="280"/>
      <c r="L16" s="457"/>
      <c r="M16" s="332" t="s">
        <v>135</v>
      </c>
      <c r="N16" s="374" t="s">
        <v>78</v>
      </c>
      <c r="O16" s="332" t="s">
        <v>127</v>
      </c>
      <c r="P16" s="332" t="s">
        <v>136</v>
      </c>
      <c r="Q16" s="375" t="s">
        <v>81</v>
      </c>
      <c r="R16" s="375"/>
      <c r="S16" s="365"/>
      <c r="T16" s="332">
        <v>1000</v>
      </c>
      <c r="U16" s="380">
        <v>883</v>
      </c>
      <c r="V16" s="381">
        <v>117</v>
      </c>
      <c r="W16" s="282">
        <v>17</v>
      </c>
      <c r="X16" s="282">
        <v>0</v>
      </c>
      <c r="Y16" s="506">
        <f t="shared" ref="Y16" si="3">+(W16+X16)/U16</f>
        <v>1.9252548131370329E-2</v>
      </c>
      <c r="Z16" s="503">
        <f t="shared" ref="Z16" si="4">+(V16+W16)/T16</f>
        <v>0.13400000000000001</v>
      </c>
      <c r="AA16" s="377"/>
      <c r="AB16" s="394"/>
      <c r="AC16" s="366"/>
      <c r="AD16" s="332"/>
      <c r="AE16" s="316"/>
      <c r="AF16" s="349"/>
      <c r="AG16" s="332"/>
      <c r="AH16" s="374"/>
      <c r="AI16" s="151" t="s">
        <v>137</v>
      </c>
      <c r="AJ16" s="85">
        <v>883</v>
      </c>
      <c r="AK16" s="85">
        <v>17</v>
      </c>
      <c r="AL16" s="85">
        <v>0</v>
      </c>
      <c r="AM16" s="538">
        <f t="shared" si="2"/>
        <v>1.9252548131370329E-2</v>
      </c>
      <c r="AN16" s="23">
        <v>0.1</v>
      </c>
      <c r="AO16" s="20">
        <v>45352</v>
      </c>
      <c r="AP16" s="153">
        <v>45657</v>
      </c>
      <c r="AQ16" s="154">
        <f t="shared" si="0"/>
        <v>306</v>
      </c>
      <c r="AR16" s="155">
        <v>943502</v>
      </c>
      <c r="AS16" s="155">
        <v>943502</v>
      </c>
      <c r="AT16" s="21" t="s">
        <v>114</v>
      </c>
      <c r="AU16" s="151" t="s">
        <v>115</v>
      </c>
      <c r="AV16" s="323" t="s">
        <v>93</v>
      </c>
      <c r="AW16" s="298">
        <v>1712654821</v>
      </c>
      <c r="AX16" s="298">
        <v>1712654821</v>
      </c>
      <c r="AY16" s="479">
        <v>154400000</v>
      </c>
      <c r="AZ16" s="479">
        <v>19200000</v>
      </c>
      <c r="BA16" s="260"/>
      <c r="BB16" s="315" t="s">
        <v>94</v>
      </c>
      <c r="BC16" s="374"/>
      <c r="BD16" s="323"/>
      <c r="BE16" s="309" t="s">
        <v>96</v>
      </c>
      <c r="BF16" s="401" t="s">
        <v>138</v>
      </c>
      <c r="BG16" s="315" t="s">
        <v>125</v>
      </c>
      <c r="BH16" s="400"/>
      <c r="BI16" s="353">
        <v>45352</v>
      </c>
      <c r="BJ16" s="100" t="s">
        <v>357</v>
      </c>
      <c r="BK16" s="318"/>
      <c r="BL16" s="318"/>
    </row>
    <row r="17" spans="1:64" ht="128.25" customHeight="1" x14ac:dyDescent="0.25">
      <c r="A17" s="454"/>
      <c r="B17" s="457"/>
      <c r="C17" s="457"/>
      <c r="D17" s="454"/>
      <c r="E17" s="454"/>
      <c r="F17" s="454"/>
      <c r="G17" s="280"/>
      <c r="H17" s="280"/>
      <c r="I17" s="280"/>
      <c r="J17" s="280"/>
      <c r="K17" s="280"/>
      <c r="L17" s="457"/>
      <c r="M17" s="332"/>
      <c r="N17" s="374"/>
      <c r="O17" s="332"/>
      <c r="P17" s="332"/>
      <c r="Q17" s="375"/>
      <c r="R17" s="375"/>
      <c r="S17" s="365"/>
      <c r="T17" s="332"/>
      <c r="U17" s="380"/>
      <c r="V17" s="381"/>
      <c r="W17" s="283"/>
      <c r="X17" s="283"/>
      <c r="Y17" s="507"/>
      <c r="Z17" s="504"/>
      <c r="AA17" s="377"/>
      <c r="AB17" s="394"/>
      <c r="AC17" s="366"/>
      <c r="AD17" s="332"/>
      <c r="AE17" s="316"/>
      <c r="AF17" s="349"/>
      <c r="AG17" s="332"/>
      <c r="AH17" s="374" t="s">
        <v>139</v>
      </c>
      <c r="AI17" s="151" t="s">
        <v>140</v>
      </c>
      <c r="AJ17" s="85">
        <v>1</v>
      </c>
      <c r="AK17" s="85">
        <v>0</v>
      </c>
      <c r="AL17" s="85">
        <v>0</v>
      </c>
      <c r="AM17" s="538">
        <f t="shared" si="2"/>
        <v>0</v>
      </c>
      <c r="AN17" s="23">
        <v>0.2</v>
      </c>
      <c r="AO17" s="20">
        <v>45352</v>
      </c>
      <c r="AP17" s="153">
        <v>45657</v>
      </c>
      <c r="AQ17" s="154">
        <f t="shared" si="0"/>
        <v>306</v>
      </c>
      <c r="AR17" s="155">
        <v>943502</v>
      </c>
      <c r="AS17" s="150"/>
      <c r="AT17" s="21" t="s">
        <v>114</v>
      </c>
      <c r="AU17" s="151" t="s">
        <v>115</v>
      </c>
      <c r="AV17" s="323"/>
      <c r="AW17" s="299"/>
      <c r="AX17" s="299"/>
      <c r="AY17" s="483"/>
      <c r="AZ17" s="483"/>
      <c r="BA17" s="261"/>
      <c r="BB17" s="316"/>
      <c r="BC17" s="374"/>
      <c r="BD17" s="323"/>
      <c r="BE17" s="310"/>
      <c r="BF17" s="401"/>
      <c r="BG17" s="316"/>
      <c r="BH17" s="400"/>
      <c r="BI17" s="310"/>
      <c r="BJ17" s="100" t="s">
        <v>356</v>
      </c>
      <c r="BK17" s="318"/>
      <c r="BL17" s="318"/>
    </row>
    <row r="18" spans="1:64" ht="86.25" customHeight="1" x14ac:dyDescent="0.25">
      <c r="A18" s="454"/>
      <c r="B18" s="457"/>
      <c r="C18" s="457"/>
      <c r="D18" s="454"/>
      <c r="E18" s="454"/>
      <c r="F18" s="454"/>
      <c r="G18" s="280"/>
      <c r="H18" s="280"/>
      <c r="I18" s="280"/>
      <c r="J18" s="280"/>
      <c r="K18" s="280"/>
      <c r="L18" s="457"/>
      <c r="M18" s="332"/>
      <c r="N18" s="374"/>
      <c r="O18" s="332"/>
      <c r="P18" s="332"/>
      <c r="Q18" s="375"/>
      <c r="R18" s="375"/>
      <c r="S18" s="365"/>
      <c r="T18" s="332"/>
      <c r="U18" s="380"/>
      <c r="V18" s="381"/>
      <c r="W18" s="283"/>
      <c r="X18" s="283"/>
      <c r="Y18" s="507"/>
      <c r="Z18" s="504"/>
      <c r="AA18" s="377"/>
      <c r="AB18" s="394"/>
      <c r="AC18" s="366"/>
      <c r="AD18" s="332"/>
      <c r="AE18" s="316"/>
      <c r="AF18" s="349"/>
      <c r="AG18" s="332"/>
      <c r="AH18" s="374"/>
      <c r="AI18" s="151" t="s">
        <v>281</v>
      </c>
      <c r="AJ18" s="85">
        <v>90</v>
      </c>
      <c r="AK18" s="85">
        <v>0</v>
      </c>
      <c r="AL18" s="85">
        <v>0</v>
      </c>
      <c r="AM18" s="538">
        <f t="shared" si="2"/>
        <v>0</v>
      </c>
      <c r="AN18" s="23">
        <v>0.2</v>
      </c>
      <c r="AO18" s="20">
        <v>45352</v>
      </c>
      <c r="AP18" s="153">
        <v>45657</v>
      </c>
      <c r="AQ18" s="154">
        <f t="shared" si="0"/>
        <v>306</v>
      </c>
      <c r="AR18" s="155">
        <v>943502</v>
      </c>
      <c r="AS18" s="150"/>
      <c r="AT18" s="21" t="s">
        <v>114</v>
      </c>
      <c r="AU18" s="151" t="s">
        <v>115</v>
      </c>
      <c r="AV18" s="323"/>
      <c r="AW18" s="299"/>
      <c r="AX18" s="299"/>
      <c r="AY18" s="483"/>
      <c r="AZ18" s="483"/>
      <c r="BA18" s="261"/>
      <c r="BB18" s="316"/>
      <c r="BC18" s="374"/>
      <c r="BD18" s="323"/>
      <c r="BE18" s="310"/>
      <c r="BF18" s="401"/>
      <c r="BG18" s="316"/>
      <c r="BH18" s="400"/>
      <c r="BI18" s="310"/>
      <c r="BJ18" s="100" t="s">
        <v>356</v>
      </c>
      <c r="BK18" s="318"/>
      <c r="BL18" s="318"/>
    </row>
    <row r="19" spans="1:64" ht="141" customHeight="1" x14ac:dyDescent="0.25">
      <c r="A19" s="454"/>
      <c r="B19" s="457"/>
      <c r="C19" s="457"/>
      <c r="D19" s="454"/>
      <c r="E19" s="454"/>
      <c r="F19" s="454"/>
      <c r="G19" s="280"/>
      <c r="H19" s="280"/>
      <c r="I19" s="280"/>
      <c r="J19" s="280"/>
      <c r="K19" s="280"/>
      <c r="L19" s="457"/>
      <c r="M19" s="332"/>
      <c r="N19" s="374"/>
      <c r="O19" s="332"/>
      <c r="P19" s="332"/>
      <c r="Q19" s="375"/>
      <c r="R19" s="375"/>
      <c r="S19" s="365"/>
      <c r="T19" s="332"/>
      <c r="U19" s="380"/>
      <c r="V19" s="381"/>
      <c r="W19" s="284"/>
      <c r="X19" s="284"/>
      <c r="Y19" s="508"/>
      <c r="Z19" s="505"/>
      <c r="AA19" s="377"/>
      <c r="AB19" s="394"/>
      <c r="AC19" s="366"/>
      <c r="AD19" s="332"/>
      <c r="AE19" s="316"/>
      <c r="AF19" s="349"/>
      <c r="AG19" s="332"/>
      <c r="AH19" s="374"/>
      <c r="AI19" s="151" t="s">
        <v>279</v>
      </c>
      <c r="AJ19" s="85">
        <v>1</v>
      </c>
      <c r="AK19" s="85">
        <v>0</v>
      </c>
      <c r="AL19" s="85">
        <v>0</v>
      </c>
      <c r="AM19" s="538">
        <f t="shared" si="2"/>
        <v>0</v>
      </c>
      <c r="AN19" s="23">
        <v>0.1</v>
      </c>
      <c r="AO19" s="20">
        <v>45352</v>
      </c>
      <c r="AP19" s="153">
        <v>45657</v>
      </c>
      <c r="AQ19" s="154">
        <f t="shared" si="0"/>
        <v>306</v>
      </c>
      <c r="AR19" s="155">
        <v>943502</v>
      </c>
      <c r="AS19" s="150"/>
      <c r="AT19" s="21" t="s">
        <v>114</v>
      </c>
      <c r="AU19" s="151" t="s">
        <v>115</v>
      </c>
      <c r="AV19" s="323"/>
      <c r="AW19" s="300"/>
      <c r="AX19" s="300"/>
      <c r="AY19" s="480"/>
      <c r="AZ19" s="480"/>
      <c r="BA19" s="262"/>
      <c r="BB19" s="317"/>
      <c r="BC19" s="374"/>
      <c r="BD19" s="323"/>
      <c r="BE19" s="310"/>
      <c r="BF19" s="398"/>
      <c r="BG19" s="317"/>
      <c r="BH19" s="358"/>
      <c r="BI19" s="311"/>
      <c r="BJ19" s="100" t="s">
        <v>356</v>
      </c>
      <c r="BK19" s="306"/>
      <c r="BL19" s="306"/>
    </row>
    <row r="20" spans="1:64" ht="141" customHeight="1" x14ac:dyDescent="0.25">
      <c r="A20" s="454"/>
      <c r="B20" s="457"/>
      <c r="C20" s="457"/>
      <c r="D20" s="454"/>
      <c r="E20" s="454"/>
      <c r="F20" s="454"/>
      <c r="G20" s="280"/>
      <c r="H20" s="280"/>
      <c r="I20" s="280"/>
      <c r="J20" s="280"/>
      <c r="K20" s="280"/>
      <c r="L20" s="457"/>
      <c r="M20" s="189"/>
      <c r="N20" s="204"/>
      <c r="O20" s="189"/>
      <c r="P20" s="189"/>
      <c r="Q20" s="214"/>
      <c r="R20" s="214"/>
      <c r="S20" s="199"/>
      <c r="T20" s="189"/>
      <c r="U20" s="220"/>
      <c r="V20" s="221"/>
      <c r="W20" s="255"/>
      <c r="X20" s="255"/>
      <c r="Y20" s="539"/>
      <c r="Z20" s="540"/>
      <c r="AA20" s="377"/>
      <c r="AB20" s="394"/>
      <c r="AC20" s="222"/>
      <c r="AD20" s="189"/>
      <c r="AE20" s="317"/>
      <c r="AF20" s="541" t="s">
        <v>378</v>
      </c>
      <c r="AG20" s="542"/>
      <c r="AH20" s="542"/>
      <c r="AI20" s="542"/>
      <c r="AJ20" s="542"/>
      <c r="AK20" s="542"/>
      <c r="AL20" s="543"/>
      <c r="AM20" s="544">
        <f>AVERAGE(AM12:AM19)</f>
        <v>0.12142472033160281</v>
      </c>
      <c r="AN20" s="23"/>
      <c r="AO20" s="20"/>
      <c r="AP20" s="230"/>
      <c r="AQ20" s="231"/>
      <c r="AR20" s="232"/>
      <c r="AS20" s="205"/>
      <c r="AT20" s="21"/>
      <c r="AU20" s="189"/>
      <c r="AV20" s="205"/>
      <c r="AW20" s="573" t="s">
        <v>387</v>
      </c>
      <c r="AX20" s="208">
        <f>SUM(AX12:AX19)</f>
        <v>10281637053</v>
      </c>
      <c r="AY20" s="208">
        <f t="shared" ref="AY20:AZ20" si="5">SUM(AY12:AY19)</f>
        <v>396540360</v>
      </c>
      <c r="AZ20" s="208">
        <f t="shared" si="5"/>
        <v>52238280</v>
      </c>
      <c r="BA20" s="578">
        <f>+AZ20/AX20</f>
        <v>5.0807356582148362E-3</v>
      </c>
      <c r="BB20" s="209"/>
      <c r="BC20" s="196"/>
      <c r="BD20" s="192"/>
      <c r="BE20" s="206"/>
      <c r="BF20" s="203"/>
      <c r="BG20" s="209"/>
      <c r="BH20" s="211"/>
      <c r="BI20" s="206"/>
      <c r="BJ20" s="188"/>
      <c r="BK20" s="201"/>
      <c r="BL20" s="201"/>
    </row>
    <row r="21" spans="1:64" ht="119.25" customHeight="1" x14ac:dyDescent="0.25">
      <c r="A21" s="454"/>
      <c r="B21" s="457"/>
      <c r="C21" s="457"/>
      <c r="D21" s="454"/>
      <c r="E21" s="454"/>
      <c r="F21" s="454"/>
      <c r="G21" s="280"/>
      <c r="H21" s="280"/>
      <c r="I21" s="280"/>
      <c r="J21" s="280"/>
      <c r="K21" s="280"/>
      <c r="L21" s="457"/>
      <c r="M21" s="392" t="s">
        <v>141</v>
      </c>
      <c r="N21" s="365" t="s">
        <v>78</v>
      </c>
      <c r="O21" s="392">
        <v>0</v>
      </c>
      <c r="P21" s="392" t="s">
        <v>142</v>
      </c>
      <c r="Q21" s="375"/>
      <c r="R21" s="375" t="s">
        <v>81</v>
      </c>
      <c r="S21" s="365" t="s">
        <v>143</v>
      </c>
      <c r="T21" s="392">
        <v>1</v>
      </c>
      <c r="U21" s="397" t="s">
        <v>144</v>
      </c>
      <c r="V21" s="396">
        <v>1</v>
      </c>
      <c r="W21" s="285" t="s">
        <v>144</v>
      </c>
      <c r="X21" s="285" t="s">
        <v>144</v>
      </c>
      <c r="Y21" s="282" t="s">
        <v>144</v>
      </c>
      <c r="Z21" s="500">
        <v>1</v>
      </c>
      <c r="AA21" s="377"/>
      <c r="AB21" s="394"/>
      <c r="AC21" s="366" t="s">
        <v>145</v>
      </c>
      <c r="AD21" s="332" t="s">
        <v>109</v>
      </c>
      <c r="AE21" s="305" t="s">
        <v>146</v>
      </c>
      <c r="AF21" s="349">
        <v>2021130010251</v>
      </c>
      <c r="AG21" s="332" t="s">
        <v>147</v>
      </c>
      <c r="AH21" s="332" t="s">
        <v>148</v>
      </c>
      <c r="AI21" s="332" t="s">
        <v>149</v>
      </c>
      <c r="AJ21" s="370">
        <v>20</v>
      </c>
      <c r="AK21" s="292">
        <v>0</v>
      </c>
      <c r="AL21" s="292">
        <v>8</v>
      </c>
      <c r="AM21" s="545">
        <f>+(AK21+AL21)/AJ21</f>
        <v>0.4</v>
      </c>
      <c r="AN21" s="350">
        <v>1</v>
      </c>
      <c r="AO21" s="346">
        <v>45352</v>
      </c>
      <c r="AP21" s="346">
        <v>45657</v>
      </c>
      <c r="AQ21" s="347">
        <f t="shared" si="0"/>
        <v>306</v>
      </c>
      <c r="AR21" s="348">
        <v>1065570</v>
      </c>
      <c r="AS21" s="323"/>
      <c r="AT21" s="332" t="s">
        <v>150</v>
      </c>
      <c r="AU21" s="332" t="s">
        <v>302</v>
      </c>
      <c r="AV21" s="341" t="s">
        <v>93</v>
      </c>
      <c r="AW21" s="266">
        <v>145839100</v>
      </c>
      <c r="AX21" s="266">
        <v>145839100</v>
      </c>
      <c r="AY21" s="479">
        <v>34000000</v>
      </c>
      <c r="AZ21" s="479">
        <v>2500000</v>
      </c>
      <c r="BA21" s="260"/>
      <c r="BB21" s="305" t="s">
        <v>94</v>
      </c>
      <c r="BC21" s="305" t="s">
        <v>146</v>
      </c>
      <c r="BD21" s="342" t="s">
        <v>151</v>
      </c>
      <c r="BE21" s="309" t="s">
        <v>96</v>
      </c>
      <c r="BF21" s="344" t="s">
        <v>152</v>
      </c>
      <c r="BG21" s="315" t="s">
        <v>98</v>
      </c>
      <c r="BH21" s="305" t="s">
        <v>99</v>
      </c>
      <c r="BI21" s="353">
        <v>45323</v>
      </c>
      <c r="BJ21" s="326" t="s">
        <v>358</v>
      </c>
      <c r="BK21" s="305" t="s">
        <v>293</v>
      </c>
      <c r="BL21" s="305" t="s">
        <v>294</v>
      </c>
    </row>
    <row r="22" spans="1:64" ht="297.75" customHeight="1" x14ac:dyDescent="0.25">
      <c r="A22" s="454"/>
      <c r="B22" s="457"/>
      <c r="C22" s="457"/>
      <c r="D22" s="454"/>
      <c r="E22" s="454"/>
      <c r="F22" s="454"/>
      <c r="G22" s="280"/>
      <c r="H22" s="280"/>
      <c r="I22" s="280"/>
      <c r="J22" s="280"/>
      <c r="K22" s="280"/>
      <c r="L22" s="457"/>
      <c r="M22" s="392"/>
      <c r="N22" s="365"/>
      <c r="O22" s="392"/>
      <c r="P22" s="392"/>
      <c r="Q22" s="375"/>
      <c r="R22" s="375"/>
      <c r="S22" s="365"/>
      <c r="T22" s="392"/>
      <c r="U22" s="397"/>
      <c r="V22" s="396"/>
      <c r="W22" s="286"/>
      <c r="X22" s="286"/>
      <c r="Y22" s="284"/>
      <c r="Z22" s="502"/>
      <c r="AA22" s="378"/>
      <c r="AB22" s="395"/>
      <c r="AC22" s="366"/>
      <c r="AD22" s="332"/>
      <c r="AE22" s="318"/>
      <c r="AF22" s="349"/>
      <c r="AG22" s="332"/>
      <c r="AH22" s="332"/>
      <c r="AI22" s="332"/>
      <c r="AJ22" s="370"/>
      <c r="AK22" s="293"/>
      <c r="AL22" s="293"/>
      <c r="AM22" s="546"/>
      <c r="AN22" s="350"/>
      <c r="AO22" s="346"/>
      <c r="AP22" s="346"/>
      <c r="AQ22" s="347"/>
      <c r="AR22" s="348"/>
      <c r="AS22" s="323"/>
      <c r="AT22" s="332"/>
      <c r="AU22" s="332"/>
      <c r="AV22" s="341"/>
      <c r="AW22" s="267"/>
      <c r="AX22" s="267"/>
      <c r="AY22" s="480"/>
      <c r="AZ22" s="480"/>
      <c r="BA22" s="262"/>
      <c r="BB22" s="306"/>
      <c r="BC22" s="318"/>
      <c r="BD22" s="343"/>
      <c r="BE22" s="311"/>
      <c r="BF22" s="345"/>
      <c r="BG22" s="317"/>
      <c r="BH22" s="306"/>
      <c r="BI22" s="354"/>
      <c r="BJ22" s="336"/>
      <c r="BK22" s="306"/>
      <c r="BL22" s="306"/>
    </row>
    <row r="23" spans="1:64" ht="174.75" customHeight="1" x14ac:dyDescent="0.25">
      <c r="A23" s="454"/>
      <c r="B23" s="457"/>
      <c r="C23" s="457"/>
      <c r="D23" s="454"/>
      <c r="E23" s="454"/>
      <c r="F23" s="454"/>
      <c r="G23" s="280"/>
      <c r="H23" s="280"/>
      <c r="I23" s="280"/>
      <c r="J23" s="280"/>
      <c r="K23" s="280"/>
      <c r="L23" s="458"/>
      <c r="M23" s="511" t="s">
        <v>371</v>
      </c>
      <c r="N23" s="512"/>
      <c r="O23" s="512"/>
      <c r="P23" s="512"/>
      <c r="Q23" s="512"/>
      <c r="R23" s="512"/>
      <c r="S23" s="512"/>
      <c r="T23" s="512"/>
      <c r="U23" s="512"/>
      <c r="V23" s="512"/>
      <c r="W23" s="512"/>
      <c r="X23" s="513"/>
      <c r="Y23" s="514">
        <f>AVERAGE(Y7,Y10,Y12,Y13,Y14,Y15)</f>
        <v>0.23803630363036304</v>
      </c>
      <c r="Z23" s="514">
        <f>AVERAGE(Z9,Z10,Z12,Z13,Z14,Z15,Z16,Z21)</f>
        <v>0.79109249999999998</v>
      </c>
      <c r="AA23" s="215"/>
      <c r="AB23" s="219"/>
      <c r="AC23" s="222"/>
      <c r="AD23" s="189"/>
      <c r="AE23" s="306"/>
      <c r="AF23" s="547" t="s">
        <v>379</v>
      </c>
      <c r="AG23" s="548"/>
      <c r="AH23" s="548"/>
      <c r="AI23" s="548"/>
      <c r="AJ23" s="548"/>
      <c r="AK23" s="548"/>
      <c r="AL23" s="549"/>
      <c r="AM23" s="550">
        <f>AVERAGE(AM21)</f>
        <v>0.4</v>
      </c>
      <c r="AN23" s="245"/>
      <c r="AO23" s="246"/>
      <c r="AP23" s="246"/>
      <c r="AQ23" s="247"/>
      <c r="AR23" s="248"/>
      <c r="AS23" s="192"/>
      <c r="AT23" s="194"/>
      <c r="AU23" s="194"/>
      <c r="AV23" s="249"/>
      <c r="AW23" s="573" t="s">
        <v>387</v>
      </c>
      <c r="AX23" s="240">
        <f>SUM(AX21)</f>
        <v>145839100</v>
      </c>
      <c r="AY23" s="240">
        <f t="shared" ref="AY23:AZ23" si="6">SUM(AY21)</f>
        <v>34000000</v>
      </c>
      <c r="AZ23" s="240">
        <f t="shared" si="6"/>
        <v>2500000</v>
      </c>
      <c r="BA23" s="579">
        <f>+AZ23/AX23</f>
        <v>1.7142179292110277E-2</v>
      </c>
      <c r="BB23" s="201"/>
      <c r="BC23" s="306"/>
      <c r="BD23" s="510"/>
      <c r="BE23" s="206"/>
      <c r="BF23" s="233"/>
      <c r="BG23" s="209"/>
      <c r="BH23" s="201"/>
      <c r="BI23" s="226"/>
      <c r="BJ23" s="191"/>
      <c r="BK23" s="201"/>
      <c r="BL23" s="201"/>
    </row>
    <row r="24" spans="1:64" ht="115.5" customHeight="1" x14ac:dyDescent="0.25">
      <c r="A24" s="454"/>
      <c r="B24" s="457"/>
      <c r="C24" s="457"/>
      <c r="D24" s="454"/>
      <c r="E24" s="454"/>
      <c r="F24" s="454"/>
      <c r="G24" s="280"/>
      <c r="H24" s="280"/>
      <c r="I24" s="280"/>
      <c r="J24" s="280"/>
      <c r="K24" s="280"/>
      <c r="L24" s="456" t="s">
        <v>153</v>
      </c>
      <c r="M24" s="151" t="s">
        <v>154</v>
      </c>
      <c r="N24" s="165" t="s">
        <v>78</v>
      </c>
      <c r="O24" s="151" t="s">
        <v>155</v>
      </c>
      <c r="P24" s="170" t="s">
        <v>156</v>
      </c>
      <c r="Q24" s="166"/>
      <c r="R24" s="166" t="s">
        <v>81</v>
      </c>
      <c r="S24" s="365" t="s">
        <v>157</v>
      </c>
      <c r="T24" s="151">
        <v>201</v>
      </c>
      <c r="U24" s="173" t="s">
        <v>144</v>
      </c>
      <c r="V24" s="168">
        <v>201</v>
      </c>
      <c r="W24" s="168" t="s">
        <v>144</v>
      </c>
      <c r="X24" s="168" t="s">
        <v>144</v>
      </c>
      <c r="Y24" s="221" t="s">
        <v>144</v>
      </c>
      <c r="Z24" s="494">
        <v>1</v>
      </c>
      <c r="AA24" s="388" t="s">
        <v>83</v>
      </c>
      <c r="AB24" s="386" t="s">
        <v>84</v>
      </c>
      <c r="AC24" s="366" t="s">
        <v>158</v>
      </c>
      <c r="AD24" s="332" t="s">
        <v>159</v>
      </c>
      <c r="AE24" s="274" t="s">
        <v>160</v>
      </c>
      <c r="AF24" s="382">
        <v>2021130010248</v>
      </c>
      <c r="AG24" s="332" t="s">
        <v>161</v>
      </c>
      <c r="AH24" s="274" t="s">
        <v>168</v>
      </c>
      <c r="AI24" s="274" t="s">
        <v>169</v>
      </c>
      <c r="AJ24" s="292">
        <v>25</v>
      </c>
      <c r="AK24" s="292">
        <v>0</v>
      </c>
      <c r="AL24" s="292">
        <v>11</v>
      </c>
      <c r="AM24" s="545">
        <f>+(AK24+AL24)/AJ24</f>
        <v>0.44</v>
      </c>
      <c r="AN24" s="303">
        <v>0.1</v>
      </c>
      <c r="AO24" s="334">
        <v>45413</v>
      </c>
      <c r="AP24" s="334">
        <v>45657</v>
      </c>
      <c r="AQ24" s="328">
        <f>(AP24-AO24)+1</f>
        <v>245</v>
      </c>
      <c r="AR24" s="330">
        <v>943502</v>
      </c>
      <c r="AS24" s="330">
        <v>943502</v>
      </c>
      <c r="AT24" s="274" t="s">
        <v>162</v>
      </c>
      <c r="AU24" s="274" t="s">
        <v>304</v>
      </c>
      <c r="AV24" s="323" t="s">
        <v>93</v>
      </c>
      <c r="AW24" s="271">
        <v>1996270763</v>
      </c>
      <c r="AX24" s="271">
        <v>1996270763</v>
      </c>
      <c r="AY24" s="481">
        <v>481053333</v>
      </c>
      <c r="AZ24" s="481">
        <v>56500000</v>
      </c>
      <c r="BA24" s="481"/>
      <c r="BB24" s="305" t="s">
        <v>116</v>
      </c>
      <c r="BC24" s="274" t="s">
        <v>160</v>
      </c>
      <c r="BD24" s="274" t="s">
        <v>163</v>
      </c>
      <c r="BE24" s="309" t="s">
        <v>96</v>
      </c>
      <c r="BF24" s="274" t="s">
        <v>170</v>
      </c>
      <c r="BG24" s="315" t="s">
        <v>171</v>
      </c>
      <c r="BH24" s="315" t="s">
        <v>285</v>
      </c>
      <c r="BI24" s="353">
        <v>45413</v>
      </c>
      <c r="BJ24" s="448" t="s">
        <v>359</v>
      </c>
      <c r="BK24" s="305" t="s">
        <v>295</v>
      </c>
      <c r="BL24" s="305" t="s">
        <v>296</v>
      </c>
    </row>
    <row r="25" spans="1:64" ht="120" customHeight="1" x14ac:dyDescent="0.25">
      <c r="A25" s="454"/>
      <c r="B25" s="457"/>
      <c r="C25" s="457"/>
      <c r="D25" s="454"/>
      <c r="E25" s="454"/>
      <c r="F25" s="454"/>
      <c r="G25" s="280"/>
      <c r="H25" s="280"/>
      <c r="I25" s="280"/>
      <c r="J25" s="280"/>
      <c r="K25" s="280"/>
      <c r="L25" s="457"/>
      <c r="M25" s="332" t="s">
        <v>164</v>
      </c>
      <c r="N25" s="365" t="s">
        <v>165</v>
      </c>
      <c r="O25" s="332" t="s">
        <v>166</v>
      </c>
      <c r="P25" s="384" t="s">
        <v>167</v>
      </c>
      <c r="Q25" s="375" t="s">
        <v>81</v>
      </c>
      <c r="R25" s="375"/>
      <c r="S25" s="365"/>
      <c r="T25" s="332">
        <v>70</v>
      </c>
      <c r="U25" s="380">
        <v>10</v>
      </c>
      <c r="V25" s="381">
        <v>93</v>
      </c>
      <c r="W25" s="282">
        <v>0</v>
      </c>
      <c r="X25" s="282">
        <v>0</v>
      </c>
      <c r="Y25" s="500">
        <v>0</v>
      </c>
      <c r="Z25" s="500">
        <v>1</v>
      </c>
      <c r="AA25" s="388"/>
      <c r="AB25" s="386"/>
      <c r="AC25" s="366"/>
      <c r="AD25" s="332"/>
      <c r="AE25" s="275"/>
      <c r="AF25" s="382"/>
      <c r="AG25" s="332"/>
      <c r="AH25" s="275"/>
      <c r="AI25" s="276"/>
      <c r="AJ25" s="293"/>
      <c r="AK25" s="293"/>
      <c r="AL25" s="293"/>
      <c r="AM25" s="546"/>
      <c r="AN25" s="333"/>
      <c r="AO25" s="335"/>
      <c r="AP25" s="335"/>
      <c r="AQ25" s="337"/>
      <c r="AR25" s="338"/>
      <c r="AS25" s="338"/>
      <c r="AT25" s="276"/>
      <c r="AU25" s="276"/>
      <c r="AV25" s="323"/>
      <c r="AW25" s="272"/>
      <c r="AX25" s="272"/>
      <c r="AY25" s="484"/>
      <c r="AZ25" s="484"/>
      <c r="BA25" s="484"/>
      <c r="BB25" s="318"/>
      <c r="BC25" s="275"/>
      <c r="BD25" s="275"/>
      <c r="BE25" s="310"/>
      <c r="BF25" s="275"/>
      <c r="BG25" s="316"/>
      <c r="BH25" s="310"/>
      <c r="BI25" s="363"/>
      <c r="BJ25" s="449"/>
      <c r="BK25" s="318"/>
      <c r="BL25" s="318"/>
    </row>
    <row r="26" spans="1:64" ht="120" customHeight="1" x14ac:dyDescent="0.25">
      <c r="A26" s="454"/>
      <c r="B26" s="457"/>
      <c r="C26" s="457"/>
      <c r="D26" s="454"/>
      <c r="E26" s="454"/>
      <c r="F26" s="454"/>
      <c r="G26" s="280"/>
      <c r="H26" s="280"/>
      <c r="I26" s="280"/>
      <c r="J26" s="280"/>
      <c r="K26" s="280"/>
      <c r="L26" s="457"/>
      <c r="M26" s="332"/>
      <c r="N26" s="365"/>
      <c r="O26" s="332"/>
      <c r="P26" s="384"/>
      <c r="Q26" s="375"/>
      <c r="R26" s="375"/>
      <c r="S26" s="365"/>
      <c r="T26" s="332"/>
      <c r="U26" s="380"/>
      <c r="V26" s="381"/>
      <c r="W26" s="283"/>
      <c r="X26" s="283"/>
      <c r="Y26" s="501"/>
      <c r="Z26" s="501"/>
      <c r="AA26" s="388"/>
      <c r="AB26" s="386"/>
      <c r="AC26" s="366"/>
      <c r="AD26" s="332"/>
      <c r="AE26" s="275"/>
      <c r="AF26" s="382"/>
      <c r="AG26" s="332"/>
      <c r="AH26" s="275"/>
      <c r="AI26" s="151" t="s">
        <v>172</v>
      </c>
      <c r="AJ26" s="163">
        <v>5</v>
      </c>
      <c r="AK26" s="163">
        <v>0</v>
      </c>
      <c r="AL26" s="163">
        <v>4</v>
      </c>
      <c r="AM26" s="538">
        <f>+(AK26+AL26)/AJ26</f>
        <v>0.8</v>
      </c>
      <c r="AN26" s="156">
        <v>0.1</v>
      </c>
      <c r="AO26" s="153">
        <v>45413</v>
      </c>
      <c r="AP26" s="153">
        <v>45657</v>
      </c>
      <c r="AQ26" s="154">
        <f>(AP26-AO26)+1</f>
        <v>245</v>
      </c>
      <c r="AR26" s="155">
        <v>943502</v>
      </c>
      <c r="AS26" s="155">
        <v>943502</v>
      </c>
      <c r="AT26" s="151" t="s">
        <v>162</v>
      </c>
      <c r="AU26" s="151" t="s">
        <v>304</v>
      </c>
      <c r="AV26" s="323"/>
      <c r="AW26" s="272"/>
      <c r="AX26" s="272"/>
      <c r="AY26" s="484"/>
      <c r="AZ26" s="484"/>
      <c r="BA26" s="484"/>
      <c r="BB26" s="318"/>
      <c r="BC26" s="275"/>
      <c r="BD26" s="275"/>
      <c r="BE26" s="311"/>
      <c r="BF26" s="276"/>
      <c r="BG26" s="317"/>
      <c r="BH26" s="310"/>
      <c r="BI26" s="354"/>
      <c r="BJ26" s="100" t="s">
        <v>360</v>
      </c>
      <c r="BK26" s="318"/>
      <c r="BL26" s="318"/>
    </row>
    <row r="27" spans="1:64" ht="102" customHeight="1" x14ac:dyDescent="0.25">
      <c r="A27" s="454"/>
      <c r="B27" s="457"/>
      <c r="C27" s="457"/>
      <c r="D27" s="454"/>
      <c r="E27" s="454"/>
      <c r="F27" s="454"/>
      <c r="G27" s="280"/>
      <c r="H27" s="280"/>
      <c r="I27" s="280"/>
      <c r="J27" s="280"/>
      <c r="K27" s="280"/>
      <c r="L27" s="457"/>
      <c r="M27" s="332"/>
      <c r="N27" s="365"/>
      <c r="O27" s="332"/>
      <c r="P27" s="384"/>
      <c r="Q27" s="375"/>
      <c r="R27" s="375"/>
      <c r="S27" s="365"/>
      <c r="T27" s="332"/>
      <c r="U27" s="380"/>
      <c r="V27" s="381"/>
      <c r="W27" s="284"/>
      <c r="X27" s="284"/>
      <c r="Y27" s="502"/>
      <c r="Z27" s="502"/>
      <c r="AA27" s="388"/>
      <c r="AB27" s="386"/>
      <c r="AC27" s="366"/>
      <c r="AD27" s="332"/>
      <c r="AE27" s="275"/>
      <c r="AF27" s="382"/>
      <c r="AG27" s="332"/>
      <c r="AH27" s="276"/>
      <c r="AI27" s="151" t="s">
        <v>173</v>
      </c>
      <c r="AJ27" s="163">
        <v>10</v>
      </c>
      <c r="AK27" s="163">
        <v>0</v>
      </c>
      <c r="AL27" s="163">
        <v>0</v>
      </c>
      <c r="AM27" s="538">
        <f>+(AK27+AL27)/AJ27</f>
        <v>0</v>
      </c>
      <c r="AN27" s="156">
        <v>0.1</v>
      </c>
      <c r="AO27" s="153">
        <v>45413</v>
      </c>
      <c r="AP27" s="153">
        <v>45657</v>
      </c>
      <c r="AQ27" s="154">
        <f>(AP27-AO27)+1</f>
        <v>245</v>
      </c>
      <c r="AR27" s="155">
        <v>943502</v>
      </c>
      <c r="AS27" s="150"/>
      <c r="AT27" s="151" t="s">
        <v>162</v>
      </c>
      <c r="AU27" s="151" t="s">
        <v>304</v>
      </c>
      <c r="AV27" s="323"/>
      <c r="AW27" s="273"/>
      <c r="AX27" s="273"/>
      <c r="AY27" s="482"/>
      <c r="AZ27" s="482"/>
      <c r="BA27" s="482"/>
      <c r="BB27" s="306"/>
      <c r="BC27" s="275"/>
      <c r="BD27" s="275"/>
      <c r="BE27" s="150" t="s">
        <v>96</v>
      </c>
      <c r="BF27" s="174" t="s">
        <v>174</v>
      </c>
      <c r="BG27" s="165" t="s">
        <v>171</v>
      </c>
      <c r="BH27" s="310"/>
      <c r="BI27" s="18">
        <v>45413</v>
      </c>
      <c r="BJ27" s="100" t="s">
        <v>360</v>
      </c>
      <c r="BK27" s="318"/>
      <c r="BL27" s="318"/>
    </row>
    <row r="28" spans="1:64" ht="113.25" customHeight="1" x14ac:dyDescent="0.25">
      <c r="A28" s="454"/>
      <c r="B28" s="457"/>
      <c r="C28" s="457"/>
      <c r="D28" s="454"/>
      <c r="E28" s="454"/>
      <c r="F28" s="454"/>
      <c r="G28" s="280"/>
      <c r="H28" s="280"/>
      <c r="I28" s="280"/>
      <c r="J28" s="280"/>
      <c r="K28" s="280"/>
      <c r="L28" s="457"/>
      <c r="M28" s="332" t="s">
        <v>175</v>
      </c>
      <c r="N28" s="365" t="s">
        <v>165</v>
      </c>
      <c r="O28" s="332" t="s">
        <v>176</v>
      </c>
      <c r="P28" s="384" t="s">
        <v>177</v>
      </c>
      <c r="Q28" s="375"/>
      <c r="R28" s="375" t="s">
        <v>81</v>
      </c>
      <c r="S28" s="365"/>
      <c r="T28" s="516">
        <v>8</v>
      </c>
      <c r="U28" s="385">
        <v>2.0299999999999998</v>
      </c>
      <c r="V28" s="372">
        <v>5.89</v>
      </c>
      <c r="W28" s="287">
        <v>0</v>
      </c>
      <c r="X28" s="287">
        <v>0</v>
      </c>
      <c r="Y28" s="500">
        <v>0</v>
      </c>
      <c r="Z28" s="500">
        <f>+(V28+W28+X28)/T28</f>
        <v>0.73624999999999996</v>
      </c>
      <c r="AA28" s="388"/>
      <c r="AB28" s="386"/>
      <c r="AC28" s="366"/>
      <c r="AD28" s="332"/>
      <c r="AE28" s="275"/>
      <c r="AF28" s="382"/>
      <c r="AG28" s="332"/>
      <c r="AH28" s="332" t="s">
        <v>178</v>
      </c>
      <c r="AI28" s="332" t="s">
        <v>179</v>
      </c>
      <c r="AJ28" s="370">
        <v>2.73</v>
      </c>
      <c r="AK28" s="292">
        <v>0</v>
      </c>
      <c r="AL28" s="292">
        <v>0</v>
      </c>
      <c r="AM28" s="545">
        <f>+(AK28+AL28)/AJ28</f>
        <v>0</v>
      </c>
      <c r="AN28" s="350">
        <v>0.2</v>
      </c>
      <c r="AO28" s="346">
        <v>45323</v>
      </c>
      <c r="AP28" s="346">
        <v>45657</v>
      </c>
      <c r="AQ28" s="347">
        <v>334</v>
      </c>
      <c r="AR28" s="348">
        <v>150000</v>
      </c>
      <c r="AS28" s="323"/>
      <c r="AT28" s="332" t="s">
        <v>162</v>
      </c>
      <c r="AU28" s="332" t="s">
        <v>304</v>
      </c>
      <c r="AV28" s="323"/>
      <c r="AW28" s="271">
        <v>1115104371</v>
      </c>
      <c r="AX28" s="271">
        <v>1115104371</v>
      </c>
      <c r="AY28" s="481">
        <v>612000000</v>
      </c>
      <c r="AZ28" s="481">
        <v>175300000</v>
      </c>
      <c r="BA28" s="263"/>
      <c r="BB28" s="305" t="s">
        <v>94</v>
      </c>
      <c r="BC28" s="275"/>
      <c r="BD28" s="275"/>
      <c r="BE28" s="309" t="s">
        <v>96</v>
      </c>
      <c r="BF28" s="174" t="s">
        <v>180</v>
      </c>
      <c r="BG28" s="165" t="s">
        <v>98</v>
      </c>
      <c r="BH28" s="310"/>
      <c r="BI28" s="18">
        <v>45323</v>
      </c>
      <c r="BJ28" s="450" t="s">
        <v>324</v>
      </c>
      <c r="BK28" s="318"/>
      <c r="BL28" s="318"/>
    </row>
    <row r="29" spans="1:64" ht="114.75" customHeight="1" x14ac:dyDescent="0.25">
      <c r="A29" s="454"/>
      <c r="B29" s="457"/>
      <c r="C29" s="457"/>
      <c r="D29" s="454"/>
      <c r="E29" s="454"/>
      <c r="F29" s="454"/>
      <c r="G29" s="280"/>
      <c r="H29" s="280"/>
      <c r="I29" s="280"/>
      <c r="J29" s="280"/>
      <c r="K29" s="280"/>
      <c r="L29" s="457"/>
      <c r="M29" s="332"/>
      <c r="N29" s="365"/>
      <c r="O29" s="332"/>
      <c r="P29" s="384"/>
      <c r="Q29" s="375"/>
      <c r="R29" s="375"/>
      <c r="S29" s="365"/>
      <c r="T29" s="516"/>
      <c r="U29" s="385"/>
      <c r="V29" s="372"/>
      <c r="W29" s="288"/>
      <c r="X29" s="288"/>
      <c r="Y29" s="501"/>
      <c r="Z29" s="501"/>
      <c r="AA29" s="388"/>
      <c r="AB29" s="386"/>
      <c r="AC29" s="366"/>
      <c r="AD29" s="332"/>
      <c r="AE29" s="275"/>
      <c r="AF29" s="382"/>
      <c r="AG29" s="332"/>
      <c r="AH29" s="332"/>
      <c r="AI29" s="332"/>
      <c r="AJ29" s="370"/>
      <c r="AK29" s="294"/>
      <c r="AL29" s="294"/>
      <c r="AM29" s="551"/>
      <c r="AN29" s="350"/>
      <c r="AO29" s="346"/>
      <c r="AP29" s="346"/>
      <c r="AQ29" s="347"/>
      <c r="AR29" s="348"/>
      <c r="AS29" s="323"/>
      <c r="AT29" s="332"/>
      <c r="AU29" s="332"/>
      <c r="AV29" s="323"/>
      <c r="AW29" s="272"/>
      <c r="AX29" s="272"/>
      <c r="AY29" s="484"/>
      <c r="AZ29" s="484"/>
      <c r="BA29" s="264"/>
      <c r="BB29" s="318"/>
      <c r="BC29" s="275"/>
      <c r="BD29" s="275"/>
      <c r="BE29" s="310"/>
      <c r="BF29" s="274" t="s">
        <v>181</v>
      </c>
      <c r="BG29" s="315" t="s">
        <v>171</v>
      </c>
      <c r="BH29" s="310"/>
      <c r="BI29" s="353">
        <v>45352</v>
      </c>
      <c r="BJ29" s="451"/>
      <c r="BK29" s="318"/>
      <c r="BL29" s="318"/>
    </row>
    <row r="30" spans="1:64" ht="30" customHeight="1" x14ac:dyDescent="0.25">
      <c r="A30" s="454"/>
      <c r="B30" s="457"/>
      <c r="C30" s="457"/>
      <c r="D30" s="454"/>
      <c r="E30" s="454"/>
      <c r="F30" s="454"/>
      <c r="G30" s="280"/>
      <c r="H30" s="280"/>
      <c r="I30" s="280"/>
      <c r="J30" s="280"/>
      <c r="K30" s="280"/>
      <c r="L30" s="457"/>
      <c r="M30" s="332"/>
      <c r="N30" s="365"/>
      <c r="O30" s="332"/>
      <c r="P30" s="384"/>
      <c r="Q30" s="375"/>
      <c r="R30" s="375"/>
      <c r="S30" s="365"/>
      <c r="T30" s="516"/>
      <c r="U30" s="385"/>
      <c r="V30" s="372"/>
      <c r="W30" s="289"/>
      <c r="X30" s="289"/>
      <c r="Y30" s="502"/>
      <c r="Z30" s="502"/>
      <c r="AA30" s="388"/>
      <c r="AB30" s="386"/>
      <c r="AC30" s="366"/>
      <c r="AD30" s="332"/>
      <c r="AE30" s="275"/>
      <c r="AF30" s="382"/>
      <c r="AG30" s="332"/>
      <c r="AH30" s="332"/>
      <c r="AI30" s="332"/>
      <c r="AJ30" s="370"/>
      <c r="AK30" s="293"/>
      <c r="AL30" s="293"/>
      <c r="AM30" s="546"/>
      <c r="AN30" s="350"/>
      <c r="AO30" s="346"/>
      <c r="AP30" s="346"/>
      <c r="AQ30" s="347"/>
      <c r="AR30" s="348"/>
      <c r="AS30" s="323"/>
      <c r="AT30" s="332"/>
      <c r="AU30" s="332"/>
      <c r="AV30" s="323"/>
      <c r="AW30" s="272"/>
      <c r="AX30" s="272"/>
      <c r="AY30" s="484"/>
      <c r="AZ30" s="484"/>
      <c r="BA30" s="264"/>
      <c r="BB30" s="318"/>
      <c r="BC30" s="275"/>
      <c r="BD30" s="275"/>
      <c r="BE30" s="311"/>
      <c r="BF30" s="276"/>
      <c r="BG30" s="317"/>
      <c r="BH30" s="310"/>
      <c r="BI30" s="354"/>
      <c r="BJ30" s="452"/>
      <c r="BK30" s="318"/>
      <c r="BL30" s="318"/>
    </row>
    <row r="31" spans="1:64" ht="159.75" customHeight="1" x14ac:dyDescent="0.25">
      <c r="A31" s="454"/>
      <c r="B31" s="457"/>
      <c r="C31" s="457"/>
      <c r="D31" s="454"/>
      <c r="E31" s="454"/>
      <c r="F31" s="454"/>
      <c r="G31" s="280"/>
      <c r="H31" s="280"/>
      <c r="I31" s="280"/>
      <c r="J31" s="280"/>
      <c r="K31" s="280"/>
      <c r="L31" s="457"/>
      <c r="M31" s="332" t="s">
        <v>182</v>
      </c>
      <c r="N31" s="365" t="s">
        <v>165</v>
      </c>
      <c r="O31" s="332" t="s">
        <v>183</v>
      </c>
      <c r="P31" s="384" t="s">
        <v>184</v>
      </c>
      <c r="Q31" s="375"/>
      <c r="R31" s="375" t="s">
        <v>81</v>
      </c>
      <c r="S31" s="365"/>
      <c r="T31" s="332">
        <v>100</v>
      </c>
      <c r="U31" s="380">
        <v>10</v>
      </c>
      <c r="V31" s="381">
        <v>100</v>
      </c>
      <c r="W31" s="282">
        <v>4</v>
      </c>
      <c r="X31" s="282">
        <v>4</v>
      </c>
      <c r="Y31" s="503">
        <f>+(W31+X31)/U31</f>
        <v>0.8</v>
      </c>
      <c r="Z31" s="500">
        <v>1</v>
      </c>
      <c r="AA31" s="388"/>
      <c r="AB31" s="386"/>
      <c r="AC31" s="366"/>
      <c r="AD31" s="332"/>
      <c r="AE31" s="275"/>
      <c r="AF31" s="382"/>
      <c r="AG31" s="332"/>
      <c r="AH31" s="332" t="s">
        <v>185</v>
      </c>
      <c r="AI31" s="151" t="s">
        <v>186</v>
      </c>
      <c r="AJ31" s="163">
        <v>10</v>
      </c>
      <c r="AK31" s="163">
        <v>4</v>
      </c>
      <c r="AL31" s="163">
        <v>4</v>
      </c>
      <c r="AM31" s="538">
        <f>+(AK31+AL31)/AJ31</f>
        <v>0.8</v>
      </c>
      <c r="AN31" s="156">
        <v>0.2</v>
      </c>
      <c r="AO31" s="153">
        <v>45352</v>
      </c>
      <c r="AP31" s="153">
        <v>45657</v>
      </c>
      <c r="AQ31" s="154">
        <f t="shared" ref="AQ31:AQ35" si="7">(AP31-AO31)+1</f>
        <v>306</v>
      </c>
      <c r="AR31" s="155">
        <v>150000</v>
      </c>
      <c r="AS31" s="155">
        <v>150000</v>
      </c>
      <c r="AT31" s="151" t="s">
        <v>162</v>
      </c>
      <c r="AU31" s="151" t="s">
        <v>304</v>
      </c>
      <c r="AV31" s="323"/>
      <c r="AW31" s="272"/>
      <c r="AX31" s="272"/>
      <c r="AY31" s="484"/>
      <c r="AZ31" s="484"/>
      <c r="BA31" s="264"/>
      <c r="BB31" s="318"/>
      <c r="BC31" s="275"/>
      <c r="BD31" s="275"/>
      <c r="BE31" s="150" t="s">
        <v>96</v>
      </c>
      <c r="BF31" s="26" t="s">
        <v>187</v>
      </c>
      <c r="BG31" s="165" t="s">
        <v>171</v>
      </c>
      <c r="BH31" s="310"/>
      <c r="BI31" s="18">
        <v>45383</v>
      </c>
      <c r="BJ31" s="99" t="s">
        <v>305</v>
      </c>
      <c r="BK31" s="318"/>
      <c r="BL31" s="318"/>
    </row>
    <row r="32" spans="1:64" ht="162.75" customHeight="1" x14ac:dyDescent="0.25">
      <c r="A32" s="454"/>
      <c r="B32" s="457"/>
      <c r="C32" s="457"/>
      <c r="D32" s="454"/>
      <c r="E32" s="454"/>
      <c r="F32" s="454"/>
      <c r="G32" s="280"/>
      <c r="H32" s="280"/>
      <c r="I32" s="280"/>
      <c r="J32" s="280"/>
      <c r="K32" s="280"/>
      <c r="L32" s="457"/>
      <c r="M32" s="332"/>
      <c r="N32" s="365"/>
      <c r="O32" s="332"/>
      <c r="P32" s="384"/>
      <c r="Q32" s="375"/>
      <c r="R32" s="375"/>
      <c r="S32" s="365"/>
      <c r="T32" s="332"/>
      <c r="U32" s="380"/>
      <c r="V32" s="381"/>
      <c r="W32" s="283"/>
      <c r="X32" s="283"/>
      <c r="Y32" s="504"/>
      <c r="Z32" s="501"/>
      <c r="AA32" s="388"/>
      <c r="AB32" s="386"/>
      <c r="AC32" s="366"/>
      <c r="AD32" s="332"/>
      <c r="AE32" s="275"/>
      <c r="AF32" s="382"/>
      <c r="AG32" s="332"/>
      <c r="AH32" s="332"/>
      <c r="AI32" s="151" t="s">
        <v>188</v>
      </c>
      <c r="AJ32" s="86">
        <v>1</v>
      </c>
      <c r="AK32" s="86">
        <v>0</v>
      </c>
      <c r="AL32" s="86">
        <v>7.0000000000000007E-2</v>
      </c>
      <c r="AM32" s="538">
        <f>+(AK32+AL32)/AJ32</f>
        <v>7.0000000000000007E-2</v>
      </c>
      <c r="AN32" s="27">
        <v>0.15</v>
      </c>
      <c r="AO32" s="153">
        <v>45352</v>
      </c>
      <c r="AP32" s="153">
        <v>45657</v>
      </c>
      <c r="AQ32" s="154">
        <f t="shared" si="7"/>
        <v>306</v>
      </c>
      <c r="AR32" s="155">
        <v>150000</v>
      </c>
      <c r="AS32" s="150"/>
      <c r="AT32" s="151" t="s">
        <v>162</v>
      </c>
      <c r="AU32" s="151" t="s">
        <v>304</v>
      </c>
      <c r="AV32" s="323"/>
      <c r="AW32" s="273"/>
      <c r="AX32" s="273"/>
      <c r="AY32" s="482"/>
      <c r="AZ32" s="482"/>
      <c r="BA32" s="265"/>
      <c r="BB32" s="306"/>
      <c r="BC32" s="275"/>
      <c r="BD32" s="275"/>
      <c r="BE32" s="150" t="s">
        <v>96</v>
      </c>
      <c r="BF32" s="15" t="s">
        <v>189</v>
      </c>
      <c r="BG32" s="165" t="s">
        <v>98</v>
      </c>
      <c r="BH32" s="310"/>
      <c r="BI32" s="18">
        <v>45323</v>
      </c>
      <c r="BJ32" s="100" t="s">
        <v>361</v>
      </c>
      <c r="BK32" s="318"/>
      <c r="BL32" s="318"/>
    </row>
    <row r="33" spans="1:64" ht="120" customHeight="1" x14ac:dyDescent="0.25">
      <c r="A33" s="454"/>
      <c r="B33" s="457"/>
      <c r="C33" s="457"/>
      <c r="D33" s="454"/>
      <c r="E33" s="454"/>
      <c r="F33" s="454"/>
      <c r="G33" s="280"/>
      <c r="H33" s="280"/>
      <c r="I33" s="280"/>
      <c r="J33" s="280"/>
      <c r="K33" s="280"/>
      <c r="L33" s="457"/>
      <c r="M33" s="332"/>
      <c r="N33" s="365"/>
      <c r="O33" s="332"/>
      <c r="P33" s="384"/>
      <c r="Q33" s="375"/>
      <c r="R33" s="375"/>
      <c r="S33" s="365"/>
      <c r="T33" s="332"/>
      <c r="U33" s="380"/>
      <c r="V33" s="381"/>
      <c r="W33" s="283"/>
      <c r="X33" s="283"/>
      <c r="Y33" s="504"/>
      <c r="Z33" s="501"/>
      <c r="AA33" s="388"/>
      <c r="AB33" s="386"/>
      <c r="AC33" s="366"/>
      <c r="AD33" s="332"/>
      <c r="AE33" s="275"/>
      <c r="AF33" s="382"/>
      <c r="AG33" s="332"/>
      <c r="AH33" s="332"/>
      <c r="AI33" s="151" t="s">
        <v>190</v>
      </c>
      <c r="AJ33" s="87">
        <v>1</v>
      </c>
      <c r="AK33" s="87">
        <v>0</v>
      </c>
      <c r="AL33" s="87">
        <v>0</v>
      </c>
      <c r="AM33" s="538">
        <f>+(AK33+AL33)/AJ33</f>
        <v>0</v>
      </c>
      <c r="AN33" s="28">
        <v>0.05</v>
      </c>
      <c r="AO33" s="29">
        <v>45444</v>
      </c>
      <c r="AP33" s="153">
        <v>45657</v>
      </c>
      <c r="AQ33" s="154">
        <f t="shared" si="7"/>
        <v>214</v>
      </c>
      <c r="AR33" s="155">
        <v>150000</v>
      </c>
      <c r="AS33" s="150"/>
      <c r="AT33" s="151" t="s">
        <v>162</v>
      </c>
      <c r="AU33" s="151" t="s">
        <v>304</v>
      </c>
      <c r="AV33" s="323"/>
      <c r="AW33" s="116">
        <v>7797933</v>
      </c>
      <c r="AX33" s="116">
        <v>7797933</v>
      </c>
      <c r="AY33" s="182">
        <v>0</v>
      </c>
      <c r="AZ33" s="182">
        <v>0</v>
      </c>
      <c r="BA33" s="182"/>
      <c r="BB33" s="81" t="s">
        <v>191</v>
      </c>
      <c r="BC33" s="275"/>
      <c r="BD33" s="275"/>
      <c r="BE33" s="150" t="s">
        <v>96</v>
      </c>
      <c r="BF33" s="15" t="s">
        <v>192</v>
      </c>
      <c r="BG33" s="165" t="s">
        <v>34</v>
      </c>
      <c r="BH33" s="310"/>
      <c r="BI33" s="18">
        <v>45444</v>
      </c>
      <c r="BJ33" s="18" t="s">
        <v>324</v>
      </c>
      <c r="BK33" s="318"/>
      <c r="BL33" s="318"/>
    </row>
    <row r="34" spans="1:64" ht="120" customHeight="1" x14ac:dyDescent="0.25">
      <c r="A34" s="454"/>
      <c r="B34" s="457"/>
      <c r="C34" s="457"/>
      <c r="D34" s="454"/>
      <c r="E34" s="454"/>
      <c r="F34" s="454"/>
      <c r="G34" s="280"/>
      <c r="H34" s="280"/>
      <c r="I34" s="280"/>
      <c r="J34" s="280"/>
      <c r="K34" s="280"/>
      <c r="L34" s="457"/>
      <c r="M34" s="332"/>
      <c r="N34" s="365"/>
      <c r="O34" s="332"/>
      <c r="P34" s="384"/>
      <c r="Q34" s="375"/>
      <c r="R34" s="375"/>
      <c r="S34" s="365"/>
      <c r="T34" s="332"/>
      <c r="U34" s="380"/>
      <c r="V34" s="381"/>
      <c r="W34" s="283"/>
      <c r="X34" s="283"/>
      <c r="Y34" s="504"/>
      <c r="Z34" s="501"/>
      <c r="AA34" s="388"/>
      <c r="AB34" s="386"/>
      <c r="AC34" s="366"/>
      <c r="AD34" s="332"/>
      <c r="AE34" s="275"/>
      <c r="AF34" s="382"/>
      <c r="AG34" s="332"/>
      <c r="AH34" s="332"/>
      <c r="AI34" s="151" t="s">
        <v>193</v>
      </c>
      <c r="AJ34" s="86">
        <v>1</v>
      </c>
      <c r="AK34" s="86">
        <v>0</v>
      </c>
      <c r="AL34" s="86">
        <v>0</v>
      </c>
      <c r="AM34" s="538">
        <f>+(AK34+AL34)/AJ34</f>
        <v>0</v>
      </c>
      <c r="AN34" s="27">
        <v>0.05</v>
      </c>
      <c r="AO34" s="30">
        <v>45383</v>
      </c>
      <c r="AP34" s="153">
        <v>45657</v>
      </c>
      <c r="AQ34" s="154">
        <f t="shared" si="7"/>
        <v>275</v>
      </c>
      <c r="AR34" s="155">
        <v>1065570</v>
      </c>
      <c r="AS34" s="150"/>
      <c r="AT34" s="151" t="s">
        <v>162</v>
      </c>
      <c r="AU34" s="151" t="s">
        <v>304</v>
      </c>
      <c r="AV34" s="323"/>
      <c r="AW34" s="116">
        <v>0</v>
      </c>
      <c r="AX34" s="116">
        <v>387406191.69999999</v>
      </c>
      <c r="AY34" s="182">
        <v>0</v>
      </c>
      <c r="AZ34" s="182">
        <v>0</v>
      </c>
      <c r="BA34" s="182"/>
      <c r="BB34" s="159" t="s">
        <v>322</v>
      </c>
      <c r="BC34" s="275"/>
      <c r="BD34" s="275"/>
      <c r="BE34" s="309" t="s">
        <v>96</v>
      </c>
      <c r="BF34" s="390" t="s">
        <v>194</v>
      </c>
      <c r="BG34" s="315" t="s">
        <v>98</v>
      </c>
      <c r="BH34" s="310"/>
      <c r="BI34" s="353">
        <v>45383</v>
      </c>
      <c r="BJ34" s="18" t="s">
        <v>324</v>
      </c>
      <c r="BK34" s="318"/>
      <c r="BL34" s="318"/>
    </row>
    <row r="35" spans="1:64" ht="120" customHeight="1" x14ac:dyDescent="0.25">
      <c r="A35" s="454"/>
      <c r="B35" s="457"/>
      <c r="C35" s="457"/>
      <c r="D35" s="454"/>
      <c r="E35" s="454"/>
      <c r="F35" s="454"/>
      <c r="G35" s="280"/>
      <c r="H35" s="280"/>
      <c r="I35" s="280"/>
      <c r="J35" s="280"/>
      <c r="K35" s="280"/>
      <c r="L35" s="457"/>
      <c r="M35" s="332"/>
      <c r="N35" s="365"/>
      <c r="O35" s="332"/>
      <c r="P35" s="384"/>
      <c r="Q35" s="375"/>
      <c r="R35" s="375"/>
      <c r="S35" s="365"/>
      <c r="T35" s="332"/>
      <c r="U35" s="380"/>
      <c r="V35" s="381"/>
      <c r="W35" s="284"/>
      <c r="X35" s="284"/>
      <c r="Y35" s="505"/>
      <c r="Z35" s="502"/>
      <c r="AA35" s="388"/>
      <c r="AB35" s="386"/>
      <c r="AC35" s="366"/>
      <c r="AD35" s="332"/>
      <c r="AE35" s="275"/>
      <c r="AF35" s="382"/>
      <c r="AG35" s="332"/>
      <c r="AH35" s="332"/>
      <c r="AI35" s="151" t="s">
        <v>195</v>
      </c>
      <c r="AJ35" s="86">
        <v>14</v>
      </c>
      <c r="AK35" s="86">
        <v>0</v>
      </c>
      <c r="AL35" s="86">
        <v>0</v>
      </c>
      <c r="AM35" s="538">
        <f>+(AK35+AL35)/AJ35</f>
        <v>0</v>
      </c>
      <c r="AN35" s="27">
        <v>0.05</v>
      </c>
      <c r="AO35" s="30">
        <v>45383</v>
      </c>
      <c r="AP35" s="153">
        <v>45657</v>
      </c>
      <c r="AQ35" s="154">
        <f t="shared" si="7"/>
        <v>275</v>
      </c>
      <c r="AR35" s="155">
        <v>1065570</v>
      </c>
      <c r="AS35" s="150"/>
      <c r="AT35" s="151" t="s">
        <v>162</v>
      </c>
      <c r="AU35" s="151" t="s">
        <v>304</v>
      </c>
      <c r="AV35" s="323"/>
      <c r="AW35" s="116">
        <v>0</v>
      </c>
      <c r="AX35" s="116">
        <v>9057880</v>
      </c>
      <c r="AY35" s="182">
        <v>0</v>
      </c>
      <c r="AZ35" s="182">
        <v>0</v>
      </c>
      <c r="BA35" s="182"/>
      <c r="BB35" s="159" t="s">
        <v>323</v>
      </c>
      <c r="BC35" s="275"/>
      <c r="BD35" s="275"/>
      <c r="BE35" s="310"/>
      <c r="BF35" s="391"/>
      <c r="BG35" s="316"/>
      <c r="BH35" s="310"/>
      <c r="BI35" s="354"/>
      <c r="BJ35" s="18" t="s">
        <v>324</v>
      </c>
      <c r="BK35" s="306"/>
      <c r="BL35" s="306"/>
    </row>
    <row r="36" spans="1:64" ht="120" customHeight="1" x14ac:dyDescent="0.25">
      <c r="A36" s="454"/>
      <c r="B36" s="457"/>
      <c r="C36" s="457"/>
      <c r="D36" s="454"/>
      <c r="E36" s="454"/>
      <c r="F36" s="454"/>
      <c r="G36" s="280"/>
      <c r="H36" s="280"/>
      <c r="I36" s="280"/>
      <c r="J36" s="280"/>
      <c r="K36" s="280"/>
      <c r="L36" s="457"/>
      <c r="M36" s="189"/>
      <c r="N36" s="199"/>
      <c r="O36" s="189"/>
      <c r="P36" s="228"/>
      <c r="Q36" s="214"/>
      <c r="R36" s="214"/>
      <c r="S36" s="199"/>
      <c r="T36" s="189"/>
      <c r="U36" s="220"/>
      <c r="V36" s="221"/>
      <c r="W36" s="237"/>
      <c r="X36" s="237"/>
      <c r="Y36" s="552"/>
      <c r="Z36" s="509"/>
      <c r="AA36" s="388"/>
      <c r="AB36" s="386"/>
      <c r="AC36" s="222"/>
      <c r="AD36" s="189"/>
      <c r="AE36" s="276"/>
      <c r="AF36" s="553" t="s">
        <v>380</v>
      </c>
      <c r="AG36" s="554"/>
      <c r="AH36" s="554"/>
      <c r="AI36" s="554"/>
      <c r="AJ36" s="554"/>
      <c r="AK36" s="554"/>
      <c r="AL36" s="555"/>
      <c r="AM36" s="556">
        <f>AVERAGE(AM24:AM35)</f>
        <v>0.23444444444444443</v>
      </c>
      <c r="AN36" s="27"/>
      <c r="AO36" s="30"/>
      <c r="AP36" s="230"/>
      <c r="AQ36" s="231"/>
      <c r="AR36" s="232"/>
      <c r="AS36" s="205"/>
      <c r="AT36" s="189"/>
      <c r="AU36" s="189"/>
      <c r="AV36" s="205"/>
      <c r="AW36" s="580" t="s">
        <v>387</v>
      </c>
      <c r="AX36" s="116">
        <f>SUM(AX24:AX35)</f>
        <v>3515637138.6999998</v>
      </c>
      <c r="AY36" s="116">
        <f t="shared" ref="AY36:AZ36" si="8">SUM(AY24:AY35)</f>
        <v>1093053333</v>
      </c>
      <c r="AZ36" s="116">
        <f t="shared" si="8"/>
        <v>231800000</v>
      </c>
      <c r="BA36" s="581">
        <f>+AZ36/AX36</f>
        <v>6.5933994566263518E-2</v>
      </c>
      <c r="BB36" s="227"/>
      <c r="BC36" s="225"/>
      <c r="BD36" s="225"/>
      <c r="BE36" s="206"/>
      <c r="BF36" s="235"/>
      <c r="BG36" s="209"/>
      <c r="BH36" s="206"/>
      <c r="BI36" s="190"/>
      <c r="BJ36" s="18"/>
      <c r="BK36" s="202"/>
      <c r="BL36" s="202"/>
    </row>
    <row r="37" spans="1:64" ht="171" customHeight="1" x14ac:dyDescent="0.25">
      <c r="A37" s="454"/>
      <c r="B37" s="457"/>
      <c r="C37" s="457"/>
      <c r="D37" s="454"/>
      <c r="E37" s="454"/>
      <c r="F37" s="454"/>
      <c r="G37" s="280"/>
      <c r="H37" s="280"/>
      <c r="I37" s="280"/>
      <c r="J37" s="280"/>
      <c r="K37" s="280"/>
      <c r="L37" s="457"/>
      <c r="M37" s="171" t="s">
        <v>196</v>
      </c>
      <c r="N37" s="160" t="s">
        <v>78</v>
      </c>
      <c r="O37" s="171">
        <v>0</v>
      </c>
      <c r="P37" s="171" t="s">
        <v>197</v>
      </c>
      <c r="Q37" s="166"/>
      <c r="R37" s="166" t="s">
        <v>81</v>
      </c>
      <c r="S37" s="160" t="s">
        <v>198</v>
      </c>
      <c r="T37" s="171">
        <v>1</v>
      </c>
      <c r="U37" s="173" t="s">
        <v>144</v>
      </c>
      <c r="V37" s="94">
        <v>0.45</v>
      </c>
      <c r="W37" s="94" t="s">
        <v>144</v>
      </c>
      <c r="X37" s="94" t="s">
        <v>144</v>
      </c>
      <c r="Y37" s="236" t="s">
        <v>144</v>
      </c>
      <c r="Z37" s="236" t="s">
        <v>144</v>
      </c>
      <c r="AA37" s="388"/>
      <c r="AB37" s="386"/>
      <c r="AC37" s="161" t="s">
        <v>199</v>
      </c>
      <c r="AD37" s="151" t="s">
        <v>200</v>
      </c>
      <c r="AE37" s="274" t="s">
        <v>201</v>
      </c>
      <c r="AF37" s="169">
        <v>2021130010252</v>
      </c>
      <c r="AG37" s="151" t="s">
        <v>202</v>
      </c>
      <c r="AH37" s="151" t="s">
        <v>203</v>
      </c>
      <c r="AI37" s="114" t="s">
        <v>144</v>
      </c>
      <c r="AJ37" s="86" t="s">
        <v>144</v>
      </c>
      <c r="AK37" s="86" t="s">
        <v>144</v>
      </c>
      <c r="AL37" s="86" t="s">
        <v>144</v>
      </c>
      <c r="AM37" s="86" t="s">
        <v>144</v>
      </c>
      <c r="AN37" s="76" t="s">
        <v>144</v>
      </c>
      <c r="AO37" s="76" t="s">
        <v>144</v>
      </c>
      <c r="AP37" s="76" t="s">
        <v>144</v>
      </c>
      <c r="AQ37" s="76" t="s">
        <v>144</v>
      </c>
      <c r="AR37" s="76" t="s">
        <v>144</v>
      </c>
      <c r="AS37" s="76" t="s">
        <v>144</v>
      </c>
      <c r="AT37" s="151" t="s">
        <v>204</v>
      </c>
      <c r="AU37" s="152" t="s">
        <v>205</v>
      </c>
      <c r="AV37" s="76" t="s">
        <v>144</v>
      </c>
      <c r="AW37" s="76" t="s">
        <v>144</v>
      </c>
      <c r="AX37" s="76" t="s">
        <v>144</v>
      </c>
      <c r="AY37" s="76" t="s">
        <v>144</v>
      </c>
      <c r="AZ37" s="76" t="s">
        <v>144</v>
      </c>
      <c r="BA37" s="76"/>
      <c r="BB37" s="76" t="s">
        <v>144</v>
      </c>
      <c r="BC37" s="151" t="s">
        <v>144</v>
      </c>
      <c r="BD37" s="76" t="s">
        <v>144</v>
      </c>
      <c r="BE37" s="152" t="s">
        <v>206</v>
      </c>
      <c r="BF37" s="76" t="s">
        <v>144</v>
      </c>
      <c r="BG37" s="76" t="s">
        <v>144</v>
      </c>
      <c r="BH37" s="76" t="s">
        <v>144</v>
      </c>
      <c r="BI37" s="76" t="s">
        <v>144</v>
      </c>
      <c r="BJ37" s="68" t="s">
        <v>144</v>
      </c>
      <c r="BK37" s="76" t="s">
        <v>144</v>
      </c>
      <c r="BL37" s="76" t="s">
        <v>144</v>
      </c>
    </row>
    <row r="38" spans="1:64" ht="171" customHeight="1" x14ac:dyDescent="0.25">
      <c r="A38" s="454"/>
      <c r="B38" s="457"/>
      <c r="C38" s="457"/>
      <c r="D38" s="454"/>
      <c r="E38" s="454"/>
      <c r="F38" s="454"/>
      <c r="G38" s="280"/>
      <c r="H38" s="280"/>
      <c r="I38" s="280"/>
      <c r="J38" s="280"/>
      <c r="K38" s="280"/>
      <c r="L38" s="457"/>
      <c r="M38" s="198"/>
      <c r="N38" s="199"/>
      <c r="O38" s="198"/>
      <c r="P38" s="198"/>
      <c r="Q38" s="214"/>
      <c r="R38" s="214"/>
      <c r="S38" s="199"/>
      <c r="T38" s="198"/>
      <c r="U38" s="223"/>
      <c r="V38" s="94"/>
      <c r="W38" s="557"/>
      <c r="X38" s="557"/>
      <c r="Y38" s="257"/>
      <c r="Z38" s="257"/>
      <c r="AA38" s="388"/>
      <c r="AB38" s="386"/>
      <c r="AC38" s="222"/>
      <c r="AD38" s="189"/>
      <c r="AE38" s="276"/>
      <c r="AF38" s="547" t="s">
        <v>381</v>
      </c>
      <c r="AG38" s="548"/>
      <c r="AH38" s="548"/>
      <c r="AI38" s="548"/>
      <c r="AJ38" s="548"/>
      <c r="AK38" s="548"/>
      <c r="AL38" s="549"/>
      <c r="AM38" s="86" t="s">
        <v>144</v>
      </c>
      <c r="AN38" s="76"/>
      <c r="AO38" s="76"/>
      <c r="AP38" s="76"/>
      <c r="AQ38" s="76"/>
      <c r="AR38" s="76"/>
      <c r="AS38" s="76"/>
      <c r="AT38" s="189"/>
      <c r="AU38" s="249"/>
      <c r="AV38" s="76"/>
      <c r="AW38" s="76"/>
      <c r="AX38" s="76"/>
      <c r="AY38" s="558"/>
      <c r="AZ38" s="558"/>
      <c r="BA38" s="558"/>
      <c r="BB38" s="76"/>
      <c r="BC38" s="194"/>
      <c r="BD38" s="76"/>
      <c r="BE38" s="243"/>
      <c r="BF38" s="558"/>
      <c r="BG38" s="558"/>
      <c r="BH38" s="558"/>
      <c r="BI38" s="558"/>
      <c r="BJ38" s="68"/>
      <c r="BK38" s="558"/>
      <c r="BL38" s="558"/>
    </row>
    <row r="39" spans="1:64" ht="129.75" customHeight="1" x14ac:dyDescent="0.25">
      <c r="A39" s="454"/>
      <c r="B39" s="457"/>
      <c r="C39" s="457"/>
      <c r="D39" s="454"/>
      <c r="E39" s="454"/>
      <c r="F39" s="454"/>
      <c r="G39" s="280"/>
      <c r="H39" s="280"/>
      <c r="I39" s="280"/>
      <c r="J39" s="280"/>
      <c r="K39" s="280"/>
      <c r="L39" s="457"/>
      <c r="M39" s="332" t="s">
        <v>207</v>
      </c>
      <c r="N39" s="374" t="s">
        <v>78</v>
      </c>
      <c r="O39" s="332">
        <v>0</v>
      </c>
      <c r="P39" s="332" t="s">
        <v>208</v>
      </c>
      <c r="Q39" s="375"/>
      <c r="R39" s="375" t="s">
        <v>81</v>
      </c>
      <c r="S39" s="365" t="s">
        <v>209</v>
      </c>
      <c r="T39" s="332">
        <v>1</v>
      </c>
      <c r="U39" s="383" t="s">
        <v>144</v>
      </c>
      <c r="V39" s="372">
        <v>0.72</v>
      </c>
      <c r="W39" s="287" t="s">
        <v>144</v>
      </c>
      <c r="X39" s="287" t="s">
        <v>144</v>
      </c>
      <c r="Y39" s="287" t="s">
        <v>144</v>
      </c>
      <c r="Z39" s="500">
        <v>0.72</v>
      </c>
      <c r="AA39" s="388"/>
      <c r="AB39" s="386"/>
      <c r="AC39" s="366" t="s">
        <v>210</v>
      </c>
      <c r="AD39" s="332" t="s">
        <v>200</v>
      </c>
      <c r="AE39" s="274" t="s">
        <v>211</v>
      </c>
      <c r="AF39" s="382">
        <v>2021130010253</v>
      </c>
      <c r="AG39" s="332" t="s">
        <v>212</v>
      </c>
      <c r="AH39" s="332" t="s">
        <v>213</v>
      </c>
      <c r="AI39" s="387" t="s">
        <v>144</v>
      </c>
      <c r="AJ39" s="370" t="s">
        <v>144</v>
      </c>
      <c r="AK39" s="292" t="s">
        <v>144</v>
      </c>
      <c r="AL39" s="292" t="s">
        <v>144</v>
      </c>
      <c r="AM39" s="292" t="s">
        <v>144</v>
      </c>
      <c r="AN39" s="332" t="s">
        <v>144</v>
      </c>
      <c r="AO39" s="332" t="s">
        <v>144</v>
      </c>
      <c r="AP39" s="332" t="s">
        <v>144</v>
      </c>
      <c r="AQ39" s="332" t="s">
        <v>144</v>
      </c>
      <c r="AR39" s="332" t="s">
        <v>144</v>
      </c>
      <c r="AS39" s="332" t="s">
        <v>144</v>
      </c>
      <c r="AT39" s="332" t="s">
        <v>214</v>
      </c>
      <c r="AU39" s="332" t="s">
        <v>215</v>
      </c>
      <c r="AV39" s="332" t="s">
        <v>144</v>
      </c>
      <c r="AW39" s="332" t="s">
        <v>144</v>
      </c>
      <c r="AX39" s="332" t="s">
        <v>144</v>
      </c>
      <c r="AY39" s="274" t="s">
        <v>144</v>
      </c>
      <c r="AZ39" s="274" t="s">
        <v>144</v>
      </c>
      <c r="BA39" s="194"/>
      <c r="BB39" s="332" t="s">
        <v>144</v>
      </c>
      <c r="BC39" s="274" t="s">
        <v>144</v>
      </c>
      <c r="BD39" s="332" t="s">
        <v>144</v>
      </c>
      <c r="BE39" s="309" t="s">
        <v>206</v>
      </c>
      <c r="BF39" s="344" t="s">
        <v>144</v>
      </c>
      <c r="BG39" s="315" t="s">
        <v>144</v>
      </c>
      <c r="BH39" s="309" t="s">
        <v>144</v>
      </c>
      <c r="BI39" s="353" t="s">
        <v>144</v>
      </c>
      <c r="BJ39" s="332" t="s">
        <v>144</v>
      </c>
      <c r="BK39" s="305" t="s">
        <v>144</v>
      </c>
      <c r="BL39" s="305" t="s">
        <v>144</v>
      </c>
    </row>
    <row r="40" spans="1:64" ht="136.5" customHeight="1" x14ac:dyDescent="0.25">
      <c r="A40" s="454"/>
      <c r="B40" s="457"/>
      <c r="C40" s="457"/>
      <c r="D40" s="454"/>
      <c r="E40" s="454"/>
      <c r="F40" s="454"/>
      <c r="G40" s="280"/>
      <c r="H40" s="280"/>
      <c r="I40" s="280"/>
      <c r="J40" s="280"/>
      <c r="K40" s="280"/>
      <c r="L40" s="457"/>
      <c r="M40" s="332"/>
      <c r="N40" s="374"/>
      <c r="O40" s="332"/>
      <c r="P40" s="332"/>
      <c r="Q40" s="375"/>
      <c r="R40" s="375"/>
      <c r="S40" s="365"/>
      <c r="T40" s="332"/>
      <c r="U40" s="383"/>
      <c r="V40" s="372"/>
      <c r="W40" s="288"/>
      <c r="X40" s="288"/>
      <c r="Y40" s="288"/>
      <c r="Z40" s="501"/>
      <c r="AA40" s="388"/>
      <c r="AB40" s="386"/>
      <c r="AC40" s="366"/>
      <c r="AD40" s="332"/>
      <c r="AE40" s="275"/>
      <c r="AF40" s="382"/>
      <c r="AG40" s="332"/>
      <c r="AH40" s="332"/>
      <c r="AI40" s="387"/>
      <c r="AJ40" s="370"/>
      <c r="AK40" s="294"/>
      <c r="AL40" s="294"/>
      <c r="AM40" s="294"/>
      <c r="AN40" s="332"/>
      <c r="AO40" s="332"/>
      <c r="AP40" s="332"/>
      <c r="AQ40" s="332"/>
      <c r="AR40" s="332"/>
      <c r="AS40" s="332"/>
      <c r="AT40" s="332"/>
      <c r="AU40" s="332"/>
      <c r="AV40" s="332"/>
      <c r="AW40" s="332"/>
      <c r="AX40" s="332"/>
      <c r="AY40" s="275"/>
      <c r="AZ40" s="275"/>
      <c r="BA40" s="225"/>
      <c r="BB40" s="332"/>
      <c r="BC40" s="275"/>
      <c r="BD40" s="332"/>
      <c r="BE40" s="310"/>
      <c r="BF40" s="389"/>
      <c r="BG40" s="316"/>
      <c r="BH40" s="310"/>
      <c r="BI40" s="363"/>
      <c r="BJ40" s="332"/>
      <c r="BK40" s="318"/>
      <c r="BL40" s="318"/>
    </row>
    <row r="41" spans="1:64" ht="130.5" customHeight="1" x14ac:dyDescent="0.25">
      <c r="A41" s="454"/>
      <c r="B41" s="457"/>
      <c r="C41" s="457"/>
      <c r="D41" s="454"/>
      <c r="E41" s="454"/>
      <c r="F41" s="454"/>
      <c r="G41" s="280"/>
      <c r="H41" s="280"/>
      <c r="I41" s="280"/>
      <c r="J41" s="280"/>
      <c r="K41" s="280"/>
      <c r="L41" s="457"/>
      <c r="M41" s="332"/>
      <c r="N41" s="374"/>
      <c r="O41" s="332"/>
      <c r="P41" s="332"/>
      <c r="Q41" s="375"/>
      <c r="R41" s="375"/>
      <c r="S41" s="365"/>
      <c r="T41" s="332"/>
      <c r="U41" s="383"/>
      <c r="V41" s="372"/>
      <c r="W41" s="289"/>
      <c r="X41" s="289"/>
      <c r="Y41" s="289"/>
      <c r="Z41" s="502"/>
      <c r="AA41" s="388"/>
      <c r="AB41" s="386"/>
      <c r="AC41" s="366"/>
      <c r="AD41" s="332"/>
      <c r="AE41" s="275"/>
      <c r="AF41" s="382"/>
      <c r="AG41" s="332"/>
      <c r="AH41" s="332"/>
      <c r="AI41" s="387"/>
      <c r="AJ41" s="370"/>
      <c r="AK41" s="293"/>
      <c r="AL41" s="293"/>
      <c r="AM41" s="293"/>
      <c r="AN41" s="332"/>
      <c r="AO41" s="332"/>
      <c r="AP41" s="332"/>
      <c r="AQ41" s="332"/>
      <c r="AR41" s="332"/>
      <c r="AS41" s="332"/>
      <c r="AT41" s="332"/>
      <c r="AU41" s="332"/>
      <c r="AV41" s="332"/>
      <c r="AW41" s="332"/>
      <c r="AX41" s="332"/>
      <c r="AY41" s="276"/>
      <c r="AZ41" s="276"/>
      <c r="BA41" s="195"/>
      <c r="BB41" s="332"/>
      <c r="BC41" s="276"/>
      <c r="BD41" s="332"/>
      <c r="BE41" s="311"/>
      <c r="BF41" s="345"/>
      <c r="BG41" s="317"/>
      <c r="BH41" s="311"/>
      <c r="BI41" s="354"/>
      <c r="BJ41" s="332"/>
      <c r="BK41" s="306"/>
      <c r="BL41" s="306"/>
    </row>
    <row r="42" spans="1:64" ht="130.5" customHeight="1" x14ac:dyDescent="0.25">
      <c r="A42" s="454"/>
      <c r="B42" s="457"/>
      <c r="C42" s="457"/>
      <c r="D42" s="454"/>
      <c r="E42" s="454"/>
      <c r="F42" s="454"/>
      <c r="G42" s="280"/>
      <c r="H42" s="280"/>
      <c r="I42" s="280"/>
      <c r="J42" s="280"/>
      <c r="K42" s="280"/>
      <c r="L42" s="458"/>
      <c r="M42" s="518" t="s">
        <v>372</v>
      </c>
      <c r="N42" s="519"/>
      <c r="O42" s="519"/>
      <c r="P42" s="519"/>
      <c r="Q42" s="519"/>
      <c r="R42" s="519"/>
      <c r="S42" s="519"/>
      <c r="T42" s="519"/>
      <c r="U42" s="519"/>
      <c r="V42" s="519"/>
      <c r="W42" s="519"/>
      <c r="X42" s="520"/>
      <c r="Y42" s="521">
        <f>AVERAGE(Y25,Y28,Y31)</f>
        <v>0.26666666666666666</v>
      </c>
      <c r="Z42" s="521">
        <f>AVERAGE(Z19:Z41)</f>
        <v>0.89247749999999992</v>
      </c>
      <c r="AA42" s="218"/>
      <c r="AB42" s="517"/>
      <c r="AC42" s="222"/>
      <c r="AD42" s="189"/>
      <c r="AE42" s="276"/>
      <c r="AF42" s="547" t="s">
        <v>382</v>
      </c>
      <c r="AG42" s="548"/>
      <c r="AH42" s="548"/>
      <c r="AI42" s="548"/>
      <c r="AJ42" s="548"/>
      <c r="AK42" s="548"/>
      <c r="AL42" s="549"/>
      <c r="AM42" s="244" t="str">
        <f>+AM39</f>
        <v>N/A</v>
      </c>
      <c r="AN42" s="189"/>
      <c r="AO42" s="189"/>
      <c r="AP42" s="189"/>
      <c r="AQ42" s="189"/>
      <c r="AR42" s="189"/>
      <c r="AS42" s="189"/>
      <c r="AT42" s="189"/>
      <c r="AU42" s="189"/>
      <c r="AV42" s="189"/>
      <c r="AW42" s="189"/>
      <c r="AX42" s="189"/>
      <c r="AY42" s="225"/>
      <c r="AZ42" s="225"/>
      <c r="BA42" s="225"/>
      <c r="BB42" s="189"/>
      <c r="BC42" s="225"/>
      <c r="BD42" s="194"/>
      <c r="BE42" s="193"/>
      <c r="BF42" s="234"/>
      <c r="BG42" s="197"/>
      <c r="BH42" s="206"/>
      <c r="BI42" s="190"/>
      <c r="BJ42" s="189"/>
      <c r="BK42" s="201"/>
      <c r="BL42" s="201"/>
    </row>
    <row r="43" spans="1:64" ht="200.25" customHeight="1" x14ac:dyDescent="0.25">
      <c r="A43" s="454"/>
      <c r="B43" s="457"/>
      <c r="C43" s="457"/>
      <c r="D43" s="454"/>
      <c r="E43" s="454"/>
      <c r="F43" s="454"/>
      <c r="G43" s="280"/>
      <c r="H43" s="280"/>
      <c r="I43" s="280"/>
      <c r="J43" s="280"/>
      <c r="K43" s="280"/>
      <c r="L43" s="527" t="s">
        <v>216</v>
      </c>
      <c r="M43" s="151" t="s">
        <v>217</v>
      </c>
      <c r="N43" s="165" t="s">
        <v>78</v>
      </c>
      <c r="O43" s="151" t="s">
        <v>127</v>
      </c>
      <c r="P43" s="151" t="s">
        <v>218</v>
      </c>
      <c r="Q43" s="166"/>
      <c r="R43" s="166" t="s">
        <v>81</v>
      </c>
      <c r="S43" s="365" t="s">
        <v>219</v>
      </c>
      <c r="T43" s="523">
        <v>9</v>
      </c>
      <c r="U43" s="164">
        <v>1</v>
      </c>
      <c r="V43" s="168">
        <v>8</v>
      </c>
      <c r="W43" s="168">
        <v>0</v>
      </c>
      <c r="X43" s="168">
        <v>2</v>
      </c>
      <c r="Y43" s="494">
        <v>1</v>
      </c>
      <c r="Z43" s="493">
        <v>1</v>
      </c>
      <c r="AA43" s="376" t="s">
        <v>83</v>
      </c>
      <c r="AB43" s="376" t="s">
        <v>84</v>
      </c>
      <c r="AC43" s="366" t="s">
        <v>220</v>
      </c>
      <c r="AD43" s="332" t="s">
        <v>200</v>
      </c>
      <c r="AE43" s="274" t="s">
        <v>221</v>
      </c>
      <c r="AF43" s="349">
        <v>2021130010250</v>
      </c>
      <c r="AG43" s="332" t="s">
        <v>222</v>
      </c>
      <c r="AH43" s="165" t="s">
        <v>223</v>
      </c>
      <c r="AI43" s="151" t="s">
        <v>224</v>
      </c>
      <c r="AJ43" s="88">
        <v>1</v>
      </c>
      <c r="AK43" s="88">
        <v>0</v>
      </c>
      <c r="AL43" s="88">
        <v>2</v>
      </c>
      <c r="AM43" s="559">
        <v>1</v>
      </c>
      <c r="AN43" s="36">
        <v>0.2</v>
      </c>
      <c r="AO43" s="162">
        <v>45352</v>
      </c>
      <c r="AP43" s="162">
        <v>45473</v>
      </c>
      <c r="AQ43" s="154">
        <f>(AP43-AO43)+1</f>
        <v>122</v>
      </c>
      <c r="AR43" s="155">
        <v>1065570</v>
      </c>
      <c r="AS43" s="155">
        <v>1065570</v>
      </c>
      <c r="AT43" s="151" t="s">
        <v>225</v>
      </c>
      <c r="AU43" s="151" t="s">
        <v>226</v>
      </c>
      <c r="AV43" s="323" t="s">
        <v>93</v>
      </c>
      <c r="AW43" s="364">
        <v>932800000</v>
      </c>
      <c r="AX43" s="364">
        <v>932800000</v>
      </c>
      <c r="AY43" s="479">
        <v>177326666</v>
      </c>
      <c r="AZ43" s="479">
        <v>38900000</v>
      </c>
      <c r="BA43" s="260"/>
      <c r="BB43" s="361" t="s">
        <v>116</v>
      </c>
      <c r="BC43" s="274" t="s">
        <v>221</v>
      </c>
      <c r="BD43" s="321" t="s">
        <v>227</v>
      </c>
      <c r="BE43" s="150" t="s">
        <v>96</v>
      </c>
      <c r="BF43" s="174" t="s">
        <v>228</v>
      </c>
      <c r="BG43" s="165" t="s">
        <v>98</v>
      </c>
      <c r="BH43" s="315" t="s">
        <v>286</v>
      </c>
      <c r="BI43" s="18">
        <v>44958</v>
      </c>
      <c r="BJ43" s="162" t="s">
        <v>362</v>
      </c>
      <c r="BK43" s="305" t="s">
        <v>297</v>
      </c>
      <c r="BL43" s="305" t="s">
        <v>298</v>
      </c>
    </row>
    <row r="44" spans="1:64" ht="153" customHeight="1" x14ac:dyDescent="0.25">
      <c r="A44" s="454"/>
      <c r="B44" s="457"/>
      <c r="C44" s="457"/>
      <c r="D44" s="454"/>
      <c r="E44" s="454"/>
      <c r="F44" s="454"/>
      <c r="G44" s="280"/>
      <c r="H44" s="280"/>
      <c r="I44" s="280"/>
      <c r="J44" s="280"/>
      <c r="K44" s="280"/>
      <c r="L44" s="528"/>
      <c r="M44" s="332" t="s">
        <v>229</v>
      </c>
      <c r="N44" s="374" t="s">
        <v>78</v>
      </c>
      <c r="O44" s="332" t="s">
        <v>230</v>
      </c>
      <c r="P44" s="332" t="s">
        <v>231</v>
      </c>
      <c r="Q44" s="375"/>
      <c r="R44" s="375" t="s">
        <v>81</v>
      </c>
      <c r="S44" s="365"/>
      <c r="T44" s="515">
        <v>1</v>
      </c>
      <c r="U44" s="371" t="s">
        <v>144</v>
      </c>
      <c r="V44" s="372">
        <v>0.33</v>
      </c>
      <c r="W44" s="287" t="s">
        <v>144</v>
      </c>
      <c r="X44" s="287" t="s">
        <v>144</v>
      </c>
      <c r="Y44" s="288" t="s">
        <v>144</v>
      </c>
      <c r="Z44" s="499">
        <v>0.33</v>
      </c>
      <c r="AA44" s="377"/>
      <c r="AB44" s="377"/>
      <c r="AC44" s="366"/>
      <c r="AD44" s="332"/>
      <c r="AE44" s="275"/>
      <c r="AF44" s="349"/>
      <c r="AG44" s="332"/>
      <c r="AH44" s="332" t="s">
        <v>232</v>
      </c>
      <c r="AI44" s="274" t="s">
        <v>233</v>
      </c>
      <c r="AJ44" s="292">
        <v>13</v>
      </c>
      <c r="AK44" s="292">
        <v>0</v>
      </c>
      <c r="AL44" s="292">
        <v>1</v>
      </c>
      <c r="AM44" s="545">
        <f>+AL44/AJ44</f>
        <v>7.6923076923076927E-2</v>
      </c>
      <c r="AN44" s="303">
        <v>0.3</v>
      </c>
      <c r="AO44" s="334">
        <v>45383</v>
      </c>
      <c r="AP44" s="326">
        <v>45473</v>
      </c>
      <c r="AQ44" s="328">
        <f>(AP44-AO44)+1</f>
        <v>91</v>
      </c>
      <c r="AR44" s="330">
        <v>1065570</v>
      </c>
      <c r="AS44" s="309"/>
      <c r="AT44" s="274" t="s">
        <v>225</v>
      </c>
      <c r="AU44" s="274" t="s">
        <v>226</v>
      </c>
      <c r="AV44" s="323"/>
      <c r="AW44" s="364"/>
      <c r="AX44" s="364"/>
      <c r="AY44" s="483"/>
      <c r="AZ44" s="483"/>
      <c r="BA44" s="261"/>
      <c r="BB44" s="361"/>
      <c r="BC44" s="275"/>
      <c r="BD44" s="322"/>
      <c r="BE44" s="309" t="s">
        <v>206</v>
      </c>
      <c r="BF44" s="274" t="s">
        <v>144</v>
      </c>
      <c r="BG44" s="315" t="s">
        <v>144</v>
      </c>
      <c r="BH44" s="310"/>
      <c r="BI44" s="353" t="s">
        <v>144</v>
      </c>
      <c r="BJ44" s="326" t="s">
        <v>363</v>
      </c>
      <c r="BK44" s="318"/>
      <c r="BL44" s="318"/>
    </row>
    <row r="45" spans="1:64" ht="134.25" customHeight="1" x14ac:dyDescent="0.25">
      <c r="A45" s="454"/>
      <c r="B45" s="457"/>
      <c r="C45" s="457"/>
      <c r="D45" s="454"/>
      <c r="E45" s="454"/>
      <c r="F45" s="454"/>
      <c r="G45" s="280"/>
      <c r="H45" s="280"/>
      <c r="I45" s="280"/>
      <c r="J45" s="280"/>
      <c r="K45" s="280"/>
      <c r="L45" s="528"/>
      <c r="M45" s="332"/>
      <c r="N45" s="374"/>
      <c r="O45" s="332"/>
      <c r="P45" s="332"/>
      <c r="Q45" s="375"/>
      <c r="R45" s="375"/>
      <c r="S45" s="365"/>
      <c r="T45" s="515"/>
      <c r="U45" s="371"/>
      <c r="V45" s="372"/>
      <c r="W45" s="289"/>
      <c r="X45" s="289"/>
      <c r="Y45" s="289"/>
      <c r="Z45" s="499"/>
      <c r="AA45" s="377"/>
      <c r="AB45" s="377"/>
      <c r="AC45" s="366"/>
      <c r="AD45" s="332"/>
      <c r="AE45" s="275"/>
      <c r="AF45" s="349"/>
      <c r="AG45" s="332"/>
      <c r="AH45" s="332"/>
      <c r="AI45" s="276"/>
      <c r="AJ45" s="293"/>
      <c r="AK45" s="293"/>
      <c r="AL45" s="293"/>
      <c r="AM45" s="546"/>
      <c r="AN45" s="333"/>
      <c r="AO45" s="335"/>
      <c r="AP45" s="336"/>
      <c r="AQ45" s="337"/>
      <c r="AR45" s="338"/>
      <c r="AS45" s="311"/>
      <c r="AT45" s="276"/>
      <c r="AU45" s="276"/>
      <c r="AV45" s="323"/>
      <c r="AW45" s="364"/>
      <c r="AX45" s="364"/>
      <c r="AY45" s="480"/>
      <c r="AZ45" s="480"/>
      <c r="BA45" s="262"/>
      <c r="BB45" s="361"/>
      <c r="BC45" s="275"/>
      <c r="BD45" s="322"/>
      <c r="BE45" s="311"/>
      <c r="BF45" s="276"/>
      <c r="BG45" s="317"/>
      <c r="BH45" s="310"/>
      <c r="BI45" s="354"/>
      <c r="BJ45" s="336"/>
      <c r="BK45" s="318"/>
      <c r="BL45" s="318"/>
    </row>
    <row r="46" spans="1:64" ht="106.5" customHeight="1" x14ac:dyDescent="0.25">
      <c r="A46" s="454"/>
      <c r="B46" s="457"/>
      <c r="C46" s="457"/>
      <c r="D46" s="454"/>
      <c r="E46" s="454"/>
      <c r="F46" s="454"/>
      <c r="G46" s="280"/>
      <c r="H46" s="280"/>
      <c r="I46" s="280"/>
      <c r="J46" s="280"/>
      <c r="K46" s="280"/>
      <c r="L46" s="528"/>
      <c r="M46" s="151" t="s">
        <v>234</v>
      </c>
      <c r="N46" s="165" t="s">
        <v>78</v>
      </c>
      <c r="O46" s="151" t="s">
        <v>235</v>
      </c>
      <c r="P46" s="151" t="s">
        <v>236</v>
      </c>
      <c r="Q46" s="166"/>
      <c r="R46" s="166" t="s">
        <v>81</v>
      </c>
      <c r="S46" s="365"/>
      <c r="T46" s="497">
        <v>3</v>
      </c>
      <c r="U46" s="38">
        <v>2</v>
      </c>
      <c r="V46" s="168">
        <v>5</v>
      </c>
      <c r="W46" s="168">
        <v>0</v>
      </c>
      <c r="X46" s="168">
        <v>6</v>
      </c>
      <c r="Y46" s="493">
        <v>1</v>
      </c>
      <c r="Z46" s="493">
        <v>1</v>
      </c>
      <c r="AA46" s="377"/>
      <c r="AB46" s="377"/>
      <c r="AC46" s="366"/>
      <c r="AD46" s="332"/>
      <c r="AE46" s="275"/>
      <c r="AF46" s="349"/>
      <c r="AG46" s="332"/>
      <c r="AH46" s="39" t="s">
        <v>237</v>
      </c>
      <c r="AI46" s="151" t="s">
        <v>238</v>
      </c>
      <c r="AJ46" s="88">
        <v>2</v>
      </c>
      <c r="AK46" s="88">
        <v>0</v>
      </c>
      <c r="AL46" s="88">
        <v>6</v>
      </c>
      <c r="AM46" s="559">
        <v>1</v>
      </c>
      <c r="AN46" s="40">
        <v>0.2</v>
      </c>
      <c r="AO46" s="77">
        <v>45323</v>
      </c>
      <c r="AP46" s="162">
        <v>45473</v>
      </c>
      <c r="AQ46" s="154">
        <f>(AP46-AO46)+1</f>
        <v>151</v>
      </c>
      <c r="AR46" s="155">
        <v>943502</v>
      </c>
      <c r="AS46" s="155">
        <v>943502</v>
      </c>
      <c r="AT46" s="151" t="s">
        <v>225</v>
      </c>
      <c r="AU46" s="39" t="s">
        <v>239</v>
      </c>
      <c r="AV46" s="323"/>
      <c r="AW46" s="266">
        <v>475200000</v>
      </c>
      <c r="AX46" s="266">
        <v>475200000</v>
      </c>
      <c r="AY46" s="479">
        <v>129656667</v>
      </c>
      <c r="AZ46" s="479">
        <v>0</v>
      </c>
      <c r="BA46" s="260"/>
      <c r="BB46" s="305" t="s">
        <v>94</v>
      </c>
      <c r="BC46" s="275"/>
      <c r="BD46" s="322"/>
      <c r="BE46" s="150" t="s">
        <v>96</v>
      </c>
      <c r="BF46" s="174" t="s">
        <v>240</v>
      </c>
      <c r="BG46" s="165" t="s">
        <v>171</v>
      </c>
      <c r="BH46" s="310"/>
      <c r="BI46" s="18">
        <f>AO46</f>
        <v>45323</v>
      </c>
      <c r="BJ46" s="185" t="s">
        <v>325</v>
      </c>
      <c r="BK46" s="318"/>
      <c r="BL46" s="318"/>
    </row>
    <row r="47" spans="1:64" ht="90" customHeight="1" x14ac:dyDescent="0.25">
      <c r="A47" s="454"/>
      <c r="B47" s="457"/>
      <c r="C47" s="457"/>
      <c r="D47" s="454"/>
      <c r="E47" s="454"/>
      <c r="F47" s="454"/>
      <c r="G47" s="280"/>
      <c r="H47" s="280"/>
      <c r="I47" s="280"/>
      <c r="J47" s="280"/>
      <c r="K47" s="280"/>
      <c r="L47" s="528"/>
      <c r="M47" s="332" t="s">
        <v>241</v>
      </c>
      <c r="N47" s="374" t="s">
        <v>78</v>
      </c>
      <c r="O47" s="332">
        <v>0</v>
      </c>
      <c r="P47" s="332" t="s">
        <v>242</v>
      </c>
      <c r="Q47" s="375"/>
      <c r="R47" s="375" t="s">
        <v>81</v>
      </c>
      <c r="S47" s="365"/>
      <c r="T47" s="524">
        <v>1</v>
      </c>
      <c r="U47" s="371">
        <v>0.5</v>
      </c>
      <c r="V47" s="373">
        <v>0.5</v>
      </c>
      <c r="W47" s="290">
        <v>0</v>
      </c>
      <c r="X47" s="290">
        <v>0</v>
      </c>
      <c r="Y47" s="500">
        <v>0</v>
      </c>
      <c r="Z47" s="500">
        <v>0.5</v>
      </c>
      <c r="AA47" s="377"/>
      <c r="AB47" s="377"/>
      <c r="AC47" s="366"/>
      <c r="AD47" s="332"/>
      <c r="AE47" s="275"/>
      <c r="AF47" s="349"/>
      <c r="AG47" s="332"/>
      <c r="AH47" s="332" t="s">
        <v>243</v>
      </c>
      <c r="AI47" s="332" t="s">
        <v>282</v>
      </c>
      <c r="AJ47" s="370">
        <v>0.5</v>
      </c>
      <c r="AK47" s="292">
        <v>0</v>
      </c>
      <c r="AL47" s="292">
        <v>0</v>
      </c>
      <c r="AM47" s="560">
        <v>0</v>
      </c>
      <c r="AN47" s="350">
        <v>0.3</v>
      </c>
      <c r="AO47" s="346">
        <v>45352</v>
      </c>
      <c r="AP47" s="369">
        <v>45473</v>
      </c>
      <c r="AQ47" s="347">
        <f>(AP47-AO47)+1</f>
        <v>122</v>
      </c>
      <c r="AR47" s="348">
        <v>943502</v>
      </c>
      <c r="AS47" s="323"/>
      <c r="AT47" s="332" t="s">
        <v>225</v>
      </c>
      <c r="AU47" s="332" t="s">
        <v>226</v>
      </c>
      <c r="AV47" s="323"/>
      <c r="AW47" s="277"/>
      <c r="AX47" s="277"/>
      <c r="AY47" s="483"/>
      <c r="AZ47" s="483"/>
      <c r="BA47" s="261"/>
      <c r="BB47" s="318"/>
      <c r="BC47" s="275"/>
      <c r="BD47" s="322"/>
      <c r="BE47" s="309" t="s">
        <v>96</v>
      </c>
      <c r="BF47" s="274" t="s">
        <v>244</v>
      </c>
      <c r="BG47" s="315" t="s">
        <v>98</v>
      </c>
      <c r="BH47" s="310"/>
      <c r="BI47" s="353">
        <v>45323</v>
      </c>
      <c r="BJ47" s="353" t="s">
        <v>324</v>
      </c>
      <c r="BK47" s="318"/>
      <c r="BL47" s="318"/>
    </row>
    <row r="48" spans="1:64" ht="84" customHeight="1" x14ac:dyDescent="0.25">
      <c r="A48" s="454"/>
      <c r="B48" s="457"/>
      <c r="C48" s="457"/>
      <c r="D48" s="454"/>
      <c r="E48" s="454"/>
      <c r="F48" s="454"/>
      <c r="G48" s="280"/>
      <c r="H48" s="280"/>
      <c r="I48" s="280"/>
      <c r="J48" s="280"/>
      <c r="K48" s="280"/>
      <c r="L48" s="528"/>
      <c r="M48" s="332"/>
      <c r="N48" s="374"/>
      <c r="O48" s="332"/>
      <c r="P48" s="332"/>
      <c r="Q48" s="375"/>
      <c r="R48" s="375"/>
      <c r="S48" s="365"/>
      <c r="T48" s="524"/>
      <c r="U48" s="371"/>
      <c r="V48" s="373"/>
      <c r="W48" s="291"/>
      <c r="X48" s="291"/>
      <c r="Y48" s="502"/>
      <c r="Z48" s="502"/>
      <c r="AA48" s="377"/>
      <c r="AB48" s="377"/>
      <c r="AC48" s="366"/>
      <c r="AD48" s="332"/>
      <c r="AE48" s="275"/>
      <c r="AF48" s="349"/>
      <c r="AG48" s="332"/>
      <c r="AH48" s="332"/>
      <c r="AI48" s="332"/>
      <c r="AJ48" s="370"/>
      <c r="AK48" s="293"/>
      <c r="AL48" s="293"/>
      <c r="AM48" s="293"/>
      <c r="AN48" s="350"/>
      <c r="AO48" s="346"/>
      <c r="AP48" s="369"/>
      <c r="AQ48" s="347"/>
      <c r="AR48" s="348"/>
      <c r="AS48" s="323"/>
      <c r="AT48" s="332"/>
      <c r="AU48" s="332"/>
      <c r="AV48" s="323"/>
      <c r="AW48" s="267"/>
      <c r="AX48" s="267"/>
      <c r="AY48" s="480"/>
      <c r="AZ48" s="480"/>
      <c r="BA48" s="262"/>
      <c r="BB48" s="306"/>
      <c r="BC48" s="276"/>
      <c r="BD48" s="362"/>
      <c r="BE48" s="311"/>
      <c r="BF48" s="276"/>
      <c r="BG48" s="317"/>
      <c r="BH48" s="311"/>
      <c r="BI48" s="354"/>
      <c r="BJ48" s="354"/>
      <c r="BK48" s="306"/>
      <c r="BL48" s="306"/>
    </row>
    <row r="49" spans="1:64" ht="84" customHeight="1" x14ac:dyDescent="0.25">
      <c r="A49" s="454"/>
      <c r="B49" s="457"/>
      <c r="C49" s="457"/>
      <c r="D49" s="454"/>
      <c r="E49" s="454"/>
      <c r="F49" s="454"/>
      <c r="G49" s="280"/>
      <c r="H49" s="280"/>
      <c r="I49" s="280"/>
      <c r="J49" s="280"/>
      <c r="K49" s="280"/>
      <c r="L49" s="528"/>
      <c r="M49" s="189"/>
      <c r="N49" s="204"/>
      <c r="O49" s="189"/>
      <c r="P49" s="189"/>
      <c r="Q49" s="214"/>
      <c r="R49" s="214"/>
      <c r="S49" s="199"/>
      <c r="T49" s="522"/>
      <c r="U49" s="238"/>
      <c r="V49" s="239"/>
      <c r="W49" s="258"/>
      <c r="X49" s="258"/>
      <c r="Y49" s="509"/>
      <c r="Z49" s="509"/>
      <c r="AA49" s="377"/>
      <c r="AB49" s="377"/>
      <c r="AC49" s="222"/>
      <c r="AD49" s="189"/>
      <c r="AE49" s="276"/>
      <c r="AF49" s="547" t="s">
        <v>383</v>
      </c>
      <c r="AG49" s="548"/>
      <c r="AH49" s="548"/>
      <c r="AI49" s="548"/>
      <c r="AJ49" s="548"/>
      <c r="AK49" s="548"/>
      <c r="AL49" s="549"/>
      <c r="AM49" s="550">
        <f>AVERAGE(AM43:AM48)</f>
        <v>0.51923076923076916</v>
      </c>
      <c r="AN49" s="245"/>
      <c r="AO49" s="246"/>
      <c r="AP49" s="186"/>
      <c r="AQ49" s="247"/>
      <c r="AR49" s="248"/>
      <c r="AS49" s="192"/>
      <c r="AT49" s="194"/>
      <c r="AU49" s="194"/>
      <c r="AV49" s="205"/>
      <c r="AW49" s="580" t="s">
        <v>387</v>
      </c>
      <c r="AX49" s="240">
        <f>SUM(AX43:AX48)</f>
        <v>1408000000</v>
      </c>
      <c r="AY49" s="240">
        <f t="shared" ref="AY49:AZ49" si="9">SUM(AY43:AY48)</f>
        <v>306983333</v>
      </c>
      <c r="AZ49" s="240">
        <f t="shared" si="9"/>
        <v>38900000</v>
      </c>
      <c r="BA49" s="577">
        <f>+AZ49/AX49</f>
        <v>2.7627840909090907E-2</v>
      </c>
      <c r="BB49" s="201"/>
      <c r="BC49" s="225"/>
      <c r="BD49" s="241"/>
      <c r="BE49" s="206"/>
      <c r="BF49" s="225"/>
      <c r="BG49" s="209"/>
      <c r="BH49" s="206"/>
      <c r="BI49" s="226"/>
      <c r="BJ49" s="226"/>
      <c r="BK49" s="201"/>
      <c r="BL49" s="201"/>
    </row>
    <row r="50" spans="1:64" ht="90" customHeight="1" x14ac:dyDescent="0.25">
      <c r="A50" s="454"/>
      <c r="B50" s="457"/>
      <c r="C50" s="457"/>
      <c r="D50" s="454"/>
      <c r="E50" s="454"/>
      <c r="F50" s="454"/>
      <c r="G50" s="280"/>
      <c r="H50" s="280"/>
      <c r="I50" s="280"/>
      <c r="J50" s="280"/>
      <c r="K50" s="280"/>
      <c r="L50" s="528"/>
      <c r="M50" s="171" t="s">
        <v>245</v>
      </c>
      <c r="N50" s="160" t="s">
        <v>78</v>
      </c>
      <c r="O50" s="171" t="s">
        <v>127</v>
      </c>
      <c r="P50" s="41" t="s">
        <v>246</v>
      </c>
      <c r="Q50" s="166"/>
      <c r="R50" s="166" t="s">
        <v>81</v>
      </c>
      <c r="S50" s="365" t="s">
        <v>247</v>
      </c>
      <c r="T50" s="171">
        <v>3</v>
      </c>
      <c r="U50" s="38" t="s">
        <v>144</v>
      </c>
      <c r="V50" s="172">
        <v>23</v>
      </c>
      <c r="W50" s="172" t="s">
        <v>144</v>
      </c>
      <c r="X50" s="172" t="s">
        <v>144</v>
      </c>
      <c r="Y50" s="221" t="s">
        <v>144</v>
      </c>
      <c r="Z50" s="494">
        <v>1</v>
      </c>
      <c r="AA50" s="377"/>
      <c r="AB50" s="377"/>
      <c r="AC50" s="366" t="s">
        <v>210</v>
      </c>
      <c r="AD50" s="332" t="s">
        <v>200</v>
      </c>
      <c r="AE50" s="307" t="s">
        <v>248</v>
      </c>
      <c r="AF50" s="349">
        <v>2021130010250</v>
      </c>
      <c r="AG50" s="332" t="s">
        <v>249</v>
      </c>
      <c r="AH50" s="301" t="s">
        <v>250</v>
      </c>
      <c r="AI50" s="301" t="s">
        <v>251</v>
      </c>
      <c r="AJ50" s="295">
        <v>5</v>
      </c>
      <c r="AK50" s="295">
        <v>0</v>
      </c>
      <c r="AL50" s="295">
        <v>0</v>
      </c>
      <c r="AM50" s="545">
        <v>0</v>
      </c>
      <c r="AN50" s="303">
        <v>1</v>
      </c>
      <c r="AO50" s="324">
        <v>45352</v>
      </c>
      <c r="AP50" s="326">
        <v>45657</v>
      </c>
      <c r="AQ50" s="328">
        <f>(AP50-AO50)+1</f>
        <v>306</v>
      </c>
      <c r="AR50" s="330">
        <v>943502</v>
      </c>
      <c r="AS50" s="309"/>
      <c r="AT50" s="274" t="s">
        <v>214</v>
      </c>
      <c r="AU50" s="274" t="s">
        <v>215</v>
      </c>
      <c r="AV50" s="323" t="s">
        <v>93</v>
      </c>
      <c r="AW50" s="271">
        <v>269626665</v>
      </c>
      <c r="AX50" s="271">
        <v>269626665</v>
      </c>
      <c r="AY50" s="481">
        <v>172800000</v>
      </c>
      <c r="AZ50" s="481">
        <v>16000000</v>
      </c>
      <c r="BA50" s="263"/>
      <c r="BB50" s="307" t="s">
        <v>116</v>
      </c>
      <c r="BC50" s="319" t="s">
        <v>248</v>
      </c>
      <c r="BD50" s="321" t="s">
        <v>252</v>
      </c>
      <c r="BE50" s="309" t="s">
        <v>96</v>
      </c>
      <c r="BF50" s="312" t="s">
        <v>253</v>
      </c>
      <c r="BG50" s="315" t="s">
        <v>98</v>
      </c>
      <c r="BH50" s="315" t="s">
        <v>285</v>
      </c>
      <c r="BI50" s="353">
        <v>45323</v>
      </c>
      <c r="BJ50" s="326" t="s">
        <v>364</v>
      </c>
      <c r="BK50" s="305" t="s">
        <v>299</v>
      </c>
      <c r="BL50" s="305" t="s">
        <v>300</v>
      </c>
    </row>
    <row r="51" spans="1:64" ht="81.75" customHeight="1" x14ac:dyDescent="0.25">
      <c r="A51" s="454"/>
      <c r="B51" s="457"/>
      <c r="C51" s="457"/>
      <c r="D51" s="454"/>
      <c r="E51" s="454"/>
      <c r="F51" s="454"/>
      <c r="G51" s="280"/>
      <c r="H51" s="280"/>
      <c r="I51" s="280"/>
      <c r="J51" s="280"/>
      <c r="K51" s="280"/>
      <c r="L51" s="528"/>
      <c r="M51" s="151" t="s">
        <v>254</v>
      </c>
      <c r="N51" s="165" t="s">
        <v>255</v>
      </c>
      <c r="O51" s="151" t="s">
        <v>256</v>
      </c>
      <c r="P51" s="170" t="s">
        <v>257</v>
      </c>
      <c r="Q51" s="166"/>
      <c r="R51" s="166" t="s">
        <v>81</v>
      </c>
      <c r="S51" s="365"/>
      <c r="T51" s="151">
        <v>10</v>
      </c>
      <c r="U51" s="164">
        <v>5</v>
      </c>
      <c r="V51" s="168">
        <v>10</v>
      </c>
      <c r="W51" s="168">
        <v>0</v>
      </c>
      <c r="X51" s="168">
        <v>0</v>
      </c>
      <c r="Y51" s="494">
        <v>0</v>
      </c>
      <c r="Z51" s="494">
        <v>1</v>
      </c>
      <c r="AA51" s="377"/>
      <c r="AB51" s="377"/>
      <c r="AC51" s="366"/>
      <c r="AD51" s="332"/>
      <c r="AE51" s="561"/>
      <c r="AF51" s="349"/>
      <c r="AG51" s="332"/>
      <c r="AH51" s="302"/>
      <c r="AI51" s="302"/>
      <c r="AJ51" s="296"/>
      <c r="AK51" s="296"/>
      <c r="AL51" s="296"/>
      <c r="AM51" s="551"/>
      <c r="AN51" s="304"/>
      <c r="AO51" s="325"/>
      <c r="AP51" s="327"/>
      <c r="AQ51" s="329"/>
      <c r="AR51" s="331"/>
      <c r="AS51" s="310"/>
      <c r="AT51" s="275"/>
      <c r="AU51" s="275"/>
      <c r="AV51" s="323"/>
      <c r="AW51" s="273"/>
      <c r="AX51" s="273"/>
      <c r="AY51" s="482"/>
      <c r="AZ51" s="482"/>
      <c r="BA51" s="265"/>
      <c r="BB51" s="308"/>
      <c r="BC51" s="320"/>
      <c r="BD51" s="322"/>
      <c r="BE51" s="310"/>
      <c r="BF51" s="313"/>
      <c r="BG51" s="316"/>
      <c r="BH51" s="310"/>
      <c r="BI51" s="363"/>
      <c r="BJ51" s="327"/>
      <c r="BK51" s="318"/>
      <c r="BL51" s="318"/>
    </row>
    <row r="52" spans="1:64" ht="78" customHeight="1" x14ac:dyDescent="0.25">
      <c r="A52" s="454"/>
      <c r="B52" s="457"/>
      <c r="C52" s="457"/>
      <c r="D52" s="454"/>
      <c r="E52" s="454"/>
      <c r="F52" s="454"/>
      <c r="G52" s="280"/>
      <c r="H52" s="280"/>
      <c r="I52" s="280"/>
      <c r="J52" s="280"/>
      <c r="K52" s="280"/>
      <c r="L52" s="528"/>
      <c r="M52" s="171" t="s">
        <v>259</v>
      </c>
      <c r="N52" s="160" t="s">
        <v>78</v>
      </c>
      <c r="O52" s="171">
        <v>0</v>
      </c>
      <c r="P52" s="41" t="s">
        <v>260</v>
      </c>
      <c r="Q52" s="166"/>
      <c r="R52" s="166" t="s">
        <v>81</v>
      </c>
      <c r="S52" s="365"/>
      <c r="T52" s="171">
        <v>1</v>
      </c>
      <c r="U52" s="38" t="s">
        <v>144</v>
      </c>
      <c r="V52" s="172">
        <v>1</v>
      </c>
      <c r="W52" s="172" t="s">
        <v>144</v>
      </c>
      <c r="X52" s="172" t="s">
        <v>144</v>
      </c>
      <c r="Y52" s="221" t="s">
        <v>144</v>
      </c>
      <c r="Z52" s="494">
        <v>1</v>
      </c>
      <c r="AA52" s="377"/>
      <c r="AB52" s="377"/>
      <c r="AC52" s="366"/>
      <c r="AD52" s="332"/>
      <c r="AE52" s="561"/>
      <c r="AF52" s="349"/>
      <c r="AG52" s="332"/>
      <c r="AH52" s="302"/>
      <c r="AI52" s="302"/>
      <c r="AJ52" s="296"/>
      <c r="AK52" s="296"/>
      <c r="AL52" s="296"/>
      <c r="AM52" s="551"/>
      <c r="AN52" s="304"/>
      <c r="AO52" s="325"/>
      <c r="AP52" s="327"/>
      <c r="AQ52" s="329"/>
      <c r="AR52" s="331"/>
      <c r="AS52" s="310"/>
      <c r="AT52" s="275"/>
      <c r="AU52" s="275"/>
      <c r="AV52" s="323"/>
      <c r="AW52" s="271">
        <v>226486399</v>
      </c>
      <c r="AX52" s="271">
        <v>226486399</v>
      </c>
      <c r="AY52" s="481">
        <v>0</v>
      </c>
      <c r="AZ52" s="481">
        <v>0</v>
      </c>
      <c r="BA52" s="263"/>
      <c r="BB52" s="307" t="s">
        <v>94</v>
      </c>
      <c r="BC52" s="320"/>
      <c r="BD52" s="322"/>
      <c r="BE52" s="311"/>
      <c r="BF52" s="314"/>
      <c r="BG52" s="317"/>
      <c r="BH52" s="310"/>
      <c r="BI52" s="354"/>
      <c r="BJ52" s="327"/>
      <c r="BK52" s="318"/>
      <c r="BL52" s="318"/>
    </row>
    <row r="53" spans="1:64" ht="81.75" customHeight="1" x14ac:dyDescent="0.25">
      <c r="A53" s="454"/>
      <c r="B53" s="457"/>
      <c r="C53" s="457"/>
      <c r="D53" s="454"/>
      <c r="E53" s="454"/>
      <c r="F53" s="454"/>
      <c r="G53" s="280"/>
      <c r="H53" s="280"/>
      <c r="I53" s="280"/>
      <c r="J53" s="280"/>
      <c r="K53" s="280"/>
      <c r="L53" s="528"/>
      <c r="M53" s="151" t="s">
        <v>261</v>
      </c>
      <c r="N53" s="165" t="s">
        <v>78</v>
      </c>
      <c r="O53" s="151" t="s">
        <v>262</v>
      </c>
      <c r="P53" s="170" t="s">
        <v>263</v>
      </c>
      <c r="Q53" s="166"/>
      <c r="R53" s="166" t="s">
        <v>81</v>
      </c>
      <c r="S53" s="365"/>
      <c r="T53" s="151">
        <v>5</v>
      </c>
      <c r="U53" s="38" t="s">
        <v>144</v>
      </c>
      <c r="V53" s="168">
        <v>10</v>
      </c>
      <c r="W53" s="168" t="s">
        <v>144</v>
      </c>
      <c r="X53" s="168" t="s">
        <v>144</v>
      </c>
      <c r="Y53" s="221" t="s">
        <v>144</v>
      </c>
      <c r="Z53" s="494">
        <v>1</v>
      </c>
      <c r="AA53" s="377"/>
      <c r="AB53" s="377"/>
      <c r="AC53" s="366"/>
      <c r="AD53" s="332"/>
      <c r="AE53" s="561"/>
      <c r="AF53" s="349"/>
      <c r="AG53" s="332"/>
      <c r="AH53" s="302"/>
      <c r="AI53" s="302"/>
      <c r="AJ53" s="296"/>
      <c r="AK53" s="296"/>
      <c r="AL53" s="296"/>
      <c r="AM53" s="551"/>
      <c r="AN53" s="304"/>
      <c r="AO53" s="325"/>
      <c r="AP53" s="327"/>
      <c r="AQ53" s="329"/>
      <c r="AR53" s="331"/>
      <c r="AS53" s="310"/>
      <c r="AT53" s="275"/>
      <c r="AU53" s="275"/>
      <c r="AV53" s="323"/>
      <c r="AW53" s="273"/>
      <c r="AX53" s="273"/>
      <c r="AY53" s="482"/>
      <c r="AZ53" s="482"/>
      <c r="BA53" s="265"/>
      <c r="BB53" s="308"/>
      <c r="BC53" s="320"/>
      <c r="BD53" s="322"/>
      <c r="BE53" s="309" t="s">
        <v>96</v>
      </c>
      <c r="BF53" s="312" t="s">
        <v>258</v>
      </c>
      <c r="BG53" s="315" t="s">
        <v>98</v>
      </c>
      <c r="BH53" s="310"/>
      <c r="BI53" s="353">
        <v>45352</v>
      </c>
      <c r="BJ53" s="327"/>
      <c r="BK53" s="318"/>
      <c r="BL53" s="318"/>
    </row>
    <row r="54" spans="1:64" ht="135" customHeight="1" x14ac:dyDescent="0.25">
      <c r="A54" s="454"/>
      <c r="B54" s="457"/>
      <c r="C54" s="457"/>
      <c r="D54" s="454"/>
      <c r="E54" s="454"/>
      <c r="F54" s="454"/>
      <c r="G54" s="280"/>
      <c r="H54" s="280"/>
      <c r="I54" s="280"/>
      <c r="J54" s="280"/>
      <c r="K54" s="280"/>
      <c r="L54" s="528"/>
      <c r="M54" s="79" t="s">
        <v>265</v>
      </c>
      <c r="N54" s="158" t="s">
        <v>78</v>
      </c>
      <c r="O54" s="79">
        <v>0</v>
      </c>
      <c r="P54" s="80" t="s">
        <v>266</v>
      </c>
      <c r="Q54" s="157"/>
      <c r="R54" s="157" t="s">
        <v>81</v>
      </c>
      <c r="S54" s="357"/>
      <c r="T54" s="79">
        <v>1</v>
      </c>
      <c r="U54" s="96" t="s">
        <v>144</v>
      </c>
      <c r="V54" s="149">
        <v>1</v>
      </c>
      <c r="W54" s="172" t="s">
        <v>144</v>
      </c>
      <c r="X54" s="172" t="s">
        <v>144</v>
      </c>
      <c r="Y54" s="221" t="s">
        <v>144</v>
      </c>
      <c r="Z54" s="494">
        <v>1</v>
      </c>
      <c r="AA54" s="377"/>
      <c r="AB54" s="377"/>
      <c r="AC54" s="367"/>
      <c r="AD54" s="274"/>
      <c r="AE54" s="561"/>
      <c r="AF54" s="339"/>
      <c r="AG54" s="274"/>
      <c r="AH54" s="302"/>
      <c r="AI54" s="302"/>
      <c r="AJ54" s="296"/>
      <c r="AK54" s="297"/>
      <c r="AL54" s="297"/>
      <c r="AM54" s="546"/>
      <c r="AN54" s="304"/>
      <c r="AO54" s="325"/>
      <c r="AP54" s="327"/>
      <c r="AQ54" s="329"/>
      <c r="AR54" s="331"/>
      <c r="AS54" s="310"/>
      <c r="AT54" s="275"/>
      <c r="AU54" s="275"/>
      <c r="AV54" s="309"/>
      <c r="AW54" s="148">
        <v>70668023</v>
      </c>
      <c r="AX54" s="148">
        <v>70668023</v>
      </c>
      <c r="AY54" s="183">
        <v>0</v>
      </c>
      <c r="AZ54" s="183">
        <v>0</v>
      </c>
      <c r="BA54" s="263"/>
      <c r="BB54" s="43" t="s">
        <v>191</v>
      </c>
      <c r="BC54" s="320"/>
      <c r="BD54" s="322"/>
      <c r="BE54" s="310"/>
      <c r="BF54" s="313"/>
      <c r="BG54" s="316"/>
      <c r="BH54" s="310"/>
      <c r="BI54" s="363"/>
      <c r="BJ54" s="336"/>
      <c r="BK54" s="318"/>
      <c r="BL54" s="318"/>
    </row>
    <row r="55" spans="1:64" ht="135" customHeight="1" x14ac:dyDescent="0.25">
      <c r="A55" s="454"/>
      <c r="B55" s="457"/>
      <c r="C55" s="457"/>
      <c r="D55" s="454"/>
      <c r="E55" s="454"/>
      <c r="F55" s="454"/>
      <c r="G55" s="280"/>
      <c r="H55" s="280"/>
      <c r="I55" s="280"/>
      <c r="J55" s="280"/>
      <c r="K55" s="280"/>
      <c r="L55" s="528"/>
      <c r="M55" s="79"/>
      <c r="N55" s="210"/>
      <c r="O55" s="79"/>
      <c r="P55" s="80"/>
      <c r="Q55" s="242"/>
      <c r="R55" s="242"/>
      <c r="S55" s="210"/>
      <c r="T55" s="79"/>
      <c r="U55" s="96"/>
      <c r="V55" s="256"/>
      <c r="W55" s="256"/>
      <c r="X55" s="256"/>
      <c r="Y55" s="255"/>
      <c r="Z55" s="498"/>
      <c r="AA55" s="377"/>
      <c r="AB55" s="377"/>
      <c r="AC55" s="216"/>
      <c r="AD55" s="194"/>
      <c r="AE55" s="308"/>
      <c r="AF55" s="562" t="s">
        <v>384</v>
      </c>
      <c r="AG55" s="563"/>
      <c r="AH55" s="563"/>
      <c r="AI55" s="563"/>
      <c r="AJ55" s="563"/>
      <c r="AK55" s="563"/>
      <c r="AL55" s="564"/>
      <c r="AM55" s="565">
        <f>+AM50</f>
        <v>0</v>
      </c>
      <c r="AN55" s="259"/>
      <c r="AO55" s="250"/>
      <c r="AP55" s="191"/>
      <c r="AQ55" s="251"/>
      <c r="AR55" s="252"/>
      <c r="AS55" s="206"/>
      <c r="AT55" s="225"/>
      <c r="AU55" s="225"/>
      <c r="AV55" s="192"/>
      <c r="AW55" s="580" t="s">
        <v>387</v>
      </c>
      <c r="AX55" s="224">
        <f>SUM(AX50:AX54)</f>
        <v>566781087</v>
      </c>
      <c r="AY55" s="224">
        <f t="shared" ref="AY55:AZ55" si="10">SUM(AY50:AY54)</f>
        <v>172800000</v>
      </c>
      <c r="AZ55" s="224">
        <f t="shared" si="10"/>
        <v>16000000</v>
      </c>
      <c r="BA55" s="582">
        <f>+AZ55/AX55</f>
        <v>2.8229594047833852E-2</v>
      </c>
      <c r="BB55" s="43"/>
      <c r="BC55" s="254"/>
      <c r="BD55" s="241"/>
      <c r="BE55" s="206"/>
      <c r="BF55" s="253"/>
      <c r="BG55" s="209"/>
      <c r="BH55" s="206"/>
      <c r="BI55" s="226"/>
      <c r="BJ55" s="187"/>
      <c r="BK55" s="201"/>
      <c r="BL55" s="201"/>
    </row>
    <row r="56" spans="1:64" ht="219.75" customHeight="1" x14ac:dyDescent="0.25">
      <c r="A56" s="454"/>
      <c r="B56" s="457"/>
      <c r="C56" s="457"/>
      <c r="D56" s="454"/>
      <c r="E56" s="454"/>
      <c r="F56" s="454"/>
      <c r="G56" s="280"/>
      <c r="H56" s="280"/>
      <c r="I56" s="280"/>
      <c r="J56" s="280"/>
      <c r="K56" s="280"/>
      <c r="L56" s="528"/>
      <c r="M56" s="274" t="s">
        <v>267</v>
      </c>
      <c r="N56" s="357" t="s">
        <v>165</v>
      </c>
      <c r="O56" s="274" t="s">
        <v>268</v>
      </c>
      <c r="P56" s="274" t="s">
        <v>269</v>
      </c>
      <c r="Q56" s="355"/>
      <c r="R56" s="355" t="s">
        <v>81</v>
      </c>
      <c r="S56" s="357" t="s">
        <v>270</v>
      </c>
      <c r="T56" s="274">
        <v>274</v>
      </c>
      <c r="U56" s="359">
        <v>24</v>
      </c>
      <c r="V56" s="282">
        <v>207</v>
      </c>
      <c r="W56" s="282">
        <v>0</v>
      </c>
      <c r="X56" s="282">
        <v>0</v>
      </c>
      <c r="Y56" s="501">
        <v>0</v>
      </c>
      <c r="Z56" s="501">
        <f>+V56/T56</f>
        <v>0.75547445255474455</v>
      </c>
      <c r="AA56" s="377"/>
      <c r="AB56" s="377"/>
      <c r="AC56" s="367" t="s">
        <v>210</v>
      </c>
      <c r="AD56" s="274" t="s">
        <v>200</v>
      </c>
      <c r="AE56" s="566" t="s">
        <v>271</v>
      </c>
      <c r="AF56" s="339">
        <v>2020130010329</v>
      </c>
      <c r="AG56" s="274" t="s">
        <v>272</v>
      </c>
      <c r="AH56" s="305" t="s">
        <v>273</v>
      </c>
      <c r="AI56" s="75" t="s">
        <v>283</v>
      </c>
      <c r="AJ56" s="89">
        <v>119</v>
      </c>
      <c r="AK56" s="89">
        <v>0</v>
      </c>
      <c r="AL56" s="89">
        <v>0</v>
      </c>
      <c r="AM56" s="568">
        <v>0</v>
      </c>
      <c r="AN56" s="36">
        <v>0.5</v>
      </c>
      <c r="AO56" s="77">
        <v>45352</v>
      </c>
      <c r="AP56" s="77">
        <v>45657</v>
      </c>
      <c r="AQ56" s="154">
        <f>(AP56-AO56)+1</f>
        <v>306</v>
      </c>
      <c r="AR56" s="82">
        <v>117</v>
      </c>
      <c r="AS56" s="152"/>
      <c r="AT56" s="274" t="s">
        <v>274</v>
      </c>
      <c r="AU56" s="274" t="s">
        <v>303</v>
      </c>
      <c r="AV56" s="351" t="s">
        <v>93</v>
      </c>
      <c r="AW56" s="266">
        <v>663321612</v>
      </c>
      <c r="AX56" s="266">
        <v>663321612</v>
      </c>
      <c r="AY56" s="479">
        <v>0</v>
      </c>
      <c r="AZ56" s="479">
        <v>0</v>
      </c>
      <c r="BA56" s="260"/>
      <c r="BB56" s="274" t="s">
        <v>276</v>
      </c>
      <c r="BC56" s="307" t="s">
        <v>271</v>
      </c>
      <c r="BD56" s="305" t="s">
        <v>275</v>
      </c>
      <c r="BE56" s="152" t="s">
        <v>96</v>
      </c>
      <c r="BF56" s="81" t="s">
        <v>287</v>
      </c>
      <c r="BG56" s="165" t="s">
        <v>264</v>
      </c>
      <c r="BH56" s="274" t="s">
        <v>276</v>
      </c>
      <c r="BI56" s="92">
        <v>45352</v>
      </c>
      <c r="BJ56" s="102" t="s">
        <v>311</v>
      </c>
      <c r="BK56" s="305" t="s">
        <v>346</v>
      </c>
      <c r="BL56" s="305" t="s">
        <v>347</v>
      </c>
    </row>
    <row r="57" spans="1:64" ht="166.5" customHeight="1" x14ac:dyDescent="0.25">
      <c r="A57" s="455"/>
      <c r="B57" s="458"/>
      <c r="C57" s="458"/>
      <c r="D57" s="455"/>
      <c r="E57" s="455"/>
      <c r="F57" s="455"/>
      <c r="G57" s="281"/>
      <c r="H57" s="281"/>
      <c r="I57" s="281"/>
      <c r="J57" s="281"/>
      <c r="K57" s="281"/>
      <c r="L57" s="528"/>
      <c r="M57" s="276"/>
      <c r="N57" s="358"/>
      <c r="O57" s="276"/>
      <c r="P57" s="276"/>
      <c r="Q57" s="356"/>
      <c r="R57" s="356"/>
      <c r="S57" s="358"/>
      <c r="T57" s="276"/>
      <c r="U57" s="360"/>
      <c r="V57" s="284"/>
      <c r="W57" s="284"/>
      <c r="X57" s="284"/>
      <c r="Y57" s="502"/>
      <c r="Z57" s="502" t="s">
        <v>373</v>
      </c>
      <c r="AA57" s="378"/>
      <c r="AB57" s="378"/>
      <c r="AC57" s="379"/>
      <c r="AD57" s="276"/>
      <c r="AE57" s="567"/>
      <c r="AF57" s="340"/>
      <c r="AG57" s="276"/>
      <c r="AH57" s="306"/>
      <c r="AI57" s="75" t="s">
        <v>284</v>
      </c>
      <c r="AJ57" s="89">
        <v>60</v>
      </c>
      <c r="AK57" s="89">
        <v>0</v>
      </c>
      <c r="AL57" s="89">
        <v>0</v>
      </c>
      <c r="AM57" s="568">
        <v>0</v>
      </c>
      <c r="AN57" s="36">
        <v>0.5</v>
      </c>
      <c r="AO57" s="77">
        <v>45352</v>
      </c>
      <c r="AP57" s="77">
        <v>45657</v>
      </c>
      <c r="AQ57" s="154">
        <f>(AP57-AO57)+1</f>
        <v>306</v>
      </c>
      <c r="AR57" s="82">
        <v>60</v>
      </c>
      <c r="AS57" s="152"/>
      <c r="AT57" s="276"/>
      <c r="AU57" s="276"/>
      <c r="AV57" s="352"/>
      <c r="AW57" s="267"/>
      <c r="AX57" s="267"/>
      <c r="AY57" s="480"/>
      <c r="AZ57" s="480"/>
      <c r="BA57" s="262"/>
      <c r="BB57" s="276"/>
      <c r="BC57" s="308"/>
      <c r="BD57" s="306"/>
      <c r="BE57" s="152" t="s">
        <v>96</v>
      </c>
      <c r="BF57" s="81" t="s">
        <v>288</v>
      </c>
      <c r="BG57" s="151" t="s">
        <v>264</v>
      </c>
      <c r="BH57" s="276"/>
      <c r="BI57" s="92">
        <v>45352</v>
      </c>
      <c r="BJ57" s="102" t="s">
        <v>313</v>
      </c>
      <c r="BK57" s="306"/>
      <c r="BL57" s="306"/>
    </row>
    <row r="58" spans="1:64" ht="80.25" customHeight="1" x14ac:dyDescent="0.25">
      <c r="A58" s="44" t="s">
        <v>349</v>
      </c>
      <c r="L58" s="528"/>
      <c r="M58" s="518" t="s">
        <v>374</v>
      </c>
      <c r="N58" s="519"/>
      <c r="O58" s="519"/>
      <c r="P58" s="519"/>
      <c r="Q58" s="519"/>
      <c r="R58" s="519"/>
      <c r="S58" s="519"/>
      <c r="T58" s="519"/>
      <c r="U58" s="519"/>
      <c r="V58" s="519"/>
      <c r="W58" s="519"/>
      <c r="X58" s="520"/>
      <c r="Y58" s="525">
        <f>AVERAGE(Y43,Y56,Y51,Y47,Y46)</f>
        <v>0.4</v>
      </c>
      <c r="Z58" s="525">
        <f>AVERAGE(Z41:Z57)</f>
        <v>0.86163199568679505</v>
      </c>
      <c r="AE58" s="567"/>
      <c r="AF58" s="571" t="s">
        <v>385</v>
      </c>
      <c r="AG58" s="571"/>
      <c r="AH58" s="571"/>
      <c r="AI58" s="571"/>
      <c r="AJ58" s="571"/>
      <c r="AK58" s="571"/>
      <c r="AL58" s="571"/>
      <c r="AM58" s="570">
        <v>0</v>
      </c>
      <c r="AW58" s="580" t="s">
        <v>387</v>
      </c>
      <c r="AX58" s="111">
        <f>SUM(AX56)</f>
        <v>663321612</v>
      </c>
      <c r="AY58" s="111">
        <f>SUM(AY56)</f>
        <v>0</v>
      </c>
      <c r="AZ58" s="111">
        <f>SUM(AZ56)</f>
        <v>0</v>
      </c>
      <c r="BA58" s="111">
        <v>0</v>
      </c>
    </row>
    <row r="59" spans="1:64" ht="134.25" customHeight="1" x14ac:dyDescent="0.25">
      <c r="U59" s="529" t="s">
        <v>375</v>
      </c>
      <c r="V59" s="530"/>
      <c r="W59" s="530"/>
      <c r="X59" s="531"/>
      <c r="Y59" s="526">
        <f>AVERAGE(Y23,Y42,Y58)</f>
        <v>0.30156765676567659</v>
      </c>
      <c r="Z59" s="526">
        <f>AVERAGE(Z23,Z42,Z58)</f>
        <v>0.84840066522893165</v>
      </c>
      <c r="AF59" s="53"/>
      <c r="AK59" s="572" t="s">
        <v>386</v>
      </c>
      <c r="AL59" s="572"/>
      <c r="AM59" s="569">
        <f>AVERAGE(AM11,AM20,AM23,AM36,AM38,AM42,AM49,AM55,AM58)</f>
        <v>0.25854856200097376</v>
      </c>
      <c r="AV59" s="583"/>
      <c r="AW59" s="583" t="s">
        <v>389</v>
      </c>
      <c r="AX59" s="584">
        <f t="shared" ref="AX59:AZ59" si="11">+AX11+AX20+AX23+AX36+AX49+AX55+AX58</f>
        <v>18999966677.41</v>
      </c>
      <c r="AY59" s="584">
        <f t="shared" si="11"/>
        <v>3076233683</v>
      </c>
      <c r="AZ59" s="584">
        <f t="shared" si="11"/>
        <v>635738280</v>
      </c>
      <c r="BA59" s="585">
        <f>+AZ59/AX59</f>
        <v>3.3459968156463175E-2</v>
      </c>
    </row>
    <row r="60" spans="1:64" x14ac:dyDescent="0.25">
      <c r="AF60" s="53"/>
      <c r="AW60" s="58"/>
      <c r="AX60" s="58"/>
      <c r="AY60" s="58"/>
      <c r="AZ60" s="58"/>
      <c r="BA60" s="58"/>
    </row>
    <row r="61" spans="1:64" x14ac:dyDescent="0.25">
      <c r="AW61" s="58"/>
      <c r="AX61" s="58"/>
      <c r="AY61" s="58"/>
      <c r="AZ61" s="58"/>
      <c r="BA61" s="58"/>
    </row>
    <row r="62" spans="1:64" x14ac:dyDescent="0.25">
      <c r="AW62" s="58"/>
      <c r="AX62" s="58"/>
      <c r="AY62" s="58"/>
      <c r="AZ62" s="58"/>
      <c r="BA62" s="58"/>
    </row>
    <row r="63" spans="1:64" x14ac:dyDescent="0.25">
      <c r="AW63" s="58"/>
      <c r="AX63" s="58"/>
      <c r="AY63" s="58"/>
      <c r="AZ63" s="58"/>
      <c r="BA63" s="58"/>
    </row>
    <row r="64" spans="1:64" x14ac:dyDescent="0.25">
      <c r="AW64" s="58"/>
      <c r="AX64" s="58"/>
      <c r="AY64" s="58"/>
      <c r="AZ64" s="58"/>
      <c r="BA64" s="58"/>
    </row>
    <row r="65" spans="49:53" x14ac:dyDescent="0.25">
      <c r="AW65" s="58"/>
      <c r="AX65" s="58"/>
      <c r="AY65" s="58"/>
      <c r="AZ65" s="58"/>
      <c r="BA65" s="58"/>
    </row>
    <row r="66" spans="49:53" x14ac:dyDescent="0.25">
      <c r="AW66" s="58"/>
      <c r="AX66" s="58"/>
      <c r="AY66" s="58"/>
      <c r="AZ66" s="58"/>
      <c r="BA66" s="58"/>
    </row>
    <row r="67" spans="49:53" x14ac:dyDescent="0.25">
      <c r="AW67" s="58"/>
      <c r="AX67" s="58"/>
      <c r="AY67" s="58"/>
      <c r="AZ67" s="58"/>
      <c r="BA67" s="58"/>
    </row>
    <row r="68" spans="49:53" x14ac:dyDescent="0.25">
      <c r="AW68" s="58"/>
      <c r="AX68" s="58"/>
      <c r="AY68" s="58"/>
      <c r="AZ68" s="58"/>
      <c r="BA68" s="58"/>
    </row>
    <row r="69" spans="49:53" x14ac:dyDescent="0.25">
      <c r="AW69" s="58"/>
      <c r="AX69" s="58"/>
      <c r="AY69" s="58"/>
      <c r="AZ69" s="58"/>
      <c r="BA69" s="58"/>
    </row>
    <row r="70" spans="49:53" x14ac:dyDescent="0.25">
      <c r="AW70" s="58"/>
      <c r="AX70" s="58"/>
      <c r="AY70" s="58"/>
      <c r="AZ70" s="58"/>
      <c r="BA70" s="58"/>
    </row>
    <row r="71" spans="49:53" x14ac:dyDescent="0.25">
      <c r="AW71" s="58"/>
      <c r="AX71" s="58"/>
      <c r="AY71" s="58"/>
      <c r="AZ71" s="58"/>
      <c r="BA71" s="58"/>
    </row>
    <row r="72" spans="49:53" x14ac:dyDescent="0.25">
      <c r="AW72" s="58"/>
      <c r="AX72" s="58"/>
      <c r="AY72" s="58"/>
      <c r="AZ72" s="58"/>
      <c r="BA72" s="58"/>
    </row>
    <row r="73" spans="49:53" x14ac:dyDescent="0.25">
      <c r="AW73" s="58"/>
      <c r="AX73" s="58"/>
      <c r="AY73" s="58"/>
      <c r="AZ73" s="58"/>
      <c r="BA73" s="58"/>
    </row>
    <row r="74" spans="49:53" x14ac:dyDescent="0.25">
      <c r="AW74" s="58"/>
      <c r="AX74" s="58"/>
      <c r="AY74" s="58"/>
      <c r="AZ74" s="58"/>
      <c r="BA74" s="58"/>
    </row>
    <row r="75" spans="49:53" x14ac:dyDescent="0.25">
      <c r="AW75" s="58"/>
      <c r="AX75" s="58"/>
      <c r="AY75" s="58"/>
      <c r="AZ75" s="58"/>
      <c r="BA75" s="58"/>
    </row>
    <row r="76" spans="49:53" x14ac:dyDescent="0.25">
      <c r="AW76" s="58"/>
      <c r="AX76" s="58"/>
      <c r="AY76" s="58"/>
      <c r="AZ76" s="58"/>
      <c r="BA76" s="58"/>
    </row>
    <row r="77" spans="49:53" x14ac:dyDescent="0.25">
      <c r="AW77" s="58"/>
      <c r="AX77" s="58"/>
      <c r="AY77" s="58"/>
      <c r="AZ77" s="58"/>
      <c r="BA77" s="58"/>
    </row>
    <row r="78" spans="49:53" x14ac:dyDescent="0.25">
      <c r="AW78" s="58"/>
      <c r="AX78" s="58"/>
      <c r="AY78" s="58"/>
      <c r="AZ78" s="58"/>
      <c r="BA78" s="58"/>
    </row>
  </sheetData>
  <mergeCells count="548">
    <mergeCell ref="AK59:AL59"/>
    <mergeCell ref="BA7:BA8"/>
    <mergeCell ref="BA12:BA13"/>
    <mergeCell ref="BA14:BA15"/>
    <mergeCell ref="BA24:BA27"/>
    <mergeCell ref="AM44:AM45"/>
    <mergeCell ref="AM47:AM48"/>
    <mergeCell ref="AM50:AM54"/>
    <mergeCell ref="AE43:AE49"/>
    <mergeCell ref="AF49:AL49"/>
    <mergeCell ref="AE50:AE55"/>
    <mergeCell ref="AF55:AL55"/>
    <mergeCell ref="AF36:AL36"/>
    <mergeCell ref="AE37:AE38"/>
    <mergeCell ref="AF38:AL38"/>
    <mergeCell ref="AE39:AE42"/>
    <mergeCell ref="AF42:AL42"/>
    <mergeCell ref="AM39:AM41"/>
    <mergeCell ref="AE9:AE11"/>
    <mergeCell ref="AM7:AM8"/>
    <mergeCell ref="AF11:AL11"/>
    <mergeCell ref="AE12:AE20"/>
    <mergeCell ref="AF20:AL20"/>
    <mergeCell ref="AM21:AM22"/>
    <mergeCell ref="AE21:AE23"/>
    <mergeCell ref="AF23:AL23"/>
    <mergeCell ref="Y44:Y45"/>
    <mergeCell ref="Z44:Z45"/>
    <mergeCell ref="Y47:Y48"/>
    <mergeCell ref="Z47:Z48"/>
    <mergeCell ref="Y56:Y57"/>
    <mergeCell ref="Z56:Z57"/>
    <mergeCell ref="L43:L58"/>
    <mergeCell ref="U59:X59"/>
    <mergeCell ref="M58:X58"/>
    <mergeCell ref="Y16:Y19"/>
    <mergeCell ref="Z16:Z19"/>
    <mergeCell ref="Y21:Y22"/>
    <mergeCell ref="Z21:Z22"/>
    <mergeCell ref="L9:L23"/>
    <mergeCell ref="M23:X23"/>
    <mergeCell ref="Y25:Y27"/>
    <mergeCell ref="Z25:Z27"/>
    <mergeCell ref="Y28:Y30"/>
    <mergeCell ref="Z28:Z30"/>
    <mergeCell ref="L24:L42"/>
    <mergeCell ref="M42:X42"/>
    <mergeCell ref="AR6:AV6"/>
    <mergeCell ref="AW6:BI6"/>
    <mergeCell ref="BK6:BL6"/>
    <mergeCell ref="B1:C4"/>
    <mergeCell ref="D1:BE1"/>
    <mergeCell ref="D2:BE2"/>
    <mergeCell ref="D3:BE3"/>
    <mergeCell ref="D4:BE4"/>
    <mergeCell ref="B5:C5"/>
    <mergeCell ref="D5:BE5"/>
    <mergeCell ref="A7:A8"/>
    <mergeCell ref="B7:B8"/>
    <mergeCell ref="C7:C8"/>
    <mergeCell ref="D7:D8"/>
    <mergeCell ref="E7:E8"/>
    <mergeCell ref="F7:F8"/>
    <mergeCell ref="A6:V6"/>
    <mergeCell ref="AA6:AD6"/>
    <mergeCell ref="AE6:AQ6"/>
    <mergeCell ref="N7:N8"/>
    <mergeCell ref="O7:O8"/>
    <mergeCell ref="P7:P8"/>
    <mergeCell ref="Q7:R7"/>
    <mergeCell ref="S7:S8"/>
    <mergeCell ref="T7:T8"/>
    <mergeCell ref="G7:G8"/>
    <mergeCell ref="H7:H8"/>
    <mergeCell ref="I7:I8"/>
    <mergeCell ref="J7:J8"/>
    <mergeCell ref="L7:L8"/>
    <mergeCell ref="M7:M8"/>
    <mergeCell ref="K7:K8"/>
    <mergeCell ref="AD7:AD8"/>
    <mergeCell ref="AE7:AE8"/>
    <mergeCell ref="AF7:AF8"/>
    <mergeCell ref="AG7:AG8"/>
    <mergeCell ref="AH7:AH8"/>
    <mergeCell ref="AI7:AI8"/>
    <mergeCell ref="U7:U8"/>
    <mergeCell ref="V7:V8"/>
    <mergeCell ref="W7:W8"/>
    <mergeCell ref="AA7:AA8"/>
    <mergeCell ref="AB7:AB8"/>
    <mergeCell ref="AC7:AC8"/>
    <mergeCell ref="Y7:Y8"/>
    <mergeCell ref="Z7:Z8"/>
    <mergeCell ref="AT7:AT8"/>
    <mergeCell ref="AU7:AU8"/>
    <mergeCell ref="AV7:AV8"/>
    <mergeCell ref="AW7:AW8"/>
    <mergeCell ref="AJ7:AJ8"/>
    <mergeCell ref="AK7:AK8"/>
    <mergeCell ref="AN7:AN8"/>
    <mergeCell ref="AO7:AO8"/>
    <mergeCell ref="AP7:AP8"/>
    <mergeCell ref="AQ7:AQ8"/>
    <mergeCell ref="AL7:AL8"/>
    <mergeCell ref="BK7:BK8"/>
    <mergeCell ref="BL7:BL8"/>
    <mergeCell ref="A9:A57"/>
    <mergeCell ref="B9:B57"/>
    <mergeCell ref="C9:C57"/>
    <mergeCell ref="D9:D57"/>
    <mergeCell ref="E9:E57"/>
    <mergeCell ref="F9:F57"/>
    <mergeCell ref="G9:G57"/>
    <mergeCell ref="H9:H57"/>
    <mergeCell ref="BE7:BE8"/>
    <mergeCell ref="BF7:BF8"/>
    <mergeCell ref="BG7:BG8"/>
    <mergeCell ref="BH7:BH8"/>
    <mergeCell ref="BI7:BI8"/>
    <mergeCell ref="BJ7:BJ8"/>
    <mergeCell ref="AX7:AX8"/>
    <mergeCell ref="AY7:AY8"/>
    <mergeCell ref="AZ7:AZ8"/>
    <mergeCell ref="BB7:BB8"/>
    <mergeCell ref="BC7:BC8"/>
    <mergeCell ref="BD7:BD8"/>
    <mergeCell ref="AR7:AR8"/>
    <mergeCell ref="AS7:AS8"/>
    <mergeCell ref="I9:I57"/>
    <mergeCell ref="J9:J57"/>
    <mergeCell ref="S9:S10"/>
    <mergeCell ref="AA9:AA22"/>
    <mergeCell ref="AB9:AB22"/>
    <mergeCell ref="W16:W19"/>
    <mergeCell ref="R21:R22"/>
    <mergeCell ref="S21:S22"/>
    <mergeCell ref="T21:T22"/>
    <mergeCell ref="M16:M19"/>
    <mergeCell ref="N16:N19"/>
    <mergeCell ref="O16:O19"/>
    <mergeCell ref="P16:P19"/>
    <mergeCell ref="Q16:Q19"/>
    <mergeCell ref="R16:R19"/>
    <mergeCell ref="T16:T19"/>
    <mergeCell ref="U16:U19"/>
    <mergeCell ref="V16:V19"/>
    <mergeCell ref="S24:S35"/>
    <mergeCell ref="AA24:AA41"/>
    <mergeCell ref="AB24:AB41"/>
    <mergeCell ref="M39:M41"/>
    <mergeCell ref="BH9:BH10"/>
    <mergeCell ref="BI9:BI10"/>
    <mergeCell ref="BK9:BK10"/>
    <mergeCell ref="BL9:BL10"/>
    <mergeCell ref="S12:S19"/>
    <mergeCell ref="AC12:AC19"/>
    <mergeCell ref="AD12:AD19"/>
    <mergeCell ref="AF12:AF19"/>
    <mergeCell ref="AG12:AG19"/>
    <mergeCell ref="AV9:AV10"/>
    <mergeCell ref="BC9:BC10"/>
    <mergeCell ref="BD9:BD10"/>
    <mergeCell ref="BE9:BE10"/>
    <mergeCell ref="BF9:BF10"/>
    <mergeCell ref="BG9:BG10"/>
    <mergeCell ref="AC9:AC10"/>
    <mergeCell ref="AD9:AD10"/>
    <mergeCell ref="AF9:AF10"/>
    <mergeCell ref="AG9:AG10"/>
    <mergeCell ref="AH9:AH10"/>
    <mergeCell ref="BB12:BB13"/>
    <mergeCell ref="BC12:BC19"/>
    <mergeCell ref="BD12:BD19"/>
    <mergeCell ref="BH12:BH19"/>
    <mergeCell ref="BK12:BK19"/>
    <mergeCell ref="BL12:BL19"/>
    <mergeCell ref="BE13:BE14"/>
    <mergeCell ref="BF13:BF14"/>
    <mergeCell ref="BG13:BG14"/>
    <mergeCell ref="BI13:BI14"/>
    <mergeCell ref="BB14:BB15"/>
    <mergeCell ref="BE16:BE19"/>
    <mergeCell ref="BF16:BF19"/>
    <mergeCell ref="BG16:BG19"/>
    <mergeCell ref="BI16:BI19"/>
    <mergeCell ref="BB16:BB19"/>
    <mergeCell ref="AH12:AH16"/>
    <mergeCell ref="AV12:AV15"/>
    <mergeCell ref="AW12:AW13"/>
    <mergeCell ref="AX12:AX13"/>
    <mergeCell ref="AY12:AY13"/>
    <mergeCell ref="AZ12:AZ13"/>
    <mergeCell ref="AW14:AW15"/>
    <mergeCell ref="AX14:AX15"/>
    <mergeCell ref="AY14:AY15"/>
    <mergeCell ref="AZ14:AZ15"/>
    <mergeCell ref="AY16:AY19"/>
    <mergeCell ref="AZ16:AZ19"/>
    <mergeCell ref="AH17:AH19"/>
    <mergeCell ref="M21:M22"/>
    <mergeCell ref="N21:N22"/>
    <mergeCell ref="O21:O22"/>
    <mergeCell ref="P21:P22"/>
    <mergeCell ref="Q21:Q22"/>
    <mergeCell ref="AV16:AV19"/>
    <mergeCell ref="AW16:AW19"/>
    <mergeCell ref="AX16:AX19"/>
    <mergeCell ref="AF21:AF22"/>
    <mergeCell ref="AG21:AG22"/>
    <mergeCell ref="AH21:AH22"/>
    <mergeCell ref="AI21:AI22"/>
    <mergeCell ref="AJ21:AJ22"/>
    <mergeCell ref="AK21:AK22"/>
    <mergeCell ref="U21:U22"/>
    <mergeCell ref="V21:V22"/>
    <mergeCell ref="W21:W22"/>
    <mergeCell ref="AC21:AC22"/>
    <mergeCell ref="AD21:AD22"/>
    <mergeCell ref="AT21:AT22"/>
    <mergeCell ref="AU21:AU22"/>
    <mergeCell ref="AV21:AV22"/>
    <mergeCell ref="AW21:AW22"/>
    <mergeCell ref="AX21:AX22"/>
    <mergeCell ref="AY21:AY22"/>
    <mergeCell ref="AN21:AN22"/>
    <mergeCell ref="AO21:AO22"/>
    <mergeCell ref="AP21:AP22"/>
    <mergeCell ref="AQ21:AQ22"/>
    <mergeCell ref="AR21:AR22"/>
    <mergeCell ref="AS21:AS22"/>
    <mergeCell ref="BG21:BG22"/>
    <mergeCell ref="BC21:BC23"/>
    <mergeCell ref="BH21:BH22"/>
    <mergeCell ref="BI21:BI22"/>
    <mergeCell ref="BJ21:BJ22"/>
    <mergeCell ref="BK21:BK22"/>
    <mergeCell ref="BL21:BL22"/>
    <mergeCell ref="AZ21:AZ22"/>
    <mergeCell ref="BB21:BB22"/>
    <mergeCell ref="BD21:BD22"/>
    <mergeCell ref="BE21:BE22"/>
    <mergeCell ref="BF21:BF22"/>
    <mergeCell ref="AC24:AC35"/>
    <mergeCell ref="AD24:AD35"/>
    <mergeCell ref="W25:W27"/>
    <mergeCell ref="M28:M30"/>
    <mergeCell ref="N28:N30"/>
    <mergeCell ref="O28:O30"/>
    <mergeCell ref="AK24:AK25"/>
    <mergeCell ref="AN24:AN25"/>
    <mergeCell ref="AO24:AO25"/>
    <mergeCell ref="P28:P30"/>
    <mergeCell ref="Q28:Q30"/>
    <mergeCell ref="R28:R30"/>
    <mergeCell ref="T28:T30"/>
    <mergeCell ref="U28:U30"/>
    <mergeCell ref="V28:V30"/>
    <mergeCell ref="W28:W30"/>
    <mergeCell ref="W31:W35"/>
    <mergeCell ref="M31:M35"/>
    <mergeCell ref="Y31:Y35"/>
    <mergeCell ref="Z31:Z35"/>
    <mergeCell ref="AM24:AM25"/>
    <mergeCell ref="AM28:AM30"/>
    <mergeCell ref="AE24:AE36"/>
    <mergeCell ref="AP24:AP25"/>
    <mergeCell ref="AQ24:AQ25"/>
    <mergeCell ref="AR24:AR25"/>
    <mergeCell ref="AF24:AF35"/>
    <mergeCell ref="AG24:AG35"/>
    <mergeCell ref="AH24:AH27"/>
    <mergeCell ref="AI24:AI25"/>
    <mergeCell ref="AJ24:AJ25"/>
    <mergeCell ref="AH28:AH30"/>
    <mergeCell ref="AI28:AI30"/>
    <mergeCell ref="AJ28:AJ30"/>
    <mergeCell ref="AK28:AK30"/>
    <mergeCell ref="AN28:AN30"/>
    <mergeCell ref="AH31:AH35"/>
    <mergeCell ref="AS24:AS25"/>
    <mergeCell ref="AT24:AT25"/>
    <mergeCell ref="AU24:AU25"/>
    <mergeCell ref="AV24:AV35"/>
    <mergeCell ref="AW24:AW27"/>
    <mergeCell ref="AX24:AX27"/>
    <mergeCell ref="AU28:AU30"/>
    <mergeCell ref="AW28:AW32"/>
    <mergeCell ref="AX28:AX32"/>
    <mergeCell ref="BG29:BG30"/>
    <mergeCell ref="BI29:BI30"/>
    <mergeCell ref="AY24:AY27"/>
    <mergeCell ref="AZ24:AZ27"/>
    <mergeCell ref="BB24:BB27"/>
    <mergeCell ref="BC24:BC35"/>
    <mergeCell ref="BD24:BD35"/>
    <mergeCell ref="BE24:BE26"/>
    <mergeCell ref="AY28:AY32"/>
    <mergeCell ref="AZ28:AZ32"/>
    <mergeCell ref="BB28:BB32"/>
    <mergeCell ref="BE28:BE30"/>
    <mergeCell ref="BF34:BF35"/>
    <mergeCell ref="BG34:BG35"/>
    <mergeCell ref="BI34:BI35"/>
    <mergeCell ref="BE34:BE35"/>
    <mergeCell ref="BL24:BL35"/>
    <mergeCell ref="M25:M27"/>
    <mergeCell ref="N25:N27"/>
    <mergeCell ref="O25:O27"/>
    <mergeCell ref="P25:P27"/>
    <mergeCell ref="Q25:Q27"/>
    <mergeCell ref="R25:R27"/>
    <mergeCell ref="T25:T27"/>
    <mergeCell ref="U25:U27"/>
    <mergeCell ref="V25:V27"/>
    <mergeCell ref="BF24:BF26"/>
    <mergeCell ref="BG24:BG26"/>
    <mergeCell ref="BH24:BH35"/>
    <mergeCell ref="BI24:BI26"/>
    <mergeCell ref="BJ24:BJ25"/>
    <mergeCell ref="BK24:BK35"/>
    <mergeCell ref="BJ28:BJ30"/>
    <mergeCell ref="BF29:BF30"/>
    <mergeCell ref="AO28:AO30"/>
    <mergeCell ref="AP28:AP30"/>
    <mergeCell ref="AQ28:AQ30"/>
    <mergeCell ref="AR28:AR30"/>
    <mergeCell ref="AS28:AS30"/>
    <mergeCell ref="AT28:AT30"/>
    <mergeCell ref="N39:N41"/>
    <mergeCell ref="O39:O41"/>
    <mergeCell ref="P39:P41"/>
    <mergeCell ref="Q39:Q41"/>
    <mergeCell ref="R39:R41"/>
    <mergeCell ref="S39:S41"/>
    <mergeCell ref="T31:T35"/>
    <mergeCell ref="U31:U35"/>
    <mergeCell ref="V31:V35"/>
    <mergeCell ref="N31:N35"/>
    <mergeCell ref="O31:O35"/>
    <mergeCell ref="P31:P35"/>
    <mergeCell ref="Q31:Q35"/>
    <mergeCell ref="R31:R35"/>
    <mergeCell ref="AF39:AF41"/>
    <mergeCell ref="AG39:AG41"/>
    <mergeCell ref="AH39:AH41"/>
    <mergeCell ref="AI39:AI41"/>
    <mergeCell ref="AJ39:AJ41"/>
    <mergeCell ref="T39:T41"/>
    <mergeCell ref="U39:U41"/>
    <mergeCell ref="V39:V41"/>
    <mergeCell ref="W39:W41"/>
    <mergeCell ref="AC39:AC41"/>
    <mergeCell ref="AD39:AD41"/>
    <mergeCell ref="Y39:Y41"/>
    <mergeCell ref="Z39:Z41"/>
    <mergeCell ref="AU39:AU41"/>
    <mergeCell ref="AV39:AV41"/>
    <mergeCell ref="AW39:AW41"/>
    <mergeCell ref="AX39:AX41"/>
    <mergeCell ref="AK39:AK41"/>
    <mergeCell ref="AN39:AN41"/>
    <mergeCell ref="AO39:AO41"/>
    <mergeCell ref="AP39:AP41"/>
    <mergeCell ref="AQ39:AQ41"/>
    <mergeCell ref="AR39:AR41"/>
    <mergeCell ref="BL39:BL41"/>
    <mergeCell ref="S43:S48"/>
    <mergeCell ref="AA43:AA57"/>
    <mergeCell ref="AB43:AB57"/>
    <mergeCell ref="AC43:AC48"/>
    <mergeCell ref="AD43:AD48"/>
    <mergeCell ref="AF43:AF48"/>
    <mergeCell ref="AG43:AG48"/>
    <mergeCell ref="BF39:BF41"/>
    <mergeCell ref="BG39:BG41"/>
    <mergeCell ref="BH39:BH41"/>
    <mergeCell ref="BI39:BI41"/>
    <mergeCell ref="BJ39:BJ41"/>
    <mergeCell ref="BK39:BK41"/>
    <mergeCell ref="AY39:AY41"/>
    <mergeCell ref="AZ39:AZ41"/>
    <mergeCell ref="BB39:BB41"/>
    <mergeCell ref="BC39:BC41"/>
    <mergeCell ref="BD39:BD41"/>
    <mergeCell ref="BE39:BE41"/>
    <mergeCell ref="AS39:AS41"/>
    <mergeCell ref="AT39:AT41"/>
    <mergeCell ref="BK43:BK48"/>
    <mergeCell ref="BL43:BL48"/>
    <mergeCell ref="M44:M45"/>
    <mergeCell ref="N44:N45"/>
    <mergeCell ref="O44:O45"/>
    <mergeCell ref="P44:P45"/>
    <mergeCell ref="Q44:Q45"/>
    <mergeCell ref="AV43:AV48"/>
    <mergeCell ref="AW43:AW45"/>
    <mergeCell ref="AX43:AX45"/>
    <mergeCell ref="AY43:AY45"/>
    <mergeCell ref="AZ43:AZ45"/>
    <mergeCell ref="BB43:BB45"/>
    <mergeCell ref="BI44:BI45"/>
    <mergeCell ref="BJ44:BJ45"/>
    <mergeCell ref="AW46:AW48"/>
    <mergeCell ref="AX46:AX48"/>
    <mergeCell ref="AY46:AY48"/>
    <mergeCell ref="AZ46:AZ48"/>
    <mergeCell ref="BB46:BB48"/>
    <mergeCell ref="BG47:BG48"/>
    <mergeCell ref="AQ44:AQ45"/>
    <mergeCell ref="AR44:AR45"/>
    <mergeCell ref="AS44:AS45"/>
    <mergeCell ref="AT44:AT45"/>
    <mergeCell ref="AU44:AU45"/>
    <mergeCell ref="BE44:BE45"/>
    <mergeCell ref="BC43:BC48"/>
    <mergeCell ref="BD43:BD48"/>
    <mergeCell ref="BH43:BH48"/>
    <mergeCell ref="AI47:AI48"/>
    <mergeCell ref="M47:M48"/>
    <mergeCell ref="N47:N48"/>
    <mergeCell ref="O47:O48"/>
    <mergeCell ref="P47:P48"/>
    <mergeCell ref="Q47:Q48"/>
    <mergeCell ref="R47:R48"/>
    <mergeCell ref="BF44:BF45"/>
    <mergeCell ref="BG44:BG45"/>
    <mergeCell ref="AI44:AI45"/>
    <mergeCell ref="AJ44:AJ45"/>
    <mergeCell ref="AK44:AK45"/>
    <mergeCell ref="AN44:AN45"/>
    <mergeCell ref="AO44:AO45"/>
    <mergeCell ref="AP44:AP45"/>
    <mergeCell ref="R44:R45"/>
    <mergeCell ref="T44:T45"/>
    <mergeCell ref="U44:U45"/>
    <mergeCell ref="V44:V45"/>
    <mergeCell ref="W44:W45"/>
    <mergeCell ref="AH44:AH45"/>
    <mergeCell ref="BI47:BI48"/>
    <mergeCell ref="BJ47:BJ48"/>
    <mergeCell ref="S50:S54"/>
    <mergeCell ref="AC50:AC54"/>
    <mergeCell ref="AD50:AD54"/>
    <mergeCell ref="AF50:AF54"/>
    <mergeCell ref="AG50:AG54"/>
    <mergeCell ref="AH50:AH54"/>
    <mergeCell ref="AI50:AI54"/>
    <mergeCell ref="AR47:AR48"/>
    <mergeCell ref="AS47:AS48"/>
    <mergeCell ref="AT47:AT48"/>
    <mergeCell ref="AU47:AU48"/>
    <mergeCell ref="BE47:BE48"/>
    <mergeCell ref="BF47:BF48"/>
    <mergeCell ref="AJ47:AJ48"/>
    <mergeCell ref="AK47:AK48"/>
    <mergeCell ref="AN47:AN48"/>
    <mergeCell ref="AO47:AO48"/>
    <mergeCell ref="AP47:AP48"/>
    <mergeCell ref="AQ47:AQ48"/>
    <mergeCell ref="T47:T48"/>
    <mergeCell ref="U47:U48"/>
    <mergeCell ref="AR50:AR54"/>
    <mergeCell ref="AS50:AS54"/>
    <mergeCell ref="AT50:AT54"/>
    <mergeCell ref="AU50:AU54"/>
    <mergeCell ref="AV50:AV54"/>
    <mergeCell ref="AW50:AW51"/>
    <mergeCell ref="AJ50:AJ54"/>
    <mergeCell ref="AK50:AK54"/>
    <mergeCell ref="AN50:AN54"/>
    <mergeCell ref="AO50:AO54"/>
    <mergeCell ref="AP50:AP54"/>
    <mergeCell ref="AQ50:AQ54"/>
    <mergeCell ref="AL50:AL54"/>
    <mergeCell ref="BK50:BK54"/>
    <mergeCell ref="BL50:BL54"/>
    <mergeCell ref="AW52:AW53"/>
    <mergeCell ref="AX52:AX53"/>
    <mergeCell ref="AY52:AY53"/>
    <mergeCell ref="AZ52:AZ53"/>
    <mergeCell ref="BB52:BB53"/>
    <mergeCell ref="BE53:BE54"/>
    <mergeCell ref="BF53:BF54"/>
    <mergeCell ref="BG53:BG54"/>
    <mergeCell ref="BE50:BE52"/>
    <mergeCell ref="BF50:BF52"/>
    <mergeCell ref="BG50:BG52"/>
    <mergeCell ref="BH50:BH54"/>
    <mergeCell ref="BI50:BI52"/>
    <mergeCell ref="BJ50:BJ54"/>
    <mergeCell ref="BI53:BI54"/>
    <mergeCell ref="AX50:AX51"/>
    <mergeCell ref="AY50:AY51"/>
    <mergeCell ref="AZ50:AZ51"/>
    <mergeCell ref="BB50:BB51"/>
    <mergeCell ref="BC50:BC54"/>
    <mergeCell ref="BD50:BD54"/>
    <mergeCell ref="AT56:AT57"/>
    <mergeCell ref="S56:S57"/>
    <mergeCell ref="T56:T57"/>
    <mergeCell ref="U56:U57"/>
    <mergeCell ref="V56:V57"/>
    <mergeCell ref="W56:W57"/>
    <mergeCell ref="AC56:AC57"/>
    <mergeCell ref="X56:X57"/>
    <mergeCell ref="M56:M57"/>
    <mergeCell ref="N56:N57"/>
    <mergeCell ref="O56:O57"/>
    <mergeCell ref="P56:P57"/>
    <mergeCell ref="Q56:Q57"/>
    <mergeCell ref="R56:R57"/>
    <mergeCell ref="AE56:AE58"/>
    <mergeCell ref="AF58:AL58"/>
    <mergeCell ref="BB56:BB57"/>
    <mergeCell ref="BC56:BC57"/>
    <mergeCell ref="BD56:BD57"/>
    <mergeCell ref="BH56:BH57"/>
    <mergeCell ref="BK56:BK57"/>
    <mergeCell ref="BL56:BL57"/>
    <mergeCell ref="AU56:AU57"/>
    <mergeCell ref="AV56:AV57"/>
    <mergeCell ref="AW56:AW57"/>
    <mergeCell ref="AX56:AX57"/>
    <mergeCell ref="AY56:AY57"/>
    <mergeCell ref="AZ56:AZ57"/>
    <mergeCell ref="AL21:AL22"/>
    <mergeCell ref="AL24:AL25"/>
    <mergeCell ref="AL28:AL30"/>
    <mergeCell ref="AL39:AL41"/>
    <mergeCell ref="AL44:AL45"/>
    <mergeCell ref="AL47:AL48"/>
    <mergeCell ref="K9:K57"/>
    <mergeCell ref="X7:X8"/>
    <mergeCell ref="X16:X19"/>
    <mergeCell ref="X21:X22"/>
    <mergeCell ref="X25:X27"/>
    <mergeCell ref="X28:X30"/>
    <mergeCell ref="X31:X35"/>
    <mergeCell ref="X39:X41"/>
    <mergeCell ref="X44:X45"/>
    <mergeCell ref="X47:X48"/>
    <mergeCell ref="AD56:AD57"/>
    <mergeCell ref="AF56:AF57"/>
    <mergeCell ref="AG56:AG57"/>
    <mergeCell ref="AH56:AH57"/>
    <mergeCell ref="V47:V48"/>
    <mergeCell ref="W47:W48"/>
    <mergeCell ref="AH47:AH48"/>
  </mergeCells>
  <pageMargins left="0.7" right="0.7" top="0.75" bottom="0.75" header="0.3" footer="0.3"/>
  <pageSetup orientation="portrait" horizontalDpi="4294967294"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topLeftCell="A10" workbookViewId="0">
      <selection activeCell="B20" sqref="B20:I20"/>
    </sheetView>
  </sheetViews>
  <sheetFormatPr baseColWidth="10" defaultRowHeight="15" x14ac:dyDescent="0.25"/>
  <cols>
    <col min="10" max="10" width="3.42578125" customWidth="1"/>
  </cols>
  <sheetData>
    <row r="2" spans="2:10" x14ac:dyDescent="0.25">
      <c r="B2" s="460" t="s">
        <v>327</v>
      </c>
      <c r="C2" s="461"/>
      <c r="D2" s="461"/>
      <c r="E2" s="461"/>
      <c r="F2" s="461"/>
      <c r="G2" s="462" t="s">
        <v>328</v>
      </c>
      <c r="H2" s="464" t="s">
        <v>329</v>
      </c>
      <c r="I2" s="466" t="s">
        <v>330</v>
      </c>
    </row>
    <row r="3" spans="2:10" ht="30" x14ac:dyDescent="0.25">
      <c r="B3" s="117" t="s">
        <v>331</v>
      </c>
      <c r="C3" s="118">
        <v>2023</v>
      </c>
      <c r="D3" s="177">
        <v>2024</v>
      </c>
      <c r="E3" s="120" t="s">
        <v>332</v>
      </c>
      <c r="F3" s="178" t="s">
        <v>333</v>
      </c>
      <c r="G3" s="463"/>
      <c r="H3" s="465"/>
      <c r="I3" s="467"/>
    </row>
    <row r="4" spans="2:10" ht="35.25" customHeight="1" x14ac:dyDescent="0.25">
      <c r="B4" s="122" t="s">
        <v>334</v>
      </c>
      <c r="C4" s="123">
        <v>9.76</v>
      </c>
      <c r="D4" s="123">
        <v>8.76</v>
      </c>
      <c r="E4" s="124">
        <f>D4-C4</f>
        <v>-1</v>
      </c>
      <c r="F4" s="125">
        <f>E4/C4</f>
        <v>-0.10245901639344263</v>
      </c>
      <c r="G4" s="126">
        <v>104</v>
      </c>
      <c r="H4" s="126">
        <v>93</v>
      </c>
      <c r="I4" s="127">
        <f>H4-G4</f>
        <v>-11</v>
      </c>
    </row>
    <row r="5" spans="2:10" x14ac:dyDescent="0.25">
      <c r="B5" s="128"/>
      <c r="C5" s="128"/>
      <c r="D5" s="128"/>
      <c r="E5" s="128"/>
      <c r="F5" s="128"/>
      <c r="G5" s="128"/>
      <c r="H5" s="128"/>
      <c r="I5" s="128"/>
    </row>
    <row r="6" spans="2:10" x14ac:dyDescent="0.25">
      <c r="B6" s="460" t="s">
        <v>335</v>
      </c>
      <c r="C6" s="461"/>
      <c r="D6" s="461"/>
      <c r="E6" s="461"/>
      <c r="F6" s="461"/>
      <c r="G6" s="462" t="s">
        <v>336</v>
      </c>
      <c r="H6" s="464" t="s">
        <v>337</v>
      </c>
      <c r="I6" s="466" t="s">
        <v>330</v>
      </c>
    </row>
    <row r="7" spans="2:10" ht="30" x14ac:dyDescent="0.25">
      <c r="B7" s="117" t="s">
        <v>331</v>
      </c>
      <c r="C7" s="118">
        <v>2023</v>
      </c>
      <c r="D7" s="177">
        <v>2024</v>
      </c>
      <c r="E7" s="120" t="s">
        <v>332</v>
      </c>
      <c r="F7" s="178" t="s">
        <v>333</v>
      </c>
      <c r="G7" s="463"/>
      <c r="H7" s="465"/>
      <c r="I7" s="467"/>
    </row>
    <row r="8" spans="2:10" ht="27" customHeight="1" x14ac:dyDescent="0.25">
      <c r="B8" s="122" t="s">
        <v>338</v>
      </c>
      <c r="C8" s="123">
        <v>181.22</v>
      </c>
      <c r="D8" s="123">
        <v>181.22</v>
      </c>
      <c r="E8" s="124">
        <f>D8-C8</f>
        <v>0</v>
      </c>
      <c r="F8" s="125">
        <f>E8/C8</f>
        <v>0</v>
      </c>
      <c r="G8" s="126">
        <v>1931</v>
      </c>
      <c r="H8" s="126">
        <v>1931</v>
      </c>
      <c r="I8" s="127">
        <f>H8-G8</f>
        <v>0</v>
      </c>
    </row>
    <row r="10" spans="2:10" ht="15.75" thickBot="1" x14ac:dyDescent="0.3"/>
    <row r="11" spans="2:10" x14ac:dyDescent="0.25">
      <c r="B11" s="129"/>
      <c r="C11" s="130"/>
      <c r="D11" s="130"/>
      <c r="E11" s="130"/>
      <c r="F11" s="130"/>
      <c r="G11" s="130"/>
      <c r="H11" s="130"/>
      <c r="I11" s="130"/>
      <c r="J11" s="131"/>
    </row>
    <row r="12" spans="2:10" x14ac:dyDescent="0.25">
      <c r="B12" s="475" t="s">
        <v>327</v>
      </c>
      <c r="C12" s="476"/>
      <c r="D12" s="476"/>
      <c r="E12" s="476"/>
      <c r="F12" s="476"/>
      <c r="G12" s="477" t="s">
        <v>328</v>
      </c>
      <c r="H12" s="468" t="s">
        <v>329</v>
      </c>
      <c r="I12" s="470" t="s">
        <v>330</v>
      </c>
      <c r="J12" s="132"/>
    </row>
    <row r="13" spans="2:10" ht="30" x14ac:dyDescent="0.25">
      <c r="B13" s="139" t="s">
        <v>331</v>
      </c>
      <c r="C13" s="141">
        <v>2023</v>
      </c>
      <c r="D13" s="179">
        <v>2024</v>
      </c>
      <c r="E13" s="180" t="s">
        <v>332</v>
      </c>
      <c r="F13" s="180" t="s">
        <v>333</v>
      </c>
      <c r="G13" s="478"/>
      <c r="H13" s="469"/>
      <c r="I13" s="471"/>
      <c r="J13" s="132"/>
    </row>
    <row r="14" spans="2:10" ht="33" customHeight="1" thickBot="1" x14ac:dyDescent="0.3">
      <c r="B14" s="142" t="s">
        <v>334</v>
      </c>
      <c r="C14" s="143">
        <v>3.66</v>
      </c>
      <c r="D14" s="143">
        <v>3.63</v>
      </c>
      <c r="E14" s="144">
        <f>D14-C14</f>
        <v>-3.0000000000000249E-2</v>
      </c>
      <c r="F14" s="145">
        <f>E14/C14</f>
        <v>-8.1967213114754779E-3</v>
      </c>
      <c r="G14" s="146">
        <v>39</v>
      </c>
      <c r="H14" s="146">
        <v>39</v>
      </c>
      <c r="I14" s="147">
        <f>H14-G14</f>
        <v>0</v>
      </c>
      <c r="J14" s="132"/>
    </row>
    <row r="15" spans="2:10" ht="33" customHeight="1" thickBot="1" x14ac:dyDescent="0.3">
      <c r="B15" s="472" t="s">
        <v>366</v>
      </c>
      <c r="C15" s="473"/>
      <c r="D15" s="473"/>
      <c r="E15" s="473"/>
      <c r="F15" s="473"/>
      <c r="G15" s="473"/>
      <c r="H15" s="473"/>
      <c r="I15" s="474"/>
      <c r="J15" s="132"/>
    </row>
    <row r="16" spans="2:10" x14ac:dyDescent="0.25">
      <c r="B16" s="133"/>
      <c r="C16" s="134"/>
      <c r="D16" s="134"/>
      <c r="E16" s="134"/>
      <c r="F16" s="134"/>
      <c r="G16" s="134"/>
      <c r="H16" s="134"/>
      <c r="I16" s="134"/>
      <c r="J16" s="132"/>
    </row>
    <row r="17" spans="2:10" x14ac:dyDescent="0.25">
      <c r="B17" s="475" t="s">
        <v>335</v>
      </c>
      <c r="C17" s="476"/>
      <c r="D17" s="476"/>
      <c r="E17" s="476"/>
      <c r="F17" s="476"/>
      <c r="G17" s="477" t="s">
        <v>336</v>
      </c>
      <c r="H17" s="468" t="s">
        <v>337</v>
      </c>
      <c r="I17" s="470" t="s">
        <v>330</v>
      </c>
      <c r="J17" s="132"/>
    </row>
    <row r="18" spans="2:10" ht="30" x14ac:dyDescent="0.25">
      <c r="B18" s="139" t="s">
        <v>331</v>
      </c>
      <c r="C18" s="141">
        <v>2023</v>
      </c>
      <c r="D18" s="179">
        <v>2024</v>
      </c>
      <c r="E18" s="180" t="s">
        <v>332</v>
      </c>
      <c r="F18" s="180" t="s">
        <v>333</v>
      </c>
      <c r="G18" s="478"/>
      <c r="H18" s="469"/>
      <c r="I18" s="471"/>
      <c r="J18" s="132"/>
    </row>
    <row r="19" spans="2:10" ht="26.25" customHeight="1" thickBot="1" x14ac:dyDescent="0.3">
      <c r="B19" s="142" t="s">
        <v>338</v>
      </c>
      <c r="C19" s="143">
        <v>78.64</v>
      </c>
      <c r="D19" s="143">
        <v>65.62</v>
      </c>
      <c r="E19" s="144">
        <f>D19-C19</f>
        <v>-13.019999999999996</v>
      </c>
      <c r="F19" s="145">
        <f>E19/C19</f>
        <v>-0.16556459816887076</v>
      </c>
      <c r="G19" s="146">
        <v>838</v>
      </c>
      <c r="H19" s="146">
        <v>705</v>
      </c>
      <c r="I19" s="147">
        <f>H19-G19</f>
        <v>-133</v>
      </c>
      <c r="J19" s="132"/>
    </row>
    <row r="20" spans="2:10" ht="39" customHeight="1" thickBot="1" x14ac:dyDescent="0.3">
      <c r="B20" s="472" t="s">
        <v>367</v>
      </c>
      <c r="C20" s="473"/>
      <c r="D20" s="473"/>
      <c r="E20" s="473"/>
      <c r="F20" s="473"/>
      <c r="G20" s="473"/>
      <c r="H20" s="473"/>
      <c r="I20" s="474"/>
      <c r="J20" s="132"/>
    </row>
    <row r="21" spans="2:10" ht="15.75" thickBot="1" x14ac:dyDescent="0.3">
      <c r="B21" s="135" t="s">
        <v>365</v>
      </c>
      <c r="C21" s="136"/>
      <c r="D21" s="136"/>
      <c r="E21" s="136"/>
      <c r="F21" s="136"/>
      <c r="G21" s="136"/>
      <c r="H21" s="136"/>
      <c r="I21" s="136"/>
      <c r="J21" s="137"/>
    </row>
  </sheetData>
  <mergeCells count="18">
    <mergeCell ref="B2:F2"/>
    <mergeCell ref="G2:G3"/>
    <mergeCell ref="H2:H3"/>
    <mergeCell ref="I2:I3"/>
    <mergeCell ref="B6:F6"/>
    <mergeCell ref="G6:G7"/>
    <mergeCell ref="H6:H7"/>
    <mergeCell ref="I6:I7"/>
    <mergeCell ref="B20:I20"/>
    <mergeCell ref="B12:F12"/>
    <mergeCell ref="G12:G13"/>
    <mergeCell ref="H12:H13"/>
    <mergeCell ref="I12:I13"/>
    <mergeCell ref="B15:I15"/>
    <mergeCell ref="B17:F17"/>
    <mergeCell ref="G17:G18"/>
    <mergeCell ref="H17:H18"/>
    <mergeCell ref="I17:I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31 de marzo</vt:lpstr>
      <vt:lpstr>metas de bienestar I</vt:lpstr>
      <vt:lpstr>31 de mayo</vt:lpstr>
      <vt:lpstr>metas de bienestar II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bernarda perez carmona</cp:lastModifiedBy>
  <dcterms:created xsi:type="dcterms:W3CDTF">2022-12-26T20:23:47Z</dcterms:created>
  <dcterms:modified xsi:type="dcterms:W3CDTF">2024-06-24T22:53:22Z</dcterms:modified>
</cp:coreProperties>
</file>