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PLANEACION 2024\PLANES DE ACCION 2024\CORVIVIENDA\MAYO 2024\"/>
    </mc:Choice>
  </mc:AlternateContent>
  <bookViews>
    <workbookView xWindow="0" yWindow="0" windowWidth="20490" windowHeight="7755"/>
  </bookViews>
  <sheets>
    <sheet name="SEGPAAI-Abr-May 2024" sheetId="2" r:id="rId1"/>
  </sheets>
  <definedNames>
    <definedName name="_xlnm.Print_Area" localSheetId="0">'SEGPAAI-Abr-May 2024'!$A$1:$AZ$19</definedName>
    <definedName name="_xlnm.Print_Titles" localSheetId="0">'SEGPAAI-Abr-May 2024'!$1:$5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8" i="2" l="1"/>
  <c r="AW20" i="2"/>
  <c r="AI11" i="2" l="1"/>
  <c r="AI10" i="2"/>
  <c r="AH19" i="2"/>
  <c r="AH18" i="2"/>
  <c r="AH16" i="2"/>
  <c r="AY19" i="2"/>
  <c r="AX19" i="2"/>
  <c r="AW19" i="2"/>
  <c r="AV19" i="2"/>
  <c r="AS19" i="2"/>
  <c r="AY18" i="2"/>
  <c r="AY17" i="2"/>
  <c r="AX18" i="2"/>
  <c r="AW18" i="2"/>
  <c r="AV18" i="2"/>
  <c r="AS18" i="2"/>
  <c r="AY16" i="2"/>
  <c r="AY15" i="2"/>
  <c r="AX16" i="2"/>
  <c r="AW16" i="2"/>
  <c r="AV16" i="2"/>
  <c r="AS16" i="2"/>
  <c r="U19" i="2"/>
  <c r="AY14" i="2"/>
  <c r="AX14" i="2"/>
  <c r="AW14" i="2"/>
  <c r="AV14" i="2"/>
  <c r="AY13" i="2"/>
  <c r="AS14" i="2"/>
  <c r="AH14" i="2"/>
  <c r="AH13" i="2"/>
  <c r="X14" i="2"/>
  <c r="U14" i="2"/>
  <c r="AY12" i="2"/>
  <c r="AX12" i="2"/>
  <c r="AW12" i="2"/>
  <c r="AV12" i="2"/>
  <c r="AS12" i="2"/>
  <c r="AY10" i="2"/>
  <c r="AH12" i="2"/>
  <c r="AH11" i="2"/>
  <c r="AH10" i="2"/>
  <c r="U12" i="2"/>
  <c r="X12" i="2"/>
  <c r="AY9" i="2"/>
  <c r="AX9" i="2"/>
  <c r="AW9" i="2"/>
  <c r="AV9" i="2"/>
  <c r="AY6" i="2"/>
  <c r="AS9" i="2"/>
  <c r="AH9" i="2"/>
  <c r="AH8" i="2"/>
  <c r="AH7" i="2"/>
  <c r="AH6" i="2"/>
  <c r="X9" i="2"/>
  <c r="U9" i="2"/>
  <c r="U8" i="2" l="1"/>
  <c r="T8" i="2"/>
  <c r="Y13" i="2"/>
  <c r="X13" i="2"/>
  <c r="W13" i="2"/>
  <c r="U13" i="2"/>
  <c r="P13" i="2"/>
  <c r="T13" i="2"/>
  <c r="V10" i="2"/>
  <c r="AN6" i="2"/>
  <c r="S6" i="2"/>
  <c r="T6" i="2"/>
  <c r="AI7" i="2"/>
  <c r="AI6" i="2"/>
  <c r="AG7" i="2"/>
  <c r="AG6" i="2"/>
  <c r="Y6" i="2"/>
  <c r="X8" i="2"/>
  <c r="X6" i="2"/>
  <c r="W8" i="2"/>
  <c r="W6" i="2"/>
  <c r="V6" i="2"/>
  <c r="U6" i="2"/>
  <c r="S8" i="2"/>
  <c r="AM6" i="2"/>
  <c r="AE7" i="2"/>
  <c r="AN13" i="2"/>
  <c r="AM13" i="2"/>
  <c r="AN10" i="2"/>
  <c r="T15" i="2" l="1"/>
  <c r="U15" i="2" s="1"/>
  <c r="T17" i="2"/>
  <c r="U17" i="2" s="1"/>
  <c r="T11" i="2"/>
  <c r="T10" i="2"/>
  <c r="V15" i="2" l="1"/>
  <c r="W15" i="2"/>
  <c r="W17" i="2"/>
  <c r="W10" i="2"/>
  <c r="W11" i="2"/>
  <c r="O17" i="2" l="1"/>
  <c r="X17" i="2" s="1"/>
  <c r="O15" i="2"/>
  <c r="X15" i="2" s="1"/>
  <c r="X18" i="2" s="1"/>
  <c r="X19" i="2" s="1"/>
  <c r="H13" i="2"/>
  <c r="AE11" i="2"/>
  <c r="P11" i="2" s="1"/>
  <c r="AE10" i="2"/>
  <c r="AE6" i="2"/>
  <c r="P10" i="2" l="1"/>
  <c r="H10" i="2" s="1"/>
  <c r="AM10" i="2"/>
  <c r="Y15" i="2"/>
  <c r="Y19" i="2" s="1"/>
  <c r="U10" i="2"/>
  <c r="O11" i="2"/>
  <c r="X11" i="2" s="1"/>
  <c r="U11" i="2"/>
  <c r="O13" i="2"/>
  <c r="Y10" i="2"/>
  <c r="V13" i="2"/>
  <c r="P6" i="2"/>
  <c r="AI8" i="2"/>
  <c r="O10" i="2"/>
  <c r="X10" i="2" s="1"/>
  <c r="P8" i="2"/>
  <c r="O6" i="2" l="1"/>
  <c r="V19" i="2"/>
  <c r="H6" i="2"/>
  <c r="H8" i="2"/>
  <c r="O8" i="2"/>
</calcChain>
</file>

<file path=xl/comments1.xml><?xml version="1.0" encoding="utf-8"?>
<comments xmlns="http://schemas.openxmlformats.org/spreadsheetml/2006/main">
  <authors>
    <author>MacBook Air</author>
  </authors>
  <commentList>
    <comment ref="P6" authorId="0" shapeId="0">
      <text>
        <r>
          <rPr>
            <b/>
            <sz val="10"/>
            <color rgb="FF000000"/>
            <rFont val="Calibri"/>
            <family val="34"/>
          </rPr>
          <t xml:space="preserve">787 Mi Casa Ya </t>
        </r>
        <r>
          <rPr>
            <sz val="10"/>
            <color rgb="FF000000"/>
            <rFont val="Calibri"/>
            <family val="34"/>
          </rPr>
          <t xml:space="preserve">
</t>
        </r>
        <r>
          <rPr>
            <sz val="10"/>
            <color rgb="FF000000"/>
            <rFont val="Calibri"/>
            <family val="34"/>
          </rPr>
          <t xml:space="preserve">331 - Cupos disponibles pendiente de asignar 
</t>
        </r>
        <r>
          <rPr>
            <sz val="10"/>
            <color rgb="FF000000"/>
            <rFont val="Calibri"/>
            <family val="34"/>
          </rPr>
          <t xml:space="preserve">50 -   Estado por Asignar 
</t>
        </r>
        <r>
          <rPr>
            <sz val="10"/>
            <color rgb="FF000000"/>
            <rFont val="Calibri"/>
            <family val="34"/>
          </rPr>
          <t xml:space="preserve">164 - Por asignar con el presupuesto $1.908.686.240,58 de 2023 
</t>
        </r>
        <r>
          <rPr>
            <sz val="10"/>
            <color rgb="FF000000"/>
            <rFont val="Calibri"/>
            <family val="34"/>
          </rPr>
          <t xml:space="preserve">242 - Presupuesto 2024
</t>
        </r>
        <r>
          <rPr>
            <b/>
            <sz val="10"/>
            <color rgb="FF000000"/>
            <rFont val="Calibri"/>
            <family val="34"/>
          </rPr>
          <t>10 Subsidios Ciudadela de La Paz 3, 4 y 5</t>
        </r>
        <r>
          <rPr>
            <sz val="10"/>
            <color rgb="FF000000"/>
            <rFont val="Calibri"/>
            <family val="34"/>
          </rPr>
          <t xml:space="preserve">
</t>
        </r>
        <r>
          <rPr>
            <sz val="10"/>
            <color rgb="FF000000"/>
            <rFont val="Calibri"/>
            <family val="34"/>
          </rPr>
          <t xml:space="preserve">1 SFV etapa 4, manzana E
</t>
        </r>
        <r>
          <rPr>
            <sz val="10"/>
            <color rgb="FF000000"/>
            <rFont val="Calibri"/>
            <family val="34"/>
          </rPr>
          <t xml:space="preserve">1 SFV etapa 5, manzana E
</t>
        </r>
        <r>
          <rPr>
            <sz val="10"/>
            <color rgb="FF000000"/>
            <rFont val="Calibri"/>
            <family val="34"/>
          </rPr>
          <t xml:space="preserve">4 SFV etapa 5, manzana F
</t>
        </r>
        <r>
          <rPr>
            <sz val="10"/>
            <color rgb="FF000000"/>
            <rFont val="Calibri"/>
            <family val="34"/>
          </rPr>
          <t xml:space="preserve">4 SFV etapa 5, manzana G
</t>
        </r>
        <r>
          <rPr>
            <b/>
            <sz val="10"/>
            <color rgb="FF000000"/>
            <rFont val="Calibri"/>
            <family val="34"/>
          </rPr>
          <t xml:space="preserve">35 Caminos del Cerro - Pasacaballos 
</t>
        </r>
        <r>
          <rPr>
            <sz val="10"/>
            <color rgb="FF000000"/>
            <rFont val="Times New Roman"/>
            <family val="1"/>
          </rPr>
          <t xml:space="preserve">
</t>
        </r>
        <r>
          <rPr>
            <b/>
            <sz val="7"/>
            <color rgb="FF000000"/>
            <rFont val="Times New Roman"/>
            <family val="1"/>
          </rPr>
          <t xml:space="preserve">Fuente: </t>
        </r>
        <r>
          <rPr>
            <sz val="7"/>
            <color rgb="FF000000"/>
            <rFont val="Times New Roman"/>
            <family val="1"/>
          </rPr>
          <t xml:space="preserve">ES-DEFO-26 Acta Administrativa de Entrega - Empalme v8 y Memorando DTECNICA No. 
</t>
        </r>
        <r>
          <rPr>
            <sz val="7"/>
            <color rgb="FF000000"/>
            <rFont val="Times New Roman"/>
            <family val="1"/>
          </rPr>
          <t xml:space="preserve">1506 del 26 de diciembre de 2023
</t>
        </r>
        <r>
          <rPr>
            <b/>
            <sz val="10"/>
            <color rgb="FF000000"/>
            <rFont val="Calibri"/>
            <family val="34"/>
          </rPr>
          <t xml:space="preserve">
</t>
        </r>
        <r>
          <rPr>
            <b/>
            <sz val="10"/>
            <color rgb="FF000000"/>
            <rFont val="Calibri"/>
            <family val="34"/>
          </rPr>
          <t>117 Subsidios Complementarios</t>
        </r>
        <r>
          <rPr>
            <sz val="10"/>
            <color rgb="FF000000"/>
            <rFont val="Calibri"/>
            <family val="34"/>
          </rPr>
          <t xml:space="preserve">
</t>
        </r>
        <r>
          <rPr>
            <sz val="10"/>
            <color rgb="FF000000"/>
            <rFont val="Calibri"/>
            <family val="34"/>
          </rPr>
          <t xml:space="preserve">
</t>
        </r>
        <r>
          <rPr>
            <b/>
            <sz val="7"/>
            <color rgb="FF000000"/>
            <rFont val="Times New Roman"/>
            <family val="1"/>
          </rPr>
          <t xml:space="preserve">Fuente: </t>
        </r>
        <r>
          <rPr>
            <sz val="7"/>
            <color rgb="FF000000"/>
            <rFont val="Times New Roman"/>
            <family val="1"/>
          </rPr>
          <t>Memorando DTECNICA 119 - 26032024 - RESPUESTA INCORPORACIÓN ACUERDO 138-2024 MEJORAMIENTO DE VIVIENDA</t>
        </r>
      </text>
    </comment>
    <comment ref="AE6" authorId="0" shapeId="0">
      <text>
        <r>
          <rPr>
            <b/>
            <sz val="10"/>
            <color rgb="FF000000"/>
            <rFont val="Times New Roman"/>
            <family val="1"/>
          </rPr>
          <t xml:space="preserve">787 Mi Casa Ya </t>
        </r>
        <r>
          <rPr>
            <sz val="10"/>
            <color rgb="FF000000"/>
            <rFont val="Times New Roman"/>
            <family val="1"/>
          </rPr>
          <t xml:space="preserve">
</t>
        </r>
        <r>
          <rPr>
            <sz val="10"/>
            <color rgb="FF000000"/>
            <rFont val="Times New Roman"/>
            <family val="1"/>
          </rPr>
          <t xml:space="preserve">331 - Cupos disponibles pendiente de asignar 
</t>
        </r>
        <r>
          <rPr>
            <sz val="10"/>
            <color rgb="FF000000"/>
            <rFont val="Times New Roman"/>
            <family val="1"/>
          </rPr>
          <t xml:space="preserve">50 -   Estado por Asignar 
</t>
        </r>
        <r>
          <rPr>
            <sz val="10"/>
            <color rgb="FF000000"/>
            <rFont val="Times New Roman"/>
            <family val="1"/>
          </rPr>
          <t xml:space="preserve">164 - Por asignar con el presupuesto $1.908.686.240,58 de 2023 
</t>
        </r>
        <r>
          <rPr>
            <sz val="10"/>
            <color rgb="FF000000"/>
            <rFont val="Times New Roman"/>
            <family val="1"/>
          </rPr>
          <t xml:space="preserve">242 - Presupuesto 2024
</t>
        </r>
        <r>
          <rPr>
            <sz val="10"/>
            <color rgb="FF000000"/>
            <rFont val="Times New Roman"/>
            <family val="1"/>
          </rPr>
          <t xml:space="preserve">
</t>
        </r>
        <r>
          <rPr>
            <b/>
            <sz val="10"/>
            <color rgb="FF000000"/>
            <rFont val="Times New Roman"/>
            <family val="1"/>
          </rPr>
          <t>10 Subsidios Ciudadela de La Paz 3, 4 y 5</t>
        </r>
        <r>
          <rPr>
            <sz val="10"/>
            <color rgb="FF000000"/>
            <rFont val="Times New Roman"/>
            <family val="1"/>
          </rPr>
          <t xml:space="preserve">
</t>
        </r>
        <r>
          <rPr>
            <sz val="10"/>
            <color rgb="FF000000"/>
            <rFont val="Times New Roman"/>
            <family val="1"/>
          </rPr>
          <t xml:space="preserve">1 SFV etapa 4, manzana E
</t>
        </r>
        <r>
          <rPr>
            <sz val="10"/>
            <color rgb="FF000000"/>
            <rFont val="Times New Roman"/>
            <family val="1"/>
          </rPr>
          <t xml:space="preserve">1 SFV etapa 5, manzana E
</t>
        </r>
        <r>
          <rPr>
            <sz val="10"/>
            <color rgb="FF000000"/>
            <rFont val="Times New Roman"/>
            <family val="1"/>
          </rPr>
          <t xml:space="preserve">4 SFV etapa 5, manzana F
</t>
        </r>
        <r>
          <rPr>
            <sz val="10"/>
            <color rgb="FF000000"/>
            <rFont val="Times New Roman"/>
            <family val="1"/>
          </rPr>
          <t xml:space="preserve">4 SFV etapa 5, manzana G
</t>
        </r>
        <r>
          <rPr>
            <sz val="10"/>
            <color rgb="FF000000"/>
            <rFont val="Times New Roman"/>
            <family val="1"/>
          </rPr>
          <t xml:space="preserve">
</t>
        </r>
        <r>
          <rPr>
            <b/>
            <sz val="10"/>
            <color rgb="FF000000"/>
            <rFont val="Times New Roman"/>
            <family val="1"/>
          </rPr>
          <t xml:space="preserve">35 Caminos del Cerro - Pasacaballos </t>
        </r>
        <r>
          <rPr>
            <sz val="10"/>
            <color rgb="FF000000"/>
            <rFont val="Times New Roman"/>
            <family val="1"/>
          </rPr>
          <t xml:space="preserve">
</t>
        </r>
        <r>
          <rPr>
            <b/>
            <sz val="10"/>
            <color rgb="FF000000"/>
            <rFont val="Times New Roman"/>
            <family val="1"/>
          </rPr>
          <t xml:space="preserve">Fuente: </t>
        </r>
        <r>
          <rPr>
            <sz val="10"/>
            <color rgb="FF000000"/>
            <rFont val="Times New Roman"/>
            <family val="1"/>
          </rPr>
          <t xml:space="preserve">ES-DEFO-26 Acta Administrativa de Entrega - Empalme v8 y Memorando DTECNICA No. 
</t>
        </r>
        <r>
          <rPr>
            <sz val="10"/>
            <color rgb="FF000000"/>
            <rFont val="Times New Roman"/>
            <family val="1"/>
          </rPr>
          <t xml:space="preserve">1506 del 26 de diciembre de 2023
</t>
        </r>
        <r>
          <rPr>
            <sz val="10"/>
            <color rgb="FF000000"/>
            <rFont val="Times New Roman"/>
            <family val="1"/>
          </rPr>
          <t xml:space="preserve">
</t>
        </r>
        <r>
          <rPr>
            <b/>
            <sz val="10"/>
            <color rgb="FF000000"/>
            <rFont val="Times New Roman"/>
            <family val="1"/>
          </rPr>
          <t>117 Subsidios Complementarios</t>
        </r>
        <r>
          <rPr>
            <sz val="10"/>
            <color rgb="FF000000"/>
            <rFont val="Times New Roman"/>
            <family val="1"/>
          </rPr>
          <t xml:space="preserve">
</t>
        </r>
        <r>
          <rPr>
            <b/>
            <sz val="10"/>
            <color rgb="FF000000"/>
            <rFont val="Times New Roman"/>
            <family val="1"/>
          </rPr>
          <t xml:space="preserve">Fuente: </t>
        </r>
        <r>
          <rPr>
            <sz val="10"/>
            <color rgb="FF000000"/>
            <rFont val="Times New Roman"/>
            <family val="1"/>
          </rPr>
          <t xml:space="preserve">Memorando DTECNICA 119 - 26032024 - RESPUESTA INCORPORACIÓN ACUERDO 138-2024 MEJORAMIENTO DE VIVIENDA
</t>
        </r>
      </text>
    </comment>
    <comment ref="AE7" authorId="0" shapeId="0">
      <text>
        <r>
          <rPr>
            <b/>
            <sz val="10.5"/>
            <color rgb="FF000000"/>
            <rFont val="Times New Roman"/>
            <family val="1"/>
          </rPr>
          <t xml:space="preserve">787 Mi Casa Ya </t>
        </r>
        <r>
          <rPr>
            <sz val="10.5"/>
            <color rgb="FF000000"/>
            <rFont val="Times New Roman"/>
            <family val="1"/>
          </rPr>
          <t xml:space="preserve">
</t>
        </r>
        <r>
          <rPr>
            <sz val="10.5"/>
            <color rgb="FF000000"/>
            <rFont val="Times New Roman"/>
            <family val="1"/>
          </rPr>
          <t xml:space="preserve">331 - Cupos disponibles pendiente de asignar 
</t>
        </r>
        <r>
          <rPr>
            <sz val="10.5"/>
            <color rgb="FF000000"/>
            <rFont val="Times New Roman"/>
            <family val="1"/>
          </rPr>
          <t xml:space="preserve">50 -   Estado por Asignar 
</t>
        </r>
        <r>
          <rPr>
            <sz val="10.5"/>
            <color rgb="FF000000"/>
            <rFont val="Times New Roman"/>
            <family val="1"/>
          </rPr>
          <t xml:space="preserve">164 - Por asignar con el presupuesto $1.908.686.240,58 de 2023 
</t>
        </r>
        <r>
          <rPr>
            <sz val="10.5"/>
            <color rgb="FF000000"/>
            <rFont val="Times New Roman"/>
            <family val="1"/>
          </rPr>
          <t xml:space="preserve">242 - Presupuesto 2024
</t>
        </r>
        <r>
          <rPr>
            <sz val="10.5"/>
            <color rgb="FF000000"/>
            <rFont val="Times New Roman"/>
            <family val="1"/>
          </rPr>
          <t>117 - Incorporación Acuerdo 138-2024</t>
        </r>
      </text>
    </comment>
    <comment ref="P8" authorId="0" shapeId="0">
      <text>
        <r>
          <rPr>
            <b/>
            <sz val="8"/>
            <color rgb="FF000000"/>
            <rFont val="Tahoma"/>
            <family val="2"/>
          </rPr>
          <t xml:space="preserve">787 MI CASA YA 
</t>
        </r>
        <r>
          <rPr>
            <b/>
            <sz val="8"/>
            <color rgb="FF000000"/>
            <rFont val="Tahoma"/>
            <family val="2"/>
          </rPr>
          <t xml:space="preserve">35 Caminos del cerro
</t>
        </r>
        <r>
          <rPr>
            <b/>
            <sz val="8"/>
            <color rgb="FF000000"/>
            <rFont val="Times New Roman"/>
            <family val="1"/>
          </rPr>
          <t xml:space="preserve">117 Incorporación Acuerdo 138-2024
</t>
        </r>
        <r>
          <rPr>
            <b/>
            <sz val="8"/>
            <color rgb="FF000000"/>
            <rFont val="Times New Roman"/>
            <family val="1"/>
          </rPr>
          <t xml:space="preserve">Fuente: </t>
        </r>
        <r>
          <rPr>
            <sz val="8"/>
            <color rgb="FF000000"/>
            <rFont val="Times New Roman"/>
            <family val="1"/>
          </rPr>
          <t xml:space="preserve">Memorando DTECNICA 119 - 26032024 - RESPUESTA INCORPORACIÓN ACUERDO 138-2024 MEJORAMIENTO DE VIVIENDA
</t>
        </r>
      </text>
    </comment>
    <comment ref="AE8" authorId="0" shapeId="0">
      <text>
        <r>
          <rPr>
            <b/>
            <sz val="10"/>
            <color rgb="FF000000"/>
            <rFont val="Tahoma"/>
            <family val="34"/>
          </rPr>
          <t xml:space="preserve">35 Caminos del Cerro - Pasacaballos </t>
        </r>
      </text>
    </comment>
    <comment ref="P10" authorId="0" shapeId="0">
      <text>
        <r>
          <rPr>
            <sz val="10"/>
            <color rgb="FF000000"/>
            <rFont val="Times New Roman"/>
            <family val="1"/>
          </rPr>
          <t xml:space="preserve">1.141 mejoras de vivienda en el sector urbano en el marco del Convenio Interadministrativo de Cooperación No. 009 de 2022 suscrito entre el Fondo Nacional de Vivienda FONVIVIENDA y CORVIVIENDA. CAMBIA MI CASA 
</t>
        </r>
        <r>
          <rPr>
            <sz val="10"/>
            <color rgb="FF000000"/>
            <rFont val="Times New Roman"/>
            <family val="1"/>
          </rPr>
          <t xml:space="preserve">
</t>
        </r>
        <r>
          <rPr>
            <b/>
            <sz val="10"/>
            <color rgb="FF000000"/>
            <rFont val="Times New Roman"/>
            <family val="1"/>
          </rPr>
          <t xml:space="preserve">Fuente. </t>
        </r>
        <r>
          <rPr>
            <sz val="10"/>
            <color rgb="FF000000"/>
            <rFont val="Times New Roman"/>
            <family val="1"/>
          </rPr>
          <t xml:space="preserve">Presentación Avance Plan de Acción CORVIVIENDA IV Trimestre 2023
</t>
        </r>
        <r>
          <rPr>
            <sz val="10"/>
            <color rgb="FF000000"/>
            <rFont val="Times New Roman"/>
            <family val="1"/>
          </rPr>
          <t xml:space="preserve">
</t>
        </r>
        <r>
          <rPr>
            <sz val="10"/>
            <color rgb="FF000000"/>
            <rFont val="Times New Roman"/>
            <family val="1"/>
          </rPr>
          <t xml:space="preserve">1.550 con la incorporación Acuerdo 138-2024
</t>
        </r>
        <r>
          <rPr>
            <sz val="10"/>
            <color rgb="FF000000"/>
            <rFont val="Times New Roman"/>
            <family val="1"/>
          </rPr>
          <t xml:space="preserve">
</t>
        </r>
        <r>
          <rPr>
            <b/>
            <sz val="10"/>
            <color rgb="FF000000"/>
            <rFont val="Times New Roman"/>
            <family val="1"/>
          </rPr>
          <t xml:space="preserve">Fuente: </t>
        </r>
        <r>
          <rPr>
            <sz val="10"/>
            <color rgb="FF000000"/>
            <rFont val="Times New Roman"/>
            <family val="1"/>
          </rPr>
          <t>Memorando DTECNICA 119 - 26032024 - RESPUESTA INCORPORACIÓN ACUERDO 138-2024 MEJORAMIENTO DE VIVIENDA</t>
        </r>
      </text>
    </comment>
    <comment ref="AE10" authorId="0" shapeId="0">
      <text>
        <r>
          <rPr>
            <sz val="9"/>
            <color rgb="FF000000"/>
            <rFont val="Times New Roman"/>
            <family val="1"/>
          </rPr>
          <t xml:space="preserve">mejoras de vivienda en el sector urbano en el marco del Convenio Interadministrativo de Cooperación No. 009 de 2022 suscrito entre el Fondo Nacional de Vivienda FONVIVIENDA y CORVIVIENDA. CAMBIA MI CASA 
</t>
        </r>
        <r>
          <rPr>
            <b/>
            <sz val="9"/>
            <color rgb="FF000000"/>
            <rFont val="Times New Roman"/>
            <family val="1"/>
          </rPr>
          <t xml:space="preserve">Fuente. </t>
        </r>
        <r>
          <rPr>
            <sz val="9"/>
            <color rgb="FF000000"/>
            <rFont val="Times New Roman"/>
            <family val="1"/>
          </rPr>
          <t xml:space="preserve">Presentación Avance Plan de Acción CORVIVIENDA IV Trimestre 2023
</t>
        </r>
        <r>
          <rPr>
            <sz val="9"/>
            <color rgb="FF000000"/>
            <rFont val="Times New Roman"/>
            <family val="1"/>
          </rPr>
          <t xml:space="preserve">1.550 con la incorporación Acuerdo 138-2024
</t>
        </r>
        <r>
          <rPr>
            <b/>
            <sz val="9"/>
            <color rgb="FF000000"/>
            <rFont val="Times New Roman"/>
            <family val="1"/>
          </rPr>
          <t xml:space="preserve">Fuente: </t>
        </r>
        <r>
          <rPr>
            <sz val="9"/>
            <color rgb="FF000000"/>
            <rFont val="Times New Roman"/>
            <family val="1"/>
          </rPr>
          <t xml:space="preserve">Memorando DTECNICA 119 - 26032024 - RESPUESTA INCORPORACIÓN ACUERDO 138-2024 MEJORAMIENTO DE VIVIENDA
</t>
        </r>
      </text>
    </comment>
    <comment ref="P11" authorId="0" shapeId="0">
      <text>
        <r>
          <rPr>
            <sz val="10"/>
            <color rgb="FF000000"/>
            <rFont val="Calibri"/>
            <family val="34"/>
          </rPr>
          <t xml:space="preserve">187 mejoramientos rurales “Programa Resiliente e Incluyente en Colombia” (pdte. Inicio de obra) 
</t>
        </r>
        <r>
          <rPr>
            <sz val="10"/>
            <color rgb="FF000000"/>
            <rFont val="Calibri"/>
            <family val="34"/>
          </rPr>
          <t xml:space="preserve">
</t>
        </r>
        <r>
          <rPr>
            <sz val="10"/>
            <color rgb="FF000000"/>
            <rFont val="Calibri"/>
            <family val="34"/>
          </rPr>
          <t xml:space="preserve">152 mejoras de vivienda con recursos propios 
</t>
        </r>
        <r>
          <rPr>
            <sz val="10"/>
            <color rgb="FF000000"/>
            <rFont val="Calibri"/>
            <family val="34"/>
          </rPr>
          <t xml:space="preserve">
</t>
        </r>
        <r>
          <rPr>
            <b/>
            <sz val="10"/>
            <color rgb="FF000000"/>
            <rFont val="Calibri"/>
            <family val="34"/>
          </rPr>
          <t xml:space="preserve">Fuente. </t>
        </r>
        <r>
          <rPr>
            <sz val="10"/>
            <color rgb="FF000000"/>
            <rFont val="Calibri"/>
            <family val="34"/>
          </rPr>
          <t xml:space="preserve">Memorando DTECNICA No. 
</t>
        </r>
        <r>
          <rPr>
            <sz val="10"/>
            <color rgb="FF000000"/>
            <rFont val="Calibri"/>
            <family val="34"/>
          </rPr>
          <t xml:space="preserve">1506 del 26 de diciembre de 2023
</t>
        </r>
        <r>
          <rPr>
            <sz val="10"/>
            <color rgb="FF000000"/>
            <rFont val="Calibri"/>
            <family val="34"/>
          </rPr>
          <t xml:space="preserve">
</t>
        </r>
        <r>
          <rPr>
            <sz val="9"/>
            <color rgb="FF000000"/>
            <rFont val="Times New Roman"/>
            <family val="1"/>
          </rPr>
          <t xml:space="preserve">1.306 con la incorporación Acuerdo 138-2024
</t>
        </r>
        <r>
          <rPr>
            <b/>
            <sz val="9"/>
            <color rgb="FF000000"/>
            <rFont val="Times New Roman"/>
            <family val="1"/>
          </rPr>
          <t xml:space="preserve">Fuente: </t>
        </r>
        <r>
          <rPr>
            <sz val="9"/>
            <color rgb="FF000000"/>
            <rFont val="Times New Roman"/>
            <family val="1"/>
          </rPr>
          <t xml:space="preserve">Memorando DTECNICA 119 - 26032024 - RESPUESTA INCORPORACIÓN ACUERDO 138-2024 MEJORAMIENTO DE VIVIENDA
</t>
        </r>
        <r>
          <rPr>
            <sz val="10"/>
            <color rgb="FF000000"/>
            <rFont val="Calibri"/>
            <family val="34"/>
          </rPr>
          <t xml:space="preserve">
</t>
        </r>
      </text>
    </comment>
    <comment ref="AE11" authorId="0" shapeId="0">
      <text>
        <r>
          <rPr>
            <sz val="9"/>
            <color rgb="FF000000"/>
            <rFont val="Times New Roman"/>
            <family val="1"/>
          </rPr>
          <t xml:space="preserve">187 mejoramientos rurales “Programa Resiliente e Incluyente en Colombia” (pdte. Inicio de obra) 
</t>
        </r>
        <r>
          <rPr>
            <sz val="9"/>
            <color rgb="FF000000"/>
            <rFont val="Times New Roman"/>
            <family val="1"/>
          </rPr>
          <t xml:space="preserve">152 mejoras de vivienda con recursos propios 
</t>
        </r>
        <r>
          <rPr>
            <b/>
            <sz val="9"/>
            <color rgb="FF000000"/>
            <rFont val="Times New Roman"/>
            <family val="1"/>
          </rPr>
          <t xml:space="preserve">Fuente. </t>
        </r>
        <r>
          <rPr>
            <sz val="9"/>
            <color rgb="FF000000"/>
            <rFont val="Times New Roman"/>
            <family val="1"/>
          </rPr>
          <t xml:space="preserve">Memorando DTECNICA No. 
</t>
        </r>
        <r>
          <rPr>
            <sz val="9"/>
            <color rgb="FF000000"/>
            <rFont val="Times New Roman"/>
            <family val="1"/>
          </rPr>
          <t xml:space="preserve">
</t>
        </r>
        <r>
          <rPr>
            <sz val="9"/>
            <color rgb="FF000000"/>
            <rFont val="Times New Roman"/>
            <family val="1"/>
          </rPr>
          <t xml:space="preserve">1506 del 26 de diciembre de 2023
</t>
        </r>
        <r>
          <rPr>
            <sz val="9"/>
            <color rgb="FF000000"/>
            <rFont val="Times New Roman"/>
            <family val="1"/>
          </rPr>
          <t xml:space="preserve">1.306 con la incorporación Acuerdo 138-2024
</t>
        </r>
        <r>
          <rPr>
            <b/>
            <sz val="9"/>
            <color rgb="FF000000"/>
            <rFont val="Times New Roman"/>
            <family val="1"/>
          </rPr>
          <t xml:space="preserve">Fuente: </t>
        </r>
        <r>
          <rPr>
            <sz val="9"/>
            <color rgb="FF000000"/>
            <rFont val="Times New Roman"/>
            <family val="1"/>
          </rPr>
          <t xml:space="preserve">Memorando DTECNICA 119 - 26032024 - RESPUESTA INCORPORACIÓN ACUERDO 138-2024 MEJORAMIENTO DE VIVIENDA
</t>
        </r>
      </text>
    </comment>
    <comment ref="P13" authorId="0" shapeId="0">
      <text>
        <r>
          <rPr>
            <sz val="10"/>
            <color rgb="FF000000"/>
            <rFont val="Times New Roman"/>
            <family val="1"/>
          </rPr>
          <t xml:space="preserve">450 - Titulos poe Transferencia de Dominio 
</t>
        </r>
        <r>
          <rPr>
            <sz val="10"/>
            <color rgb="FF000000"/>
            <rFont val="Times New Roman"/>
            <family val="1"/>
          </rPr>
          <t xml:space="preserve">1200 - Titulos por cesion gratuita 
</t>
        </r>
        <r>
          <rPr>
            <b/>
            <sz val="10"/>
            <color rgb="FF000000"/>
            <rFont val="Times New Roman"/>
            <family val="1"/>
          </rPr>
          <t xml:space="preserve">Fuente. </t>
        </r>
        <r>
          <rPr>
            <sz val="10"/>
            <color rgb="FF000000"/>
            <rFont val="Times New Roman"/>
            <family val="1"/>
          </rPr>
          <t xml:space="preserve">MEMORANDO OJUR 084 - SOLICITUD JUSTIFICACIÓN INCORPORACIÓN ACUERDO 138-2024.pdf
</t>
        </r>
      </text>
    </comment>
    <comment ref="AE13" authorId="0" shapeId="0">
      <text>
        <r>
          <rPr>
            <sz val="10"/>
            <color rgb="FF000000"/>
            <rFont val="Times New Roman"/>
            <family val="1"/>
          </rPr>
          <t xml:space="preserve">450 - Titulos poe Transferencia de Dominio 
</t>
        </r>
        <r>
          <rPr>
            <sz val="10"/>
            <color rgb="FF000000"/>
            <rFont val="Times New Roman"/>
            <family val="1"/>
          </rPr>
          <t xml:space="preserve">1200 - Titulos por cesion gratuita 
</t>
        </r>
        <r>
          <rPr>
            <sz val="10"/>
            <color rgb="FF000000"/>
            <rFont val="Times New Roman"/>
            <family val="1"/>
          </rPr>
          <t xml:space="preserve">
</t>
        </r>
        <r>
          <rPr>
            <b/>
            <sz val="10"/>
            <color rgb="FF000000"/>
            <rFont val="Times New Roman"/>
            <family val="1"/>
          </rPr>
          <t xml:space="preserve">Fuente. </t>
        </r>
        <r>
          <rPr>
            <sz val="10"/>
            <color rgb="FF000000"/>
            <rFont val="Times New Roman"/>
            <family val="1"/>
          </rPr>
          <t>MEMORANDO OJUR 084 - SOLICITUD JUSTIFICACIÓN INCORPORACIÓN ACUERDO 138-2024.pdf</t>
        </r>
      </text>
    </comment>
    <comment ref="P15" authorId="0" shapeId="0">
      <text>
        <r>
          <rPr>
            <sz val="10"/>
            <color rgb="FF000000"/>
            <rFont val="Calibri"/>
            <family val="34"/>
          </rPr>
          <t xml:space="preserve">Realizar un (1) informe de estudio del sector vivienda, seguimiento de investigación del sector vivienda del Distrito de Cartagena de Indias y alistamiento de la ficha de estructuración de la política pública de hábitat y vivienda
</t>
        </r>
        <r>
          <rPr>
            <sz val="10"/>
            <color rgb="FF000000"/>
            <rFont val="Calibri"/>
            <family val="34"/>
          </rPr>
          <t xml:space="preserve">
</t>
        </r>
        <r>
          <rPr>
            <b/>
            <sz val="10"/>
            <color rgb="FF000000"/>
            <rFont val="Calibri"/>
            <family val="34"/>
          </rPr>
          <t xml:space="preserve">Fuente. </t>
        </r>
        <r>
          <rPr>
            <sz val="10"/>
            <color rgb="FF000000"/>
            <rFont val="Calibri"/>
            <family val="34"/>
          </rPr>
          <t>Memorando No.831 OPLAN del 26/12/2023</t>
        </r>
      </text>
    </comment>
    <comment ref="AE15" authorId="0" shapeId="0">
      <text>
        <r>
          <rPr>
            <sz val="10"/>
            <color rgb="FF000000"/>
            <rFont val="Calibri"/>
            <family val="34"/>
          </rPr>
          <t xml:space="preserve">Realizar un (1) informe de estudio del sector vivienda, seguimiento de investigación del sector vivienda del Distrito de Cartagena de Indias y alistamiento de la ficha de estructuración de la política pública de hábitat y vivienda
</t>
        </r>
        <r>
          <rPr>
            <sz val="10"/>
            <color rgb="FF000000"/>
            <rFont val="Calibri"/>
            <family val="34"/>
          </rPr>
          <t xml:space="preserve"> </t>
        </r>
        <r>
          <rPr>
            <b/>
            <sz val="10"/>
            <color rgb="FF000000"/>
            <rFont val="Calibri"/>
            <family val="34"/>
          </rPr>
          <t xml:space="preserve">Fuente. </t>
        </r>
        <r>
          <rPr>
            <sz val="10"/>
            <color rgb="FF000000"/>
            <rFont val="Calibri"/>
            <family val="34"/>
          </rPr>
          <t xml:space="preserve">Memorando No.831 OPLAN del 26/12/2023
</t>
        </r>
      </text>
    </comment>
    <comment ref="P17" authorId="0" shapeId="0">
      <text>
        <r>
          <rPr>
            <sz val="10"/>
            <color rgb="FF000000"/>
            <rFont val="Calibri"/>
            <family val="34"/>
          </rPr>
          <t xml:space="preserve">Elaborar 1 Documento Técnico de Soporte DTS para la legalización urbanística de un barrio que cumplan con los criterios de procedencia POT 2001 para trámite ante la Secretaría de Planeación Distrital.
</t>
        </r>
        <r>
          <rPr>
            <sz val="10"/>
            <color rgb="FF000000"/>
            <rFont val="Calibri"/>
            <family val="34"/>
          </rPr>
          <t xml:space="preserve">
</t>
        </r>
        <r>
          <rPr>
            <b/>
            <sz val="10"/>
            <color rgb="FF000000"/>
            <rFont val="Calibri"/>
            <family val="34"/>
          </rPr>
          <t xml:space="preserve">Fuente. </t>
        </r>
        <r>
          <rPr>
            <sz val="10"/>
            <color rgb="FF000000"/>
            <rFont val="Calibri"/>
            <family val="34"/>
          </rPr>
          <t xml:space="preserve">Memorando No.831 OPLAN del 26/12/2023
</t>
        </r>
        <r>
          <rPr>
            <sz val="10"/>
            <color rgb="FF000000"/>
            <rFont val="Times New Roman"/>
            <family val="1"/>
          </rPr>
          <t xml:space="preserve">
</t>
        </r>
      </text>
    </comment>
    <comment ref="AE17" authorId="0" shapeId="0">
      <text>
        <r>
          <rPr>
            <sz val="10"/>
            <color rgb="FF000000"/>
            <rFont val="Calibri"/>
            <family val="34"/>
          </rPr>
          <t xml:space="preserve">Elaborar 1 Documento Técnico de Soporte DTS para la legalización urbanística de un barrio que cumplan con los criterios de procedencia POT 2001 para trámite ante la Secretaría de Planeación Distrital.
</t>
        </r>
        <r>
          <rPr>
            <sz val="10"/>
            <color rgb="FF000000"/>
            <rFont val="Calibri"/>
            <family val="34"/>
          </rPr>
          <t xml:space="preserve"> </t>
        </r>
        <r>
          <rPr>
            <b/>
            <sz val="10"/>
            <color rgb="FF000000"/>
            <rFont val="Calibri"/>
            <family val="34"/>
          </rPr>
          <t xml:space="preserve">Fuente. </t>
        </r>
        <r>
          <rPr>
            <sz val="10"/>
            <color rgb="FF000000"/>
            <rFont val="Calibri"/>
            <family val="34"/>
          </rPr>
          <t xml:space="preserve">Memorando No.831 OPLAN del 26/12/2023
</t>
        </r>
      </text>
    </comment>
  </commentList>
</comments>
</file>

<file path=xl/sharedStrings.xml><?xml version="1.0" encoding="utf-8"?>
<sst xmlns="http://schemas.openxmlformats.org/spreadsheetml/2006/main" count="230" uniqueCount="177">
  <si>
    <t>PLANTEAMIENTO ESTRATÉGICO PLAN DE DESARROLLO</t>
  </si>
  <si>
    <t>PROGRAMACIÓN PRESUPUESTAL</t>
  </si>
  <si>
    <t>PILAR</t>
  </si>
  <si>
    <t>LÍNEA ESTRATÉGICA</t>
  </si>
  <si>
    <t>INDICADOR DE BIENESTAR</t>
  </si>
  <si>
    <t>LINEA BASE INDICADOR DE BIENESTAR A 2019</t>
  </si>
  <si>
    <t>DESCRIPCION META DE BIENESTAR 2020-2023</t>
  </si>
  <si>
    <t>UNIDAD DE MEDIDA META DE BIENESTAR</t>
  </si>
  <si>
    <t>PROGRAMA</t>
  </si>
  <si>
    <t>INDICADOR DE PRODUCTO SEGÚN PDD</t>
  </si>
  <si>
    <t>UNIDAD DE MEDIDA DEL INDICADOR DE PRODUCTO</t>
  </si>
  <si>
    <t>LINEA BASE 2019 SEGÚN PDD</t>
  </si>
  <si>
    <t>ENTREGABLE INDICADOR DE PRODUCTO SEGÚN CATALOGO DE PRODUCTO</t>
  </si>
  <si>
    <t>PROYECTO DE INVERSIÓN</t>
  </si>
  <si>
    <t>CÓDIGO DE PROYECTO BPIN</t>
  </si>
  <si>
    <t>OBJETIVO DEL PROYECTO</t>
  </si>
  <si>
    <t>ENTREGABLE</t>
  </si>
  <si>
    <t>PONDERACION DE LAS ACTIVIDADES (HITOS) DE PROYECTO</t>
  </si>
  <si>
    <t>FECHA DE INICIO DE LA ACTIVIDAD O ENTREGABLE</t>
  </si>
  <si>
    <t>FECHA DE TERMINACIÓN DEL ENTREGABLE</t>
  </si>
  <si>
    <t>DEPENDENCIA RESPONSABLE</t>
  </si>
  <si>
    <t>NOMBRE DEL RESPONSABLE</t>
  </si>
  <si>
    <t>FUENTE DE FINANCIACIÓN</t>
  </si>
  <si>
    <t>FUENTE PRESUPUESTAL</t>
  </si>
  <si>
    <t>RUBRO PRESUPUESTAL</t>
  </si>
  <si>
    <t>CÓDIGO PRESUPUESTAL</t>
  </si>
  <si>
    <t>RESILIENTE</t>
  </si>
  <si>
    <t>VIVIENDA PARA TODOS</t>
  </si>
  <si>
    <t>DÉFICIT CUANTITATIVO DE VIVIENDA DISMINUIDO  EN EL DISTRITO DE CARTAGENA</t>
  </si>
  <si>
    <t>DISMINUIR EL DÉFICIT CUANTITATIVO DE VIVIENDA</t>
  </si>
  <si>
    <t>DISMINUCIÓN DE 13,6% DEL DÉFICIT CUANTITATIVO DE VIVIENDA CON SUBSIDIOS ADJUDICADOS (5.000)</t>
  </si>
  <si>
    <t>NÚMERO DE SUBSIDIOS DE VIVIENDA NUEVA ADJUDICADOS</t>
  </si>
  <si>
    <t>JUNTOS POR UNA VIVIENDA DIGNA</t>
  </si>
  <si>
    <t>SUBSIDIOS FAMILIARES DE VIVIENDA ASIGNADOS</t>
  </si>
  <si>
    <t>ADJUDICACIÓN DE SUBSIDIOS DISTRITALES DE VIVIENDA PARA LA POBLACIÓN DE LOS ESTRATOS 1, 2 Y 3</t>
  </si>
  <si>
    <t>VIVIENDAS DE INTERÉS PRIORITARIO URBANAS CONSTRUIDAS</t>
  </si>
  <si>
    <t>APLICACIÓN A SUBSIDIOS E INICIACIÓN DE VIVIENDAS PARA LA POBLACIÓN BENEFICIADA DEL PROGRAMA JUNTOS POR UNA VIVIENDA DIGNA DE LA CIUDAD DE CARTAGENA DE INDIAS</t>
  </si>
  <si>
    <t>BPIN - 2020130010152</t>
  </si>
  <si>
    <t>REDUCIR EL DÉFICIT HABITACIONAL CUANTITATIVO DE LA POBLACIÓN VULNERABLE OBJETIVO DEL DISTRITO TURÍSTICO Y CULTURAL DE CARTAGENA DE INDIAS.</t>
  </si>
  <si>
    <t>ASIGNAR SUBSIDIOS TOTALES Y COMPLEMENTARIOS DE VIVIENDA</t>
  </si>
  <si>
    <t>SUBSIDIOS DE VIVIENDA</t>
  </si>
  <si>
    <t>DIRECCIÓN TÉCNICA</t>
  </si>
  <si>
    <t>INVERSIÓN</t>
  </si>
  <si>
    <t>APLICACIÓN A SUBSIDIOS FAMILIARES DE VIVIENDA PARA LA POBLACIÓN BENEFICIADA DEL PROGRAMA JUNTOS POR UNA VIVIENDA DIGNA DE LA CIUDAD DE CARTAGENA DE INDIAS</t>
  </si>
  <si>
    <t>NA</t>
  </si>
  <si>
    <t>VERIFICAR INICIO DE OBRAS UNIDADES HABITACIONALES   CON SUBSIDIOS PROGRAMA MI CASA YA</t>
  </si>
  <si>
    <t>VIVIENDAS INICIADAS Y/O TERMINADAS</t>
  </si>
  <si>
    <t>DISMINUCIÓN DE 10,9% DEL DÉFICIT CUANTITATIVO DE VIVIENDA CON VIVIENDAS INICIADAS (4.000)</t>
  </si>
  <si>
    <t>NÚMERO DE VIVIENDAS INICIADAS</t>
  </si>
  <si>
    <t>VIVIENDAS INICIADAS</t>
  </si>
  <si>
    <t>HOGARES BENEFICIADOS CON ADQUISICIÓN DE VIVIENDA</t>
  </si>
  <si>
    <t>VIVIENDAS ENTREGADAS</t>
  </si>
  <si>
    <t>DÉFICIT CUALITATIVO DE VIVIENDA DISMINUIDO  EN EL DISTRITO DE CARTAGENA</t>
  </si>
  <si>
    <t>DISMINUIR EL DÉFICIT CUALITATIVO DE VIVIENDA</t>
  </si>
  <si>
    <t>NÚMERO DE SUBSIDIOS DE MEJORAMIENTO DE VIVIENDA ADJUDICADOS</t>
  </si>
  <si>
    <t>MEJORO MI CASA COMPROMISO DE TODOS</t>
  </si>
  <si>
    <t>NÚMERO DE VIVIENDAS MEJORADAS SECTOR URBANO</t>
  </si>
  <si>
    <t>VIVIENDAS MEJORADAS</t>
  </si>
  <si>
    <t>VIVIENDAS MEJORADAS EN ZONA URBANA DEL DISTRITO DE CARTAGENA</t>
  </si>
  <si>
    <t>HOGARES BENEFICIADOS CON MEJORAMIENTO DE UNA VIVIENDA</t>
  </si>
  <si>
    <t>MEJORAMIENTO DE LAS CONDICIONES DE HABITABILIDAD PARA LA POBLACIÓN BENEFICIADA DEL SECTOR URBANO Y RURAL DEL PROGRAMA MEJOR MI CASA COMPROMISO DE TODOS DEL DISTRITO DE CARTAGENA DE INDIAS</t>
  </si>
  <si>
    <t>BPIN - 2020130010153</t>
  </si>
  <si>
    <t>REDUCIR EL DÉFICIT HABITACIONAL CUALITATIVO DE LOS HOGARES CON NECESIDADES  BÁSICAS INSATISFECHAS DE HABITABILIDAD DEL DISTRITO TURÍSTICO Y CULTURAL DE CARTAGENA DE INDIAS.</t>
  </si>
  <si>
    <t>MEJORAMIENTO DE VIVIENDA SECTOR URBANO</t>
  </si>
  <si>
    <t>MEJORAMIENTO DE LAS CONDICIONES DE HABITABILIDAD PARA LA POBLACIÓN BENEFICIADA DEL SECTOR URBANO Y RURAL DEL PROGRAMA MEJORO MI CADA COMPROMISO DE TODOS DEL DISTRITO DE CARTAGENA DE INDIAS</t>
  </si>
  <si>
    <t>2.3.4001.1400.2020130010153</t>
  </si>
  <si>
    <t>NÚMERO DE VIVIENDAS MEJORADAS SECTOR RURAL</t>
  </si>
  <si>
    <t>VIVIENDAS MEJORADAS EN ZONA RURAL E INSULAR DEL DISTRITO DE CARTAGENA</t>
  </si>
  <si>
    <t>MEJORAMIENTO DE VIVIENDA SECTOR RURAL</t>
  </si>
  <si>
    <t>DÉFICIT  DE LEGALIZACIÓN Y TITULACIÓN DE PREDIOS DISMINUIDO EN EL DISTRITO DE CARTAGENA</t>
  </si>
  <si>
    <t>DISMINUIR EL DÉFICIT DE LEGALIZACIÓN Y TITULACIÓN DE PREDIOS</t>
  </si>
  <si>
    <t>NÚMERO DE PREDIOS LEGALIZADOS Y/O TITULADOS</t>
  </si>
  <si>
    <t>¡MI CASA A LO LEGAL!</t>
  </si>
  <si>
    <t>NUMERO DE PREDIOS LEGALIZADOS Y/O TITULADOS</t>
  </si>
  <si>
    <t>PREDIOS LEGALIZADOS Y/O TITULADOS</t>
  </si>
  <si>
    <t>PREDIOS LEGALIZADOS Y/O TITULADOS EN EL DISTRITO DE CARTAGENA</t>
  </si>
  <si>
    <t>ENTIDADES TERRITORIALES ASISTIDAS TÉCNICA Y JURÍDICAMENTE</t>
  </si>
  <si>
    <t>TITULACIÓN Y/O LEGALIZACIÓN DE PREDIOS PARA LA POBLACIÓN BENEFICIADA DEL PROGRAMA MI CASA A LO LEGAL DE LA CIUDAD DE CARTAGENA DE INDIAS</t>
  </si>
  <si>
    <t>BPIN - 2020130010154</t>
  </si>
  <si>
    <t>REDUCIR EL DÉFICIT DE LEGALIZACIÓN Y TITULACIÓN DE PREDIOS EN SITUACIÓN DE ILEGALIDAD EN EL DISTRITO TURÍSTICO Y CULTURAL DE CARTAGENA DE INDIAS.</t>
  </si>
  <si>
    <t>TRAMITAR Y OTORGAR TÍTULOS DE PROPIEDAD</t>
  </si>
  <si>
    <t>OFICINA ASESORA JURÍDICA</t>
  </si>
  <si>
    <t>TITULACION Y/O LEGALIZACIÓN DE PREDIOS PARA LA POBLACIÓN BENEFICIADA DEL PROGRAMA MI CASA A LO LEGAL DE LA CIUDAD DE CARTAGENA DE INDIAS</t>
  </si>
  <si>
    <t>2.3.4001.1400.2020130010154</t>
  </si>
  <si>
    <t>ND</t>
  </si>
  <si>
    <t>MI CASA, MI ENTORNO, MI HÁBITAT</t>
  </si>
  <si>
    <t>INFORME DE ESTUDIO Y SEGUIMIENTO</t>
  </si>
  <si>
    <t>ESTUDIOS Y SEGUIMIENTO PARA LA CONFORMACIÓN DE LA LÍNEA ESTRATÉGICA DE ESTUDIOS DE VIVIENDA VIS QUE SE ARTICULARÁ EN EL OBSERVATORIO DISTRITAL</t>
  </si>
  <si>
    <t>SISTEMAS DE INFORMACIÓN ACTUALIZADOS</t>
  </si>
  <si>
    <t>ELABORACIÓN DE ESTUDIOS SECTORIALES Y SEGUIMIENTO A LA LÍNEA ESTRATÉGICA DE VIVIENDA A TRAVÉS DE UN OBSERVATORIO DE VIVIENDA DE INTERÉS SOCIAL DEL PROGRAMA MI CASA, MI ENTORNO, MI HÁBITAT DE LA CIUDAD DE CARTAGENA DE INDIAS</t>
  </si>
  <si>
    <t>BPIN - 2020130010306</t>
  </si>
  <si>
    <t>ESTUDIO DE SECTOR</t>
  </si>
  <si>
    <t>OFICINA ASESORA DE PLANEACIÓN</t>
  </si>
  <si>
    <t>2.3.4002.1400.2020130010306</t>
  </si>
  <si>
    <t>NÚMERO DE DOCUMENTOS TÉCNICOS DE SOPORTE DTS ELABORADOS PARA LA LEGALIZACIÓN URBANÍSTICA A REALIZARSE</t>
  </si>
  <si>
    <t>DOCUMENTO TÉCNICO DE SOPORTE</t>
  </si>
  <si>
    <t>ELABORACIÓN DE DOCUMENTOS TÉCNICOS DE SOPORTE DTS PARA LA LEGALIZACIÓN URBANÍSTICA A REALIZARSE</t>
  </si>
  <si>
    <t>INSTRUMENTOS NORMATIVOS FORMULADOS</t>
  </si>
  <si>
    <t>ELABORACIÓN DE ESTUDIOS Y TRÁMITES DE LEGALIZACIÓN URBANÍSTICA DE BARRIOS DEL PROGRAMA MI CASA, MI ENTORNO, MI HÁBITAT, EN LA CIUDAD DE CARTAGENA DE INDIAS</t>
  </si>
  <si>
    <t>BPIN - 2020130010308</t>
  </si>
  <si>
    <t>AUMENTAR LA DISPONIBILIDAD DE BARRIOS CON PROCESOS DE LEGALIZACIÓN URBANÍSTICA PARA QUE PUEDAN ACCEDER A LA OFERTA DE PROYECTOS DE MEJORAMIENTO DE VIVIENDA Y TITULACIÓN DE PREDIOS EN EL DISTRITO TURÍSTICO Y CULTURAL DE CARTAGENA DE INDIAS</t>
  </si>
  <si>
    <t>2.3.4002.1400.2020130010308</t>
  </si>
  <si>
    <t>2.3.4001.1400.2020130010152</t>
  </si>
  <si>
    <t>PROGRAMACIÓN META PRODUCTO A 2024</t>
  </si>
  <si>
    <t>TERMINACIÓN Y ENTREGA DE UNIDADES HABITACIONALES EN EL PROYECTO CAMINOS DEL CERRO</t>
  </si>
  <si>
    <t>PROGRAMACION NUMERICA DE LA ACTIVIDAD PROYECTO 2024</t>
  </si>
  <si>
    <t>REALIZAR MEJORAS DE VIVIENDA EN EL MARCO DEL PROGRAMA "CAMBIA MI CASA"</t>
  </si>
  <si>
    <t>REALIZAR MEJORAS DE VIVIENDA EN EL SECTOR RURAL CORREGIMIENTOS DE LA JURISDICCIÓN</t>
  </si>
  <si>
    <t>ENERO 
2024</t>
  </si>
  <si>
    <t>INGENIERO 
JULIO DEL CASTILLO</t>
  </si>
  <si>
    <t>N/A</t>
  </si>
  <si>
    <t>VERONICA GARCÍA</t>
  </si>
  <si>
    <t>DOCUMENTO TÉCNICO
DE SOPORTE</t>
  </si>
  <si>
    <t>META DE BIENESTAR
 2020-2023</t>
  </si>
  <si>
    <t>PLAN DE ACCION - INFORMACION DE ACTIVIDADES</t>
  </si>
  <si>
    <r>
      <rPr>
        <sz val="11"/>
        <rFont val="Calibri"/>
        <family val="2"/>
      </rPr>
      <t>36.794
HOGARES SIN VIVIENDA</t>
    </r>
  </si>
  <si>
    <r>
      <rPr>
        <sz val="11"/>
        <rFont val="Calibri"/>
        <family val="2"/>
      </rPr>
      <t>19.258
VIVIENDAS</t>
    </r>
  </si>
  <si>
    <r>
      <rPr>
        <sz val="11"/>
        <rFont val="Calibri"/>
        <family val="2"/>
      </rPr>
      <t>DISMINUCIÓN DE 23,4% DEL DÉFICIT CUALITATIVO DE VIVIENDA
(4.500)</t>
    </r>
  </si>
  <si>
    <r>
      <rPr>
        <sz val="11"/>
        <rFont val="Calibri"/>
        <family val="2"/>
      </rPr>
      <t>14.770
VIVIENDAS</t>
    </r>
  </si>
  <si>
    <r>
      <rPr>
        <sz val="11"/>
        <rFont val="Calibri"/>
        <family val="2"/>
      </rPr>
      <t>DISMINUCIÓN DE 30,5% DEL DÉFICIT DE LEGALIZACIÓN Y TITULACIÓN DE PREDIOS
(4.500)</t>
    </r>
  </si>
  <si>
    <r>
      <rPr>
        <sz val="11"/>
        <rFont val="Calibri"/>
        <family val="2"/>
      </rPr>
      <t>NÚMERO DE ESTUDIOS Y SEGUIMIENTOS PARA LA CONFORMACIÓN DE LA LÍNEA ESTRATÉGICA
DE ESTUDIOS DE VIVIENDA VIS</t>
    </r>
  </si>
  <si>
    <r>
      <rPr>
        <b/>
        <sz val="11"/>
        <rFont val="Calibri"/>
        <family val="2"/>
      </rPr>
      <t>ACTIVIDADES DE PROYECTO DE INVERSION VIABILIZADAS EN SUIFP
( HITOS )</t>
    </r>
  </si>
  <si>
    <r>
      <rPr>
        <b/>
        <sz val="11"/>
        <rFont val="Calibri"/>
        <family val="2"/>
      </rPr>
      <t>TIEMPO DE EJECUCIÓN
(número de días)</t>
    </r>
  </si>
  <si>
    <r>
      <rPr>
        <sz val="10"/>
        <rFont val="Calibri"/>
        <family val="2"/>
      </rPr>
      <t>VIVIENDAS  INICIADAS PARA POBREZA EXTREMA. CLASE TRABAJADORA, VÍCTIMAS DEL CONFLICTO ARMANDO, REINCORPORADOS Y AFECTADOS POR  OLA INVERNAL, FALLAS GEOLÓGICAS
Y OTROS DESASTRES</t>
    </r>
  </si>
  <si>
    <r>
      <rPr>
        <sz val="10"/>
        <rFont val="Calibri"/>
        <family val="2"/>
      </rPr>
      <t>CONSTRUIR INFORMACIÓN DE VALOR PARA LA CREACIÓN Y SEGUIMIENTO DE
POLÍTICAS PÚBLICAS DEL SECTOR VIVIENDA EN EL DISTRITO TURÍSTICO Y CULTURAL DE CARTAGENA DE INDIAS</t>
    </r>
  </si>
  <si>
    <t>PROGRAMACIÓN META 
BIENESTAR 
2024</t>
  </si>
  <si>
    <t>TÍTULOS DE
PROPIEDAD</t>
  </si>
  <si>
    <t xml:space="preserve">REALIZAR INFORME DE ESTUDIO Y SEGUIMIENTO DE INVESTIGACIÓN DEL SECTOR VIVIENDA DEL DISTRITO DE
CARTAGENA DE INDIAS Y ALISTAMENTO DE FICHA DE ESTRUCTURACIÓN DE LA POLÍTICA PÚBLICA DE HÁBITAT Y VIVIENDA </t>
  </si>
  <si>
    <t>ELABORAR DOCUMENTOS TÉCNICOS DE SOPORTE PARA LEGALIZACIÓN URBANÍSTICA DE BARRIOS QUE CUMPLAN CON LOS
CRITERIOS DE PROCEDENCIA</t>
  </si>
  <si>
    <t>DICIEMBRE
2024</t>
  </si>
  <si>
    <t>DESCRIPCIÓN DE LA META PRODUCTO 2020-2024</t>
  </si>
  <si>
    <t>VALOR DE LA META PRODUCTO 2020-2024</t>
  </si>
  <si>
    <t>1.3.3.2.00-93-039 RB IPU 15%  CORVIVIENDA ACUERDO 119 DE 2023</t>
  </si>
  <si>
    <t>1.3.3.2.00-95-039 RB IPU 15%  CORVIVIENDA</t>
  </si>
  <si>
    <t>APROPIACIÓN 
DEFINITIVA
(EN PESOS)</t>
  </si>
  <si>
    <t>REPORTE META PRODUCTO
EJECUTADO DE ENERO 1 A MARZO 31</t>
  </si>
  <si>
    <t>REPORTE ACTIVIDAD DE PROYECTO
EJECUTADO DE ENE 1 A MAR 31</t>
  </si>
  <si>
    <t>OBSERVACIONES</t>
  </si>
  <si>
    <t>% AVANCE METAS CORVIVIENDA 2024</t>
  </si>
  <si>
    <t>PRESUPUESTO EJECUTADO 2024</t>
  </si>
  <si>
    <t>AVANCE META PRODUCTO 
2024</t>
  </si>
  <si>
    <t>% AVANCE DE LAS METAS A 2024</t>
  </si>
  <si>
    <t>% AVANCE DEL PROGRAMA  2024</t>
  </si>
  <si>
    <r>
      <rPr>
        <b/>
        <sz val="10"/>
        <color rgb="FFC00000"/>
        <rFont val="Calibri"/>
        <family val="2"/>
      </rPr>
      <t xml:space="preserve">FUENTE:  </t>
    </r>
    <r>
      <rPr>
        <b/>
        <sz val="10"/>
        <rFont val="Calibri"/>
        <family val="2"/>
      </rPr>
      <t>OFICINA ASESORA DE PLANEACIÓN CORVIVIENDA</t>
    </r>
  </si>
  <si>
    <r>
      <rPr>
        <b/>
        <sz val="11"/>
        <color rgb="FFC00000"/>
        <rFont val="Calibri"/>
        <family val="1"/>
      </rPr>
      <t xml:space="preserve">FECHA ELABORACIÓN   </t>
    </r>
    <r>
      <rPr>
        <b/>
        <sz val="11"/>
        <rFont val="Calibri"/>
        <family val="1"/>
      </rPr>
      <t>DÍA: 08    MES: ABRIL    AÑO: 2024</t>
    </r>
  </si>
  <si>
    <t>ACUMULADO DE META PRODUCTO 2020-2023</t>
  </si>
  <si>
    <t>AVANCE METAS PRODUCTOS  2020 - 2024</t>
  </si>
  <si>
    <t>% AVANCE DE LAS METAS 2020-2024</t>
  </si>
  <si>
    <t>% AVANCE DEL PROGRAMA 2020 -2024</t>
  </si>
  <si>
    <t>BENEFICIARIOS PROGRAMADOS 2024</t>
  </si>
  <si>
    <t>BENEFICIARIOS CUBIERTOS 2024</t>
  </si>
  <si>
    <r>
      <rPr>
        <b/>
        <sz val="11"/>
        <color rgb="FFC00000"/>
        <rFont val="Calibri"/>
        <family val="2"/>
      </rPr>
      <t xml:space="preserve">FECHA ELABORACIÓN    </t>
    </r>
    <r>
      <rPr>
        <b/>
        <sz val="11"/>
        <rFont val="Calibri"/>
        <family val="2"/>
      </rPr>
      <t>DÍA:13   MES:06   AÑO: 2024</t>
    </r>
  </si>
  <si>
    <t>REPORTE META PRODUCTO
EJECUTADO DE ABRIL 1 A 
MAYO 31</t>
  </si>
  <si>
    <t>REPORTE ACTIVIDAD DE PROYECTO
EJECUTADO DE ABR 1 A MAY 31</t>
  </si>
  <si>
    <t>SEGUIMIENTO PLAN DE ACCIÓN - ABRIL - MAYO 2024
FONDO DE VIVIENDA DE INTERÉS SOCIAL Y REFORMA URBANA DISTRITAL "CORVIVIENDA"</t>
  </si>
  <si>
    <t>En abril de 2024 se asignaron 72 subsidios complementarios de vivienda con el Programa MI CASA YA a través de las resoluciones (Res.059-CVV-2024, Res.067-CVV-2024 y Res.073-CVV-2024).
Se asignó 1 vivienda usada a 1 familia damnificada del barrio San Francisco en el marco del Convenio Interadministrativo No. 593-2011 Alcaldía de Cartagena y CORVIVIENDA a través de la Res.1630-CVV-2023
En mayo de 2024 se asignaron 42 subsidios complementarios de vivienda con el Programa MI CASA YA a través de las resoluciones (Res.83-CVV-2024 y Res.226-CVV-2024)</t>
  </si>
  <si>
    <t xml:space="preserve">El 10 de mayo de 2024 se emitió la Resolución No. 091 "por medio de la cual se da apertura a la Oferta Institucional de Subsidios de Mejoramiento de Vivienda en la modalidad de Saneamiento Básico 2024, denominada "MI CASA AVANZA", dirigida a los sectores urbanos y rurales del Distrito de Cartagena de Indias".
Se publicó contrato de licitación pública no. LP-CVV-002-2024 para contratar el diagnostico y ejecución de las obras de mejoramiento por asignación de subsidios a viviendas ubicadas en el casco urbano y rural del Distrito de Cartagena de Indias en zonas priorizadas por Corvivienda Lotes 1, 2 y 3.
En el Barrio Líbano, el 29 de Mayo, se desarrolló el sorteo de 150 beneficiarios del Programa "Mi Casa Avanza" de 216 postulados.
</t>
  </si>
  <si>
    <t>ABOGADO
JAIRO BELEÑO BELLIO</t>
  </si>
  <si>
    <t xml:space="preserve">En abril de 2024 se registraron 3 títulos por mecanismo de Transferencia de Dominio en el Proyecto Ciudadela de La Paz, Etapa 1 manzana B, bloque B2. 
En abril de 2024 se proyectaron 138 actos administrativos por los cuales se cede a título gratuito bienes fiscales ocupados irregularmente por viviendas de interés social del barrio el POZON de la ciudad de Cartagena.
En mayo de 2024 se radicaron en la ORIP 14 actos administrativos de titulación por transferencia de dominio - CLP
En mayo de 2024 se proyectaron 123 actos administrativos  (Res.098 a la Res.220 CVV) por los cuales se cede a título gratuito bienes fiscales ocupados irregularmente por viviendas de interés social del barrio el POZON de la ciudad de Cartagena.
</t>
  </si>
  <si>
    <t>En abril y mayo se generó la disponibilidad presupuestal para la contratación del equipo que hará parte del programa. Adicionalmente, se realizó una reunión preparatoria para la identificación de las necesidades y delimitación del objetivo de la actualización del sistema de información de vivienda de acuerdo a lo establecido en el Programa “Mi Territorio en Orden” del Plan de Desarrollo Distrital 2024-2027 “Cartagena, Ciudad de Derechos”.</t>
  </si>
  <si>
    <t>Se registra un avance general del 7% de la fase de alistamiento y viabilidad para la legalización urbanística del asentamiento Puerta de Hierro.</t>
  </si>
  <si>
    <t>AVANCE PROGRAMA JUNTOS POR UNA VIVIENDA DIGNA</t>
  </si>
  <si>
    <t>AVANCE PROYECTO APLICACIÓN A SUBSIDIOS E INICIACIÓN DE VIVIENDAS PARA LA POBLACIÓN BENEFICIADA DEL PROGRAMA JUNTOS POR UNA VIVIENDA DIGNA DE LA CIUDAD DE CARTAGENA DE INDIAS</t>
  </si>
  <si>
    <t>AVANCE PORCENTUAL DE LA ACTIVIDAD</t>
  </si>
  <si>
    <t>AVANCE PRESUPUESTAL DEL PROYECTO</t>
  </si>
  <si>
    <t>REPORTE EJECUCIÓN PRESUPUESTAL
PROYECTO 
(GIRO)</t>
  </si>
  <si>
    <t>REPORTE EJECUCIÓN PRESUPUESTAL
PROYECTO 
(RP)CORVVIENDA</t>
  </si>
  <si>
    <t>REPORTE EJECUCIÓN PRESUPUESTAL
PROYECTO 
(RP)PLANEACION</t>
  </si>
  <si>
    <t>% AVANCE PRESUPUESTAL DEL PROYECTO</t>
  </si>
  <si>
    <t>AVANCE PROGRAMA MEJORO MI CASA COMPROMISO DE TODOS</t>
  </si>
  <si>
    <t>AVANCE PROYECTO MEJORAMIENTO DE LAS CONDICIONES DE HABITABILIDAD PARA LA POBLACIÓN BENEFICIADA DEL SECTOR URBANO Y RURAL DEL PROGRAMA MEJOR MI CASA COMPROMISO DE TODOS DEL DISTRITO DE CARTAGENA DE INDIAS</t>
  </si>
  <si>
    <t>AVANCE PROGRAMA ¡MI CASA A LO LEGAL!</t>
  </si>
  <si>
    <t>AVANCE PROYECTOTITULACIÓN Y/O LEGALIZACIÓN DE PREDIOS PARA LA POBLACIÓN BENEFICIADA DEL PROGRAMA MI CASA A LO LEGAL DE LA CIUDAD DE CARTAGENA DE INDIAS</t>
  </si>
  <si>
    <t>AVANCE PROGRAMAMI CASA, MI ENTORNO, MI HÁBITAT</t>
  </si>
  <si>
    <t>AVANCE PROYECTO ELABORACIÓN DE ESTUDIOS SECTORIALES Y SEGUIMIENTO A LA LÍNEA ESTRATÉGICA DE VIVIENDA A TRAVÉS DE UN OBSERVATORIO DE VIVIENDA DE INTERÉS SOCIAL DEL PROGRAMA MI CASA, MI ENTORNO, MI HÁBITAT DE LA CIUDAD DE CARTAGENA DE INDIAS</t>
  </si>
  <si>
    <t>AVANCE PLAN DE ACCION MAYO 2024</t>
  </si>
  <si>
    <t>SEGUIMIENTO PLAN DE ACCIÓN - II TRIMESTRE 2024
FONDO DE VIVIENDA DE INTERÉS SOCIAL Y REFORMA URBANA DISTRITAL "CORVIVIENDA"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</si>
</sst>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2" formatCode="_-&quot;$&quot;* #,##0_-;\-&quot;$&quot;* #,##0_-;_-&quot;$&quot;* &quot;-&quot;_-;_-@_-"/>
    <numFmt numFmtId="44" formatCode="_-&quot;$&quot;* #,##0.00_-;\-&quot;$&quot;* #,##0.00_-;_-&quot;$&quot;* &quot;-&quot;??_-;_-@_-"/>
    <numFmt numFmtId="164" formatCode="\$\ #,##0.00"/>
    <numFmt numFmtId="165" formatCode="_-&quot;$&quot;* #,##0.00_-;\-&quot;$&quot;* #,##0.00_-;_-&quot;$&quot;* &quot;-&quot;_-;_-@_-"/>
    <numFmt numFmtId="166" formatCode="0.0%"/>
    <numFmt numFmtId="167" formatCode="_-&quot;$&quot;\ * #,##0.00_-;\-&quot;$&quot;\ * #,##0.00_-;_-&quot;$&quot;\ * &quot;-&quot;??_-;_-@_-"/>
  </numFmts>
  <fonts count="54" x14ac:knownFonts="1">
    <font>
      <sz val="10"/>
      <color rgb="FF000000"/>
      <name val="Times New Roman"/>
      <charset val="204"/>
    </font>
    <font>
      <b/>
      <sz val="8"/>
      <name val="Calibri"/>
      <family val="1"/>
    </font>
    <font>
      <sz val="8"/>
      <color rgb="FF000000"/>
      <name val="Calibri"/>
      <family val="2"/>
    </font>
    <font>
      <sz val="10"/>
      <color rgb="FF000000"/>
      <name val="Times New Roman"/>
      <family val="1"/>
    </font>
    <font>
      <b/>
      <sz val="10"/>
      <color rgb="FF000000"/>
      <name val="Times New Roman"/>
      <family val="1"/>
    </font>
    <font>
      <b/>
      <sz val="10"/>
      <color rgb="FF000000"/>
      <name val="Tahoma"/>
      <family val="34"/>
    </font>
    <font>
      <sz val="12"/>
      <color rgb="FF000000"/>
      <name val="Calibri"/>
      <family val="2"/>
    </font>
    <font>
      <b/>
      <sz val="12"/>
      <color rgb="FF000000"/>
      <name val="Calibri"/>
      <family val="2"/>
    </font>
    <font>
      <sz val="11"/>
      <color rgb="FF000000"/>
      <name val="Calibri"/>
      <family val="2"/>
    </font>
    <font>
      <sz val="11"/>
      <name val="Calibri"/>
      <family val="2"/>
    </font>
    <font>
      <sz val="11"/>
      <color rgb="FF000000"/>
      <name val="Times New Roman"/>
      <family val="1"/>
    </font>
    <font>
      <b/>
      <sz val="11"/>
      <name val="Calibri"/>
      <family val="2"/>
    </font>
    <font>
      <b/>
      <sz val="10"/>
      <name val="Calibri"/>
      <family val="2"/>
    </font>
    <font>
      <sz val="10"/>
      <name val="Calibri"/>
      <family val="2"/>
    </font>
    <font>
      <sz val="10"/>
      <color rgb="FF000000"/>
      <name val="Calibri"/>
      <family val="2"/>
    </font>
    <font>
      <b/>
      <sz val="10.5"/>
      <color rgb="FF000000"/>
      <name val="Times New Roman"/>
      <family val="1"/>
    </font>
    <font>
      <sz val="10.5"/>
      <color rgb="FF000000"/>
      <name val="Times New Roman"/>
      <family val="1"/>
    </font>
    <font>
      <sz val="10"/>
      <color theme="1"/>
      <name val="Calibri"/>
      <family val="2"/>
    </font>
    <font>
      <sz val="12"/>
      <color theme="1"/>
      <name val="Calibri"/>
      <family val="2"/>
    </font>
    <font>
      <sz val="11"/>
      <color theme="1"/>
      <name val="Calibri"/>
      <family val="2"/>
    </font>
    <font>
      <b/>
      <sz val="10"/>
      <color rgb="FF000000"/>
      <name val="Calibri"/>
      <family val="34"/>
    </font>
    <font>
      <sz val="10"/>
      <color rgb="FF000000"/>
      <name val="Calibri"/>
      <family val="34"/>
    </font>
    <font>
      <b/>
      <sz val="12"/>
      <color rgb="FF000000"/>
      <name val="Calibri"/>
      <family val="2"/>
      <scheme val="minor"/>
    </font>
    <font>
      <b/>
      <sz val="12"/>
      <color rgb="FF000000"/>
      <name val="Times New Roman"/>
      <family val="1"/>
    </font>
    <font>
      <b/>
      <sz val="7"/>
      <color rgb="FF000000"/>
      <name val="Times New Roman"/>
      <family val="1"/>
    </font>
    <font>
      <sz val="7"/>
      <color rgb="FF000000"/>
      <name val="Times New Roman"/>
      <family val="1"/>
    </font>
    <font>
      <sz val="9"/>
      <color rgb="FF000000"/>
      <name val="Times New Roman"/>
      <family val="1"/>
    </font>
    <font>
      <b/>
      <sz val="9"/>
      <color rgb="FF000000"/>
      <name val="Times New Roman"/>
      <family val="1"/>
    </font>
    <font>
      <b/>
      <sz val="8"/>
      <color rgb="FF000000"/>
      <name val="Tahoma"/>
      <family val="2"/>
    </font>
    <font>
      <b/>
      <sz val="8"/>
      <color rgb="FF000000"/>
      <name val="Times New Roman"/>
      <family val="1"/>
    </font>
    <font>
      <sz val="8"/>
      <color rgb="FF000000"/>
      <name val="Times New Roman"/>
      <family val="1"/>
    </font>
    <font>
      <sz val="10"/>
      <color rgb="FF000000"/>
      <name val="Times New Roman"/>
      <family val="1"/>
    </font>
    <font>
      <b/>
      <sz val="12"/>
      <color theme="1"/>
      <name val="Calibri"/>
      <family val="2"/>
      <scheme val="minor"/>
    </font>
    <font>
      <b/>
      <sz val="11"/>
      <color theme="1"/>
      <name val="Calibri"/>
      <family val="2"/>
      <scheme val="minor"/>
    </font>
    <font>
      <b/>
      <sz val="12"/>
      <name val="Calibri"/>
      <family val="2"/>
      <scheme val="minor"/>
    </font>
    <font>
      <b/>
      <sz val="18"/>
      <color theme="1"/>
      <name val="Calibri"/>
      <family val="2"/>
      <scheme val="minor"/>
    </font>
    <font>
      <sz val="11"/>
      <color rgb="FF000000"/>
      <name val="Calibri"/>
      <family val="2"/>
      <scheme val="minor"/>
    </font>
    <font>
      <b/>
      <sz val="11"/>
      <color rgb="FF000000"/>
      <name val="Calibri"/>
      <family val="2"/>
      <scheme val="minor"/>
    </font>
    <font>
      <b/>
      <sz val="18"/>
      <name val="Calibri"/>
      <family val="2"/>
    </font>
    <font>
      <b/>
      <sz val="24"/>
      <color rgb="FF000000"/>
      <name val="Calibri"/>
      <family val="2"/>
    </font>
    <font>
      <b/>
      <sz val="10"/>
      <color rgb="FFC00000"/>
      <name val="Calibri"/>
      <family val="2"/>
    </font>
    <font>
      <b/>
      <sz val="11"/>
      <color rgb="FFC00000"/>
      <name val="Calibri"/>
      <family val="2"/>
    </font>
    <font>
      <b/>
      <sz val="11"/>
      <name val="Calibri"/>
      <family val="1"/>
    </font>
    <font>
      <b/>
      <sz val="11"/>
      <color rgb="FFC00000"/>
      <name val="Calibri"/>
      <family val="1"/>
    </font>
    <font>
      <sz val="10"/>
      <color rgb="FF000000"/>
      <name val="Times New Roman"/>
      <charset val="204"/>
    </font>
    <font>
      <sz val="11"/>
      <color rgb="FFFF0000"/>
      <name val="Calibri"/>
      <family val="2"/>
    </font>
    <font>
      <b/>
      <sz val="11"/>
      <color rgb="FFFF0000"/>
      <name val="Calibri"/>
      <family val="2"/>
    </font>
    <font>
      <b/>
      <sz val="12"/>
      <color rgb="FFFF0000"/>
      <name val="Calibri"/>
      <family val="2"/>
    </font>
    <font>
      <b/>
      <sz val="14"/>
      <color rgb="FFFF0000"/>
      <name val="Calibri"/>
      <family val="2"/>
    </font>
    <font>
      <sz val="12"/>
      <color rgb="FFFF0000"/>
      <name val="Calibri"/>
      <family val="2"/>
    </font>
    <font>
      <b/>
      <sz val="10"/>
      <color rgb="FFFF0000"/>
      <name val="Calibri"/>
      <family val="2"/>
    </font>
    <font>
      <b/>
      <sz val="16"/>
      <color rgb="FFFF0000"/>
      <name val="Calibri"/>
      <family val="2"/>
    </font>
    <font>
      <b/>
      <sz val="18"/>
      <color rgb="FFFF0000"/>
      <name val="Calibri"/>
      <family val="2"/>
    </font>
    <font>
      <b/>
      <sz val="11"/>
      <color rgb="FFFF0000"/>
      <name val="Calibri"/>
      <family val="2"/>
      <scheme val="minor"/>
    </font>
  </fonts>
  <fills count="8">
    <fill>
      <patternFill patternType="none"/>
    </fill>
    <fill>
      <patternFill patternType="gray125"/>
    </fill>
    <fill>
      <patternFill patternType="solid">
        <fgColor rgb="FFE2EFDA"/>
      </patternFill>
    </fill>
    <fill>
      <patternFill patternType="solid">
        <fgColor rgb="FFFFFF00"/>
      </patternFill>
    </fill>
    <fill>
      <patternFill patternType="solid">
        <fgColor rgb="FFFFFF00"/>
        <bgColor indexed="64"/>
      </patternFill>
    </fill>
    <fill>
      <patternFill patternType="solid">
        <fgColor theme="4" tint="0.79998168889431442"/>
        <bgColor indexed="64"/>
      </patternFill>
    </fill>
    <fill>
      <patternFill patternType="solid">
        <fgColor rgb="FFE2EFDA"/>
        <bgColor indexed="64"/>
      </patternFill>
    </fill>
    <fill>
      <patternFill patternType="solid">
        <fgColor rgb="FFDDEBF7"/>
        <bgColor indexed="64"/>
      </patternFill>
    </fill>
  </fills>
  <borders count="9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style="thin">
        <color rgb="FF000000"/>
      </right>
      <top/>
      <bottom/>
      <diagonal/>
    </border>
    <border>
      <left/>
      <right style="thin">
        <color rgb="FF000000"/>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theme="1"/>
      </left>
      <right style="thin">
        <color theme="1"/>
      </right>
      <top/>
      <bottom/>
      <diagonal/>
    </border>
    <border>
      <left style="medium">
        <color indexed="64"/>
      </left>
      <right style="thin">
        <color rgb="FF000000"/>
      </right>
      <top style="thin">
        <color rgb="FF000000"/>
      </top>
      <bottom/>
      <diagonal/>
    </border>
    <border>
      <left style="medium">
        <color indexed="64"/>
      </left>
      <right style="thin">
        <color rgb="FF000000"/>
      </right>
      <top/>
      <bottom style="thin">
        <color rgb="FF000000"/>
      </bottom>
      <diagonal/>
    </border>
    <border>
      <left style="thin">
        <color rgb="FF000000"/>
      </left>
      <right style="medium">
        <color indexed="64"/>
      </right>
      <top style="thin">
        <color rgb="FF000000"/>
      </top>
      <bottom/>
      <diagonal/>
    </border>
    <border>
      <left style="thin">
        <color rgb="FF000000"/>
      </left>
      <right style="medium">
        <color indexed="64"/>
      </right>
      <top/>
      <bottom style="thin">
        <color rgb="FF000000"/>
      </bottom>
      <diagonal/>
    </border>
    <border>
      <left style="thin">
        <color rgb="FF000000"/>
      </left>
      <right style="medium">
        <color indexed="64"/>
      </right>
      <top/>
      <bottom/>
      <diagonal/>
    </border>
    <border>
      <left style="thin">
        <color rgb="FF000000"/>
      </left>
      <right style="medium">
        <color indexed="64"/>
      </right>
      <top/>
      <bottom style="thin">
        <color indexed="64"/>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indexed="64"/>
      </right>
      <top style="thin">
        <color rgb="FF000000"/>
      </top>
      <bottom/>
      <diagonal/>
    </border>
    <border>
      <left style="medium">
        <color indexed="64"/>
      </left>
      <right style="thin">
        <color indexed="64"/>
      </right>
      <top/>
      <bottom/>
      <diagonal/>
    </border>
    <border>
      <left style="medium">
        <color theme="1"/>
      </left>
      <right style="thin">
        <color rgb="FF000000"/>
      </right>
      <top style="medium">
        <color theme="1"/>
      </top>
      <bottom/>
      <diagonal/>
    </border>
    <border>
      <left style="thin">
        <color rgb="FF000000"/>
      </left>
      <right style="thin">
        <color rgb="FF000000"/>
      </right>
      <top style="medium">
        <color theme="1"/>
      </top>
      <bottom/>
      <diagonal/>
    </border>
    <border>
      <left style="thin">
        <color rgb="FF000000"/>
      </left>
      <right/>
      <top style="medium">
        <color theme="1"/>
      </top>
      <bottom/>
      <diagonal/>
    </border>
    <border>
      <left style="thin">
        <color indexed="64"/>
      </left>
      <right style="thin">
        <color indexed="64"/>
      </right>
      <top style="medium">
        <color theme="1"/>
      </top>
      <bottom style="thin">
        <color indexed="64"/>
      </bottom>
      <diagonal/>
    </border>
    <border>
      <left style="thin">
        <color indexed="64"/>
      </left>
      <right style="medium">
        <color theme="1"/>
      </right>
      <top style="medium">
        <color theme="1"/>
      </top>
      <bottom style="thin">
        <color indexed="64"/>
      </bottom>
      <diagonal/>
    </border>
    <border>
      <left style="medium">
        <color theme="1"/>
      </left>
      <right style="thin">
        <color rgb="FF000000"/>
      </right>
      <top style="thin">
        <color rgb="FF000000"/>
      </top>
      <bottom/>
      <diagonal/>
    </border>
    <border>
      <left style="thin">
        <color indexed="64"/>
      </left>
      <right style="medium">
        <color theme="1"/>
      </right>
      <top style="thin">
        <color indexed="64"/>
      </top>
      <bottom/>
      <diagonal/>
    </border>
    <border>
      <left style="medium">
        <color theme="1"/>
      </left>
      <right style="thin">
        <color rgb="FF000000"/>
      </right>
      <top/>
      <bottom style="medium">
        <color theme="1"/>
      </bottom>
      <diagonal/>
    </border>
    <border>
      <left style="thin">
        <color rgb="FF000000"/>
      </left>
      <right style="thin">
        <color rgb="FF000000"/>
      </right>
      <top/>
      <bottom style="medium">
        <color theme="1"/>
      </bottom>
      <diagonal/>
    </border>
    <border>
      <left style="thin">
        <color rgb="FF000000"/>
      </left>
      <right style="thin">
        <color rgb="FF000000"/>
      </right>
      <top style="thin">
        <color rgb="FF000000"/>
      </top>
      <bottom style="medium">
        <color theme="1"/>
      </bottom>
      <diagonal/>
    </border>
    <border>
      <left style="thin">
        <color rgb="FF000000"/>
      </left>
      <right/>
      <top style="thin">
        <color rgb="FF000000"/>
      </top>
      <bottom style="medium">
        <color theme="1"/>
      </bottom>
      <diagonal/>
    </border>
    <border>
      <left style="thin">
        <color indexed="64"/>
      </left>
      <right style="thin">
        <color indexed="64"/>
      </right>
      <top style="thin">
        <color indexed="64"/>
      </top>
      <bottom style="medium">
        <color theme="1"/>
      </bottom>
      <diagonal/>
    </border>
    <border>
      <left style="thin">
        <color indexed="64"/>
      </left>
      <right style="thin">
        <color indexed="64"/>
      </right>
      <top/>
      <bottom style="medium">
        <color theme="1"/>
      </bottom>
      <diagonal/>
    </border>
    <border>
      <left style="thin">
        <color indexed="64"/>
      </left>
      <right style="medium">
        <color theme="1"/>
      </right>
      <top/>
      <bottom style="medium">
        <color theme="1"/>
      </bottom>
      <diagonal/>
    </border>
    <border>
      <left style="medium">
        <color theme="1"/>
      </left>
      <right style="thin">
        <color rgb="FF000000"/>
      </right>
      <top/>
      <bottom/>
      <diagonal/>
    </border>
    <border>
      <left style="thin">
        <color indexed="64"/>
      </left>
      <right style="medium">
        <color theme="1"/>
      </right>
      <top style="thin">
        <color indexed="64"/>
      </top>
      <bottom style="thin">
        <color indexed="64"/>
      </bottom>
      <diagonal/>
    </border>
    <border>
      <left style="medium">
        <color theme="1"/>
      </left>
      <right style="thin">
        <color indexed="64"/>
      </right>
      <top style="thin">
        <color indexed="64"/>
      </top>
      <bottom style="thin">
        <color indexed="64"/>
      </bottom>
      <diagonal/>
    </border>
    <border>
      <left/>
      <right style="thin">
        <color rgb="FF000000"/>
      </right>
      <top/>
      <bottom style="medium">
        <color theme="1"/>
      </bottom>
      <diagonal/>
    </border>
    <border>
      <left style="medium">
        <color theme="1"/>
      </left>
      <right/>
      <top style="medium">
        <color theme="1"/>
      </top>
      <bottom/>
      <diagonal/>
    </border>
    <border>
      <left/>
      <right/>
      <top style="medium">
        <color theme="1"/>
      </top>
      <bottom/>
      <diagonal/>
    </border>
    <border>
      <left/>
      <right style="medium">
        <color indexed="64"/>
      </right>
      <top style="medium">
        <color theme="1"/>
      </top>
      <bottom/>
      <diagonal/>
    </border>
    <border>
      <left style="medium">
        <color indexed="64"/>
      </left>
      <right/>
      <top style="medium">
        <color theme="1"/>
      </top>
      <bottom/>
      <diagonal/>
    </border>
    <border>
      <left/>
      <right style="thin">
        <color indexed="64"/>
      </right>
      <top style="medium">
        <color theme="1"/>
      </top>
      <bottom/>
      <diagonal/>
    </border>
    <border>
      <left style="thin">
        <color rgb="FF000000"/>
      </left>
      <right/>
      <top/>
      <bottom style="medium">
        <color theme="1"/>
      </bottom>
      <diagonal/>
    </border>
    <border>
      <left style="thin">
        <color rgb="FF000000"/>
      </left>
      <right style="medium">
        <color indexed="64"/>
      </right>
      <top/>
      <bottom style="medium">
        <color theme="1"/>
      </bottom>
      <diagonal/>
    </border>
    <border>
      <left style="medium">
        <color indexed="64"/>
      </left>
      <right style="thin">
        <color rgb="FF000000"/>
      </right>
      <top/>
      <bottom style="medium">
        <color theme="1"/>
      </bottom>
      <diagonal/>
    </border>
    <border>
      <left style="thin">
        <color theme="1"/>
      </left>
      <right style="thin">
        <color theme="1"/>
      </right>
      <top style="thin">
        <color theme="1"/>
      </top>
      <bottom style="medium">
        <color theme="1"/>
      </bottom>
      <diagonal/>
    </border>
    <border>
      <left style="thin">
        <color theme="1"/>
      </left>
      <right style="thin">
        <color theme="1"/>
      </right>
      <top/>
      <bottom style="medium">
        <color theme="1"/>
      </bottom>
      <diagonal/>
    </border>
    <border>
      <left style="thin">
        <color indexed="64"/>
      </left>
      <right style="medium">
        <color theme="1"/>
      </right>
      <top style="thin">
        <color indexed="64"/>
      </top>
      <bottom style="medium">
        <color theme="1"/>
      </bottom>
      <diagonal/>
    </border>
    <border>
      <left style="thin">
        <color rgb="FF000000"/>
      </left>
      <right style="thin">
        <color rgb="FF000000"/>
      </right>
      <top style="medium">
        <color theme="1"/>
      </top>
      <bottom style="thin">
        <color rgb="FF000000"/>
      </bottom>
      <diagonal/>
    </border>
    <border>
      <left style="thin">
        <color rgb="FF000000"/>
      </left>
      <right style="medium">
        <color indexed="64"/>
      </right>
      <top style="medium">
        <color theme="1"/>
      </top>
      <bottom/>
      <diagonal/>
    </border>
    <border>
      <left style="medium">
        <color indexed="64"/>
      </left>
      <right style="thin">
        <color rgb="FF000000"/>
      </right>
      <top style="medium">
        <color theme="1"/>
      </top>
      <bottom/>
      <diagonal/>
    </border>
    <border>
      <left style="thin">
        <color theme="1"/>
      </left>
      <right style="thin">
        <color theme="1"/>
      </right>
      <top style="medium">
        <color theme="1"/>
      </top>
      <bottom style="thin">
        <color theme="1"/>
      </bottom>
      <diagonal/>
    </border>
    <border>
      <left/>
      <right style="thin">
        <color rgb="FF000000"/>
      </right>
      <top style="medium">
        <color theme="1"/>
      </top>
      <bottom/>
      <diagonal/>
    </border>
    <border>
      <left style="thin">
        <color rgb="FF000000"/>
      </left>
      <right style="medium">
        <color indexed="64"/>
      </right>
      <top style="thin">
        <color rgb="FF000000"/>
      </top>
      <bottom style="medium">
        <color theme="1"/>
      </bottom>
      <diagonal/>
    </border>
    <border>
      <left style="medium">
        <color indexed="64"/>
      </left>
      <right style="thin">
        <color rgb="FF000000"/>
      </right>
      <top style="thin">
        <color rgb="FF000000"/>
      </top>
      <bottom style="medium">
        <color theme="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right style="medium">
        <color theme="1"/>
      </right>
      <top style="medium">
        <color theme="1"/>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thin">
        <color theme="1"/>
      </left>
      <right/>
      <top style="thin">
        <color theme="1"/>
      </top>
      <bottom style="thin">
        <color theme="1"/>
      </bottom>
      <diagonal/>
    </border>
    <border>
      <left style="medium">
        <color theme="1"/>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medium">
        <color indexed="64"/>
      </left>
      <right style="thin">
        <color rgb="FF000000"/>
      </right>
      <top/>
      <bottom/>
      <diagonal/>
    </border>
    <border>
      <left style="thin">
        <color indexed="64"/>
      </left>
      <right/>
      <top style="medium">
        <color theme="1"/>
      </top>
      <bottom style="thin">
        <color indexed="64"/>
      </bottom>
      <diagonal/>
    </border>
    <border>
      <left style="thin">
        <color indexed="64"/>
      </left>
      <right style="thin">
        <color indexed="64"/>
      </right>
      <top/>
      <bottom/>
      <diagonal/>
    </border>
    <border>
      <left style="thin">
        <color indexed="64"/>
      </left>
      <right style="medium">
        <color theme="1"/>
      </right>
      <top/>
      <bottom/>
      <diagonal/>
    </border>
    <border>
      <left style="thin">
        <color rgb="FF000000"/>
      </left>
      <right style="thin">
        <color rgb="FF000000"/>
      </right>
      <top style="thin">
        <color indexed="64"/>
      </top>
      <bottom/>
      <diagonal/>
    </border>
    <border>
      <left style="medium">
        <color theme="1"/>
      </left>
      <right style="thin">
        <color rgb="FF000000"/>
      </right>
      <top style="thin">
        <color indexed="64"/>
      </top>
      <bottom/>
      <diagonal/>
    </border>
    <border>
      <left style="thin">
        <color indexed="64"/>
      </left>
      <right/>
      <top/>
      <bottom style="thin">
        <color indexed="64"/>
      </bottom>
      <diagonal/>
    </border>
    <border>
      <left style="thin">
        <color indexed="64"/>
      </left>
      <right style="medium">
        <color theme="1"/>
      </right>
      <top/>
      <bottom style="thin">
        <color indexed="64"/>
      </bottom>
      <diagonal/>
    </border>
    <border>
      <left style="medium">
        <color theme="1"/>
      </left>
      <right style="thin">
        <color rgb="FF000000"/>
      </right>
      <top/>
      <bottom style="thin">
        <color rgb="FF000000"/>
      </bottom>
      <diagonal/>
    </border>
    <border>
      <left/>
      <right style="thin">
        <color rgb="FF000000"/>
      </right>
      <top style="medium">
        <color theme="1"/>
      </top>
      <bottom style="thin">
        <color rgb="FF000000"/>
      </bottom>
      <diagonal/>
    </border>
    <border>
      <left/>
      <right/>
      <top style="thin">
        <color indexed="64"/>
      </top>
      <bottom style="thin">
        <color indexed="64"/>
      </bottom>
      <diagonal/>
    </border>
    <border>
      <left style="thin">
        <color indexed="64"/>
      </left>
      <right/>
      <top/>
      <bottom style="medium">
        <color theme="1"/>
      </bottom>
      <diagonal/>
    </border>
  </borders>
  <cellStyleXfs count="4">
    <xf numFmtId="0" fontId="0" fillId="0" borderId="0"/>
    <xf numFmtId="42" fontId="31" fillId="0" borderId="0" applyFont="0" applyFill="0" applyBorder="0" applyAlignment="0" applyProtection="0"/>
    <xf numFmtId="9" fontId="31" fillId="0" borderId="0" applyFont="0" applyFill="0" applyBorder="0" applyAlignment="0" applyProtection="0"/>
    <xf numFmtId="44" fontId="44" fillId="0" borderId="0" applyFont="0" applyFill="0" applyBorder="0" applyAlignment="0" applyProtection="0"/>
  </cellStyleXfs>
  <cellXfs count="367">
    <xf numFmtId="0" fontId="0" fillId="0" borderId="0" xfId="0" applyAlignment="1">
      <alignment horizontal="left" vertical="top"/>
    </xf>
    <xf numFmtId="0" fontId="2" fillId="0" borderId="0" xfId="0" applyFont="1" applyAlignment="1">
      <alignment horizontal="left" vertical="top"/>
    </xf>
    <xf numFmtId="0" fontId="4" fillId="0" borderId="0" xfId="0" applyFont="1" applyAlignment="1">
      <alignment horizontal="left" vertical="top"/>
    </xf>
    <xf numFmtId="0" fontId="10" fillId="0" borderId="0" xfId="0" applyFont="1" applyAlignment="1">
      <alignment horizontal="left" vertical="top"/>
    </xf>
    <xf numFmtId="0" fontId="9" fillId="0" borderId="1" xfId="0" applyFont="1" applyBorder="1" applyAlignment="1">
      <alignment horizontal="center" vertical="center" wrapText="1"/>
    </xf>
    <xf numFmtId="0" fontId="9" fillId="0" borderId="1" xfId="0" applyFont="1" applyBorder="1" applyAlignment="1">
      <alignment horizontal="center" vertical="center" textRotation="90"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3" fontId="6" fillId="0" borderId="17" xfId="0" applyNumberFormat="1" applyFont="1" applyBorder="1" applyAlignment="1">
      <alignment horizontal="center" vertical="center" shrinkToFit="1"/>
    </xf>
    <xf numFmtId="0" fontId="13" fillId="0" borderId="11" xfId="0" applyFont="1" applyBorder="1" applyAlignment="1">
      <alignment horizontal="center" vertical="center" wrapText="1"/>
    </xf>
    <xf numFmtId="42" fontId="10" fillId="0" borderId="0" xfId="0" applyNumberFormat="1" applyFont="1" applyAlignment="1">
      <alignment horizontal="left" vertical="top"/>
    </xf>
    <xf numFmtId="0" fontId="9" fillId="0" borderId="18" xfId="0" applyFont="1" applyBorder="1" applyAlignment="1">
      <alignment horizontal="center" vertical="center" wrapText="1"/>
    </xf>
    <xf numFmtId="0" fontId="14" fillId="0" borderId="16" xfId="0" applyFont="1" applyBorder="1" applyAlignment="1">
      <alignment horizontal="center" vertical="center" wrapText="1"/>
    </xf>
    <xf numFmtId="1" fontId="18" fillId="0" borderId="5" xfId="0" applyNumberFormat="1" applyFont="1" applyBorder="1" applyAlignment="1">
      <alignment horizontal="center" vertical="center" shrinkToFit="1"/>
    </xf>
    <xf numFmtId="17" fontId="18" fillId="0" borderId="5" xfId="0" applyNumberFormat="1" applyFont="1" applyBorder="1" applyAlignment="1">
      <alignment horizontal="center" vertical="center" wrapText="1"/>
    </xf>
    <xf numFmtId="0" fontId="17" fillId="0" borderId="3" xfId="0" applyFont="1" applyBorder="1" applyAlignment="1">
      <alignment horizontal="center" vertical="center" wrapText="1"/>
    </xf>
    <xf numFmtId="0" fontId="17" fillId="0" borderId="1" xfId="0" applyFont="1" applyBorder="1" applyAlignment="1">
      <alignment horizontal="center" vertical="center" wrapText="1"/>
    </xf>
    <xf numFmtId="1" fontId="18" fillId="0" borderId="1" xfId="0" applyNumberFormat="1" applyFont="1" applyBorder="1" applyAlignment="1">
      <alignment horizontal="center" vertical="center" shrinkToFit="1"/>
    </xf>
    <xf numFmtId="10" fontId="18" fillId="0" borderId="1" xfId="0" applyNumberFormat="1" applyFont="1" applyBorder="1" applyAlignment="1">
      <alignment horizontal="center" vertical="center" shrinkToFit="1"/>
    </xf>
    <xf numFmtId="9" fontId="18" fillId="0" borderId="1" xfId="0" applyNumberFormat="1" applyFont="1" applyBorder="1" applyAlignment="1">
      <alignment horizontal="center" vertical="center" shrinkToFit="1"/>
    </xf>
    <xf numFmtId="3" fontId="18" fillId="0" borderId="1" xfId="0" applyNumberFormat="1" applyFont="1" applyBorder="1" applyAlignment="1">
      <alignment horizontal="center" vertical="center" shrinkToFit="1"/>
    </xf>
    <xf numFmtId="3" fontId="18" fillId="0" borderId="17" xfId="0" applyNumberFormat="1" applyFont="1" applyBorder="1" applyAlignment="1">
      <alignment horizontal="center" vertical="center" shrinkToFit="1"/>
    </xf>
    <xf numFmtId="3" fontId="18" fillId="0" borderId="16" xfId="0" applyNumberFormat="1" applyFont="1" applyBorder="1" applyAlignment="1">
      <alignment horizontal="center" vertical="center" shrinkToFit="1"/>
    </xf>
    <xf numFmtId="3" fontId="18" fillId="0" borderId="13" xfId="0" applyNumberFormat="1" applyFont="1" applyBorder="1" applyAlignment="1">
      <alignment horizontal="center" vertical="center" shrinkToFit="1"/>
    </xf>
    <xf numFmtId="1" fontId="18" fillId="0" borderId="16" xfId="0" applyNumberFormat="1" applyFont="1" applyBorder="1" applyAlignment="1">
      <alignment horizontal="center" vertical="center" shrinkToFit="1"/>
    </xf>
    <xf numFmtId="0" fontId="7" fillId="0" borderId="0" xfId="0" applyFont="1" applyAlignment="1">
      <alignment horizontal="center" vertical="top"/>
    </xf>
    <xf numFmtId="0" fontId="22" fillId="0" borderId="0" xfId="0" applyFont="1" applyAlignment="1">
      <alignment horizontal="center" vertical="top"/>
    </xf>
    <xf numFmtId="0" fontId="19" fillId="0" borderId="20" xfId="0" applyFont="1" applyBorder="1" applyAlignment="1">
      <alignment horizontal="center" vertical="center" wrapText="1"/>
    </xf>
    <xf numFmtId="44" fontId="19" fillId="0" borderId="20" xfId="0" applyNumberFormat="1" applyFont="1" applyBorder="1" applyAlignment="1">
      <alignment horizontal="center" vertical="center" wrapText="1"/>
    </xf>
    <xf numFmtId="0" fontId="22" fillId="0" borderId="0" xfId="0" applyFont="1" applyAlignment="1">
      <alignment vertical="top"/>
    </xf>
    <xf numFmtId="0" fontId="7" fillId="0" borderId="0" xfId="0" applyFont="1" applyAlignment="1">
      <alignment vertical="top"/>
    </xf>
    <xf numFmtId="3" fontId="18" fillId="0" borderId="5" xfId="0" applyNumberFormat="1" applyFont="1" applyBorder="1" applyAlignment="1">
      <alignment horizontal="center" vertical="center" shrinkToFit="1"/>
    </xf>
    <xf numFmtId="0" fontId="17" fillId="0" borderId="13"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6" xfId="0" applyFont="1" applyBorder="1" applyAlignment="1">
      <alignment horizontal="center" vertical="center" wrapText="1"/>
    </xf>
    <xf numFmtId="10" fontId="18" fillId="0" borderId="5" xfId="0" applyNumberFormat="1" applyFont="1" applyBorder="1" applyAlignment="1">
      <alignment horizontal="center" vertical="center" shrinkToFit="1"/>
    </xf>
    <xf numFmtId="0" fontId="18" fillId="0" borderId="5" xfId="0" applyFont="1" applyBorder="1" applyAlignment="1">
      <alignment horizontal="center" vertical="center" wrapText="1"/>
    </xf>
    <xf numFmtId="0" fontId="23" fillId="0" borderId="0" xfId="0" applyFont="1" applyAlignment="1">
      <alignment horizontal="center" vertical="top"/>
    </xf>
    <xf numFmtId="0" fontId="17" fillId="0" borderId="16" xfId="0" applyFont="1" applyBorder="1" applyAlignment="1">
      <alignment horizontal="center" vertical="center" wrapText="1"/>
    </xf>
    <xf numFmtId="3" fontId="18" fillId="0" borderId="18" xfId="0" applyNumberFormat="1" applyFont="1" applyBorder="1" applyAlignment="1">
      <alignment horizontal="center" vertical="center" shrinkToFit="1"/>
    </xf>
    <xf numFmtId="3" fontId="18" fillId="0" borderId="11" xfId="0" applyNumberFormat="1" applyFont="1" applyBorder="1" applyAlignment="1">
      <alignment horizontal="center" vertical="center" shrinkToFit="1"/>
    </xf>
    <xf numFmtId="1" fontId="18" fillId="0" borderId="9" xfId="0" applyNumberFormat="1" applyFont="1" applyBorder="1" applyAlignment="1">
      <alignment horizontal="center" vertical="center" shrinkToFit="1"/>
    </xf>
    <xf numFmtId="166" fontId="18" fillId="0" borderId="16" xfId="2" applyNumberFormat="1" applyFont="1" applyBorder="1" applyAlignment="1">
      <alignment horizontal="center" vertical="center" shrinkToFit="1"/>
    </xf>
    <xf numFmtId="0" fontId="1" fillId="0" borderId="0" xfId="0" applyFont="1" applyAlignment="1">
      <alignment horizontal="left" wrapText="1"/>
    </xf>
    <xf numFmtId="0" fontId="19" fillId="0" borderId="2" xfId="0" applyFont="1" applyBorder="1" applyAlignment="1">
      <alignment horizontal="center" vertical="center" textRotation="90" wrapText="1"/>
    </xf>
    <xf numFmtId="42" fontId="19" fillId="0" borderId="16" xfId="1" applyFont="1" applyBorder="1" applyAlignment="1">
      <alignment horizontal="center" vertical="center" wrapText="1"/>
    </xf>
    <xf numFmtId="0" fontId="8" fillId="0" borderId="0" xfId="0" applyFont="1" applyAlignment="1">
      <alignment horizontal="left" wrapText="1"/>
    </xf>
    <xf numFmtId="166" fontId="37" fillId="4" borderId="15" xfId="0" applyNumberFormat="1" applyFont="1" applyFill="1" applyBorder="1" applyAlignment="1">
      <alignment horizontal="center" vertical="top"/>
    </xf>
    <xf numFmtId="0" fontId="17" fillId="0" borderId="31" xfId="0" applyFont="1" applyBorder="1" applyAlignment="1">
      <alignment horizontal="center" vertical="center" wrapText="1"/>
    </xf>
    <xf numFmtId="0" fontId="17" fillId="0" borderId="30"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35" xfId="0" applyFont="1" applyBorder="1" applyAlignment="1">
      <alignment horizontal="center" vertical="center" wrapText="1"/>
    </xf>
    <xf numFmtId="0" fontId="8" fillId="0" borderId="35" xfId="0" applyFont="1" applyBorder="1" applyAlignment="1">
      <alignment horizontal="center" vertical="center" wrapText="1"/>
    </xf>
    <xf numFmtId="10" fontId="18" fillId="0" borderId="35" xfId="0" applyNumberFormat="1" applyFont="1" applyBorder="1" applyAlignment="1">
      <alignment horizontal="center" vertical="center" shrinkToFit="1"/>
    </xf>
    <xf numFmtId="0" fontId="13" fillId="0" borderId="35" xfId="0" applyFont="1" applyBorder="1" applyAlignment="1">
      <alignment horizontal="center" vertical="center" wrapText="1"/>
    </xf>
    <xf numFmtId="3" fontId="18" fillId="0" borderId="35" xfId="0" applyNumberFormat="1" applyFont="1" applyBorder="1" applyAlignment="1">
      <alignment horizontal="center" vertical="center" shrinkToFit="1"/>
    </xf>
    <xf numFmtId="3" fontId="18" fillId="0" borderId="36" xfId="0" applyNumberFormat="1" applyFont="1" applyBorder="1" applyAlignment="1">
      <alignment horizontal="center" vertical="center" shrinkToFit="1"/>
    </xf>
    <xf numFmtId="3" fontId="18" fillId="0" borderId="37" xfId="0" applyNumberFormat="1" applyFont="1" applyBorder="1" applyAlignment="1">
      <alignment horizontal="center" vertical="center" shrinkToFit="1"/>
    </xf>
    <xf numFmtId="1" fontId="18" fillId="0" borderId="37" xfId="0" applyNumberFormat="1" applyFont="1" applyBorder="1" applyAlignment="1">
      <alignment horizontal="center" vertical="center" shrinkToFit="1"/>
    </xf>
    <xf numFmtId="166" fontId="18" fillId="0" borderId="37" xfId="2" applyNumberFormat="1" applyFont="1" applyBorder="1" applyAlignment="1">
      <alignment horizontal="center" vertical="center" shrinkToFit="1"/>
    </xf>
    <xf numFmtId="3" fontId="18" fillId="6" borderId="37" xfId="0" applyNumberFormat="1" applyFont="1" applyFill="1" applyBorder="1" applyAlignment="1">
      <alignment horizontal="center" vertical="center" shrinkToFit="1"/>
    </xf>
    <xf numFmtId="166" fontId="18" fillId="6" borderId="38" xfId="2" applyNumberFormat="1" applyFont="1" applyFill="1" applyBorder="1" applyAlignment="1">
      <alignment horizontal="center" vertical="center" shrinkToFit="1"/>
    </xf>
    <xf numFmtId="0" fontId="18" fillId="0" borderId="42" xfId="0" applyFont="1" applyBorder="1" applyAlignment="1">
      <alignment horizontal="center" vertical="center" wrapText="1"/>
    </xf>
    <xf numFmtId="0" fontId="9" fillId="0" borderId="43" xfId="0" applyFont="1" applyBorder="1" applyAlignment="1">
      <alignment horizontal="center" vertical="center" wrapText="1"/>
    </xf>
    <xf numFmtId="1" fontId="18" fillId="0" borderId="43" xfId="0" applyNumberFormat="1" applyFont="1" applyBorder="1" applyAlignment="1">
      <alignment horizontal="center" vertical="center" shrinkToFit="1"/>
    </xf>
    <xf numFmtId="1" fontId="18" fillId="0" borderId="44" xfId="0" applyNumberFormat="1" applyFont="1" applyBorder="1" applyAlignment="1">
      <alignment horizontal="center" vertical="center" shrinkToFit="1"/>
    </xf>
    <xf numFmtId="1" fontId="18" fillId="0" borderId="45" xfId="0" applyNumberFormat="1" applyFont="1" applyBorder="1" applyAlignment="1">
      <alignment horizontal="center" vertical="center" shrinkToFit="1"/>
    </xf>
    <xf numFmtId="166" fontId="18" fillId="0" borderId="45" xfId="2" applyNumberFormat="1" applyFont="1" applyBorder="1" applyAlignment="1">
      <alignment horizontal="center" vertical="center" shrinkToFit="1"/>
    </xf>
    <xf numFmtId="3" fontId="18" fillId="0" borderId="45" xfId="0" applyNumberFormat="1" applyFont="1" applyBorder="1" applyAlignment="1">
      <alignment horizontal="center" vertical="center" shrinkToFit="1"/>
    </xf>
    <xf numFmtId="10" fontId="18" fillId="0" borderId="42" xfId="0" applyNumberFormat="1" applyFont="1" applyBorder="1" applyAlignment="1">
      <alignment horizontal="center" vertical="center" shrinkToFit="1"/>
    </xf>
    <xf numFmtId="0" fontId="13" fillId="0" borderId="44" xfId="0" applyFont="1" applyBorder="1" applyAlignment="1">
      <alignment horizontal="center" vertical="center" wrapText="1"/>
    </xf>
    <xf numFmtId="3" fontId="6" fillId="0" borderId="51" xfId="0" applyNumberFormat="1" applyFont="1" applyBorder="1" applyAlignment="1">
      <alignment horizontal="center" vertical="center" shrinkToFit="1"/>
    </xf>
    <xf numFmtId="0" fontId="17" fillId="0" borderId="51" xfId="0" applyFont="1" applyBorder="1" applyAlignment="1">
      <alignment horizontal="center" vertical="center" wrapText="1"/>
    </xf>
    <xf numFmtId="0" fontId="17" fillId="0" borderId="43" xfId="0" applyFont="1" applyBorder="1" applyAlignment="1">
      <alignment horizontal="center" vertical="center" wrapText="1"/>
    </xf>
    <xf numFmtId="1" fontId="18" fillId="0" borderId="42" xfId="0" applyNumberFormat="1" applyFont="1" applyBorder="1" applyAlignment="1">
      <alignment horizontal="center" vertical="center" shrinkToFit="1"/>
    </xf>
    <xf numFmtId="17" fontId="18" fillId="0" borderId="42" xfId="0" applyNumberFormat="1" applyFont="1" applyBorder="1" applyAlignment="1">
      <alignment horizontal="center" vertical="center" wrapText="1"/>
    </xf>
    <xf numFmtId="0" fontId="19" fillId="0" borderId="60" xfId="0" applyFont="1" applyBorder="1" applyAlignment="1">
      <alignment horizontal="center" vertical="center" wrapText="1"/>
    </xf>
    <xf numFmtId="0" fontId="9" fillId="0" borderId="35" xfId="0" applyFont="1" applyBorder="1" applyAlignment="1">
      <alignment horizontal="center" vertical="center" textRotation="90" wrapText="1"/>
    </xf>
    <xf numFmtId="0" fontId="17" fillId="0" borderId="35" xfId="0" applyFont="1" applyBorder="1" applyAlignment="1">
      <alignment horizontal="center" vertical="center" wrapText="1"/>
    </xf>
    <xf numFmtId="17" fontId="18" fillId="0" borderId="63" xfId="0" applyNumberFormat="1" applyFont="1" applyBorder="1" applyAlignment="1">
      <alignment horizontal="center" vertical="center" wrapText="1"/>
    </xf>
    <xf numFmtId="1" fontId="18" fillId="0" borderId="63" xfId="0" applyNumberFormat="1" applyFont="1" applyBorder="1" applyAlignment="1">
      <alignment horizontal="center" vertical="center" shrinkToFit="1"/>
    </xf>
    <xf numFmtId="0" fontId="17" fillId="0" borderId="64" xfId="0" applyFont="1" applyBorder="1" applyAlignment="1">
      <alignment horizontal="center" vertical="center" wrapText="1"/>
    </xf>
    <xf numFmtId="0" fontId="17" fillId="0" borderId="65" xfId="0" applyFont="1" applyBorder="1" applyAlignment="1">
      <alignment horizontal="center" vertical="center" wrapText="1"/>
    </xf>
    <xf numFmtId="0" fontId="19" fillId="0" borderId="66" xfId="0" applyFont="1" applyBorder="1" applyAlignment="1">
      <alignment horizontal="center" vertical="center" wrapText="1"/>
    </xf>
    <xf numFmtId="44" fontId="19" fillId="0" borderId="66" xfId="0" applyNumberFormat="1" applyFont="1" applyBorder="1" applyAlignment="1">
      <alignment horizontal="center" vertical="center" wrapText="1"/>
    </xf>
    <xf numFmtId="0" fontId="17" fillId="0" borderId="67" xfId="0" applyFont="1" applyBorder="1" applyAlignment="1">
      <alignment horizontal="center" vertical="center" wrapText="1"/>
    </xf>
    <xf numFmtId="0" fontId="19" fillId="0" borderId="36" xfId="0" applyFont="1" applyBorder="1" applyAlignment="1">
      <alignment horizontal="center" vertical="center" textRotation="90" wrapText="1"/>
    </xf>
    <xf numFmtId="42" fontId="19" fillId="0" borderId="37" xfId="1" applyFont="1" applyBorder="1" applyAlignment="1">
      <alignment horizontal="center" vertical="center" wrapText="1"/>
    </xf>
    <xf numFmtId="0" fontId="36" fillId="0" borderId="38" xfId="0" applyFont="1" applyBorder="1" applyAlignment="1">
      <alignment horizontal="left" vertical="top" wrapText="1"/>
    </xf>
    <xf numFmtId="0" fontId="36" fillId="0" borderId="49" xfId="0" applyFont="1" applyBorder="1" applyAlignment="1">
      <alignment vertical="top" wrapText="1"/>
    </xf>
    <xf numFmtId="9" fontId="18" fillId="0" borderId="43" xfId="0" applyNumberFormat="1" applyFont="1" applyBorder="1" applyAlignment="1">
      <alignment horizontal="center" vertical="center" shrinkToFit="1"/>
    </xf>
    <xf numFmtId="3" fontId="18" fillId="0" borderId="43" xfId="0" applyNumberFormat="1" applyFont="1" applyBorder="1" applyAlignment="1">
      <alignment horizontal="center" vertical="center" shrinkToFit="1"/>
    </xf>
    <xf numFmtId="0" fontId="17" fillId="0" borderId="68" xfId="0" applyFont="1" applyBorder="1" applyAlignment="1">
      <alignment horizontal="center" vertical="center" wrapText="1"/>
    </xf>
    <xf numFmtId="0" fontId="17" fillId="0" borderId="69" xfId="0" applyFont="1" applyBorder="1" applyAlignment="1">
      <alignment horizontal="center" vertical="center" wrapText="1"/>
    </xf>
    <xf numFmtId="0" fontId="36" fillId="0" borderId="62" xfId="0" applyFont="1" applyBorder="1" applyAlignment="1">
      <alignment vertical="top" wrapText="1"/>
    </xf>
    <xf numFmtId="0" fontId="2" fillId="0" borderId="75" xfId="0" applyFont="1" applyBorder="1" applyAlignment="1">
      <alignment horizontal="left" vertical="top"/>
    </xf>
    <xf numFmtId="0" fontId="2" fillId="0" borderId="76" xfId="0" applyFont="1" applyBorder="1" applyAlignment="1">
      <alignment horizontal="left" vertical="top"/>
    </xf>
    <xf numFmtId="3" fontId="18" fillId="0" borderId="14" xfId="0" applyNumberFormat="1" applyFont="1" applyBorder="1" applyAlignment="1">
      <alignment horizontal="center" vertical="center" shrinkToFit="1"/>
    </xf>
    <xf numFmtId="3" fontId="18" fillId="0" borderId="15" xfId="0" applyNumberFormat="1" applyFont="1" applyBorder="1" applyAlignment="1">
      <alignment horizontal="center" vertical="center" shrinkToFit="1"/>
    </xf>
    <xf numFmtId="3" fontId="18" fillId="0" borderId="6" xfId="0" applyNumberFormat="1" applyFont="1" applyBorder="1" applyAlignment="1">
      <alignment horizontal="center" vertical="center" shrinkToFit="1"/>
    </xf>
    <xf numFmtId="0" fontId="17" fillId="0" borderId="6" xfId="0" applyFont="1" applyBorder="1" applyAlignment="1">
      <alignment horizontal="center" vertical="center" wrapText="1"/>
    </xf>
    <xf numFmtId="0" fontId="17" fillId="0" borderId="28" xfId="0" applyFont="1" applyBorder="1" applyAlignment="1">
      <alignment horizontal="center" vertical="center" wrapText="1"/>
    </xf>
    <xf numFmtId="0" fontId="17" fillId="0" borderId="12" xfId="0" applyFont="1" applyBorder="1" applyAlignment="1">
      <alignment horizontal="center" vertical="center" wrapText="1"/>
    </xf>
    <xf numFmtId="0" fontId="38" fillId="0" borderId="53" xfId="0" applyFont="1" applyBorder="1" applyAlignment="1">
      <alignment horizontal="center" vertical="center" wrapText="1"/>
    </xf>
    <xf numFmtId="0" fontId="36" fillId="0" borderId="49" xfId="0" applyFont="1" applyBorder="1" applyAlignment="1">
      <alignment horizontal="left" vertical="top" wrapText="1"/>
    </xf>
    <xf numFmtId="3" fontId="18" fillId="0" borderId="16" xfId="0" applyNumberFormat="1" applyFont="1" applyBorder="1" applyAlignment="1">
      <alignment horizontal="center" vertical="center" shrinkToFit="1"/>
    </xf>
    <xf numFmtId="166" fontId="18" fillId="6" borderId="16" xfId="2" applyNumberFormat="1" applyFont="1" applyFill="1" applyBorder="1" applyAlignment="1">
      <alignment horizontal="center" vertical="center" shrinkToFit="1"/>
    </xf>
    <xf numFmtId="0" fontId="13" fillId="0" borderId="16" xfId="0" applyFont="1" applyBorder="1" applyAlignment="1">
      <alignment horizontal="center" vertical="center" wrapText="1"/>
    </xf>
    <xf numFmtId="0" fontId="8" fillId="0" borderId="16" xfId="0" applyFont="1" applyBorder="1" applyAlignment="1">
      <alignment horizontal="center" vertical="center" wrapText="1"/>
    </xf>
    <xf numFmtId="0" fontId="9" fillId="0" borderId="6" xfId="0" applyFont="1" applyBorder="1" applyAlignment="1">
      <alignment horizontal="center" vertical="center" wrapText="1"/>
    </xf>
    <xf numFmtId="1" fontId="18" fillId="0" borderId="6" xfId="0" applyNumberFormat="1" applyFont="1" applyBorder="1" applyAlignment="1">
      <alignment horizontal="center" vertical="center" shrinkToFit="1"/>
    </xf>
    <xf numFmtId="0" fontId="19" fillId="0" borderId="9" xfId="0" applyFont="1" applyBorder="1" applyAlignment="1">
      <alignment horizontal="center" vertical="center" textRotation="90" wrapText="1"/>
    </xf>
    <xf numFmtId="0" fontId="9" fillId="0" borderId="4" xfId="0" applyFont="1" applyBorder="1" applyAlignment="1">
      <alignment horizontal="center" vertical="center" wrapText="1"/>
    </xf>
    <xf numFmtId="0" fontId="9" fillId="0" borderId="48" xfId="0" applyFont="1" applyBorder="1" applyAlignment="1">
      <alignment horizontal="center" vertical="center" wrapText="1"/>
    </xf>
    <xf numFmtId="0" fontId="8" fillId="0" borderId="6" xfId="0" applyFont="1" applyBorder="1" applyAlignment="1">
      <alignment horizontal="center" vertical="center" wrapText="1"/>
    </xf>
    <xf numFmtId="10" fontId="18" fillId="0" borderId="6" xfId="0" applyNumberFormat="1" applyFont="1" applyBorder="1" applyAlignment="1">
      <alignment horizontal="center" vertical="center" shrinkToFit="1"/>
    </xf>
    <xf numFmtId="0" fontId="9" fillId="0" borderId="16" xfId="0" applyFont="1" applyBorder="1" applyAlignment="1">
      <alignment horizontal="center" vertical="center" wrapText="1"/>
    </xf>
    <xf numFmtId="44" fontId="19" fillId="0" borderId="21" xfId="0" applyNumberFormat="1" applyFont="1" applyBorder="1" applyAlignment="1">
      <alignment horizontal="center" vertical="center" wrapText="1"/>
    </xf>
    <xf numFmtId="0" fontId="19" fillId="0" borderId="10" xfId="0" applyFont="1" applyBorder="1" applyAlignment="1">
      <alignment horizontal="center" vertical="center" textRotation="90" wrapText="1"/>
    </xf>
    <xf numFmtId="0" fontId="9" fillId="0" borderId="78" xfId="0" applyFont="1" applyBorder="1" applyAlignment="1">
      <alignment horizontal="center" vertical="center" wrapText="1"/>
    </xf>
    <xf numFmtId="0" fontId="9" fillId="0" borderId="0" xfId="0" applyFont="1" applyBorder="1" applyAlignment="1">
      <alignment horizontal="center" vertical="center" wrapText="1"/>
    </xf>
    <xf numFmtId="0" fontId="8" fillId="0" borderId="0" xfId="0" applyFont="1" applyBorder="1" applyAlignment="1">
      <alignment horizontal="center" vertical="center" wrapText="1"/>
    </xf>
    <xf numFmtId="10" fontId="18" fillId="0" borderId="0" xfId="0" applyNumberFormat="1" applyFont="1" applyBorder="1" applyAlignment="1">
      <alignment horizontal="center" vertical="center" shrinkToFit="1"/>
    </xf>
    <xf numFmtId="3" fontId="18" fillId="0" borderId="0" xfId="0" applyNumberFormat="1" applyFont="1" applyBorder="1" applyAlignment="1">
      <alignment horizontal="center" vertical="center" shrinkToFit="1"/>
    </xf>
    <xf numFmtId="10" fontId="18" fillId="0" borderId="18" xfId="0" applyNumberFormat="1" applyFont="1" applyBorder="1" applyAlignment="1">
      <alignment horizontal="center" vertical="center" shrinkToFit="1"/>
    </xf>
    <xf numFmtId="0" fontId="9" fillId="0" borderId="17" xfId="0" applyFont="1" applyBorder="1" applyAlignment="1">
      <alignment horizontal="center" vertical="center" wrapText="1"/>
    </xf>
    <xf numFmtId="166" fontId="49" fillId="0" borderId="16" xfId="2" applyNumberFormat="1" applyFont="1" applyBorder="1" applyAlignment="1">
      <alignment horizontal="center" vertical="center" shrinkToFit="1"/>
    </xf>
    <xf numFmtId="166" fontId="47" fillId="0" borderId="16" xfId="2" applyNumberFormat="1" applyFont="1" applyBorder="1" applyAlignment="1">
      <alignment horizontal="center" vertical="center" shrinkToFit="1"/>
    </xf>
    <xf numFmtId="166" fontId="47" fillId="6" borderId="14" xfId="2" applyNumberFormat="1" applyFont="1" applyFill="1" applyBorder="1" applyAlignment="1">
      <alignment horizontal="center" vertical="center" shrinkToFit="1"/>
    </xf>
    <xf numFmtId="3" fontId="47" fillId="0" borderId="16" xfId="0" applyNumberFormat="1" applyFont="1" applyBorder="1" applyAlignment="1">
      <alignment horizontal="center" vertical="center" shrinkToFit="1"/>
    </xf>
    <xf numFmtId="166" fontId="18" fillId="6" borderId="79" xfId="2" applyNumberFormat="1" applyFont="1" applyFill="1" applyBorder="1" applyAlignment="1">
      <alignment horizontal="center" vertical="center" shrinkToFit="1"/>
    </xf>
    <xf numFmtId="166" fontId="18" fillId="0" borderId="5" xfId="2" applyNumberFormat="1" applyFont="1" applyBorder="1" applyAlignment="1">
      <alignment horizontal="center" vertical="center" shrinkToFit="1"/>
    </xf>
    <xf numFmtId="166" fontId="18" fillId="0" borderId="13" xfId="2" applyNumberFormat="1" applyFont="1" applyBorder="1" applyAlignment="1">
      <alignment horizontal="center" vertical="center" shrinkToFit="1"/>
    </xf>
    <xf numFmtId="0" fontId="17" fillId="0" borderId="14" xfId="0" applyFont="1" applyBorder="1" applyAlignment="1">
      <alignment horizontal="center" vertical="center" wrapText="1"/>
    </xf>
    <xf numFmtId="0" fontId="17" fillId="0" borderId="8" xfId="0" applyFont="1" applyBorder="1" applyAlignment="1">
      <alignment horizontal="center" vertical="center" wrapText="1"/>
    </xf>
    <xf numFmtId="1" fontId="18" fillId="0" borderId="4" xfId="0" applyNumberFormat="1" applyFont="1" applyBorder="1" applyAlignment="1">
      <alignment horizontal="center" vertical="center" shrinkToFit="1"/>
    </xf>
    <xf numFmtId="0" fontId="17" fillId="0" borderId="82" xfId="0" applyFont="1" applyBorder="1" applyAlignment="1">
      <alignment horizontal="center" vertical="center" wrapText="1"/>
    </xf>
    <xf numFmtId="0" fontId="17" fillId="0" borderId="10" xfId="0" applyFont="1" applyBorder="1" applyAlignment="1">
      <alignment horizontal="center" vertical="center" wrapText="1"/>
    </xf>
    <xf numFmtId="0" fontId="19" fillId="0" borderId="0" xfId="0" applyFont="1" applyBorder="1" applyAlignment="1">
      <alignment horizontal="center" vertical="center" textRotation="90" wrapText="1"/>
    </xf>
    <xf numFmtId="0" fontId="19" fillId="0" borderId="22" xfId="0" applyFont="1" applyBorder="1" applyAlignment="1">
      <alignment horizontal="center" vertical="center" wrapText="1"/>
    </xf>
    <xf numFmtId="44" fontId="17" fillId="0" borderId="16" xfId="0" applyNumberFormat="1" applyFont="1" applyBorder="1" applyAlignment="1">
      <alignment horizontal="center" vertical="center" wrapText="1"/>
    </xf>
    <xf numFmtId="9" fontId="19" fillId="0" borderId="18" xfId="2" applyFont="1" applyBorder="1" applyAlignment="1">
      <alignment horizontal="center" vertical="center" wrapText="1"/>
    </xf>
    <xf numFmtId="166" fontId="19" fillId="0" borderId="18" xfId="2" applyNumberFormat="1" applyFont="1" applyBorder="1" applyAlignment="1">
      <alignment horizontal="center" vertical="center" wrapText="1"/>
    </xf>
    <xf numFmtId="3" fontId="6" fillId="0" borderId="82" xfId="0" applyNumberFormat="1" applyFont="1" applyBorder="1" applyAlignment="1">
      <alignment horizontal="center" vertical="center" shrinkToFit="1"/>
    </xf>
    <xf numFmtId="166" fontId="18" fillId="0" borderId="86" xfId="2" applyNumberFormat="1" applyFont="1" applyBorder="1" applyAlignment="1">
      <alignment horizontal="center" vertical="center" shrinkToFit="1"/>
    </xf>
    <xf numFmtId="166" fontId="18" fillId="6" borderId="86" xfId="2" applyNumberFormat="1" applyFont="1" applyFill="1" applyBorder="1" applyAlignment="1">
      <alignment horizontal="center" vertical="center" shrinkToFit="1"/>
    </xf>
    <xf numFmtId="3" fontId="18" fillId="0" borderId="86" xfId="0" applyNumberFormat="1" applyFont="1" applyBorder="1" applyAlignment="1">
      <alignment horizontal="center" vertical="center" shrinkToFit="1"/>
    </xf>
    <xf numFmtId="166" fontId="18" fillId="6" borderId="87" xfId="2" applyNumberFormat="1" applyFont="1" applyFill="1" applyBorder="1" applyAlignment="1">
      <alignment horizontal="center" vertical="center" shrinkToFit="1"/>
    </xf>
    <xf numFmtId="0" fontId="18" fillId="0" borderId="6" xfId="0" applyFont="1" applyBorder="1" applyAlignment="1">
      <alignment horizontal="center" vertical="center" wrapText="1"/>
    </xf>
    <xf numFmtId="17" fontId="18" fillId="0" borderId="6" xfId="0" applyNumberFormat="1" applyFont="1" applyBorder="1" applyAlignment="1">
      <alignment horizontal="center" vertical="center" wrapText="1"/>
    </xf>
    <xf numFmtId="0" fontId="36" fillId="0" borderId="87" xfId="0" applyFont="1" applyBorder="1" applyAlignment="1">
      <alignment horizontal="left" vertical="top"/>
    </xf>
    <xf numFmtId="166" fontId="18" fillId="0" borderId="6" xfId="2" applyNumberFormat="1" applyFont="1" applyBorder="1" applyAlignment="1">
      <alignment horizontal="center" vertical="center" shrinkToFit="1"/>
    </xf>
    <xf numFmtId="44" fontId="19" fillId="0" borderId="23" xfId="0" applyNumberFormat="1" applyFont="1" applyBorder="1" applyAlignment="1">
      <alignment horizontal="center" vertical="center" wrapText="1"/>
    </xf>
    <xf numFmtId="166" fontId="19" fillId="0" borderId="83" xfId="2" applyNumberFormat="1" applyFont="1" applyBorder="1" applyAlignment="1">
      <alignment horizontal="center" vertical="center" wrapText="1"/>
    </xf>
    <xf numFmtId="9" fontId="18" fillId="0" borderId="6" xfId="0" applyNumberFormat="1" applyFont="1" applyBorder="1" applyAlignment="1">
      <alignment horizontal="center" vertical="center" shrinkToFit="1"/>
    </xf>
    <xf numFmtId="44" fontId="19" fillId="0" borderId="22" xfId="0" applyNumberFormat="1" applyFont="1" applyBorder="1" applyAlignment="1">
      <alignment horizontal="center" vertical="center" wrapText="1"/>
    </xf>
    <xf numFmtId="0" fontId="36" fillId="0" borderId="91" xfId="0" applyFont="1" applyBorder="1" applyAlignment="1">
      <alignment horizontal="left" vertical="top" wrapText="1"/>
    </xf>
    <xf numFmtId="3" fontId="6" fillId="0" borderId="16" xfId="0" applyNumberFormat="1" applyFont="1" applyBorder="1" applyAlignment="1">
      <alignment horizontal="center" vertical="center" shrinkToFit="1"/>
    </xf>
    <xf numFmtId="166" fontId="52" fillId="0" borderId="15" xfId="2" applyNumberFormat="1" applyFont="1" applyBorder="1" applyAlignment="1">
      <alignment horizontal="center" vertical="center" shrinkToFit="1"/>
    </xf>
    <xf numFmtId="3" fontId="52" fillId="6" borderId="86" xfId="0" applyNumberFormat="1" applyFont="1" applyFill="1" applyBorder="1" applyAlignment="1">
      <alignment horizontal="center" vertical="center" shrinkToFit="1"/>
    </xf>
    <xf numFmtId="3" fontId="52" fillId="0" borderId="15" xfId="0" applyNumberFormat="1" applyFont="1" applyBorder="1" applyAlignment="1">
      <alignment horizontal="center" vertical="center" shrinkToFit="1"/>
    </xf>
    <xf numFmtId="10" fontId="49" fillId="0" borderId="6" xfId="2" applyNumberFormat="1" applyFont="1" applyBorder="1" applyAlignment="1">
      <alignment horizontal="center" vertical="center" shrinkToFit="1"/>
    </xf>
    <xf numFmtId="0" fontId="18" fillId="0" borderId="93" xfId="0" applyFont="1" applyBorder="1" applyAlignment="1">
      <alignment horizontal="center" vertical="center" wrapText="1"/>
    </xf>
    <xf numFmtId="10" fontId="18" fillId="0" borderId="16" xfId="2" applyNumberFormat="1" applyFont="1" applyBorder="1" applyAlignment="1">
      <alignment horizontal="center" vertical="center" shrinkToFit="1"/>
    </xf>
    <xf numFmtId="9" fontId="18" fillId="0" borderId="16" xfId="0" applyNumberFormat="1" applyFont="1" applyBorder="1" applyAlignment="1">
      <alignment horizontal="center" vertical="center" shrinkToFit="1"/>
    </xf>
    <xf numFmtId="167" fontId="33" fillId="0" borderId="16" xfId="3" applyNumberFormat="1" applyFont="1" applyFill="1" applyBorder="1" applyAlignment="1">
      <alignment vertical="center" wrapText="1"/>
    </xf>
    <xf numFmtId="10" fontId="19" fillId="0" borderId="85" xfId="2" applyNumberFormat="1" applyFont="1" applyBorder="1" applyAlignment="1">
      <alignment horizontal="center" vertical="center" wrapText="1"/>
    </xf>
    <xf numFmtId="10" fontId="46" fillId="0" borderId="90" xfId="1" applyNumberFormat="1" applyFont="1" applyBorder="1" applyAlignment="1">
      <alignment horizontal="center" vertical="center" wrapText="1"/>
    </xf>
    <xf numFmtId="0" fontId="18" fillId="0" borderId="0" xfId="0" applyFont="1" applyBorder="1" applyAlignment="1">
      <alignment horizontal="center" vertical="center" wrapText="1"/>
    </xf>
    <xf numFmtId="1" fontId="18" fillId="0" borderId="0" xfId="0" applyNumberFormat="1" applyFont="1" applyBorder="1" applyAlignment="1">
      <alignment horizontal="center" vertical="center" shrinkToFit="1"/>
    </xf>
    <xf numFmtId="166" fontId="18" fillId="6" borderId="83" xfId="2" applyNumberFormat="1" applyFont="1" applyFill="1" applyBorder="1" applyAlignment="1">
      <alignment horizontal="center" vertical="center" shrinkToFit="1"/>
    </xf>
    <xf numFmtId="0" fontId="17" fillId="0" borderId="0" xfId="0" applyFont="1" applyBorder="1" applyAlignment="1">
      <alignment horizontal="center" vertical="center" wrapText="1"/>
    </xf>
    <xf numFmtId="9" fontId="18" fillId="0" borderId="0" xfId="0" applyNumberFormat="1" applyFont="1" applyBorder="1" applyAlignment="1">
      <alignment horizontal="center" vertical="center" shrinkToFit="1"/>
    </xf>
    <xf numFmtId="17" fontId="18" fillId="0" borderId="0" xfId="0" applyNumberFormat="1" applyFont="1" applyBorder="1" applyAlignment="1">
      <alignment horizontal="center" vertical="center" wrapText="1"/>
    </xf>
    <xf numFmtId="0" fontId="36" fillId="0" borderId="0" xfId="0" applyFont="1" applyBorder="1" applyAlignment="1">
      <alignment vertical="top" wrapText="1"/>
    </xf>
    <xf numFmtId="0" fontId="13" fillId="0" borderId="4" xfId="0" applyFont="1" applyBorder="1" applyAlignment="1">
      <alignment horizontal="center" vertical="center" wrapText="1"/>
    </xf>
    <xf numFmtId="1" fontId="18" fillId="0" borderId="79" xfId="0" applyNumberFormat="1" applyFont="1" applyBorder="1" applyAlignment="1">
      <alignment horizontal="center" vertical="center" shrinkToFit="1"/>
    </xf>
    <xf numFmtId="1" fontId="18" fillId="0" borderId="14" xfId="0" applyNumberFormat="1" applyFont="1" applyBorder="1" applyAlignment="1">
      <alignment horizontal="center" vertical="center" shrinkToFit="1"/>
    </xf>
    <xf numFmtId="0" fontId="8" fillId="0" borderId="3" xfId="0" applyFont="1" applyBorder="1" applyAlignment="1">
      <alignment horizontal="center" vertical="center" wrapText="1"/>
    </xf>
    <xf numFmtId="0" fontId="9" fillId="0" borderId="8" xfId="0" applyFont="1" applyBorder="1" applyAlignment="1">
      <alignment horizontal="center" vertical="center" wrapText="1"/>
    </xf>
    <xf numFmtId="166" fontId="18" fillId="0" borderId="14" xfId="2" applyNumberFormat="1" applyFont="1" applyBorder="1" applyAlignment="1">
      <alignment horizontal="center" vertical="center" shrinkToFit="1"/>
    </xf>
    <xf numFmtId="10" fontId="37" fillId="4" borderId="16" xfId="0" applyNumberFormat="1" applyFont="1" applyFill="1" applyBorder="1" applyAlignment="1">
      <alignment horizontal="center" vertical="top"/>
    </xf>
    <xf numFmtId="166" fontId="53" fillId="0" borderId="16" xfId="0" applyNumberFormat="1" applyFont="1" applyBorder="1" applyAlignment="1">
      <alignment horizontal="center" vertical="center"/>
    </xf>
    <xf numFmtId="166" fontId="37" fillId="0" borderId="16" xfId="0" applyNumberFormat="1" applyFont="1" applyBorder="1" applyAlignment="1">
      <alignment horizontal="left" vertical="top"/>
    </xf>
    <xf numFmtId="0" fontId="11" fillId="0" borderId="0" xfId="0" applyFont="1" applyBorder="1" applyAlignment="1">
      <alignment horizontal="right" vertical="top" wrapText="1" indent="2"/>
    </xf>
    <xf numFmtId="164" fontId="7" fillId="3" borderId="16" xfId="0" applyNumberFormat="1" applyFont="1" applyFill="1" applyBorder="1" applyAlignment="1">
      <alignment horizontal="center" vertical="center" shrinkToFit="1"/>
    </xf>
    <xf numFmtId="0" fontId="8" fillId="0" borderId="8" xfId="0" applyFont="1" applyBorder="1" applyAlignment="1">
      <alignment horizontal="center" vertical="center" wrapText="1"/>
    </xf>
    <xf numFmtId="0" fontId="17" fillId="0" borderId="4" xfId="0" applyFont="1" applyBorder="1" applyAlignment="1">
      <alignment horizontal="center" vertical="center" wrapText="1"/>
    </xf>
    <xf numFmtId="9" fontId="18" fillId="0" borderId="4" xfId="0" applyNumberFormat="1" applyFont="1" applyBorder="1" applyAlignment="1">
      <alignment horizontal="center" vertical="center" shrinkToFit="1"/>
    </xf>
    <xf numFmtId="3" fontId="18" fillId="0" borderId="4" xfId="0" applyNumberFormat="1" applyFont="1" applyBorder="1" applyAlignment="1">
      <alignment horizontal="center" vertical="center" shrinkToFit="1"/>
    </xf>
    <xf numFmtId="0" fontId="17" fillId="0" borderId="26" xfId="0" applyFont="1" applyBorder="1" applyAlignment="1">
      <alignment horizontal="center" vertical="center" wrapText="1"/>
    </xf>
    <xf numFmtId="0" fontId="17" fillId="0" borderId="8" xfId="0" applyFont="1" applyBorder="1" applyAlignment="1">
      <alignment horizontal="center" vertical="top" wrapText="1"/>
    </xf>
    <xf numFmtId="0" fontId="36" fillId="0" borderId="40" xfId="0" applyFont="1" applyBorder="1" applyAlignment="1">
      <alignment vertical="top" wrapText="1"/>
    </xf>
    <xf numFmtId="44" fontId="33" fillId="0" borderId="16" xfId="3" applyFont="1" applyFill="1" applyBorder="1" applyAlignment="1">
      <alignment horizontal="center" vertical="center" wrapText="1"/>
    </xf>
    <xf numFmtId="9" fontId="19" fillId="0" borderId="79" xfId="1" applyNumberFormat="1" applyFont="1" applyBorder="1" applyAlignment="1">
      <alignment horizontal="center" vertical="center" wrapText="1"/>
    </xf>
    <xf numFmtId="10" fontId="11" fillId="4" borderId="16" xfId="2" applyNumberFormat="1" applyFont="1" applyFill="1" applyBorder="1" applyAlignment="1">
      <alignment horizontal="center" vertical="center" wrapText="1"/>
    </xf>
    <xf numFmtId="9" fontId="18" fillId="0" borderId="1" xfId="2" applyFont="1" applyBorder="1" applyAlignment="1">
      <alignment horizontal="center" vertical="center" shrinkToFit="1"/>
    </xf>
    <xf numFmtId="9" fontId="18" fillId="0" borderId="4" xfId="2" applyFont="1" applyBorder="1" applyAlignment="1">
      <alignment horizontal="center" vertical="center" shrinkToFit="1"/>
    </xf>
    <xf numFmtId="0" fontId="9" fillId="0" borderId="8" xfId="0" applyFont="1" applyBorder="1" applyAlignment="1">
      <alignment horizontal="center" vertical="center" textRotation="90" wrapText="1"/>
    </xf>
    <xf numFmtId="9" fontId="18" fillId="0" borderId="16" xfId="2" applyFont="1" applyBorder="1" applyAlignment="1">
      <alignment horizontal="center" vertical="center" shrinkToFit="1"/>
    </xf>
    <xf numFmtId="165" fontId="19" fillId="0" borderId="21" xfId="0" applyNumberFormat="1" applyFont="1" applyBorder="1" applyAlignment="1">
      <alignment horizontal="center" vertical="center" wrapText="1"/>
    </xf>
    <xf numFmtId="165" fontId="19" fillId="0" borderId="14" xfId="1" applyNumberFormat="1" applyFont="1" applyBorder="1" applyAlignment="1">
      <alignment horizontal="center" vertical="center" wrapText="1"/>
    </xf>
    <xf numFmtId="9" fontId="19" fillId="0" borderId="79" xfId="2" applyFont="1" applyBorder="1" applyAlignment="1">
      <alignment horizontal="center" vertical="center" wrapText="1"/>
    </xf>
    <xf numFmtId="165" fontId="19" fillId="0" borderId="16" xfId="0" applyNumberFormat="1" applyFont="1" applyBorder="1" applyAlignment="1">
      <alignment horizontal="center" vertical="center" wrapText="1"/>
    </xf>
    <xf numFmtId="0" fontId="19" fillId="0" borderId="16" xfId="0" applyFont="1" applyBorder="1" applyAlignment="1">
      <alignment horizontal="center" vertical="center" textRotation="90" wrapText="1"/>
    </xf>
    <xf numFmtId="9" fontId="19" fillId="0" borderId="16" xfId="2" applyFont="1" applyBorder="1" applyAlignment="1">
      <alignment horizontal="center" vertical="center" wrapText="1"/>
    </xf>
    <xf numFmtId="0" fontId="33" fillId="0" borderId="16" xfId="0" applyFont="1" applyBorder="1" applyAlignment="1">
      <alignment horizontal="center" vertical="center" wrapText="1"/>
    </xf>
    <xf numFmtId="0" fontId="50" fillId="0" borderId="18" xfId="0" applyFont="1" applyBorder="1" applyAlignment="1">
      <alignment horizontal="center" vertical="center" wrapText="1"/>
    </xf>
    <xf numFmtId="0" fontId="50" fillId="0" borderId="17" xfId="0" applyFont="1" applyBorder="1" applyAlignment="1">
      <alignment horizontal="center" vertical="center" wrapText="1"/>
    </xf>
    <xf numFmtId="0" fontId="13" fillId="0" borderId="39" xfId="0" applyFont="1" applyBorder="1" applyAlignment="1">
      <alignment horizontal="center" vertical="center" wrapText="1"/>
    </xf>
    <xf numFmtId="0" fontId="13" fillId="0" borderId="48" xfId="0" applyFont="1" applyBorder="1" applyAlignment="1">
      <alignment horizontal="center" vertical="center" wrapText="1"/>
    </xf>
    <xf numFmtId="0" fontId="45" fillId="0" borderId="16" xfId="0" applyFont="1" applyBorder="1" applyAlignment="1">
      <alignment horizontal="center" vertical="center" wrapText="1"/>
    </xf>
    <xf numFmtId="0" fontId="45" fillId="0" borderId="15" xfId="0" applyFont="1" applyBorder="1" applyAlignment="1">
      <alignment horizontal="center" vertical="center" wrapText="1"/>
    </xf>
    <xf numFmtId="0" fontId="13" fillId="0" borderId="16" xfId="0" applyFont="1" applyBorder="1" applyAlignment="1">
      <alignment horizontal="center" vertical="center" wrapText="1"/>
    </xf>
    <xf numFmtId="0" fontId="51" fillId="0" borderId="18" xfId="0" applyFont="1" applyBorder="1" applyAlignment="1">
      <alignment horizontal="center" vertical="center" wrapText="1"/>
    </xf>
    <xf numFmtId="0" fontId="51" fillId="0" borderId="94" xfId="0" applyFont="1" applyBorder="1" applyAlignment="1">
      <alignment horizontal="center" vertical="center" wrapText="1"/>
    </xf>
    <xf numFmtId="0" fontId="51" fillId="0" borderId="17" xfId="0" applyFont="1" applyBorder="1" applyAlignment="1">
      <alignment horizontal="center" vertical="center" wrapText="1"/>
    </xf>
    <xf numFmtId="0" fontId="9" fillId="0" borderId="36" xfId="0" applyFont="1" applyBorder="1" applyAlignment="1">
      <alignment horizontal="center" vertical="center" wrapText="1"/>
    </xf>
    <xf numFmtId="0" fontId="9" fillId="0" borderId="6" xfId="0" applyFont="1" applyBorder="1" applyAlignment="1">
      <alignment horizontal="center" vertical="center" wrapText="1"/>
    </xf>
    <xf numFmtId="0" fontId="48" fillId="0" borderId="14" xfId="0" applyFont="1" applyBorder="1" applyAlignment="1">
      <alignment horizontal="center" vertical="center" wrapText="1"/>
    </xf>
    <xf numFmtId="0" fontId="48" fillId="0" borderId="16"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92" xfId="0" applyFont="1" applyBorder="1" applyAlignment="1">
      <alignment horizontal="center" vertical="center" wrapText="1"/>
    </xf>
    <xf numFmtId="0" fontId="9" fillId="0" borderId="16" xfId="0" applyFont="1" applyBorder="1" applyAlignment="1">
      <alignment horizontal="center" vertical="center" wrapText="1"/>
    </xf>
    <xf numFmtId="0" fontId="48" fillId="0" borderId="17" xfId="0" applyFont="1" applyBorder="1" applyAlignment="1">
      <alignment horizontal="center" vertical="center" wrapText="1"/>
    </xf>
    <xf numFmtId="166" fontId="53" fillId="0" borderId="18" xfId="0" applyNumberFormat="1" applyFont="1" applyBorder="1" applyAlignment="1">
      <alignment horizontal="center" vertical="center" wrapText="1"/>
    </xf>
    <xf numFmtId="166" fontId="53" fillId="0" borderId="94" xfId="0" applyNumberFormat="1" applyFont="1" applyBorder="1" applyAlignment="1">
      <alignment horizontal="center" vertical="center" wrapText="1"/>
    </xf>
    <xf numFmtId="0" fontId="32" fillId="4" borderId="14" xfId="0" applyFont="1" applyFill="1" applyBorder="1" applyAlignment="1">
      <alignment horizontal="center" vertical="center" wrapText="1"/>
    </xf>
    <xf numFmtId="0" fontId="32" fillId="4" borderId="15" xfId="0" applyFont="1" applyFill="1" applyBorder="1" applyAlignment="1">
      <alignment horizontal="center" vertical="center" wrapText="1"/>
    </xf>
    <xf numFmtId="166" fontId="19" fillId="0" borderId="16" xfId="2" applyNumberFormat="1" applyFont="1" applyBorder="1" applyAlignment="1">
      <alignment horizontal="center" vertical="center" wrapText="1"/>
    </xf>
    <xf numFmtId="0" fontId="9" fillId="0" borderId="88" xfId="0" applyFont="1" applyBorder="1" applyAlignment="1">
      <alignment horizontal="center" vertical="center" wrapText="1"/>
    </xf>
    <xf numFmtId="0" fontId="9" fillId="0" borderId="42" xfId="0" applyFont="1" applyBorder="1" applyAlignment="1">
      <alignment horizontal="center" vertical="center" wrapText="1"/>
    </xf>
    <xf numFmtId="0" fontId="13" fillId="0" borderId="89" xfId="0" applyFont="1" applyBorder="1" applyAlignment="1">
      <alignment horizontal="center" vertical="center" wrapText="1"/>
    </xf>
    <xf numFmtId="0" fontId="13" fillId="0" borderId="41" xfId="0" applyFont="1" applyBorder="1" applyAlignment="1">
      <alignment horizontal="center" vertical="center" wrapText="1"/>
    </xf>
    <xf numFmtId="0" fontId="45" fillId="0" borderId="14" xfId="0" applyFont="1" applyBorder="1" applyAlignment="1">
      <alignment horizontal="center" vertical="center" wrapText="1"/>
    </xf>
    <xf numFmtId="165" fontId="19" fillId="0" borderId="16" xfId="1" applyNumberFormat="1" applyFont="1" applyBorder="1" applyAlignment="1">
      <alignment horizontal="center" vertical="center" wrapText="1"/>
    </xf>
    <xf numFmtId="165" fontId="19" fillId="0" borderId="45" xfId="1" applyNumberFormat="1" applyFont="1" applyBorder="1" applyAlignment="1">
      <alignment horizontal="center" vertical="center" wrapText="1"/>
    </xf>
    <xf numFmtId="166" fontId="19" fillId="0" borderId="45" xfId="2" applyNumberFormat="1" applyFont="1" applyBorder="1" applyAlignment="1">
      <alignment horizontal="center" vertical="center" wrapText="1"/>
    </xf>
    <xf numFmtId="0" fontId="13" fillId="0" borderId="80" xfId="0" applyFont="1" applyBorder="1" applyAlignment="1">
      <alignment horizontal="center" vertical="center" wrapText="1"/>
    </xf>
    <xf numFmtId="0" fontId="13" fillId="0" borderId="81" xfId="0" applyFont="1" applyBorder="1" applyAlignment="1">
      <alignment horizontal="center" vertical="center" wrapText="1"/>
    </xf>
    <xf numFmtId="0" fontId="13" fillId="0" borderId="82" xfId="0" applyFont="1" applyBorder="1" applyAlignment="1">
      <alignment horizontal="center" vertical="center" wrapText="1"/>
    </xf>
    <xf numFmtId="3" fontId="32" fillId="4" borderId="83" xfId="0" applyNumberFormat="1" applyFont="1" applyFill="1" applyBorder="1" applyAlignment="1">
      <alignment horizontal="center" vertical="center" wrapText="1"/>
    </xf>
    <xf numFmtId="0" fontId="32" fillId="4" borderId="16" xfId="0" applyFont="1" applyFill="1" applyBorder="1" applyAlignment="1">
      <alignment horizontal="center" vertical="center" wrapText="1"/>
    </xf>
    <xf numFmtId="3" fontId="33" fillId="4" borderId="37" xfId="0" applyNumberFormat="1" applyFont="1" applyFill="1" applyBorder="1" applyAlignment="1">
      <alignment horizontal="center" vertical="center" wrapText="1"/>
    </xf>
    <xf numFmtId="3" fontId="33" fillId="4" borderId="14" xfId="0" applyNumberFormat="1" applyFont="1" applyFill="1" applyBorder="1" applyAlignment="1">
      <alignment horizontal="center" vertical="center" wrapText="1"/>
    </xf>
    <xf numFmtId="3" fontId="18" fillId="0" borderId="14" xfId="0" applyNumberFormat="1" applyFont="1" applyBorder="1" applyAlignment="1">
      <alignment horizontal="center" vertical="center" shrinkToFit="1"/>
    </xf>
    <xf numFmtId="3" fontId="18" fillId="0" borderId="15" xfId="0" applyNumberFormat="1" applyFont="1" applyBorder="1" applyAlignment="1">
      <alignment horizontal="center" vertical="center" shrinkToFit="1"/>
    </xf>
    <xf numFmtId="3" fontId="32" fillId="4" borderId="16" xfId="0" applyNumberFormat="1" applyFont="1" applyFill="1" applyBorder="1" applyAlignment="1">
      <alignment horizontal="center" vertical="center" wrapText="1"/>
    </xf>
    <xf numFmtId="3" fontId="18" fillId="0" borderId="6" xfId="0" applyNumberFormat="1" applyFont="1" applyBorder="1" applyAlignment="1">
      <alignment horizontal="center" vertical="center" shrinkToFit="1"/>
    </xf>
    <xf numFmtId="3" fontId="18" fillId="0" borderId="42" xfId="0" applyNumberFormat="1" applyFont="1" applyBorder="1" applyAlignment="1">
      <alignment horizontal="center" vertical="center" shrinkToFit="1"/>
    </xf>
    <xf numFmtId="0" fontId="17" fillId="0" borderId="6"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28" xfId="0" applyFont="1" applyBorder="1" applyAlignment="1">
      <alignment horizontal="center" vertical="center" wrapText="1"/>
    </xf>
    <xf numFmtId="0" fontId="17" fillId="0" borderId="58" xfId="0" applyFont="1" applyBorder="1" applyAlignment="1">
      <alignment horizontal="center" vertical="center" wrapText="1"/>
    </xf>
    <xf numFmtId="0" fontId="17" fillId="0" borderId="84" xfId="0" applyFont="1" applyBorder="1" applyAlignment="1">
      <alignment horizontal="center" vertical="center" wrapText="1"/>
    </xf>
    <xf numFmtId="0" fontId="17" fillId="0" borderId="59"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51" xfId="0" applyFont="1" applyBorder="1" applyAlignment="1">
      <alignment horizontal="center" vertical="center" wrapText="1"/>
    </xf>
    <xf numFmtId="166" fontId="18" fillId="6" borderId="14" xfId="2" applyNumberFormat="1" applyFont="1" applyFill="1" applyBorder="1" applyAlignment="1">
      <alignment horizontal="center" vertical="center" shrinkToFit="1"/>
    </xf>
    <xf numFmtId="166" fontId="18" fillId="6" borderId="46" xfId="2" applyNumberFormat="1" applyFont="1" applyFill="1" applyBorder="1" applyAlignment="1">
      <alignment horizontal="center" vertical="center" shrinkToFit="1"/>
    </xf>
    <xf numFmtId="166" fontId="18" fillId="6" borderId="40" xfId="2" applyNumberFormat="1" applyFont="1" applyFill="1" applyBorder="1" applyAlignment="1">
      <alignment horizontal="center" vertical="center" shrinkToFit="1"/>
    </xf>
    <xf numFmtId="166" fontId="18" fillId="6" borderId="47" xfId="2" applyNumberFormat="1" applyFont="1" applyFill="1" applyBorder="1" applyAlignment="1">
      <alignment horizontal="center" vertical="center" shrinkToFit="1"/>
    </xf>
    <xf numFmtId="0" fontId="38" fillId="0" borderId="52" xfId="0" applyFont="1" applyBorder="1" applyAlignment="1">
      <alignment horizontal="center" vertical="center" wrapText="1"/>
    </xf>
    <xf numFmtId="0" fontId="38" fillId="0" borderId="53" xfId="0" applyFont="1" applyBorder="1" applyAlignment="1">
      <alignment horizontal="center" vertical="center" wrapText="1"/>
    </xf>
    <xf numFmtId="0" fontId="38" fillId="0" borderId="54" xfId="0" applyFont="1" applyBorder="1" applyAlignment="1">
      <alignment horizontal="center" vertical="center" wrapText="1"/>
    </xf>
    <xf numFmtId="10" fontId="34" fillId="5" borderId="16" xfId="2" applyNumberFormat="1" applyFont="1" applyFill="1" applyBorder="1" applyAlignment="1">
      <alignment horizontal="center" vertical="center" wrapText="1"/>
    </xf>
    <xf numFmtId="0" fontId="8" fillId="2" borderId="16" xfId="0" applyFont="1" applyFill="1" applyBorder="1" applyAlignment="1">
      <alignment horizontal="center" vertical="center" wrapText="1"/>
    </xf>
    <xf numFmtId="0" fontId="17" fillId="0" borderId="29" xfId="0" applyFont="1" applyBorder="1" applyAlignment="1">
      <alignment horizontal="center" vertical="center" wrapText="1"/>
    </xf>
    <xf numFmtId="0" fontId="17" fillId="0" borderId="32" xfId="0" applyFont="1" applyBorder="1" applyAlignment="1">
      <alignment horizontal="center" vertical="center" wrapText="1"/>
    </xf>
    <xf numFmtId="0" fontId="17" fillId="0" borderId="33"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23" xfId="0" applyFont="1" applyBorder="1" applyAlignment="1">
      <alignment horizontal="center" vertical="center" wrapText="1"/>
    </xf>
    <xf numFmtId="44" fontId="17" fillId="0" borderId="21" xfId="0" applyNumberFormat="1" applyFont="1" applyBorder="1" applyAlignment="1">
      <alignment horizontal="center" vertical="center" wrapText="1"/>
    </xf>
    <xf numFmtId="0" fontId="35" fillId="5" borderId="38" xfId="0" applyFont="1" applyFill="1" applyBorder="1" applyAlignment="1">
      <alignment horizontal="center" vertical="center" wrapText="1"/>
    </xf>
    <xf numFmtId="0" fontId="35" fillId="5" borderId="49" xfId="0" applyFont="1" applyFill="1" applyBorder="1" applyAlignment="1">
      <alignment horizontal="center" vertical="center" wrapText="1"/>
    </xf>
    <xf numFmtId="0" fontId="36" fillId="0" borderId="49" xfId="0" applyFont="1" applyBorder="1" applyAlignment="1">
      <alignment horizontal="left" vertical="top" wrapText="1"/>
    </xf>
    <xf numFmtId="0" fontId="36" fillId="0" borderId="62" xfId="0" applyFont="1" applyBorder="1" applyAlignment="1">
      <alignment horizontal="left" vertical="top"/>
    </xf>
    <xf numFmtId="0" fontId="38" fillId="0" borderId="70" xfId="0" applyFont="1" applyBorder="1" applyAlignment="1">
      <alignment horizontal="center" vertical="center" wrapText="1"/>
    </xf>
    <xf numFmtId="0" fontId="38" fillId="0" borderId="71" xfId="0" applyFont="1" applyBorder="1" applyAlignment="1">
      <alignment horizontal="center" vertical="center" wrapText="1"/>
    </xf>
    <xf numFmtId="0" fontId="38" fillId="0" borderId="72" xfId="0" applyFont="1" applyBorder="1" applyAlignment="1">
      <alignment horizontal="center" vertical="center" wrapText="1"/>
    </xf>
    <xf numFmtId="0" fontId="38" fillId="0" borderId="55" xfId="0" applyFont="1" applyBorder="1" applyAlignment="1">
      <alignment horizontal="center" vertical="center" wrapText="1"/>
    </xf>
    <xf numFmtId="0" fontId="38" fillId="0" borderId="56" xfId="0" applyFont="1" applyBorder="1" applyAlignment="1">
      <alignment horizontal="center" vertical="center" wrapText="1"/>
    </xf>
    <xf numFmtId="3" fontId="18" fillId="0" borderId="16" xfId="0" applyNumberFormat="1" applyFont="1" applyBorder="1" applyAlignment="1">
      <alignment horizontal="center" vertical="center" shrinkToFit="1"/>
    </xf>
    <xf numFmtId="3" fontId="34" fillId="5" borderId="37" xfId="0" applyNumberFormat="1" applyFont="1" applyFill="1" applyBorder="1" applyAlignment="1">
      <alignment horizontal="center" vertical="center" wrapText="1"/>
    </xf>
    <xf numFmtId="3" fontId="34" fillId="5" borderId="16" xfId="0" applyNumberFormat="1" applyFont="1" applyFill="1" applyBorder="1" applyAlignment="1">
      <alignment horizontal="center" vertical="center" wrapText="1"/>
    </xf>
    <xf numFmtId="166" fontId="34" fillId="5" borderId="37" xfId="2" applyNumberFormat="1" applyFont="1" applyFill="1" applyBorder="1" applyAlignment="1">
      <alignment horizontal="center" vertical="center" wrapText="1"/>
    </xf>
    <xf numFmtId="166" fontId="34" fillId="5" borderId="16" xfId="2" applyNumberFormat="1" applyFont="1" applyFill="1" applyBorder="1" applyAlignment="1">
      <alignment horizontal="center" vertical="center" wrapText="1"/>
    </xf>
    <xf numFmtId="10" fontId="34" fillId="5" borderId="37" xfId="2" applyNumberFormat="1" applyFont="1" applyFill="1" applyBorder="1" applyAlignment="1">
      <alignment horizontal="center" vertical="center" wrapText="1"/>
    </xf>
    <xf numFmtId="10" fontId="34" fillId="5" borderId="38" xfId="2" applyNumberFormat="1" applyFont="1" applyFill="1" applyBorder="1" applyAlignment="1">
      <alignment horizontal="center" vertical="center" wrapText="1"/>
    </xf>
    <xf numFmtId="10" fontId="34" fillId="5" borderId="49" xfId="2" applyNumberFormat="1" applyFont="1" applyFill="1" applyBorder="1" applyAlignment="1">
      <alignment horizontal="center" vertical="center" wrapText="1"/>
    </xf>
    <xf numFmtId="166" fontId="18" fillId="6" borderId="16" xfId="2" applyNumberFormat="1" applyFont="1" applyFill="1" applyBorder="1" applyAlignment="1">
      <alignment horizontal="center" vertical="center" shrinkToFit="1"/>
    </xf>
    <xf numFmtId="166" fontId="18" fillId="0" borderId="16" xfId="2" applyNumberFormat="1" applyFont="1" applyBorder="1" applyAlignment="1">
      <alignment horizontal="center" vertical="center" shrinkToFit="1"/>
    </xf>
    <xf numFmtId="0" fontId="11" fillId="7" borderId="34" xfId="0" applyFont="1" applyFill="1" applyBorder="1" applyAlignment="1">
      <alignment horizontal="center" vertical="center" wrapText="1"/>
    </xf>
    <xf numFmtId="0" fontId="11" fillId="7" borderId="48" xfId="0" applyFont="1" applyFill="1" applyBorder="1" applyAlignment="1">
      <alignment horizontal="center" vertical="center" wrapText="1"/>
    </xf>
    <xf numFmtId="0" fontId="11" fillId="7" borderId="35" xfId="0" applyFont="1" applyFill="1" applyBorder="1" applyAlignment="1">
      <alignment horizontal="center" vertical="center" wrapText="1"/>
    </xf>
    <xf numFmtId="0" fontId="11" fillId="7" borderId="6" xfId="0" applyFont="1" applyFill="1" applyBorder="1" applyAlignment="1">
      <alignment horizontal="center" vertical="center" wrapText="1"/>
    </xf>
    <xf numFmtId="0" fontId="11" fillId="2" borderId="35"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35" xfId="0" applyFont="1" applyFill="1" applyBorder="1" applyAlignment="1">
      <alignment horizontal="center" vertical="top" wrapText="1"/>
    </xf>
    <xf numFmtId="0" fontId="11" fillId="2" borderId="5" xfId="0" applyFont="1" applyFill="1" applyBorder="1" applyAlignment="1">
      <alignment horizontal="center" vertical="top" wrapText="1"/>
    </xf>
    <xf numFmtId="0" fontId="11" fillId="7" borderId="5" xfId="0" applyFont="1" applyFill="1" applyBorder="1" applyAlignment="1">
      <alignment horizontal="center" vertical="center" wrapText="1"/>
    </xf>
    <xf numFmtId="10" fontId="34" fillId="5" borderId="50" xfId="2" applyNumberFormat="1" applyFont="1" applyFill="1" applyBorder="1" applyAlignment="1">
      <alignment horizontal="center" vertical="center" wrapText="1"/>
    </xf>
    <xf numFmtId="0" fontId="11" fillId="7" borderId="9" xfId="0" applyFont="1" applyFill="1" applyBorder="1" applyAlignment="1">
      <alignment horizontal="center" vertical="center" textRotation="90" wrapText="1"/>
    </xf>
    <xf numFmtId="0" fontId="11" fillId="7" borderId="11" xfId="0" applyFont="1" applyFill="1" applyBorder="1" applyAlignment="1">
      <alignment horizontal="center" vertical="center" textRotation="90" wrapText="1"/>
    </xf>
    <xf numFmtId="0" fontId="11" fillId="2" borderId="8"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7" borderId="4" xfId="0" applyFont="1" applyFill="1" applyBorder="1" applyAlignment="1">
      <alignment horizontal="center" vertical="center" wrapText="1"/>
    </xf>
    <xf numFmtId="0" fontId="11" fillId="7" borderId="20" xfId="0" applyFont="1" applyFill="1" applyBorder="1" applyAlignment="1">
      <alignment horizontal="center" vertical="center" wrapText="1"/>
    </xf>
    <xf numFmtId="3" fontId="32" fillId="4" borderId="77" xfId="0" applyNumberFormat="1" applyFont="1" applyFill="1" applyBorder="1" applyAlignment="1">
      <alignment horizontal="center" vertical="center" wrapText="1"/>
    </xf>
    <xf numFmtId="0" fontId="13" fillId="0" borderId="14" xfId="0" applyFont="1" applyBorder="1" applyAlignment="1">
      <alignment horizontal="center" vertical="center" wrapText="1"/>
    </xf>
    <xf numFmtId="0" fontId="11" fillId="7" borderId="26" xfId="0" applyFont="1" applyFill="1" applyBorder="1" applyAlignment="1">
      <alignment horizontal="center" vertical="center" wrapText="1"/>
    </xf>
    <xf numFmtId="0" fontId="11" fillId="7" borderId="27" xfId="0" applyFont="1" applyFill="1" applyBorder="1" applyAlignment="1">
      <alignment horizontal="center" vertical="center" wrapText="1"/>
    </xf>
    <xf numFmtId="0" fontId="11" fillId="7" borderId="24" xfId="0" applyFont="1" applyFill="1" applyBorder="1" applyAlignment="1">
      <alignment horizontal="center" vertical="center" wrapText="1"/>
    </xf>
    <xf numFmtId="0" fontId="11" fillId="7" borderId="25"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11" fillId="7" borderId="13" xfId="0" applyFont="1" applyFill="1" applyBorder="1" applyAlignment="1">
      <alignment horizontal="center" vertical="center" wrapText="1"/>
    </xf>
    <xf numFmtId="3" fontId="18" fillId="0" borderId="19" xfId="0" applyNumberFormat="1" applyFont="1" applyBorder="1" applyAlignment="1">
      <alignment horizontal="center" vertical="center" shrinkToFit="1"/>
    </xf>
    <xf numFmtId="0" fontId="17" fillId="0" borderId="19" xfId="0" applyFont="1" applyBorder="1" applyAlignment="1">
      <alignment horizontal="center" vertical="center" wrapText="1"/>
    </xf>
    <xf numFmtId="0" fontId="8" fillId="0" borderId="16" xfId="0" applyFont="1" applyBorder="1" applyAlignment="1">
      <alignment horizontal="center" vertical="center" wrapText="1"/>
    </xf>
    <xf numFmtId="0" fontId="9" fillId="0" borderId="12" xfId="0" applyFont="1" applyBorder="1" applyAlignment="1">
      <alignment horizontal="center" vertical="center" wrapText="1"/>
    </xf>
    <xf numFmtId="3" fontId="6" fillId="0" borderId="6" xfId="0" applyNumberFormat="1" applyFont="1" applyBorder="1" applyAlignment="1">
      <alignment horizontal="center" vertical="center" shrinkToFit="1"/>
    </xf>
    <xf numFmtId="1" fontId="18" fillId="0" borderId="6" xfId="0" applyNumberFormat="1" applyFont="1" applyBorder="1" applyAlignment="1">
      <alignment horizontal="center" vertical="center" shrinkToFit="1"/>
    </xf>
    <xf numFmtId="3" fontId="18" fillId="0" borderId="10" xfId="0" applyNumberFormat="1" applyFont="1" applyBorder="1" applyAlignment="1">
      <alignment horizontal="center" vertical="center" shrinkToFit="1"/>
    </xf>
    <xf numFmtId="166" fontId="18" fillId="6" borderId="49" xfId="2" applyNumberFormat="1" applyFont="1" applyFill="1" applyBorder="1" applyAlignment="1">
      <alignment horizontal="center" vertical="center" shrinkToFit="1"/>
    </xf>
    <xf numFmtId="0" fontId="19" fillId="0" borderId="9" xfId="0" applyFont="1" applyBorder="1" applyAlignment="1">
      <alignment horizontal="center" vertical="center" textRotation="90" wrapText="1"/>
    </xf>
    <xf numFmtId="0" fontId="19" fillId="0" borderId="57" xfId="0" applyFont="1" applyBorder="1" applyAlignment="1">
      <alignment horizontal="center" vertical="center" textRotation="90" wrapText="1"/>
    </xf>
    <xf numFmtId="0" fontId="9" fillId="0" borderId="39" xfId="0" applyFont="1" applyBorder="1" applyAlignment="1">
      <alignment horizontal="center" vertical="center" wrapText="1"/>
    </xf>
    <xf numFmtId="0" fontId="9" fillId="0" borderId="48" xfId="0" applyFont="1" applyBorder="1" applyAlignment="1">
      <alignment horizontal="center" vertical="center" wrapText="1"/>
    </xf>
    <xf numFmtId="0" fontId="9" fillId="0" borderId="41" xfId="0" applyFont="1" applyBorder="1" applyAlignment="1">
      <alignment horizontal="center" vertical="center" wrapText="1"/>
    </xf>
    <xf numFmtId="0" fontId="9" fillId="0" borderId="4"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57" xfId="0" applyFont="1" applyBorder="1" applyAlignment="1">
      <alignment horizontal="center" vertical="center" wrapText="1"/>
    </xf>
    <xf numFmtId="0" fontId="8" fillId="0" borderId="6" xfId="0" applyFont="1" applyBorder="1" applyAlignment="1">
      <alignment horizontal="center" vertical="center" wrapText="1"/>
    </xf>
    <xf numFmtId="0" fontId="8" fillId="0" borderId="42" xfId="0" applyFont="1" applyBorder="1" applyAlignment="1">
      <alignment horizontal="center" vertical="center" wrapText="1"/>
    </xf>
    <xf numFmtId="10" fontId="18" fillId="0" borderId="6" xfId="0" applyNumberFormat="1" applyFont="1" applyBorder="1" applyAlignment="1">
      <alignment horizontal="center" vertical="center" shrinkToFit="1"/>
    </xf>
    <xf numFmtId="10" fontId="18" fillId="0" borderId="42" xfId="0" applyNumberFormat="1" applyFont="1" applyBorder="1" applyAlignment="1">
      <alignment horizontal="center" vertical="center" shrinkToFit="1"/>
    </xf>
    <xf numFmtId="0" fontId="9" fillId="0" borderId="15" xfId="0" applyFont="1" applyBorder="1" applyAlignment="1">
      <alignment horizontal="center" vertical="center" wrapText="1"/>
    </xf>
    <xf numFmtId="0" fontId="9" fillId="0" borderId="45" xfId="0" applyFont="1" applyBorder="1" applyAlignment="1">
      <alignment horizontal="center" vertical="center" wrapText="1"/>
    </xf>
    <xf numFmtId="44" fontId="19" fillId="0" borderId="23" xfId="0" applyNumberFormat="1" applyFont="1" applyBorder="1" applyAlignment="1">
      <alignment horizontal="center" vertical="center" wrapText="1"/>
    </xf>
    <xf numFmtId="0" fontId="19" fillId="0" borderId="61"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45" xfId="0" applyFont="1" applyBorder="1" applyAlignment="1">
      <alignment horizontal="center" vertical="center" wrapText="1"/>
    </xf>
    <xf numFmtId="0" fontId="11" fillId="0" borderId="74" xfId="0" applyFont="1" applyBorder="1" applyAlignment="1">
      <alignment horizontal="left" wrapText="1"/>
    </xf>
    <xf numFmtId="0" fontId="11" fillId="0" borderId="75" xfId="0" applyFont="1" applyBorder="1" applyAlignment="1">
      <alignment horizontal="left" wrapText="1"/>
    </xf>
    <xf numFmtId="0" fontId="42" fillId="0" borderId="0" xfId="0" applyFont="1" applyAlignment="1">
      <alignment horizontal="left" wrapText="1"/>
    </xf>
    <xf numFmtId="166" fontId="18" fillId="6" borderId="86" xfId="2" applyNumberFormat="1" applyFont="1" applyFill="1" applyBorder="1" applyAlignment="1">
      <alignment horizontal="center" vertical="center" shrinkToFit="1"/>
    </xf>
    <xf numFmtId="166" fontId="18" fillId="6" borderId="87" xfId="2" applyNumberFormat="1" applyFont="1" applyFill="1" applyBorder="1" applyAlignment="1">
      <alignment horizontal="center" vertical="center" shrinkToFit="1"/>
    </xf>
    <xf numFmtId="166" fontId="18" fillId="6" borderId="95" xfId="2" applyNumberFormat="1" applyFont="1" applyFill="1" applyBorder="1" applyAlignment="1">
      <alignment horizontal="center" vertical="center" shrinkToFit="1"/>
    </xf>
    <xf numFmtId="0" fontId="39" fillId="0" borderId="52" xfId="0" applyFont="1" applyBorder="1" applyAlignment="1">
      <alignment horizontal="center" wrapText="1"/>
    </xf>
    <xf numFmtId="0" fontId="39" fillId="0" borderId="53" xfId="0" applyFont="1" applyBorder="1" applyAlignment="1">
      <alignment horizontal="center" wrapText="1"/>
    </xf>
    <xf numFmtId="0" fontId="39" fillId="0" borderId="73" xfId="0" applyFont="1" applyBorder="1" applyAlignment="1">
      <alignment horizontal="center" wrapText="1"/>
    </xf>
    <xf numFmtId="0" fontId="12" fillId="0" borderId="0" xfId="0" applyFont="1" applyAlignment="1">
      <alignment horizontal="left" vertical="top" wrapText="1"/>
    </xf>
    <xf numFmtId="0" fontId="9" fillId="0" borderId="7" xfId="0" applyFont="1" applyBorder="1" applyAlignment="1">
      <alignment horizontal="center" vertical="center" textRotation="90" wrapText="1"/>
    </xf>
    <xf numFmtId="0" fontId="9" fillId="0" borderId="0" xfId="0" applyFont="1" applyAlignment="1">
      <alignment horizontal="center" vertical="center" textRotation="90" wrapText="1"/>
    </xf>
    <xf numFmtId="0" fontId="9" fillId="0" borderId="10" xfId="0" applyFont="1" applyBorder="1" applyAlignment="1">
      <alignment horizontal="center" vertical="center" textRotation="90" wrapText="1"/>
    </xf>
    <xf numFmtId="0" fontId="9" fillId="0" borderId="57" xfId="0" applyFont="1" applyBorder="1" applyAlignment="1">
      <alignment horizontal="center" vertical="center" textRotation="90" wrapText="1"/>
    </xf>
    <xf numFmtId="0" fontId="39" fillId="0" borderId="0" xfId="0" applyFont="1" applyAlignment="1">
      <alignment horizontal="center" vertical="center" wrapText="1"/>
    </xf>
    <xf numFmtId="0" fontId="9" fillId="0" borderId="50" xfId="0" applyFont="1" applyBorder="1" applyAlignment="1">
      <alignment horizontal="center" vertical="center" wrapText="1"/>
    </xf>
    <xf numFmtId="0" fontId="9" fillId="0" borderId="0" xfId="0" applyFont="1" applyAlignment="1">
      <alignment horizontal="center" vertical="center" wrapText="1"/>
    </xf>
    <xf numFmtId="10" fontId="18" fillId="0" borderId="18" xfId="0" applyNumberFormat="1" applyFont="1" applyBorder="1" applyAlignment="1">
      <alignment horizontal="center" vertical="center" shrinkToFit="1"/>
    </xf>
    <xf numFmtId="0" fontId="19" fillId="0" borderId="10" xfId="0" applyFont="1" applyBorder="1" applyAlignment="1">
      <alignment horizontal="center" vertical="center" textRotation="90" wrapText="1"/>
    </xf>
    <xf numFmtId="10" fontId="0" fillId="0" borderId="0" xfId="2" applyNumberFormat="1" applyFont="1" applyAlignment="1">
      <alignment horizontal="left" vertical="top"/>
    </xf>
  </cellXfs>
  <cellStyles count="4">
    <cellStyle name="Moneda" xfId="3" builtinId="4"/>
    <cellStyle name="Moneda [0]" xfId="1" builtinId="7"/>
    <cellStyle name="Normal" xfId="0" builtinId="0"/>
    <cellStyle name="Porcentaje" xfId="2" builtinId="5"/>
  </cellStyles>
  <dxfs count="0"/>
  <tableStyles count="0" defaultTableStyle="TableStyleMedium9" defaultPivotStyle="PivotStyleLight16"/>
  <colors>
    <mruColors>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22"/>
  <sheetViews>
    <sheetView showGridLines="0" tabSelected="1" topLeftCell="Z14" zoomScaleNormal="100" zoomScaleSheetLayoutView="75" workbookViewId="0">
      <selection activeCell="Z13" sqref="Z13:Z14"/>
    </sheetView>
  </sheetViews>
  <sheetFormatPr baseColWidth="10" defaultColWidth="9" defaultRowHeight="12.75" x14ac:dyDescent="0.2"/>
  <cols>
    <col min="1" max="1" width="12.1640625" customWidth="1"/>
    <col min="2" max="2" width="17.33203125" customWidth="1"/>
    <col min="3" max="3" width="15" customWidth="1"/>
    <col min="4" max="4" width="12.6640625" customWidth="1"/>
    <col min="5" max="5" width="15.83203125" customWidth="1"/>
    <col min="6" max="6" width="14.6640625" customWidth="1"/>
    <col min="7" max="7" width="14.83203125" customWidth="1"/>
    <col min="8" max="8" width="21.6640625" customWidth="1"/>
    <col min="9" max="9" width="13.6640625" customWidth="1"/>
    <col min="10" max="10" width="24.1640625" customWidth="1"/>
    <col min="11" max="11" width="14.1640625" customWidth="1"/>
    <col min="12" max="12" width="11.33203125" customWidth="1"/>
    <col min="13" max="13" width="18.33203125" customWidth="1"/>
    <col min="14" max="14" width="27.1640625" customWidth="1"/>
    <col min="15" max="15" width="14.33203125" customWidth="1"/>
    <col min="16" max="16" width="22.83203125" customWidth="1"/>
    <col min="17" max="17" width="14.33203125" customWidth="1"/>
    <col min="18" max="20" width="16.1640625" customWidth="1"/>
    <col min="21" max="21" width="26" customWidth="1"/>
    <col min="22" max="22" width="20.83203125" hidden="1" customWidth="1"/>
    <col min="23" max="23" width="12.5" customWidth="1"/>
    <col min="24" max="24" width="15.6640625" customWidth="1"/>
    <col min="25" max="25" width="17.33203125" hidden="1" customWidth="1"/>
    <col min="26" max="26" width="22" customWidth="1"/>
    <col min="27" max="27" width="12.6640625" customWidth="1"/>
    <col min="28" max="28" width="25.33203125" customWidth="1"/>
    <col min="29" max="29" width="23.6640625" customWidth="1"/>
    <col min="30" max="30" width="18.1640625" customWidth="1"/>
    <col min="31" max="31" width="27.5" customWidth="1"/>
    <col min="32" max="32" width="20.6640625" customWidth="1"/>
    <col min="33" max="33" width="25.6640625" customWidth="1"/>
    <col min="34" max="34" width="20.6640625" customWidth="1"/>
    <col min="35" max="35" width="14" customWidth="1"/>
    <col min="36" max="36" width="16" customWidth="1"/>
    <col min="37" max="37" width="15.33203125" customWidth="1"/>
    <col min="38" max="38" width="22" customWidth="1"/>
    <col min="39" max="39" width="17.6640625" customWidth="1"/>
    <col min="40" max="41" width="16.6640625" customWidth="1"/>
    <col min="42" max="42" width="16.33203125" customWidth="1"/>
    <col min="43" max="43" width="27.83203125" customWidth="1"/>
    <col min="44" max="44" width="32.6640625" customWidth="1"/>
    <col min="45" max="45" width="30.1640625" customWidth="1"/>
    <col min="46" max="46" width="31.6640625" customWidth="1"/>
    <col min="47" max="47" width="25.1640625" customWidth="1"/>
    <col min="48" max="48" width="38.33203125" customWidth="1"/>
    <col min="49" max="49" width="34.6640625" customWidth="1"/>
    <col min="50" max="50" width="38" customWidth="1"/>
    <col min="51" max="51" width="30.1640625" customWidth="1"/>
    <col min="52" max="52" width="62.6640625" customWidth="1"/>
    <col min="53" max="53" width="17.33203125" customWidth="1"/>
  </cols>
  <sheetData>
    <row r="1" spans="1:53" ht="66" customHeight="1" x14ac:dyDescent="0.5">
      <c r="A1" s="353" t="s">
        <v>176</v>
      </c>
      <c r="B1" s="354"/>
      <c r="C1" s="354"/>
      <c r="D1" s="354"/>
      <c r="E1" s="354"/>
      <c r="F1" s="354"/>
      <c r="G1" s="354"/>
      <c r="H1" s="354"/>
      <c r="I1" s="354"/>
      <c r="J1" s="354"/>
      <c r="K1" s="354"/>
      <c r="L1" s="354"/>
      <c r="M1" s="354"/>
      <c r="N1" s="354"/>
      <c r="O1" s="354"/>
      <c r="P1" s="354"/>
      <c r="Q1" s="354"/>
      <c r="R1" s="354"/>
      <c r="S1" s="354"/>
      <c r="T1" s="354"/>
      <c r="U1" s="354"/>
      <c r="V1" s="354"/>
      <c r="W1" s="354"/>
      <c r="X1" s="354"/>
      <c r="Y1" s="355"/>
      <c r="Z1" s="361" t="s">
        <v>154</v>
      </c>
      <c r="AA1" s="361"/>
      <c r="AB1" s="361"/>
      <c r="AC1" s="361"/>
      <c r="AD1" s="361"/>
      <c r="AE1" s="361"/>
      <c r="AF1" s="361"/>
      <c r="AG1" s="361"/>
      <c r="AH1" s="361"/>
      <c r="AI1" s="361"/>
      <c r="AJ1" s="361"/>
      <c r="AK1" s="361"/>
      <c r="AL1" s="361"/>
      <c r="AM1" s="361"/>
      <c r="AN1" s="361"/>
      <c r="AO1" s="361"/>
      <c r="AP1" s="361"/>
      <c r="AQ1" s="361"/>
      <c r="AR1" s="361"/>
      <c r="AS1" s="361"/>
      <c r="AT1" s="361"/>
      <c r="AU1" s="361"/>
      <c r="AV1" s="361"/>
      <c r="AW1" s="361"/>
      <c r="AX1" s="361"/>
      <c r="AY1" s="361"/>
      <c r="AZ1" s="361"/>
    </row>
    <row r="2" spans="1:53" ht="43.5" customHeight="1" thickBot="1" x14ac:dyDescent="0.3">
      <c r="A2" s="347" t="s">
        <v>151</v>
      </c>
      <c r="B2" s="348"/>
      <c r="C2" s="348"/>
      <c r="D2" s="348"/>
      <c r="E2" s="348"/>
      <c r="F2" s="95"/>
      <c r="G2" s="95"/>
      <c r="H2" s="95"/>
      <c r="I2" s="95"/>
      <c r="J2" s="95"/>
      <c r="K2" s="95"/>
      <c r="L2" s="95"/>
      <c r="M2" s="95"/>
      <c r="N2" s="95"/>
      <c r="O2" s="95"/>
      <c r="P2" s="95"/>
      <c r="Q2" s="95"/>
      <c r="R2" s="95"/>
      <c r="S2" s="95"/>
      <c r="T2" s="95"/>
      <c r="U2" s="95"/>
      <c r="V2" s="95"/>
      <c r="W2" s="95"/>
      <c r="X2" s="95"/>
      <c r="Y2" s="96"/>
      <c r="Z2" s="349" t="s">
        <v>144</v>
      </c>
      <c r="AA2" s="349"/>
      <c r="AB2" s="349"/>
      <c r="AC2" s="349"/>
      <c r="AF2" s="43"/>
      <c r="AG2" s="43"/>
      <c r="AH2" s="43"/>
      <c r="AI2" s="1"/>
      <c r="AJ2" s="1"/>
      <c r="AK2" s="1"/>
      <c r="AL2" s="1"/>
      <c r="AM2" s="1"/>
      <c r="AN2" s="1"/>
      <c r="AO2" s="1"/>
      <c r="AP2" s="1"/>
      <c r="AQ2" s="1"/>
      <c r="AR2" s="1"/>
      <c r="AS2" s="1"/>
      <c r="AT2" s="1"/>
      <c r="AU2" s="1"/>
      <c r="AV2" s="1"/>
      <c r="AW2" s="1"/>
      <c r="AX2" s="1"/>
      <c r="AY2" s="1"/>
    </row>
    <row r="3" spans="1:53" ht="35.1" customHeight="1" thickBot="1" x14ac:dyDescent="0.25">
      <c r="A3" s="277" t="s">
        <v>0</v>
      </c>
      <c r="B3" s="278"/>
      <c r="C3" s="278"/>
      <c r="D3" s="278"/>
      <c r="E3" s="278"/>
      <c r="F3" s="278"/>
      <c r="G3" s="278"/>
      <c r="H3" s="278"/>
      <c r="I3" s="278"/>
      <c r="J3" s="278"/>
      <c r="K3" s="278"/>
      <c r="L3" s="278"/>
      <c r="M3" s="278"/>
      <c r="N3" s="278"/>
      <c r="O3" s="278"/>
      <c r="P3" s="278"/>
      <c r="Q3" s="278"/>
      <c r="R3" s="278"/>
      <c r="S3" s="278"/>
      <c r="T3" s="278"/>
      <c r="U3" s="278"/>
      <c r="V3" s="278"/>
      <c r="W3" s="278"/>
      <c r="X3" s="278"/>
      <c r="Y3" s="279"/>
      <c r="Z3" s="262" t="s">
        <v>114</v>
      </c>
      <c r="AA3" s="263"/>
      <c r="AB3" s="263"/>
      <c r="AC3" s="263"/>
      <c r="AD3" s="263"/>
      <c r="AE3" s="263"/>
      <c r="AF3" s="263"/>
      <c r="AG3" s="263"/>
      <c r="AH3" s="263"/>
      <c r="AI3" s="263"/>
      <c r="AJ3" s="263"/>
      <c r="AK3" s="263"/>
      <c r="AL3" s="263"/>
      <c r="AM3" s="263"/>
      <c r="AN3" s="263"/>
      <c r="AO3" s="263"/>
      <c r="AP3" s="264"/>
      <c r="AQ3" s="280" t="s">
        <v>1</v>
      </c>
      <c r="AR3" s="263"/>
      <c r="AS3" s="263"/>
      <c r="AT3" s="263"/>
      <c r="AU3" s="263"/>
      <c r="AV3" s="281"/>
      <c r="AW3" s="103"/>
      <c r="AX3" s="103"/>
      <c r="AY3" s="103"/>
      <c r="AZ3" s="273" t="s">
        <v>137</v>
      </c>
    </row>
    <row r="4" spans="1:53" s="3" customFormat="1" ht="39" customHeight="1" x14ac:dyDescent="0.2">
      <c r="A4" s="292" t="s">
        <v>2</v>
      </c>
      <c r="B4" s="294" t="s">
        <v>3</v>
      </c>
      <c r="C4" s="294" t="s">
        <v>4</v>
      </c>
      <c r="D4" s="294" t="s">
        <v>5</v>
      </c>
      <c r="E4" s="294" t="s">
        <v>6</v>
      </c>
      <c r="F4" s="296" t="s">
        <v>113</v>
      </c>
      <c r="G4" s="296" t="s">
        <v>7</v>
      </c>
      <c r="H4" s="296" t="s">
        <v>125</v>
      </c>
      <c r="I4" s="294" t="s">
        <v>8</v>
      </c>
      <c r="J4" s="294" t="s">
        <v>9</v>
      </c>
      <c r="K4" s="294" t="s">
        <v>10</v>
      </c>
      <c r="L4" s="294" t="s">
        <v>11</v>
      </c>
      <c r="M4" s="294" t="s">
        <v>130</v>
      </c>
      <c r="N4" s="299" t="s">
        <v>12</v>
      </c>
      <c r="O4" s="294" t="s">
        <v>131</v>
      </c>
      <c r="P4" s="294" t="s">
        <v>103</v>
      </c>
      <c r="Q4" s="294" t="s">
        <v>145</v>
      </c>
      <c r="R4" s="243" t="s">
        <v>135</v>
      </c>
      <c r="S4" s="243" t="s">
        <v>152</v>
      </c>
      <c r="T4" s="283" t="s">
        <v>140</v>
      </c>
      <c r="U4" s="285" t="s">
        <v>141</v>
      </c>
      <c r="V4" s="287" t="s">
        <v>142</v>
      </c>
      <c r="W4" s="283" t="s">
        <v>146</v>
      </c>
      <c r="X4" s="285" t="s">
        <v>147</v>
      </c>
      <c r="Y4" s="288" t="s">
        <v>148</v>
      </c>
      <c r="Z4" s="302" t="s">
        <v>13</v>
      </c>
      <c r="AA4" s="265" t="s">
        <v>14</v>
      </c>
      <c r="AB4" s="265" t="s">
        <v>15</v>
      </c>
      <c r="AC4" s="266" t="s">
        <v>121</v>
      </c>
      <c r="AD4" s="305" t="s">
        <v>16</v>
      </c>
      <c r="AE4" s="307" t="s">
        <v>105</v>
      </c>
      <c r="AF4" s="312" t="s">
        <v>136</v>
      </c>
      <c r="AG4" s="247" t="s">
        <v>153</v>
      </c>
      <c r="AH4" s="241" t="s">
        <v>163</v>
      </c>
      <c r="AI4" s="305" t="s">
        <v>17</v>
      </c>
      <c r="AJ4" s="309" t="s">
        <v>18</v>
      </c>
      <c r="AK4" s="309" t="s">
        <v>19</v>
      </c>
      <c r="AL4" s="309" t="s">
        <v>122</v>
      </c>
      <c r="AM4" s="310" t="s">
        <v>149</v>
      </c>
      <c r="AN4" s="310" t="s">
        <v>150</v>
      </c>
      <c r="AO4" s="310" t="s">
        <v>20</v>
      </c>
      <c r="AP4" s="314" t="s">
        <v>21</v>
      </c>
      <c r="AQ4" s="316" t="s">
        <v>22</v>
      </c>
      <c r="AR4" s="311" t="s">
        <v>23</v>
      </c>
      <c r="AS4" s="310" t="s">
        <v>134</v>
      </c>
      <c r="AT4" s="318" t="s">
        <v>24</v>
      </c>
      <c r="AU4" s="303" t="s">
        <v>25</v>
      </c>
      <c r="AV4" s="242" t="s">
        <v>166</v>
      </c>
      <c r="AW4" s="242" t="s">
        <v>167</v>
      </c>
      <c r="AX4" s="242" t="s">
        <v>165</v>
      </c>
      <c r="AY4" s="227" t="s">
        <v>168</v>
      </c>
      <c r="AZ4" s="274"/>
    </row>
    <row r="5" spans="1:53" s="3" customFormat="1" ht="54.95" customHeight="1" x14ac:dyDescent="0.2">
      <c r="A5" s="293"/>
      <c r="B5" s="295"/>
      <c r="C5" s="295"/>
      <c r="D5" s="295"/>
      <c r="E5" s="295"/>
      <c r="F5" s="297"/>
      <c r="G5" s="298"/>
      <c r="H5" s="298"/>
      <c r="I5" s="295"/>
      <c r="J5" s="295"/>
      <c r="K5" s="295"/>
      <c r="L5" s="295"/>
      <c r="M5" s="295"/>
      <c r="N5" s="300"/>
      <c r="O5" s="301"/>
      <c r="P5" s="301"/>
      <c r="Q5" s="301"/>
      <c r="R5" s="244"/>
      <c r="S5" s="244"/>
      <c r="T5" s="284"/>
      <c r="U5" s="286"/>
      <c r="V5" s="265"/>
      <c r="W5" s="284"/>
      <c r="X5" s="286"/>
      <c r="Y5" s="289"/>
      <c r="Z5" s="302"/>
      <c r="AA5" s="265"/>
      <c r="AB5" s="265"/>
      <c r="AC5" s="266"/>
      <c r="AD5" s="306"/>
      <c r="AE5" s="308"/>
      <c r="AF5" s="312"/>
      <c r="AG5" s="247"/>
      <c r="AH5" s="241"/>
      <c r="AI5" s="306"/>
      <c r="AJ5" s="297"/>
      <c r="AK5" s="297"/>
      <c r="AL5" s="297"/>
      <c r="AM5" s="301"/>
      <c r="AN5" s="301"/>
      <c r="AO5" s="301"/>
      <c r="AP5" s="315"/>
      <c r="AQ5" s="317"/>
      <c r="AR5" s="311"/>
      <c r="AS5" s="295"/>
      <c r="AT5" s="319"/>
      <c r="AU5" s="304"/>
      <c r="AV5" s="242"/>
      <c r="AW5" s="242"/>
      <c r="AX5" s="242"/>
      <c r="AY5" s="228"/>
      <c r="AZ5" s="274"/>
    </row>
    <row r="6" spans="1:53" s="3" customFormat="1" ht="83.1" customHeight="1" x14ac:dyDescent="0.2">
      <c r="A6" s="362" t="s">
        <v>26</v>
      </c>
      <c r="B6" s="223" t="s">
        <v>27</v>
      </c>
      <c r="C6" s="223" t="s">
        <v>28</v>
      </c>
      <c r="D6" s="322" t="s">
        <v>115</v>
      </c>
      <c r="E6" s="223" t="s">
        <v>29</v>
      </c>
      <c r="F6" s="363" t="s">
        <v>30</v>
      </c>
      <c r="G6" s="223" t="s">
        <v>31</v>
      </c>
      <c r="H6" s="364">
        <f>P6/36794</f>
        <v>2.5792248736206991E-2</v>
      </c>
      <c r="I6" s="223" t="s">
        <v>32</v>
      </c>
      <c r="J6" s="223" t="s">
        <v>31</v>
      </c>
      <c r="K6" s="223" t="s">
        <v>33</v>
      </c>
      <c r="L6" s="322" t="s">
        <v>115</v>
      </c>
      <c r="M6" s="213" t="s">
        <v>34</v>
      </c>
      <c r="N6" s="323" t="s">
        <v>35</v>
      </c>
      <c r="O6" s="324">
        <f>+Q6+P6</f>
        <v>4001</v>
      </c>
      <c r="P6" s="325">
        <f>AE6</f>
        <v>949</v>
      </c>
      <c r="Q6" s="326">
        <v>3052</v>
      </c>
      <c r="R6" s="282">
        <v>17</v>
      </c>
      <c r="S6" s="245">
        <f>72+42</f>
        <v>114</v>
      </c>
      <c r="T6" s="282">
        <f>R6+S6</f>
        <v>131</v>
      </c>
      <c r="U6" s="291">
        <f>T6/P6</f>
        <v>0.1380400421496312</v>
      </c>
      <c r="V6" s="290">
        <f>AVERAGE(U6:U8)</f>
        <v>0.13930756101091785</v>
      </c>
      <c r="W6" s="282">
        <f>Q6+T6</f>
        <v>3183</v>
      </c>
      <c r="X6" s="291">
        <f>W6/O6</f>
        <v>0.79555111222194452</v>
      </c>
      <c r="Y6" s="327">
        <f>AVERAGE(X6:X8)</f>
        <v>0.79747727124892909</v>
      </c>
      <c r="Z6" s="238" t="s">
        <v>36</v>
      </c>
      <c r="AA6" s="357" t="s">
        <v>37</v>
      </c>
      <c r="AB6" s="213" t="s">
        <v>38</v>
      </c>
      <c r="AC6" s="38" t="s">
        <v>39</v>
      </c>
      <c r="AD6" s="32" t="s">
        <v>40</v>
      </c>
      <c r="AE6" s="13">
        <f>331+164+10+35+50+242+117</f>
        <v>949</v>
      </c>
      <c r="AF6" s="13">
        <v>17</v>
      </c>
      <c r="AG6" s="13">
        <f>72+42</f>
        <v>114</v>
      </c>
      <c r="AH6" s="131">
        <f>+(AF6+AG6)/AE6</f>
        <v>0.1380400421496312</v>
      </c>
      <c r="AI6" s="35">
        <f>AE6/SUM(AE6:AE8)</f>
        <v>0.50264830508474578</v>
      </c>
      <c r="AJ6" s="36" t="s">
        <v>108</v>
      </c>
      <c r="AK6" s="14" t="s">
        <v>129</v>
      </c>
      <c r="AL6" s="13">
        <v>360</v>
      </c>
      <c r="AM6" s="248">
        <f>AE6*5</f>
        <v>4745</v>
      </c>
      <c r="AN6" s="248">
        <f>AF6+AG6*5</f>
        <v>587</v>
      </c>
      <c r="AO6" s="250" t="s">
        <v>41</v>
      </c>
      <c r="AP6" s="252" t="s">
        <v>109</v>
      </c>
      <c r="AQ6" s="268" t="s">
        <v>42</v>
      </c>
      <c r="AR6" s="270" t="s">
        <v>132</v>
      </c>
      <c r="AS6" s="272">
        <v>5022000004</v>
      </c>
      <c r="AT6" s="256" t="s">
        <v>43</v>
      </c>
      <c r="AU6" s="365" t="s">
        <v>102</v>
      </c>
      <c r="AV6" s="235">
        <v>227180000</v>
      </c>
      <c r="AW6" s="235">
        <v>3371965000</v>
      </c>
      <c r="AX6" s="235">
        <v>3371965000</v>
      </c>
      <c r="AY6" s="229">
        <f>+AX6/AS6</f>
        <v>0.67143866931785057</v>
      </c>
      <c r="AZ6" s="275" t="s">
        <v>155</v>
      </c>
    </row>
    <row r="7" spans="1:53" s="3" customFormat="1" ht="81.95" customHeight="1" x14ac:dyDescent="0.2">
      <c r="A7" s="362"/>
      <c r="B7" s="223"/>
      <c r="C7" s="223"/>
      <c r="D7" s="322"/>
      <c r="E7" s="223"/>
      <c r="F7" s="363"/>
      <c r="G7" s="223"/>
      <c r="H7" s="364"/>
      <c r="I7" s="223"/>
      <c r="J7" s="223"/>
      <c r="K7" s="223"/>
      <c r="L7" s="322"/>
      <c r="M7" s="213"/>
      <c r="N7" s="323"/>
      <c r="O7" s="324"/>
      <c r="P7" s="325"/>
      <c r="Q7" s="326"/>
      <c r="R7" s="282"/>
      <c r="S7" s="246"/>
      <c r="T7" s="282"/>
      <c r="U7" s="291"/>
      <c r="V7" s="290"/>
      <c r="W7" s="282"/>
      <c r="X7" s="291"/>
      <c r="Y7" s="327"/>
      <c r="Z7" s="239"/>
      <c r="AA7" s="358"/>
      <c r="AB7" s="213"/>
      <c r="AC7" s="38" t="s">
        <v>45</v>
      </c>
      <c r="AD7" s="15" t="s">
        <v>46</v>
      </c>
      <c r="AE7" s="17">
        <f>787+117</f>
        <v>904</v>
      </c>
      <c r="AF7" s="17">
        <v>17</v>
      </c>
      <c r="AG7" s="17">
        <f>73+42</f>
        <v>115</v>
      </c>
      <c r="AH7" s="131">
        <f>+(AF7+AG7)/AE7</f>
        <v>0.14601769911504425</v>
      </c>
      <c r="AI7" s="18">
        <f>AE7/SUM(AE6:AE8)</f>
        <v>0.4788135593220339</v>
      </c>
      <c r="AJ7" s="36" t="s">
        <v>108</v>
      </c>
      <c r="AK7" s="14" t="s">
        <v>129</v>
      </c>
      <c r="AL7" s="13">
        <v>360</v>
      </c>
      <c r="AM7" s="248"/>
      <c r="AN7" s="248"/>
      <c r="AO7" s="250"/>
      <c r="AP7" s="252"/>
      <c r="AQ7" s="269"/>
      <c r="AR7" s="271"/>
      <c r="AS7" s="271"/>
      <c r="AT7" s="256"/>
      <c r="AU7" s="365"/>
      <c r="AV7" s="235"/>
      <c r="AW7" s="235"/>
      <c r="AX7" s="235"/>
      <c r="AY7" s="229"/>
      <c r="AZ7" s="275"/>
      <c r="BA7" s="10"/>
    </row>
    <row r="8" spans="1:53" s="3" customFormat="1" ht="201" customHeight="1" x14ac:dyDescent="0.2">
      <c r="A8" s="362"/>
      <c r="B8" s="223"/>
      <c r="C8" s="223"/>
      <c r="D8" s="322"/>
      <c r="E8" s="223"/>
      <c r="F8" s="11" t="s">
        <v>47</v>
      </c>
      <c r="G8" s="34" t="s">
        <v>48</v>
      </c>
      <c r="H8" s="124">
        <f>P8/36794</f>
        <v>2.5520465293254337E-2</v>
      </c>
      <c r="I8" s="223"/>
      <c r="J8" s="116" t="s">
        <v>48</v>
      </c>
      <c r="K8" s="116" t="s">
        <v>49</v>
      </c>
      <c r="L8" s="322"/>
      <c r="M8" s="12" t="s">
        <v>123</v>
      </c>
      <c r="N8" s="125" t="s">
        <v>50</v>
      </c>
      <c r="O8" s="8">
        <f>+Q8+P8</f>
        <v>4023</v>
      </c>
      <c r="P8" s="21">
        <f>AE7+AE8</f>
        <v>939</v>
      </c>
      <c r="Q8" s="39">
        <v>3084</v>
      </c>
      <c r="R8" s="22">
        <v>17</v>
      </c>
      <c r="S8" s="22">
        <f>73+42</f>
        <v>115</v>
      </c>
      <c r="T8" s="22">
        <f>R8+S8</f>
        <v>132</v>
      </c>
      <c r="U8" s="42">
        <f>T8/P8</f>
        <v>0.14057507987220447</v>
      </c>
      <c r="V8" s="290"/>
      <c r="W8" s="22">
        <f>Q8+T8</f>
        <v>3216</v>
      </c>
      <c r="X8" s="42">
        <f>W8/O8</f>
        <v>0.79940343027591354</v>
      </c>
      <c r="Y8" s="327"/>
      <c r="Z8" s="239"/>
      <c r="AA8" s="358"/>
      <c r="AB8" s="313"/>
      <c r="AC8" s="133" t="s">
        <v>104</v>
      </c>
      <c r="AD8" s="134" t="s">
        <v>51</v>
      </c>
      <c r="AE8" s="135">
        <v>35</v>
      </c>
      <c r="AF8" s="135">
        <v>0</v>
      </c>
      <c r="AG8" s="135">
        <v>0</v>
      </c>
      <c r="AH8" s="131">
        <f>+(AF8+AG8)/AE8</f>
        <v>0</v>
      </c>
      <c r="AI8" s="18">
        <f>AE8/SUM(AE6:AE8)</f>
        <v>1.8538135593220338E-2</v>
      </c>
      <c r="AJ8" s="36" t="s">
        <v>108</v>
      </c>
      <c r="AK8" s="14" t="s">
        <v>129</v>
      </c>
      <c r="AL8" s="13">
        <v>360</v>
      </c>
      <c r="AM8" s="320"/>
      <c r="AN8" s="320"/>
      <c r="AO8" s="321"/>
      <c r="AP8" s="267"/>
      <c r="AQ8" s="269"/>
      <c r="AR8" s="271"/>
      <c r="AS8" s="271"/>
      <c r="AT8" s="256"/>
      <c r="AU8" s="365"/>
      <c r="AV8" s="235"/>
      <c r="AW8" s="235"/>
      <c r="AX8" s="235"/>
      <c r="AY8" s="229"/>
      <c r="AZ8" s="275"/>
      <c r="BA8" s="10"/>
    </row>
    <row r="9" spans="1:53" s="3" customFormat="1" ht="60.75" customHeight="1" x14ac:dyDescent="0.2">
      <c r="A9" s="119"/>
      <c r="B9" s="120"/>
      <c r="C9" s="120"/>
      <c r="D9" s="121"/>
      <c r="E9" s="120"/>
      <c r="F9" s="120"/>
      <c r="G9" s="120"/>
      <c r="H9" s="122"/>
      <c r="I9" s="223"/>
      <c r="J9" s="220" t="s">
        <v>161</v>
      </c>
      <c r="K9" s="220"/>
      <c r="L9" s="220"/>
      <c r="M9" s="220"/>
      <c r="N9" s="220"/>
      <c r="O9" s="220"/>
      <c r="P9" s="220"/>
      <c r="Q9" s="220"/>
      <c r="R9" s="220"/>
      <c r="S9" s="220"/>
      <c r="T9" s="220"/>
      <c r="U9" s="127">
        <f>AVERAGE(U6:U8)</f>
        <v>0.13930756101091785</v>
      </c>
      <c r="V9" s="128"/>
      <c r="W9" s="129"/>
      <c r="X9" s="127">
        <f>AVERAGE(X6:X8)</f>
        <v>0.79747727124892909</v>
      </c>
      <c r="Y9" s="130"/>
      <c r="Z9" s="240"/>
      <c r="AA9" s="211" t="s">
        <v>162</v>
      </c>
      <c r="AB9" s="211"/>
      <c r="AC9" s="211"/>
      <c r="AD9" s="211"/>
      <c r="AE9" s="211"/>
      <c r="AF9" s="211"/>
      <c r="AG9" s="211"/>
      <c r="AH9" s="132">
        <f>AVERAGE(AH6:AH8)</f>
        <v>9.4685913754891812E-2</v>
      </c>
      <c r="AI9" s="35"/>
      <c r="AJ9" s="36"/>
      <c r="AK9" s="14"/>
      <c r="AL9" s="13"/>
      <c r="AM9" s="99"/>
      <c r="AN9" s="99"/>
      <c r="AO9" s="100"/>
      <c r="AP9" s="137"/>
      <c r="AQ9" s="207" t="s">
        <v>164</v>
      </c>
      <c r="AR9" s="208"/>
      <c r="AS9" s="140">
        <f>SUM(AS6)</f>
        <v>5022000004</v>
      </c>
      <c r="AT9" s="38"/>
      <c r="AU9" s="138"/>
      <c r="AV9" s="140">
        <f t="shared" ref="AV9:AX9" si="0">SUM(AV6)</f>
        <v>227180000</v>
      </c>
      <c r="AW9" s="140">
        <f t="shared" si="0"/>
        <v>3371965000</v>
      </c>
      <c r="AX9" s="140">
        <f t="shared" si="0"/>
        <v>3371965000</v>
      </c>
      <c r="AY9" s="142">
        <f>+AY6</f>
        <v>0.67143866931785057</v>
      </c>
      <c r="AZ9" s="104"/>
      <c r="BA9" s="10"/>
    </row>
    <row r="10" spans="1:53" s="3" customFormat="1" ht="195.95" customHeight="1" x14ac:dyDescent="0.2">
      <c r="A10" s="331" t="s">
        <v>26</v>
      </c>
      <c r="B10" s="218" t="s">
        <v>27</v>
      </c>
      <c r="C10" s="218" t="s">
        <v>52</v>
      </c>
      <c r="D10" s="337" t="s">
        <v>116</v>
      </c>
      <c r="E10" s="218" t="s">
        <v>53</v>
      </c>
      <c r="F10" s="337" t="s">
        <v>117</v>
      </c>
      <c r="G10" s="218" t="s">
        <v>54</v>
      </c>
      <c r="H10" s="339">
        <f>(P10+P11)/19258</f>
        <v>0.22515318309274068</v>
      </c>
      <c r="I10" s="230" t="s">
        <v>55</v>
      </c>
      <c r="J10" s="33" t="s">
        <v>56</v>
      </c>
      <c r="K10" s="33" t="s">
        <v>57</v>
      </c>
      <c r="L10" s="337" t="s">
        <v>116</v>
      </c>
      <c r="M10" s="9" t="s">
        <v>58</v>
      </c>
      <c r="N10" s="341" t="s">
        <v>59</v>
      </c>
      <c r="O10" s="143">
        <f>+P10+Q10</f>
        <v>4781</v>
      </c>
      <c r="P10" s="23">
        <f>AE10</f>
        <v>2691</v>
      </c>
      <c r="Q10" s="40">
        <v>2090</v>
      </c>
      <c r="R10" s="98">
        <v>0</v>
      </c>
      <c r="S10" s="98">
        <v>0</v>
      </c>
      <c r="T10" s="98">
        <f>R10</f>
        <v>0</v>
      </c>
      <c r="U10" s="42">
        <f>T10/P10</f>
        <v>0</v>
      </c>
      <c r="V10" s="258">
        <f>(T10+T11)/(P10+P11)</f>
        <v>2.3523985239852399E-2</v>
      </c>
      <c r="W10" s="22">
        <f>Q10+T10</f>
        <v>2090</v>
      </c>
      <c r="X10" s="42">
        <f>W10/O10</f>
        <v>0.4371470403681238</v>
      </c>
      <c r="Y10" s="260">
        <f>(W10+W11)/(P10+P11)</f>
        <v>0.59778597785977861</v>
      </c>
      <c r="Z10" s="232" t="s">
        <v>60</v>
      </c>
      <c r="AA10" s="359" t="s">
        <v>61</v>
      </c>
      <c r="AB10" s="345" t="s">
        <v>62</v>
      </c>
      <c r="AC10" s="136" t="s">
        <v>106</v>
      </c>
      <c r="AD10" s="32" t="s">
        <v>63</v>
      </c>
      <c r="AE10" s="31">
        <f>1141+1550</f>
        <v>2691</v>
      </c>
      <c r="AF10" s="31">
        <v>0</v>
      </c>
      <c r="AG10" s="31">
        <v>0</v>
      </c>
      <c r="AH10" s="131">
        <f>+(AF10+AG10)/AE10</f>
        <v>0</v>
      </c>
      <c r="AI10" s="35">
        <f>AE10/4336</f>
        <v>0.62061808118081185</v>
      </c>
      <c r="AJ10" s="36" t="s">
        <v>108</v>
      </c>
      <c r="AK10" s="14" t="s">
        <v>129</v>
      </c>
      <c r="AL10" s="13">
        <v>360</v>
      </c>
      <c r="AM10" s="248">
        <f>(AE10+AE11)*5</f>
        <v>21680</v>
      </c>
      <c r="AN10" s="248">
        <f>(AF10+AF11)*5</f>
        <v>510</v>
      </c>
      <c r="AO10" s="250" t="s">
        <v>41</v>
      </c>
      <c r="AP10" s="252" t="s">
        <v>109</v>
      </c>
      <c r="AQ10" s="254" t="s">
        <v>42</v>
      </c>
      <c r="AR10" s="139" t="s">
        <v>133</v>
      </c>
      <c r="AS10" s="343">
        <v>28651562277.059998</v>
      </c>
      <c r="AT10" s="256" t="s">
        <v>64</v>
      </c>
      <c r="AU10" s="328" t="s">
        <v>65</v>
      </c>
      <c r="AV10" s="235">
        <v>216000000</v>
      </c>
      <c r="AW10" s="235">
        <v>27151562277.499996</v>
      </c>
      <c r="AX10" s="235">
        <v>27151562277.499996</v>
      </c>
      <c r="AY10" s="229">
        <f>+AX10/AS10</f>
        <v>0.94764683387750259</v>
      </c>
      <c r="AZ10" s="275" t="s">
        <v>156</v>
      </c>
      <c r="BA10" s="10"/>
    </row>
    <row r="11" spans="1:53" s="3" customFormat="1" ht="174.95" customHeight="1" thickBot="1" x14ac:dyDescent="0.25">
      <c r="A11" s="332"/>
      <c r="B11" s="231"/>
      <c r="C11" s="231"/>
      <c r="D11" s="338"/>
      <c r="E11" s="231"/>
      <c r="F11" s="338"/>
      <c r="G11" s="231"/>
      <c r="H11" s="340"/>
      <c r="I11" s="218"/>
      <c r="J11" s="63" t="s">
        <v>66</v>
      </c>
      <c r="K11" s="63" t="s">
        <v>57</v>
      </c>
      <c r="L11" s="338"/>
      <c r="M11" s="70" t="s">
        <v>67</v>
      </c>
      <c r="N11" s="342"/>
      <c r="O11" s="71">
        <f>+P11+Q11</f>
        <v>2045</v>
      </c>
      <c r="P11" s="64">
        <f>AE11</f>
        <v>1645</v>
      </c>
      <c r="Q11" s="65">
        <v>400</v>
      </c>
      <c r="R11" s="66">
        <v>102</v>
      </c>
      <c r="S11" s="66">
        <v>0</v>
      </c>
      <c r="T11" s="66">
        <f>R11</f>
        <v>102</v>
      </c>
      <c r="U11" s="67">
        <f>T11/P11</f>
        <v>6.2006079027355623E-2</v>
      </c>
      <c r="V11" s="259"/>
      <c r="W11" s="68">
        <f>Q11+T11</f>
        <v>502</v>
      </c>
      <c r="X11" s="67">
        <f t="shared" ref="X11:X17" si="1">W11/O11</f>
        <v>0.24547677261613693</v>
      </c>
      <c r="Y11" s="261"/>
      <c r="Z11" s="210"/>
      <c r="AA11" s="360"/>
      <c r="AB11" s="346"/>
      <c r="AC11" s="72" t="s">
        <v>107</v>
      </c>
      <c r="AD11" s="73" t="s">
        <v>68</v>
      </c>
      <c r="AE11" s="64">
        <f>187+152+1306</f>
        <v>1645</v>
      </c>
      <c r="AF11" s="74">
        <v>102</v>
      </c>
      <c r="AG11" s="74">
        <v>0</v>
      </c>
      <c r="AH11" s="131">
        <f>+(AF11+AG11)/AE11</f>
        <v>6.2006079027355623E-2</v>
      </c>
      <c r="AI11" s="69">
        <f>AE11/4336</f>
        <v>0.3793819188191882</v>
      </c>
      <c r="AJ11" s="62" t="s">
        <v>108</v>
      </c>
      <c r="AK11" s="75" t="s">
        <v>129</v>
      </c>
      <c r="AL11" s="74">
        <v>360</v>
      </c>
      <c r="AM11" s="249"/>
      <c r="AN11" s="249"/>
      <c r="AO11" s="251"/>
      <c r="AP11" s="253"/>
      <c r="AQ11" s="255"/>
      <c r="AR11" s="76" t="s">
        <v>132</v>
      </c>
      <c r="AS11" s="344"/>
      <c r="AT11" s="257"/>
      <c r="AU11" s="329"/>
      <c r="AV11" s="236"/>
      <c r="AW11" s="236"/>
      <c r="AX11" s="236"/>
      <c r="AY11" s="237"/>
      <c r="AZ11" s="276"/>
      <c r="BA11" s="10"/>
    </row>
    <row r="12" spans="1:53" s="3" customFormat="1" ht="72" customHeight="1" thickBot="1" x14ac:dyDescent="0.25">
      <c r="A12" s="113"/>
      <c r="B12" s="109"/>
      <c r="C12" s="109"/>
      <c r="D12" s="114"/>
      <c r="E12" s="109"/>
      <c r="F12" s="114"/>
      <c r="G12" s="109"/>
      <c r="H12" s="115"/>
      <c r="I12" s="231"/>
      <c r="J12" s="219" t="s">
        <v>169</v>
      </c>
      <c r="K12" s="219"/>
      <c r="L12" s="219"/>
      <c r="M12" s="219"/>
      <c r="N12" s="219"/>
      <c r="O12" s="219"/>
      <c r="P12" s="219"/>
      <c r="Q12" s="219"/>
      <c r="R12" s="220"/>
      <c r="S12" s="220"/>
      <c r="T12" s="220"/>
      <c r="U12" s="144">
        <f>+(T10+T11)/+(P10+P11)</f>
        <v>2.3523985239852399E-2</v>
      </c>
      <c r="V12" s="145"/>
      <c r="W12" s="146"/>
      <c r="X12" s="144">
        <f>+(W10+W11)/+(P10+P11)</f>
        <v>0.59778597785977861</v>
      </c>
      <c r="Y12" s="147"/>
      <c r="Z12" s="233"/>
      <c r="AA12" s="211" t="s">
        <v>170</v>
      </c>
      <c r="AB12" s="211"/>
      <c r="AC12" s="211"/>
      <c r="AD12" s="211"/>
      <c r="AE12" s="211"/>
      <c r="AF12" s="211"/>
      <c r="AG12" s="234"/>
      <c r="AH12" s="151">
        <f>AVERAGE(AH10:AH11)</f>
        <v>3.1003039513677812E-2</v>
      </c>
      <c r="AI12" s="115"/>
      <c r="AJ12" s="148"/>
      <c r="AK12" s="149"/>
      <c r="AL12" s="110"/>
      <c r="AM12" s="99"/>
      <c r="AN12" s="99"/>
      <c r="AO12" s="100"/>
      <c r="AP12" s="101"/>
      <c r="AQ12" s="207" t="s">
        <v>164</v>
      </c>
      <c r="AR12" s="208"/>
      <c r="AS12" s="152">
        <f>+AS10</f>
        <v>28651562277.059998</v>
      </c>
      <c r="AT12" s="102"/>
      <c r="AU12" s="118"/>
      <c r="AV12" s="152">
        <f t="shared" ref="AV12:AX12" si="2">+AV10</f>
        <v>216000000</v>
      </c>
      <c r="AW12" s="152">
        <f t="shared" si="2"/>
        <v>27151562277.499996</v>
      </c>
      <c r="AX12" s="152">
        <f t="shared" si="2"/>
        <v>27151562277.499996</v>
      </c>
      <c r="AY12" s="153">
        <f>+AX12/AS12</f>
        <v>0.94764683387750259</v>
      </c>
      <c r="AZ12" s="150"/>
      <c r="BA12" s="10"/>
    </row>
    <row r="13" spans="1:53" s="3" customFormat="1" ht="363" customHeight="1" x14ac:dyDescent="0.2">
      <c r="A13" s="50" t="s">
        <v>26</v>
      </c>
      <c r="B13" s="51" t="s">
        <v>27</v>
      </c>
      <c r="C13" s="51" t="s">
        <v>69</v>
      </c>
      <c r="D13" s="52" t="s">
        <v>118</v>
      </c>
      <c r="E13" s="51" t="s">
        <v>70</v>
      </c>
      <c r="F13" s="52" t="s">
        <v>119</v>
      </c>
      <c r="G13" s="51" t="s">
        <v>71</v>
      </c>
      <c r="H13" s="53">
        <f>P13/14770</f>
        <v>0.11171293161814488</v>
      </c>
      <c r="I13" s="217" t="s">
        <v>72</v>
      </c>
      <c r="J13" s="116" t="s">
        <v>73</v>
      </c>
      <c r="K13" s="116" t="s">
        <v>74</v>
      </c>
      <c r="L13" s="108" t="s">
        <v>118</v>
      </c>
      <c r="M13" s="107" t="s">
        <v>75</v>
      </c>
      <c r="N13" s="116" t="s">
        <v>76</v>
      </c>
      <c r="O13" s="157">
        <f>+P13+Q13</f>
        <v>4781</v>
      </c>
      <c r="P13" s="105">
        <f>AE13</f>
        <v>1650</v>
      </c>
      <c r="Q13" s="105">
        <v>3131</v>
      </c>
      <c r="R13" s="57">
        <v>4</v>
      </c>
      <c r="S13" s="57">
        <v>3</v>
      </c>
      <c r="T13" s="58">
        <f>+R13+S13</f>
        <v>7</v>
      </c>
      <c r="U13" s="59">
        <f>T13/P13</f>
        <v>4.2424242424242429E-3</v>
      </c>
      <c r="V13" s="60">
        <f>U13</f>
        <v>4.2424242424242429E-3</v>
      </c>
      <c r="W13" s="57">
        <f>Q13+T13</f>
        <v>3138</v>
      </c>
      <c r="X13" s="59">
        <f>W13/O13</f>
        <v>0.65634804434218785</v>
      </c>
      <c r="Y13" s="61">
        <f>X13</f>
        <v>0.65634804434218785</v>
      </c>
      <c r="Z13" s="221" t="s">
        <v>77</v>
      </c>
      <c r="AA13" s="77" t="s">
        <v>78</v>
      </c>
      <c r="AB13" s="54" t="s">
        <v>79</v>
      </c>
      <c r="AC13" s="78" t="s">
        <v>80</v>
      </c>
      <c r="AD13" s="78" t="s">
        <v>126</v>
      </c>
      <c r="AE13" s="55">
        <v>1650</v>
      </c>
      <c r="AF13" s="56">
        <v>4</v>
      </c>
      <c r="AG13" s="105">
        <v>3</v>
      </c>
      <c r="AH13" s="163">
        <f>+(AF13+AG13)/AE13</f>
        <v>4.2424242424242429E-3</v>
      </c>
      <c r="AI13" s="164">
        <v>1</v>
      </c>
      <c r="AJ13" s="162" t="s">
        <v>108</v>
      </c>
      <c r="AK13" s="79" t="s">
        <v>129</v>
      </c>
      <c r="AL13" s="80">
        <v>360</v>
      </c>
      <c r="AM13" s="55">
        <f>AE13*5</f>
        <v>8250</v>
      </c>
      <c r="AN13" s="55">
        <f>AF13*5</f>
        <v>20</v>
      </c>
      <c r="AO13" s="78" t="s">
        <v>81</v>
      </c>
      <c r="AP13" s="81" t="s">
        <v>157</v>
      </c>
      <c r="AQ13" s="82" t="s">
        <v>42</v>
      </c>
      <c r="AR13" s="83" t="s">
        <v>132</v>
      </c>
      <c r="AS13" s="84">
        <v>2223113313</v>
      </c>
      <c r="AT13" s="85" t="s">
        <v>82</v>
      </c>
      <c r="AU13" s="86" t="s">
        <v>83</v>
      </c>
      <c r="AV13" s="87">
        <v>0</v>
      </c>
      <c r="AW13" s="84">
        <v>2223113313</v>
      </c>
      <c r="AX13" s="165">
        <v>2100000000</v>
      </c>
      <c r="AY13" s="166">
        <f>+AX13/AS13</f>
        <v>0.94462121553585421</v>
      </c>
      <c r="AZ13" s="88" t="s">
        <v>158</v>
      </c>
    </row>
    <row r="14" spans="1:53" s="3" customFormat="1" ht="66" customHeight="1" x14ac:dyDescent="0.2">
      <c r="A14" s="113"/>
      <c r="B14" s="109"/>
      <c r="C14" s="109"/>
      <c r="D14" s="114"/>
      <c r="E14" s="109"/>
      <c r="F14" s="114"/>
      <c r="G14" s="109"/>
      <c r="H14" s="115"/>
      <c r="I14" s="218"/>
      <c r="J14" s="219" t="s">
        <v>171</v>
      </c>
      <c r="K14" s="219"/>
      <c r="L14" s="219"/>
      <c r="M14" s="219"/>
      <c r="N14" s="219"/>
      <c r="O14" s="219"/>
      <c r="P14" s="219"/>
      <c r="Q14" s="219"/>
      <c r="R14" s="220"/>
      <c r="S14" s="220"/>
      <c r="T14" s="220"/>
      <c r="U14" s="158">
        <f>+U13</f>
        <v>4.2424242424242429E-3</v>
      </c>
      <c r="V14" s="159"/>
      <c r="W14" s="160"/>
      <c r="X14" s="158">
        <f>+X13</f>
        <v>0.65634804434218785</v>
      </c>
      <c r="Y14" s="147"/>
      <c r="Z14" s="222"/>
      <c r="AA14" s="211" t="s">
        <v>172</v>
      </c>
      <c r="AB14" s="211"/>
      <c r="AC14" s="211"/>
      <c r="AD14" s="211"/>
      <c r="AE14" s="211"/>
      <c r="AF14" s="211"/>
      <c r="AG14" s="212"/>
      <c r="AH14" s="161">
        <f>+AH13</f>
        <v>4.2424242424242429E-3</v>
      </c>
      <c r="AI14" s="154"/>
      <c r="AJ14" s="36"/>
      <c r="AK14" s="14"/>
      <c r="AL14" s="13"/>
      <c r="AM14" s="99"/>
      <c r="AN14" s="99"/>
      <c r="AO14" s="100"/>
      <c r="AP14" s="101"/>
      <c r="AQ14" s="207" t="s">
        <v>164</v>
      </c>
      <c r="AR14" s="208"/>
      <c r="AS14" s="155">
        <f>+AS13</f>
        <v>2223113313</v>
      </c>
      <c r="AT14" s="102"/>
      <c r="AU14" s="118"/>
      <c r="AV14" s="155">
        <f t="shared" ref="AV14:AX14" si="3">+AV13</f>
        <v>0</v>
      </c>
      <c r="AW14" s="155">
        <f t="shared" si="3"/>
        <v>2223113313</v>
      </c>
      <c r="AX14" s="155">
        <f t="shared" si="3"/>
        <v>2100000000</v>
      </c>
      <c r="AY14" s="167">
        <f>+AY13</f>
        <v>0.94462121553585421</v>
      </c>
      <c r="AZ14" s="156"/>
    </row>
    <row r="15" spans="1:53" s="3" customFormat="1" ht="254.25" customHeight="1" x14ac:dyDescent="0.2">
      <c r="A15" s="330" t="s">
        <v>26</v>
      </c>
      <c r="B15" s="333" t="s">
        <v>27</v>
      </c>
      <c r="C15" s="333" t="s">
        <v>84</v>
      </c>
      <c r="D15" s="333" t="s">
        <v>84</v>
      </c>
      <c r="E15" s="333" t="s">
        <v>84</v>
      </c>
      <c r="F15" s="333" t="s">
        <v>84</v>
      </c>
      <c r="G15" s="333" t="s">
        <v>84</v>
      </c>
      <c r="H15" s="334" t="s">
        <v>44</v>
      </c>
      <c r="I15" s="223" t="s">
        <v>85</v>
      </c>
      <c r="J15" s="178" t="s">
        <v>120</v>
      </c>
      <c r="K15" s="4" t="s">
        <v>86</v>
      </c>
      <c r="L15" s="4" t="s">
        <v>84</v>
      </c>
      <c r="M15" s="6" t="s">
        <v>87</v>
      </c>
      <c r="N15" s="4" t="s">
        <v>88</v>
      </c>
      <c r="O15" s="17">
        <f>+P15+Q15</f>
        <v>4</v>
      </c>
      <c r="P15" s="17">
        <v>1</v>
      </c>
      <c r="Q15" s="41">
        <v>3</v>
      </c>
      <c r="R15" s="24">
        <v>0</v>
      </c>
      <c r="S15" s="24"/>
      <c r="T15" s="24">
        <f t="shared" ref="T15:T17" si="4">R15</f>
        <v>0</v>
      </c>
      <c r="U15" s="42">
        <f t="shared" ref="U15:U17" si="5">T15/P15</f>
        <v>0</v>
      </c>
      <c r="V15" s="258">
        <f>AVERAGE(U15:U17)</f>
        <v>0</v>
      </c>
      <c r="W15" s="22">
        <f t="shared" ref="W15" si="6">Q15+T15</f>
        <v>3</v>
      </c>
      <c r="X15" s="42">
        <f>W15/O15</f>
        <v>0.75</v>
      </c>
      <c r="Y15" s="260">
        <f>AVERAGE(X15:X17)</f>
        <v>0.8035714285714286</v>
      </c>
      <c r="Z15" s="209" t="s">
        <v>89</v>
      </c>
      <c r="AA15" s="5" t="s">
        <v>90</v>
      </c>
      <c r="AB15" s="7" t="s">
        <v>124</v>
      </c>
      <c r="AC15" s="16" t="s">
        <v>127</v>
      </c>
      <c r="AD15" s="16" t="s">
        <v>91</v>
      </c>
      <c r="AE15" s="17">
        <v>1</v>
      </c>
      <c r="AF15" s="17">
        <v>0</v>
      </c>
      <c r="AG15" s="17">
        <v>0</v>
      </c>
      <c r="AH15" s="196">
        <v>0</v>
      </c>
      <c r="AI15" s="19">
        <v>0.5</v>
      </c>
      <c r="AJ15" s="36" t="s">
        <v>108</v>
      </c>
      <c r="AK15" s="14" t="s">
        <v>129</v>
      </c>
      <c r="AL15" s="13">
        <v>360</v>
      </c>
      <c r="AM15" s="20" t="s">
        <v>110</v>
      </c>
      <c r="AN15" s="20" t="s">
        <v>110</v>
      </c>
      <c r="AO15" s="16" t="s">
        <v>92</v>
      </c>
      <c r="AP15" s="48" t="s">
        <v>111</v>
      </c>
      <c r="AQ15" s="49" t="s">
        <v>42</v>
      </c>
      <c r="AR15" s="27" t="s">
        <v>132</v>
      </c>
      <c r="AS15" s="28">
        <v>800000000</v>
      </c>
      <c r="AT15" s="15" t="s">
        <v>89</v>
      </c>
      <c r="AU15" s="44" t="s">
        <v>93</v>
      </c>
      <c r="AV15" s="45">
        <v>0</v>
      </c>
      <c r="AW15" s="193">
        <v>300000000</v>
      </c>
      <c r="AX15" s="193">
        <v>0</v>
      </c>
      <c r="AY15" s="141">
        <f>+AX15/AS15</f>
        <v>0</v>
      </c>
      <c r="AZ15" s="89" t="s">
        <v>159</v>
      </c>
    </row>
    <row r="16" spans="1:53" s="3" customFormat="1" ht="77.25" customHeight="1" x14ac:dyDescent="0.2">
      <c r="A16" s="331"/>
      <c r="B16" s="218"/>
      <c r="C16" s="218"/>
      <c r="D16" s="218"/>
      <c r="E16" s="218"/>
      <c r="F16" s="218"/>
      <c r="G16" s="218"/>
      <c r="H16" s="335"/>
      <c r="I16" s="223"/>
      <c r="J16" s="186"/>
      <c r="K16" s="112"/>
      <c r="L16" s="112"/>
      <c r="M16" s="175"/>
      <c r="N16" s="112"/>
      <c r="O16" s="135"/>
      <c r="P16" s="41"/>
      <c r="Q16" s="169"/>
      <c r="R16" s="177"/>
      <c r="S16" s="177"/>
      <c r="T16" s="177"/>
      <c r="U16" s="180"/>
      <c r="V16" s="350"/>
      <c r="W16" s="97"/>
      <c r="X16" s="180"/>
      <c r="Y16" s="351"/>
      <c r="Z16" s="210"/>
      <c r="AA16" s="211" t="s">
        <v>174</v>
      </c>
      <c r="AB16" s="211"/>
      <c r="AC16" s="211"/>
      <c r="AD16" s="211"/>
      <c r="AE16" s="211"/>
      <c r="AF16" s="211"/>
      <c r="AG16" s="212"/>
      <c r="AH16" s="197">
        <f>+AH15</f>
        <v>0</v>
      </c>
      <c r="AI16" s="188"/>
      <c r="AJ16" s="148"/>
      <c r="AK16" s="149"/>
      <c r="AL16" s="110"/>
      <c r="AM16" s="189"/>
      <c r="AN16" s="189"/>
      <c r="AO16" s="187"/>
      <c r="AP16" s="190"/>
      <c r="AQ16" s="207" t="s">
        <v>164</v>
      </c>
      <c r="AR16" s="208"/>
      <c r="AS16" s="117">
        <f>+AS15</f>
        <v>800000000</v>
      </c>
      <c r="AT16" s="191"/>
      <c r="AU16" s="111"/>
      <c r="AV16" s="117">
        <f t="shared" ref="AV16:AX16" si="7">+AV15</f>
        <v>0</v>
      </c>
      <c r="AW16" s="117">
        <f t="shared" si="7"/>
        <v>300000000</v>
      </c>
      <c r="AX16" s="117">
        <f t="shared" si="7"/>
        <v>0</v>
      </c>
      <c r="AY16" s="194">
        <f>+AY15</f>
        <v>0</v>
      </c>
      <c r="AZ16" s="192"/>
    </row>
    <row r="17" spans="1:52" s="3" customFormat="1" ht="168" customHeight="1" thickBot="1" x14ac:dyDescent="0.25">
      <c r="A17" s="332"/>
      <c r="B17" s="231"/>
      <c r="C17" s="231"/>
      <c r="D17" s="231"/>
      <c r="E17" s="231"/>
      <c r="F17" s="231"/>
      <c r="G17" s="231"/>
      <c r="H17" s="336"/>
      <c r="I17" s="223"/>
      <c r="J17" s="179" t="s">
        <v>94</v>
      </c>
      <c r="K17" s="112" t="s">
        <v>95</v>
      </c>
      <c r="L17" s="112" t="s">
        <v>84</v>
      </c>
      <c r="M17" s="175" t="s">
        <v>96</v>
      </c>
      <c r="N17" s="112" t="s">
        <v>97</v>
      </c>
      <c r="O17" s="135">
        <f>+P17+Q17</f>
        <v>7</v>
      </c>
      <c r="P17" s="41">
        <v>1</v>
      </c>
      <c r="Q17" s="176">
        <v>6</v>
      </c>
      <c r="R17" s="177">
        <v>0</v>
      </c>
      <c r="S17" s="177"/>
      <c r="T17" s="177">
        <f t="shared" si="4"/>
        <v>0</v>
      </c>
      <c r="U17" s="180">
        <f t="shared" si="5"/>
        <v>0</v>
      </c>
      <c r="V17" s="350"/>
      <c r="W17" s="97">
        <f>Q17+T17</f>
        <v>6</v>
      </c>
      <c r="X17" s="180">
        <f t="shared" si="1"/>
        <v>0.8571428571428571</v>
      </c>
      <c r="Y17" s="352"/>
      <c r="Z17" s="213" t="s">
        <v>98</v>
      </c>
      <c r="AA17" s="198" t="s">
        <v>99</v>
      </c>
      <c r="AB17" s="175" t="s">
        <v>100</v>
      </c>
      <c r="AC17" s="187" t="s">
        <v>128</v>
      </c>
      <c r="AD17" s="187" t="s">
        <v>112</v>
      </c>
      <c r="AE17" s="135">
        <v>1</v>
      </c>
      <c r="AF17" s="135">
        <v>0</v>
      </c>
      <c r="AG17" s="135">
        <v>0</v>
      </c>
      <c r="AH17" s="197">
        <v>0</v>
      </c>
      <c r="AI17" s="90">
        <v>0.5</v>
      </c>
      <c r="AJ17" s="62" t="s">
        <v>108</v>
      </c>
      <c r="AK17" s="75" t="s">
        <v>129</v>
      </c>
      <c r="AL17" s="74">
        <v>360</v>
      </c>
      <c r="AM17" s="91" t="s">
        <v>110</v>
      </c>
      <c r="AN17" s="91" t="s">
        <v>110</v>
      </c>
      <c r="AO17" s="73" t="s">
        <v>92</v>
      </c>
      <c r="AP17" s="92" t="s">
        <v>111</v>
      </c>
      <c r="AQ17" s="93" t="s">
        <v>42</v>
      </c>
      <c r="AR17" s="76"/>
      <c r="AS17" s="200">
        <v>500000000</v>
      </c>
      <c r="AT17" s="134" t="s">
        <v>98</v>
      </c>
      <c r="AU17" s="111" t="s">
        <v>101</v>
      </c>
      <c r="AV17" s="201">
        <v>345200000</v>
      </c>
      <c r="AW17" s="200">
        <v>500000000</v>
      </c>
      <c r="AX17" s="200">
        <v>500000000</v>
      </c>
      <c r="AY17" s="202">
        <f>+AX17/AS17</f>
        <v>1</v>
      </c>
      <c r="AZ17" s="94" t="s">
        <v>160</v>
      </c>
    </row>
    <row r="18" spans="1:52" s="3" customFormat="1" ht="89.25" customHeight="1" x14ac:dyDescent="0.2">
      <c r="A18" s="120"/>
      <c r="B18" s="120"/>
      <c r="C18" s="120"/>
      <c r="D18" s="120"/>
      <c r="E18" s="120"/>
      <c r="F18" s="120"/>
      <c r="G18" s="120"/>
      <c r="H18" s="168"/>
      <c r="I18" s="223"/>
      <c r="J18" s="224" t="s">
        <v>173</v>
      </c>
      <c r="K18" s="220"/>
      <c r="L18" s="220"/>
      <c r="M18" s="220"/>
      <c r="N18" s="220"/>
      <c r="O18" s="220"/>
      <c r="P18" s="220"/>
      <c r="Q18" s="220"/>
      <c r="R18" s="220"/>
      <c r="S18" s="220"/>
      <c r="T18" s="220"/>
      <c r="U18" s="126">
        <f>AVERAGE(U15:U17)</f>
        <v>0</v>
      </c>
      <c r="V18" s="106"/>
      <c r="W18" s="105"/>
      <c r="X18" s="126">
        <f>AVERAGE(X15:X17)</f>
        <v>0.8035714285714286</v>
      </c>
      <c r="Y18" s="170"/>
      <c r="Z18" s="213"/>
      <c r="AA18" s="211" t="s">
        <v>174</v>
      </c>
      <c r="AB18" s="211"/>
      <c r="AC18" s="211"/>
      <c r="AD18" s="211"/>
      <c r="AE18" s="211"/>
      <c r="AF18" s="211"/>
      <c r="AG18" s="211"/>
      <c r="AH18" s="199">
        <f>+AH17</f>
        <v>0</v>
      </c>
      <c r="AI18" s="172"/>
      <c r="AJ18" s="168"/>
      <c r="AK18" s="173"/>
      <c r="AL18" s="169"/>
      <c r="AM18" s="123"/>
      <c r="AN18" s="123"/>
      <c r="AO18" s="171"/>
      <c r="AP18" s="171"/>
      <c r="AQ18" s="207" t="s">
        <v>164</v>
      </c>
      <c r="AR18" s="208"/>
      <c r="AS18" s="203">
        <f>+AS17</f>
        <v>500000000</v>
      </c>
      <c r="AT18" s="38"/>
      <c r="AU18" s="204"/>
      <c r="AV18" s="203">
        <f t="shared" ref="AV18:AX18" si="8">+AV17</f>
        <v>345200000</v>
      </c>
      <c r="AW18" s="203">
        <f t="shared" si="8"/>
        <v>500000000</v>
      </c>
      <c r="AX18" s="203">
        <f t="shared" si="8"/>
        <v>500000000</v>
      </c>
      <c r="AY18" s="205">
        <f>+AY17</f>
        <v>1</v>
      </c>
      <c r="AZ18" s="174"/>
    </row>
    <row r="19" spans="1:52" s="3" customFormat="1" ht="72.75" customHeight="1" x14ac:dyDescent="0.25">
      <c r="A19" s="356" t="s">
        <v>143</v>
      </c>
      <c r="B19" s="356"/>
      <c r="C19" s="356"/>
      <c r="D19" s="356"/>
      <c r="E19" s="46"/>
      <c r="F19" s="46"/>
      <c r="G19" s="46"/>
      <c r="H19" s="46"/>
      <c r="I19" s="46"/>
      <c r="J19" s="46"/>
      <c r="K19" s="46"/>
      <c r="L19" s="46"/>
      <c r="M19" s="46"/>
      <c r="N19" s="46"/>
      <c r="S19" s="225" t="s">
        <v>138</v>
      </c>
      <c r="T19" s="226"/>
      <c r="U19" s="182">
        <f>AVERAGE(U9,U12,U14,U18)</f>
        <v>4.1768492623298618E-2</v>
      </c>
      <c r="V19" s="181">
        <f>AVERAGE(V6:V17)</f>
        <v>4.1768492623298618E-2</v>
      </c>
      <c r="W19" s="183"/>
      <c r="X19" s="182">
        <f>AVERAGE(X9,X12,X14,X18)</f>
        <v>0.71379568050558118</v>
      </c>
      <c r="Y19" s="47">
        <f>AVERAGE(Y6:Y17)</f>
        <v>0.71379568050558118</v>
      </c>
      <c r="Z19" s="356"/>
      <c r="AA19" s="356"/>
      <c r="AB19" s="356"/>
      <c r="AC19" s="214" t="s">
        <v>175</v>
      </c>
      <c r="AD19" s="215"/>
      <c r="AE19" s="215"/>
      <c r="AF19" s="215"/>
      <c r="AG19" s="216"/>
      <c r="AH19" s="182">
        <f>AVERAGE(AH9,AH12,AH14,AH16,AH16,AH18)</f>
        <v>2.1655229585165647E-2</v>
      </c>
      <c r="AI19" s="46"/>
      <c r="AJ19" s="46"/>
      <c r="AK19" s="46"/>
      <c r="AL19" s="46"/>
      <c r="AM19" s="46"/>
      <c r="AN19" s="46"/>
      <c r="AR19" s="184"/>
      <c r="AS19" s="185">
        <f>+AS9+AS12+AS14+AS16+AS18</f>
        <v>37196675594.059998</v>
      </c>
      <c r="AT19" s="206" t="s">
        <v>139</v>
      </c>
      <c r="AU19" s="206"/>
      <c r="AV19" s="185">
        <f t="shared" ref="AV19:AX19" si="9">+AV9+AV12+AV14+AV16+AV18</f>
        <v>788380000</v>
      </c>
      <c r="AW19" s="185">
        <f t="shared" si="9"/>
        <v>33546640590.499996</v>
      </c>
      <c r="AX19" s="185">
        <f t="shared" si="9"/>
        <v>33123527277.499996</v>
      </c>
      <c r="AY19" s="195">
        <f>+AX19/AS19</f>
        <v>0.89049697986423149</v>
      </c>
    </row>
    <row r="20" spans="1:52" ht="89.1" customHeight="1" x14ac:dyDescent="0.2">
      <c r="AW20" s="366">
        <f>+AW19/AS19</f>
        <v>0.90187201019268282</v>
      </c>
    </row>
    <row r="21" spans="1:52" ht="15.75" x14ac:dyDescent="0.2">
      <c r="E21" s="26"/>
      <c r="F21" s="26"/>
      <c r="G21" s="26"/>
      <c r="H21" s="37"/>
      <c r="I21" s="25"/>
      <c r="J21" s="25"/>
      <c r="K21" s="25"/>
      <c r="L21" s="25"/>
      <c r="M21" s="25"/>
      <c r="N21" s="25"/>
      <c r="O21" s="25"/>
      <c r="P21" s="25"/>
      <c r="Q21" s="25"/>
      <c r="R21" s="25"/>
      <c r="S21" s="25"/>
      <c r="T21" s="25"/>
      <c r="U21" s="25"/>
      <c r="V21" s="25"/>
      <c r="W21" s="25"/>
      <c r="X21" s="25"/>
      <c r="Y21" s="25"/>
      <c r="Z21" s="2"/>
      <c r="AB21" s="29"/>
      <c r="AK21" s="26"/>
      <c r="AL21" s="26"/>
      <c r="AM21" s="26"/>
      <c r="AN21" s="37"/>
      <c r="AO21" s="25"/>
      <c r="AP21" s="25"/>
      <c r="AQ21" s="25"/>
      <c r="AR21" s="25"/>
      <c r="AS21" s="25"/>
      <c r="AT21" s="25"/>
      <c r="AU21" s="25"/>
      <c r="AV21" s="25"/>
      <c r="AW21" s="25"/>
      <c r="AX21" s="25"/>
      <c r="AY21" s="25"/>
    </row>
    <row r="22" spans="1:52" ht="15.75" x14ac:dyDescent="0.2">
      <c r="E22" s="25"/>
      <c r="F22" s="25"/>
      <c r="G22" s="25"/>
      <c r="H22" s="37"/>
      <c r="I22" s="25"/>
      <c r="J22" s="25"/>
      <c r="K22" s="25"/>
      <c r="L22" s="25"/>
      <c r="M22" s="25"/>
      <c r="N22" s="25"/>
      <c r="O22" s="25"/>
      <c r="P22" s="25"/>
      <c r="Q22" s="25"/>
      <c r="R22" s="25"/>
      <c r="S22" s="25"/>
      <c r="T22" s="25"/>
      <c r="U22" s="25"/>
      <c r="V22" s="25"/>
      <c r="W22" s="25"/>
      <c r="X22" s="25"/>
      <c r="Y22" s="25"/>
      <c r="Z22" s="2"/>
      <c r="AB22" s="30"/>
      <c r="AK22" s="25"/>
      <c r="AL22" s="25"/>
      <c r="AM22" s="25"/>
      <c r="AN22" s="37"/>
      <c r="AO22" s="25"/>
      <c r="AP22" s="25"/>
      <c r="AQ22" s="25"/>
      <c r="AR22" s="25"/>
      <c r="AS22" s="25"/>
      <c r="AT22" s="25"/>
      <c r="AU22" s="25"/>
      <c r="AV22" s="25"/>
      <c r="AW22" s="25"/>
      <c r="AX22" s="25"/>
      <c r="AY22" s="25"/>
    </row>
  </sheetData>
  <mergeCells count="164">
    <mergeCell ref="A2:E2"/>
    <mergeCell ref="Z2:AC2"/>
    <mergeCell ref="V15:V17"/>
    <mergeCell ref="Y15:Y17"/>
    <mergeCell ref="A1:Y1"/>
    <mergeCell ref="A19:D19"/>
    <mergeCell ref="C6:C8"/>
    <mergeCell ref="AA6:AA8"/>
    <mergeCell ref="C10:C11"/>
    <mergeCell ref="AA10:AA11"/>
    <mergeCell ref="Z1:AZ1"/>
    <mergeCell ref="Z19:AB19"/>
    <mergeCell ref="A6:A8"/>
    <mergeCell ref="B6:B8"/>
    <mergeCell ref="D6:D8"/>
    <mergeCell ref="E6:E8"/>
    <mergeCell ref="F6:F7"/>
    <mergeCell ref="G6:G7"/>
    <mergeCell ref="H6:H7"/>
    <mergeCell ref="AM6:AM8"/>
    <mergeCell ref="AV4:AV5"/>
    <mergeCell ref="AU6:AU8"/>
    <mergeCell ref="AU10:AU11"/>
    <mergeCell ref="A15:A17"/>
    <mergeCell ref="B15:B17"/>
    <mergeCell ref="C15:C17"/>
    <mergeCell ref="D15:D17"/>
    <mergeCell ref="E15:E17"/>
    <mergeCell ref="F15:F17"/>
    <mergeCell ref="G15:G17"/>
    <mergeCell ref="H15:H17"/>
    <mergeCell ref="A10:A11"/>
    <mergeCell ref="B10:B11"/>
    <mergeCell ref="D10:D11"/>
    <mergeCell ref="E10:E11"/>
    <mergeCell ref="F10:F11"/>
    <mergeCell ref="G10:G11"/>
    <mergeCell ref="H10:H11"/>
    <mergeCell ref="L10:L11"/>
    <mergeCell ref="N10:N11"/>
    <mergeCell ref="AS10:AS11"/>
    <mergeCell ref="AB10:AB11"/>
    <mergeCell ref="AM10:AM11"/>
    <mergeCell ref="J6:J7"/>
    <mergeCell ref="K6:K7"/>
    <mergeCell ref="L6:L8"/>
    <mergeCell ref="M6:M7"/>
    <mergeCell ref="N6:N7"/>
    <mergeCell ref="O6:O7"/>
    <mergeCell ref="P6:P7"/>
    <mergeCell ref="Q6:Q7"/>
    <mergeCell ref="Y6:Y8"/>
    <mergeCell ref="P4:P5"/>
    <mergeCell ref="Q4:Q5"/>
    <mergeCell ref="Z4:Z5"/>
    <mergeCell ref="R4:R5"/>
    <mergeCell ref="AV6:AV8"/>
    <mergeCell ref="AU4:AU5"/>
    <mergeCell ref="AD4:AD5"/>
    <mergeCell ref="AE4:AE5"/>
    <mergeCell ref="AI4:AI5"/>
    <mergeCell ref="AJ4:AJ5"/>
    <mergeCell ref="AK4:AK5"/>
    <mergeCell ref="AL4:AL5"/>
    <mergeCell ref="AM4:AM5"/>
    <mergeCell ref="AN4:AN5"/>
    <mergeCell ref="AO4:AO5"/>
    <mergeCell ref="AR4:AR5"/>
    <mergeCell ref="AS4:AS5"/>
    <mergeCell ref="AF4:AF5"/>
    <mergeCell ref="AB6:AB8"/>
    <mergeCell ref="AP4:AP5"/>
    <mergeCell ref="AQ4:AQ5"/>
    <mergeCell ref="AT4:AT5"/>
    <mergeCell ref="AN6:AN8"/>
    <mergeCell ref="AO6:AO8"/>
    <mergeCell ref="G4:G5"/>
    <mergeCell ref="H4:H5"/>
    <mergeCell ref="I4:I5"/>
    <mergeCell ref="J4:J5"/>
    <mergeCell ref="K4:K5"/>
    <mergeCell ref="L4:L5"/>
    <mergeCell ref="M4:M5"/>
    <mergeCell ref="N4:N5"/>
    <mergeCell ref="O4:O5"/>
    <mergeCell ref="AV10:AV11"/>
    <mergeCell ref="AZ3:AZ5"/>
    <mergeCell ref="AZ6:AZ8"/>
    <mergeCell ref="AZ10:AZ11"/>
    <mergeCell ref="A3:Y3"/>
    <mergeCell ref="AQ3:AV3"/>
    <mergeCell ref="R6:R7"/>
    <mergeCell ref="T4:T5"/>
    <mergeCell ref="U4:U5"/>
    <mergeCell ref="V4:V5"/>
    <mergeCell ref="W4:W5"/>
    <mergeCell ref="X4:X5"/>
    <mergeCell ref="Y4:Y5"/>
    <mergeCell ref="V6:V8"/>
    <mergeCell ref="T6:T7"/>
    <mergeCell ref="U6:U7"/>
    <mergeCell ref="W6:W7"/>
    <mergeCell ref="X6:X7"/>
    <mergeCell ref="A4:A5"/>
    <mergeCell ref="B4:B5"/>
    <mergeCell ref="C4:C5"/>
    <mergeCell ref="D4:D5"/>
    <mergeCell ref="E4:E5"/>
    <mergeCell ref="F4:F5"/>
    <mergeCell ref="Z3:AP3"/>
    <mergeCell ref="AA4:AA5"/>
    <mergeCell ref="AB4:AB5"/>
    <mergeCell ref="AC4:AC5"/>
    <mergeCell ref="AP6:AP8"/>
    <mergeCell ref="AQ6:AQ8"/>
    <mergeCell ref="AT6:AT8"/>
    <mergeCell ref="AR6:AR8"/>
    <mergeCell ref="AS6:AS8"/>
    <mergeCell ref="S4:S5"/>
    <mergeCell ref="S6:S7"/>
    <mergeCell ref="AG4:AG5"/>
    <mergeCell ref="AN10:AN11"/>
    <mergeCell ref="AO10:AO11"/>
    <mergeCell ref="AP10:AP11"/>
    <mergeCell ref="AQ10:AQ11"/>
    <mergeCell ref="AT10:AT11"/>
    <mergeCell ref="V10:V11"/>
    <mergeCell ref="Y10:Y11"/>
    <mergeCell ref="AQ12:AR12"/>
    <mergeCell ref="AQ14:AR14"/>
    <mergeCell ref="I15:I18"/>
    <mergeCell ref="J18:T18"/>
    <mergeCell ref="S19:T19"/>
    <mergeCell ref="AY4:AY5"/>
    <mergeCell ref="AY6:AY8"/>
    <mergeCell ref="I10:I12"/>
    <mergeCell ref="J12:T12"/>
    <mergeCell ref="Z10:Z12"/>
    <mergeCell ref="AA12:AG12"/>
    <mergeCell ref="AW10:AW11"/>
    <mergeCell ref="AX10:AX11"/>
    <mergeCell ref="AY10:AY11"/>
    <mergeCell ref="I6:I9"/>
    <mergeCell ref="J9:T9"/>
    <mergeCell ref="Z6:Z9"/>
    <mergeCell ref="AH4:AH5"/>
    <mergeCell ref="AA9:AG9"/>
    <mergeCell ref="AQ9:AR9"/>
    <mergeCell ref="AW4:AW5"/>
    <mergeCell ref="AX4:AX5"/>
    <mergeCell ref="AW6:AW8"/>
    <mergeCell ref="AX6:AX8"/>
    <mergeCell ref="AT19:AU19"/>
    <mergeCell ref="AQ16:AR16"/>
    <mergeCell ref="AQ18:AR18"/>
    <mergeCell ref="Z15:Z16"/>
    <mergeCell ref="AA16:AG16"/>
    <mergeCell ref="Z17:Z18"/>
    <mergeCell ref="AA18:AG18"/>
    <mergeCell ref="AC19:AG19"/>
    <mergeCell ref="I13:I14"/>
    <mergeCell ref="J14:T14"/>
    <mergeCell ref="Z13:Z14"/>
    <mergeCell ref="AA14:AG14"/>
  </mergeCells>
  <printOptions horizontalCentered="1"/>
  <pageMargins left="0.1" right="0.1" top="0.5" bottom="0.25" header="0.3" footer="0.3"/>
  <pageSetup paperSize="14" scale="43" fitToWidth="2" fitToHeight="2" pageOrder="overThenDown" orientation="landscape" r:id="rId1"/>
  <headerFooter>
    <oddFooter>&amp;C&amp;"Helvetica,Normal"&amp;12&amp;K000000Página &amp;P de &amp;N</oddFooter>
  </headerFooter>
  <rowBreaks count="1" manualBreakCount="1">
    <brk id="12" max="45" man="1"/>
  </rowBreaks>
  <colBreaks count="1" manualBreakCount="1">
    <brk id="25" max="13" man="1"/>
  </colBreaks>
  <ignoredErrors>
    <ignoredError sqref="T13" 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SEGPAAI-Abr-May 2024</vt:lpstr>
      <vt:lpstr>'SEGPAAI-Abr-May 2024'!Área_de_impresión</vt:lpstr>
      <vt:lpstr>'SEGPAAI-Abr-May 2024'!Títulos_a_imprimir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1.2.3 PLAN DE ACCIÒN ANUAL DE INVERSIÓN CORVIVIENDA 2023 v1</dc:title>
  <dc:creator>Maria Elena G</dc:creator>
  <cp:lastModifiedBy>maria bernarda perez carmona</cp:lastModifiedBy>
  <cp:lastPrinted>2024-04-09T17:28:11Z</cp:lastPrinted>
  <dcterms:created xsi:type="dcterms:W3CDTF">2024-01-23T14:00:57Z</dcterms:created>
  <dcterms:modified xsi:type="dcterms:W3CDTF">2024-06-28T17:22:19Z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2023-01-25T00:00:00Z</vt:filetime>
  </property>
  <property fmtid="{D5CDD505-2E9C-101B-9397-08002B2CF9AE}" pid="3" name="Creator">
    <vt:lpwstr>Excel</vt:lpwstr>
  </property>
  <property fmtid="{D5CDD505-2E9C-101B-9397-08002B2CF9AE}" pid="4" name="LastSaved">
    <vt:filetime>2024-01-23T00:00:00Z</vt:filetime>
  </property>
  <property fmtid="{D5CDD505-2E9C-101B-9397-08002B2CF9AE}" pid="5" name="Producer">
    <vt:lpwstr>macOS Versión 12.5.1 (Compilación 21G83) Quartz PDFContext</vt:lpwstr>
  </property>
</Properties>
</file>